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65" windowWidth="10005" windowHeight="3315" tabRatio="598" activeTab="5"/>
  </bookViews>
  <sheets>
    <sheet name="Cover and guide" sheetId="1" r:id="rId1"/>
    <sheet name="Ch2 finance" sheetId="3" r:id="rId2"/>
    <sheet name="Ch2 finance - RoRE" sheetId="21" r:id="rId3"/>
    <sheet name="Ch3 outputs - reliability" sheetId="11" r:id="rId4"/>
    <sheet name="Ch3 outputs - environment" sheetId="15" r:id="rId5"/>
    <sheet name="Ch3 outputs - connections" sheetId="10" r:id="rId6"/>
    <sheet name="Ch3 outputs - cust sat" sheetId="9" r:id="rId7"/>
    <sheet name="Ch4 innovation" sheetId="6" r:id="rId8"/>
    <sheet name="Ch5 expenditure v allowance" sheetId="13" r:id="rId9"/>
    <sheet name="Appendix 2" sheetId="19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</externalReferences>
  <definedNames>
    <definedName name="_AtRisk_SimSetting_AutomaticallyGenerateReports" hidden="1">FALSE</definedName>
    <definedName name="_AtRisk_SimSetting_AutomaticResultsDisplayMode" localSheetId="2" hidden="1">0</definedName>
    <definedName name="_AtRisk_SimSetting_AutomaticResultsDisplayMode" localSheetId="4" hidden="1">0</definedName>
    <definedName name="_AtRisk_SimSetting_AutomaticResultsDisplayMode" hidden="1">3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localSheetId="2" hidden="1">0</definedName>
    <definedName name="_AtRisk_SimSetting_RandomNumberGenerator" localSheetId="4" hidden="1">0</definedName>
    <definedName name="_AtRisk_SimSetting_RandomNumberGenerator" hidden="1">7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localSheetId="2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ftnref1" localSheetId="1">'Ch2 finance'!$D$137</definedName>
    <definedName name="_Order1" hidden="1">255</definedName>
    <definedName name="_Order2" hidden="1">0</definedName>
    <definedName name="_Ref470007842" localSheetId="1">'Ch2 finance'!$D$183</definedName>
    <definedName name="_SF6">'[1]Incentive Payments'!$I$74:$O$74</definedName>
    <definedName name="_Toc469395373" localSheetId="3">'Ch3 outputs - reliability'!$B$75</definedName>
    <definedName name="_Toc469559255" localSheetId="3">'Ch3 outputs - reliability'!$B$4</definedName>
    <definedName name="aaaaaaaagh" hidden="1">{#N/A,#N/A,TRUE,"Reg_Outputs";#N/A,#N/A,TRUE,"Transco_Outputs";#N/A,#N/A,TRUE,"Transco_plc";#N/A,#N/A,TRUE,"Group_Outputs";#N/A,#N/A,TRUE,"Transco_Group"}</definedName>
    <definedName name="AAV_AS">'[2]Enhanced TO Incentives'!$K$40:$M$40</definedName>
    <definedName name="AAV_CW">'[2]Enhanced TO Incentives'!$K$44:$M$44</definedName>
    <definedName name="AAV_EA">'[2]Enhanced TO Incentives'!$K$48:$M$48</definedName>
    <definedName name="AAV_EL">'[2]Enhanced TO Incentives'!$K$52:$M$52</definedName>
    <definedName name="AAV_HU">'[2]Enhanced TO Incentives'!$K$56:$M$56</definedName>
    <definedName name="AAV_LO">'[2]Enhanced TO Incentives'!$K$60:$M$60</definedName>
    <definedName name="AAV_NW">'[2]Enhanced TO Incentives'!$K$64:$M$64</definedName>
    <definedName name="AAV_SW">'[2]Enhanced TO Incentives'!$K$68:$M$68</definedName>
    <definedName name="AAV_WL">'[2]Enhanced TO Incentives'!$K$72:$M$72</definedName>
    <definedName name="AAV_WP">'[2]Enhanced TO Incentives'!$K$76:$M$76</definedName>
    <definedName name="AAVConTOInc">'[1]Enhanced TO Incentives'!$I$30:$M$30</definedName>
    <definedName name="AC__x">'[2]CxIncRA t '!$I$76:$O$76</definedName>
    <definedName name="ACE">'[2]Input SO'!$I$56:$O$56</definedName>
    <definedName name="ActualRev_0607">[1]Inputs!$I$184:$J$184</definedName>
    <definedName name="AFFTIRG">'[2]Input TO'!$I$107:$O$107</definedName>
    <definedName name="AFFTIRG_BD">[1]Inputs!$I$42:$O$42</definedName>
    <definedName name="AFFTIRG_ES">[3]Inputs!$I$105:$O$105</definedName>
    <definedName name="AFFTIRG_Sl">[1]Inputs!$I$65:$O$65</definedName>
    <definedName name="AFFTIRG_SWS">[3]Inputs!$I$84:$O$84</definedName>
    <definedName name="AFFTIRGDEpn">'[2]Input TO'!$I$108:$O$108</definedName>
    <definedName name="AFFTIRGDEpn_B5">[3]Inputs!$I$64:$O$64</definedName>
    <definedName name="AFFTIRGDEpn_BD">[1]Inputs!$I$43:$O$43</definedName>
    <definedName name="AFFTIRGDEpn_ES">[3]Inputs!$I$106:$O$106</definedName>
    <definedName name="AFFTIRGDEpn_Sl">[1]Inputs!$I$66:$O$66</definedName>
    <definedName name="AFFTIRGDEpn_SWS">[3]Inputs!$I$85:$O$85</definedName>
    <definedName name="AFTIRG_B5">[3]Inputs!$I$63:$O$63</definedName>
    <definedName name="ALK">[1]Inputs!$I$172:$O$172</definedName>
    <definedName name="AllowedRev_0607">[1]Inputs!$I$185:$J$185</definedName>
    <definedName name="anscount" hidden="1">1</definedName>
    <definedName name="ApPreCon">'[1]Hard Copied Numbers'!$I$52:$M$52</definedName>
    <definedName name="APRI">'[2]TIRG t'!$F$50:$W$50</definedName>
    <definedName name="ARCI">'[1]Hard Copied Numbers'!$I$57:$O$57</definedName>
    <definedName name="ARPI">'[1]TIRG Sloy'!$F$57:$M$57</definedName>
    <definedName name="ASCOCE">'[2]BXint (Internal Costs)'!$I$74:$O$74</definedName>
    <definedName name="ATIRG">'[2]Input TO'!$I$111:$O$111</definedName>
    <definedName name="ATIRG_B5">[3]Inputs!$I$67:$O$67</definedName>
    <definedName name="ATIRG_BD">[1]Inputs!$I$46:$O$46</definedName>
    <definedName name="ATIRG_ES">[3]Inputs!$I$109:$O$109</definedName>
    <definedName name="ATIRG_Sl">[1]Inputs!$I$69:$O$69</definedName>
    <definedName name="ATIRG_SWS">[3]Inputs!$I$88:$O$88</definedName>
    <definedName name="Auth_adj">'[2]Input TO'!$I$105:$O$105</definedName>
    <definedName name="AVAEConIncDepn">'[1]Enhanced TO Incentives'!$I$21:$M$21</definedName>
    <definedName name="AVAEConTOInc">'[1]Enhanced TO Incentives'!$I$20:$M$20</definedName>
    <definedName name="AVAEConTOIncDepn">'[3]Enhanced TO Incentives'!$I$21:$M$21</definedName>
    <definedName name="B_Rev">'[2]Input TO'!$I$18:$O$18</definedName>
    <definedName name="BC_X">'[2]Inputs Capex Incentive 2'!$I$18:$O$18</definedName>
    <definedName name="BCx">'[1]Hard Copied Numbers'!$I$15:$O$15</definedName>
    <definedName name="BGC_E_H">'[2]Inputs Capex Incentive 2'!$I$62:$O$62</definedName>
    <definedName name="BGC_EM">'[2]Inputs Capex Incentive 2'!$I$82:$O$82</definedName>
    <definedName name="BGC_LDN">'[2]Inputs Capex Incentive 2'!$I$42:$O$42</definedName>
    <definedName name="BGC_NE">'[2]Inputs Capex Incentive 2'!$I$112:$O$112</definedName>
    <definedName name="BGC_NWNW">'[2]Inputs Capex Incentive 2'!$I$92:$O$92</definedName>
    <definedName name="BGC_SSW">'[2]Inputs Capex Incentive 2'!$I$23:$O$23</definedName>
    <definedName name="BGC_SWal">'[2]Inputs Capex Incentive 2'!$I$52:$O$52</definedName>
    <definedName name="BGC_TE">'[2]Inputs Capex Incentive 2'!$I$33:$O$33</definedName>
    <definedName name="BGC_WM">'[2]Inputs Capex Incentive 2'!$I$72:$O$72</definedName>
    <definedName name="BGC_YL">'[2]Inputs Capex Incentive 2'!$I$102:$O$102</definedName>
    <definedName name="BI">'[2]Input SO'!$I$126:$O$126</definedName>
    <definedName name="BSCC">'[2]Input SO'!$I$20:$O$20</definedName>
    <definedName name="BST">'[2]Inputs Capex Incentive 2'!$I$16:$O$16</definedName>
    <definedName name="BT">'[2]Input TO'!$I$153:$O$153</definedName>
    <definedName name="BZD_E_H">'[2]Inputs Capex Incentive 2'!$I$66:$O$66</definedName>
    <definedName name="BZD_EM">'[2]Inputs Capex Incentive 2'!$I$86:$O$86</definedName>
    <definedName name="BZD_LDN">'[2]Inputs Capex Incentive 2'!$I$46:$O$46</definedName>
    <definedName name="BZD_NE">'[2]Inputs Capex Incentive 2'!$I$116:$O$116</definedName>
    <definedName name="BZD_NWNW">'[2]Inputs Capex Incentive 2'!$I$96:$O$96</definedName>
    <definedName name="BZD_SSW">'[2]Inputs Capex Incentive 2'!$I$27:$O$27</definedName>
    <definedName name="BZD_Swal">'[2]Inputs Capex Incentive 2'!$I$56:$O$56</definedName>
    <definedName name="BZD_TE">'[2]Inputs Capex Incentive 2'!$I$37:$O$37</definedName>
    <definedName name="BZD_WM">'[2]Inputs Capex Incentive 2'!$I$76:$O$76</definedName>
    <definedName name="BZD_YL">'[2]Inputs Capex Incentive 2'!$I$106:$O$106</definedName>
    <definedName name="BZS_E_H">'[2]Inputs Capex Incentive 2'!$I$64:$O$64</definedName>
    <definedName name="BZS_EM">'[2]Inputs Capex Incentive 2'!$I$84:$O$84</definedName>
    <definedName name="BZS_LDN">'[2]Inputs Capex Incentive 2'!$I$44:$O$44</definedName>
    <definedName name="BZS_NE">'[2]Inputs Capex Incentive 2'!$I$114:$O$114</definedName>
    <definedName name="BZS_NWNW">'[2]Inputs Capex Incentive 2'!$I$94:$O$94</definedName>
    <definedName name="BZS_SSW">'[2]Inputs Capex Incentive 2'!$I$25:$O$25</definedName>
    <definedName name="BZS_Swal">'[2]Inputs Capex Incentive 2'!$I$54:$O$54</definedName>
    <definedName name="BZS_TE">'[2]Inputs Capex Incentive 2'!$I$35:$O$35</definedName>
    <definedName name="BZS_WM">'[2]Inputs Capex Incentive 2'!$I$74:$O$74</definedName>
    <definedName name="BZS_YL">'[2]Inputs Capex Incentive 2'!$I$104:$O$104</definedName>
    <definedName name="CB">'[2]Input SO'!$I$28:$O$28</definedName>
    <definedName name="CBL">'[2]Input TO'!$I$152:$O$152</definedName>
    <definedName name="CCTIRG">'[1]Hard Copied numbers TIRG'!$I$11:$R$11</definedName>
    <definedName name="CCTOInc">'[1]Enhanced TO Incentives'!$I$29:$M$29</definedName>
    <definedName name="CIR">'[1]Hard Copied Numbers'!$I$12:$O$12</definedName>
    <definedName name="CompName">[1]Inputs!$C$8:$G$8</definedName>
    <definedName name="ConTOInc">'[1]TOInc t'!$K$28:$M$28</definedName>
    <definedName name="ConTOIncDepn">'[1]Enhanced TO Incentives'!$I$32:$M$32</definedName>
    <definedName name="CP_Apr">'[2]Input SO'!$I$94:$O$94</definedName>
    <definedName name="CP_Aug">'[2]Input SO'!$I$98:$O$98</definedName>
    <definedName name="CP_Dec">'[2]Input SO'!$I$102:$O$102</definedName>
    <definedName name="CP_Feb">'[2]Input SO'!$I$92:$O$92</definedName>
    <definedName name="CP_Jan">'[2]Input SO'!$I$91:$O$91</definedName>
    <definedName name="CP_Jul">'[2]Input SO'!$I$97:$O$97</definedName>
    <definedName name="CP_Jun">'[2]Input SO'!$I$96:$O$96</definedName>
    <definedName name="CP_Mar">'[2]Input SO'!$I$93:$O$93</definedName>
    <definedName name="CP_May">'[2]Input SO'!$I$95:$O$95</definedName>
    <definedName name="CP_Nov">'[2]Input SO'!$I$101:$O$101</definedName>
    <definedName name="CP_Oct">'[2]Input SO'!$I$100:$O$100</definedName>
    <definedName name="CP_Sep">'[2]Input SO'!$I$99:$O$99</definedName>
    <definedName name="CSF_Apr">'[2]Input SO'!$I$79:$O$79</definedName>
    <definedName name="CSF_Aug">'[2]Input SO'!$I$83:$O$83</definedName>
    <definedName name="CSF_Dec">'[2]Input SO'!$I$87:$O$87</definedName>
    <definedName name="CSF_Feb">'[2]Input SO'!$I$77:$O$77</definedName>
    <definedName name="CSF_Jan">'[2]Input SO'!$I$76:$O$76</definedName>
    <definedName name="CSF_Jul">'[2]Input SO'!$I$82:$O$82</definedName>
    <definedName name="CSF_Jun">'[2]Input SO'!$I$81:$O$81</definedName>
    <definedName name="CSF_Mar">'[2]Input SO'!$I$78:$O$78</definedName>
    <definedName name="CSF_May">'[2]Input SO'!$I$80:$O$80</definedName>
    <definedName name="CSF_Nov">'[2]Input SO'!$I$86:$O$86</definedName>
    <definedName name="CSF_Oct">'[2]Input SO'!$I$85:$O$85</definedName>
    <definedName name="CSF_Sep">'[2]Input SO'!$I$84:$O$84</definedName>
    <definedName name="CSOBM">'[2]Input SO'!$I$19:$O$19</definedName>
    <definedName name="CSOC">'[2]BXint (Internal Costs)'!$I$38:$O$38</definedName>
    <definedName name="CSOCET">'[2]Input SO'!$I$50:$O$50</definedName>
    <definedName name="CSOOC">'[2]Input SO'!$I$55:$O$55</definedName>
    <definedName name="Cx">[1]Inputs!$I$136:$O$136</definedName>
    <definedName name="CxIncRA">'[1]Capex Incentive'!$I$30:$O$30</definedName>
    <definedName name="CxIncTO">'[1]TOInc t'!$K$35:$M$35</definedName>
    <definedName name="dateoffset">[1]Inputs!$I$16:$O$18</definedName>
    <definedName name="DCx">[1]Inputs!$I$140:$O$140</definedName>
    <definedName name="DecimalPlaces">'[4]Check Sheet'!$K$9</definedName>
    <definedName name="Dep">'[2]TIRG t'!$I$25:$W$25</definedName>
    <definedName name="DEP_AS">'[2]Enhanced TO Incentives'!$K$41:$M$41</definedName>
    <definedName name="DEP_CW">'[2]Enhanced TO Incentives'!$K$45:$M$45</definedName>
    <definedName name="DEP_EA">'[2]Enhanced TO Incentives'!$K$49:$M$49</definedName>
    <definedName name="DEP_EL">'[2]Enhanced TO Incentives'!$K$53:$M$53</definedName>
    <definedName name="DEP_HU">'[2]Enhanced TO Incentives'!$K$57:$M$57</definedName>
    <definedName name="DEP_LO">'[2]Enhanced TO Incentives'!$K$61:$M$61</definedName>
    <definedName name="DEP_NW">'[2]Enhanced TO Incentives'!$K$65:$M$65</definedName>
    <definedName name="DEP_SW">'[2]Enhanced TO Incentives'!$K$69:$M$69</definedName>
    <definedName name="DEP_WL">'[2]Enhanced TO Incentives'!$K$73:$M$73</definedName>
    <definedName name="DEP_WP">'[2]Enhanced TO Incentives'!$K$77:$M$77</definedName>
    <definedName name="Depn_010407">'[2]Input SO'!$I$53:$N$53</definedName>
    <definedName name="Depn_310307">'[2]Input SO'!$I$52:$N$52</definedName>
    <definedName name="DFLAG_1">[1]Inputs!$F$88:$O$88</definedName>
    <definedName name="DIS">'[2]Other terms'!$I$31:$O$31</definedName>
    <definedName name="DNOName">'[4]Cover Sheet'!$D$20:$D$33</definedName>
    <definedName name="DRD_1">[1]Inputs!$F$83:$O$83</definedName>
    <definedName name="ER">'[2]Other terms'!$I$56:$O$56</definedName>
    <definedName name="ESCx">[1]Inputs!$I$137:$O$137</definedName>
    <definedName name="ET">'[2]Input SO'!$I$21:$O$21</definedName>
    <definedName name="ETIRG">'[2]TIRG t'!$I$94:$W$94</definedName>
    <definedName name="ETIRGC">'[2]TIRG t'!$I$26:$W$26</definedName>
    <definedName name="ETIRGORAV">'[2]TIRG t'!$I$24:$W$24</definedName>
    <definedName name="Exit">#REF!</definedName>
    <definedName name="fBalances" localSheetId="4">IF('Ch3 outputs - environment'!$D1,'Ch3 outputs - environment'!$G1,"")</definedName>
    <definedName name="fBlanks" localSheetId="4">IF('Ch3 outputs - environment'!$D1,0,'Ch3 outputs - environment'!$G1048576+IF('Ch3 outputs - environment'!$E1&lt;0,'Ch3 outputs - environment'!$E1,0))</definedName>
    <definedName name="fCumulative" localSheetId="4">'Ch3 outputs - environment'!$E1+'Ch3 outputs - environment'!$G1048576</definedName>
    <definedName name="fDecreases" localSheetId="4">ABS(MIN('Ch3 outputs - environment'!$E1*(1-'Ch3 outputs - environment'!$D1),0))</definedName>
    <definedName name="FDEM_E_H">'[2]Inputs Capex Incentive 1'!$I$79:$O$79</definedName>
    <definedName name="FDEM_E_H__1">'[2]Inputs Capex Incentive 1'!$I$80:$O$80</definedName>
    <definedName name="FDEM_EM">'[2]Inputs Capex Incentive 1'!$I$103:$O$103</definedName>
    <definedName name="FDEM_EM__1">'[2]Inputs Capex Incentive 1'!$I$104:$O$104</definedName>
    <definedName name="FDEM_LDN">'[2]Inputs Capex Incentive 1'!$I$55:$O$55</definedName>
    <definedName name="FDEM_LDN__1">'[2]Inputs Capex Incentive 1'!$I$56:$O$56</definedName>
    <definedName name="FDEM_NE">'[2]Inputs Capex Incentive 1'!$I$139:$O$139</definedName>
    <definedName name="FDEM_NE__1">'[2]Inputs Capex Incentive 1'!$I$140:$O$140</definedName>
    <definedName name="FDEM_NWNW">'[2]Inputs Capex Incentive 1'!$I$115:$O$115</definedName>
    <definedName name="FDEM_NWNW__1">'[2]Inputs Capex Incentive 1'!$I$116:$O$116</definedName>
    <definedName name="FDEM_SSW">'[2]Inputs Capex Incentive 1'!$I$31:$O$31</definedName>
    <definedName name="FDEM_SSW__1">'[2]Inputs Capex Incentive 1'!$I$32:$O$32</definedName>
    <definedName name="FDEM_SWal">'[2]Inputs Capex Incentive 1'!$I$67:$O$67</definedName>
    <definedName name="FDEM_Swal__1">'[2]Inputs Capex Incentive 1'!$I$68:$O$68</definedName>
    <definedName name="FDEM_TE">'[2]Inputs Capex Incentive 1'!$I$43:$O$43</definedName>
    <definedName name="FDEM_TE__1">'[2]Inputs Capex Incentive 1'!$I$44:$O$44</definedName>
    <definedName name="FDEM_WM">'[2]Inputs Capex Incentive 1'!$I$91:$O$91</definedName>
    <definedName name="FDEM_WM__1">'[2]Inputs Capex Incentive 1'!$I$92:$O$92</definedName>
    <definedName name="FDEM_YL">'[2]Inputs Capex Incentive 1'!$I$127:$O$127</definedName>
    <definedName name="FDEM_YL__1">'[2]Inputs Capex Incentive 1'!$I$128:$O$128</definedName>
    <definedName name="fIncreases" localSheetId="4">MAX('Ch3 outputs - environment'!$E1*(1-'Ch3 outputs - environment'!$D1),0)</definedName>
    <definedName name="FTIRG">'[2]TIRG t'!$I$68:$W$68</definedName>
    <definedName name="FTIRGC">'[2]TIRG t'!$I$22:$W$22</definedName>
    <definedName name="GC">[1]Inputs!$I$76:$O$76</definedName>
    <definedName name="GC_E_H">'[2]Inputs Capex Incentive 1'!$I$74:$O$74</definedName>
    <definedName name="GC_EM">'[2]Inputs Capex Incentive 1'!$I$98:$O$98</definedName>
    <definedName name="GC_LDN">'[2]Inputs Capex Incentive 1'!$I$50:$O$50</definedName>
    <definedName name="GC_NE">'[2]Inputs Capex Incentive 1'!$I$134:$O$134</definedName>
    <definedName name="GC_NWNW">'[2]Inputs Capex Incentive 1'!$I$110:$O$110</definedName>
    <definedName name="GC_SSW">'[2]Inputs Capex Incentive 1'!$I$26:$O$26</definedName>
    <definedName name="GC_Swal">'[2]Inputs Capex Incentive 1'!$I$62:$O$62</definedName>
    <definedName name="GC_TE">'[2]Inputs Capex Incentive 1'!$I$38:$O$38</definedName>
    <definedName name="GC_WM">'[2]Inputs Capex Incentive 1'!$I$86:$O$86</definedName>
    <definedName name="GC_YL">'[2]Inputs Capex Incentive 1'!$I$122:$O$122</definedName>
    <definedName name="H_RPI">'[1]Hard Copied Numbers'!$C$23:$O$23</definedName>
    <definedName name="IAT">[1]Inputs!$I$156:$O$156</definedName>
    <definedName name="IAT_SOINT">'[2]Input SO'!$I$57:$O$57</definedName>
    <definedName name="IBC">'[2]BXext (External Costs)'!$I$54:$O$54</definedName>
    <definedName name="IDSF">'[2]Input SO'!$I$65:$O$65</definedName>
    <definedName name="IE">'[1]Hard Copied Numbers'!$I$61:$O$61</definedName>
    <definedName name="IFI">'[1]Incentive Payments'!$I$62:$O$62</definedName>
    <definedName name="IFIE">[1]Inputs!$I$168:$O$168</definedName>
    <definedName name="IMOT">'[2]Input SO'!$I$62:$O$62</definedName>
    <definedName name="IncDiff">'[2]CxIncRA t '!$I$66:$O$66</definedName>
    <definedName name="IncPayExt">'[2]BXext (External Costs)'!$I$37:$O$37</definedName>
    <definedName name="IncPayInt">'[2]BXint (Internal Costs)'!$I$137:$O$137</definedName>
    <definedName name="Int">[1]Inputs!$F$25:$O$25</definedName>
    <definedName name="IntTORev">'[1]Enhanced TO Incentives'!$I$18:$M$18</definedName>
    <definedName name="IONT">'[2]Input SO'!$I$58:$O$58</definedName>
    <definedName name="IP">'[1]Incentive Payments'!$I$23:$O$23</definedName>
    <definedName name="IPTiRG">'[2]TIRG t'!$F$52:$W$52</definedName>
    <definedName name="IRPI">'[2]Input SO'!$I$54:$O$54</definedName>
    <definedName name="ITC">'[2]Input TO'!$I$125:$O$125</definedName>
    <definedName name="IUSF">'[2]Input SO'!$I$64:$O$64</definedName>
    <definedName name="K_fac">'[1]Other Items'!$I$30:$O$30</definedName>
    <definedName name="Kt">'[2]Other terms'!$I$85:$O$85</definedName>
    <definedName name="L_Actual">'[2]Input TO'!$I$121:$O$121</definedName>
    <definedName name="L_Allowed">'[2]Input TO'!$I$49:$O$49</definedName>
    <definedName name="LA">'[1]Hard Copied Numbers'!$I$35:$O$35</definedName>
    <definedName name="last_date">'[5]g costs'!#REF!</definedName>
    <definedName name="LC">'[2]Other terms'!$I$65:$O$65</definedName>
    <definedName name="LCx">[1]Inputs!$I$138:$O$138</definedName>
    <definedName name="LF">'[1]Pass Through'!$I$29:$O$29</definedName>
    <definedName name="LP">[1]Inputs!$I$147:$O$147</definedName>
    <definedName name="LV_n">'[2]CxIncRA t '!$I$42:$O$42</definedName>
    <definedName name="LVGC">'[2]LVGC n'!$I$27:$O$27</definedName>
    <definedName name="LVGC_E_H">'[2]LVGC n'!$I$101:$O$101</definedName>
    <definedName name="LVGC_EM">'[2]LVGC n'!$I$131:$O$131</definedName>
    <definedName name="LVGC_LDN">'[2]LVGC n'!$I$71:$O$71</definedName>
    <definedName name="LVGC_NE">'[2]LVGC n'!$I$176:$O$176</definedName>
    <definedName name="LVGC_NWNW">'[2]LVGC n'!$I$146:$O$146</definedName>
    <definedName name="LVGC_SWal">'[2]LVGC n'!$I$86:$O$86</definedName>
    <definedName name="LVGC_TE">'[2]LVGC n'!$I$56:$O$56</definedName>
    <definedName name="LVGC_WM">'[2]LVGC n'!$I$116:$O$116</definedName>
    <definedName name="LVGC_YL">'[2]LVGC n'!$I$161:$O$161</definedName>
    <definedName name="LVST">'[2]LVST n'!$I$25:$O$25</definedName>
    <definedName name="LVWIP">[1]Inputs!$I$77:$O$77</definedName>
    <definedName name="LVZD">'[2]LVZD n'!$I$27:$O$27</definedName>
    <definedName name="LVZD_E_H">'[2]LVZD n'!$I$111:$O$111</definedName>
    <definedName name="LVZD_EM">'[2]LVZD n'!$I$145:$O$145</definedName>
    <definedName name="LVZD_LDN">'[2]LVZD n'!$I$77:$O$77</definedName>
    <definedName name="LVZD_NE">'[2]LVZD n'!$I$197:$O$197</definedName>
    <definedName name="LVZD_NWNW">'[2]LVZD n'!$I$162:$O$162</definedName>
    <definedName name="LVZD_SSW">'[2]LVZD n'!$I$43:$O$43</definedName>
    <definedName name="LVZD_Swal">'[2]LVZD n'!$I$94:$O$94</definedName>
    <definedName name="LVZD_TE">'[2]LVZD n'!$I$60:$O$60</definedName>
    <definedName name="LVZD_WM">'[2]LVZD n'!$I$128:$O$128</definedName>
    <definedName name="LVZD_YL">'[2]LVZD n'!$I$179:$O$179</definedName>
    <definedName name="LVZS">'[2]LVZS n'!$I$27:$O$27</definedName>
    <definedName name="LVZS_E_H">'[2]LVZS n'!$I$151:$O$151</definedName>
    <definedName name="LVZS_EM">'[2]LVZS n'!$I$201:$O$201</definedName>
    <definedName name="LVZS_LDN">'[2]LVZS n'!$I$101:$O$101</definedName>
    <definedName name="LVZS_NE">'[2]LVZS n'!$I$276:$O$276</definedName>
    <definedName name="LVZS_NWNW">'[2]LVZS n'!$I$226:$O$226</definedName>
    <definedName name="LVZS_SSW">'[2]LVZS n'!$I$51:$O$51</definedName>
    <definedName name="LVZS_Swal">'[2]LVZS n'!$I$126:$O$126</definedName>
    <definedName name="LVZS_TE">'[2]LVZS n'!$I$76:$O$76</definedName>
    <definedName name="LVZS_WM">'[2]LVZS n'!$I$176:$O$176</definedName>
    <definedName name="LVZS_YL">'[2]LVZS n'!$I$251:$O$251</definedName>
    <definedName name="LZD_E_H">'[2]Inputs Capex Incentive 2'!$I$65:$O$65</definedName>
    <definedName name="LZD_EM">'[2]Inputs Capex Incentive 2'!$I$85:$O$85</definedName>
    <definedName name="LZD_LDN">'[2]Inputs Capex Incentive 2'!$I$45:$O$45</definedName>
    <definedName name="LZD_NE">'[2]Inputs Capex Incentive 2'!$I$115:$O$115</definedName>
    <definedName name="LZD_NWNW">'[2]Inputs Capex Incentive 2'!$I$95:$O$95</definedName>
    <definedName name="LZD_SSW">'[2]Inputs Capex Incentive 2'!$I$26:$O$26</definedName>
    <definedName name="LZD_Swal">'[2]Inputs Capex Incentive 2'!$I$55:$O$55</definedName>
    <definedName name="LZD_TE">'[2]Inputs Capex Incentive 2'!$I$36:$O$36</definedName>
    <definedName name="LZD_WM">'[2]Inputs Capex Incentive 2'!$I$75:$O$75</definedName>
    <definedName name="LZD_YL">'[2]Inputs Capex Incentive 2'!$I$105:$O$105</definedName>
    <definedName name="LZS_E_H">'[2]Inputs Capex Incentive 2'!$I$63:$O$63</definedName>
    <definedName name="LZS_EM">'[2]Inputs Capex Incentive 2'!$I$83:$O$83</definedName>
    <definedName name="LZS_LDN">'[2]Inputs Capex Incentive 2'!$I$43:$O$43</definedName>
    <definedName name="LZS_NE">'[2]Inputs Capex Incentive 2'!$I$113:$O$113</definedName>
    <definedName name="LZS_NWNW">'[2]Inputs Capex Incentive 2'!$I$93:$O$93</definedName>
    <definedName name="LZS_SSW">'[2]Inputs Capex Incentive 2'!$I$24:$O$24</definedName>
    <definedName name="LZS_Swal">'[2]Inputs Capex Incentive 2'!$I$53:$O$53</definedName>
    <definedName name="LZS_TE">'[2]Inputs Capex Incentive 2'!$I$34:$O$34</definedName>
    <definedName name="LZS_WM">'[2]Inputs Capex Incentive 2'!$I$73:$O$73</definedName>
    <definedName name="LZS_YL">'[2]Inputs Capex Incentive 2'!$I$103:$O$103</definedName>
    <definedName name="MT">'[2]Input SO'!$I$27:$O$27</definedName>
    <definedName name="NC">'[2]BXint (Internal Costs)'!$I$153:$O$153</definedName>
    <definedName name="no_days">'[5]g costs'!#REF!</definedName>
    <definedName name="NSOC">'[2]Input SO'!$I$125:$O$125</definedName>
    <definedName name="NTP">'[2]CxIncRA t '!$I$51:$O$51</definedName>
    <definedName name="ODEMn_1_E_H">'[2]Inputs Capex Incentive 1'!$I$81:$O$81</definedName>
    <definedName name="ODEMn_1_EM">'[2]Inputs Capex Incentive 1'!$I$105:$O$105</definedName>
    <definedName name="ODEMn_1_LDN">'[2]Inputs Capex Incentive 1'!$I$57:$O$57</definedName>
    <definedName name="ODEMn_1_NE">'[2]Inputs Capex Incentive 1'!$I$141:$O$141</definedName>
    <definedName name="ODEMn_1_NWNW">'[2]Inputs Capex Incentive 1'!$I$117:$O$117</definedName>
    <definedName name="ODEMn_1_SSW">'[2]Inputs Capex Incentive 1'!$I$33:$O$33</definedName>
    <definedName name="ODEMn_1_Swal">'[2]Inputs Capex Incentive 1'!$I$69:$O$69</definedName>
    <definedName name="ODEMn_1_TE">'[2]Inputs Capex Incentive 1'!$I$45:$O$45</definedName>
    <definedName name="ODEMn_1_WM">'[2]Inputs Capex Incentive 1'!$I$93:$O$93</definedName>
    <definedName name="ODEMn_1_YL">'[2]Inputs Capex Incentive 1'!$I$129:$O$129</definedName>
    <definedName name="OFDC">'[2]Input SO'!$I$136:$M$136</definedName>
    <definedName name="OFIC">'[2]BXint (Internal Costs)'!$I$161:$M$161</definedName>
    <definedName name="OFOC">'[2]Input SO'!$I$137:$M$137</definedName>
    <definedName name="OM">'[2]Input SO'!$I$22:$O$22</definedName>
    <definedName name="ON">'[2]Input SO'!$I$69:$O$69</definedName>
    <definedName name="OS_Apr">'[2]Input SO'!$I$111:$O$111</definedName>
    <definedName name="OS_Aug">'[2]Input SO'!$I$115:$O$115</definedName>
    <definedName name="OS_Dec">'[2]Input SO'!$I$119:$O$119</definedName>
    <definedName name="OS_Feb">'[2]Input SO'!$I$109:$O$109</definedName>
    <definedName name="OS_Jan">'[2]Input SO'!$I$108:$O$108</definedName>
    <definedName name="OS_Jul">'[2]Input SO'!$I$114:$O$114</definedName>
    <definedName name="OS_Jun">'[2]Input SO'!$I$113:$O$113</definedName>
    <definedName name="OS_Mar">'[2]Input SO'!$I$110:$O$110</definedName>
    <definedName name="OS_May">'[2]Input SO'!$I$112:$O$112</definedName>
    <definedName name="OS_Nov">'[2]Input SO'!$I$118:$O$118</definedName>
    <definedName name="OS_Oct">'[2]Input SO'!$I$117:$O$117</definedName>
    <definedName name="OS_Sep">'[2]Input SO'!$I$116:$O$116</definedName>
    <definedName name="P">'[2]Input SO'!$I$128:$O$128</definedName>
    <definedName name="Pal_Workbook_GUID" hidden="1">"LJ9YVKRJVQ1A1KNUG7XIT5A9"</definedName>
    <definedName name="PF">'[2]Input TO'!$I$48:$O$48</definedName>
    <definedName name="PIT">'[1]Base Revenue Pt'!$F$29:$O$29</definedName>
    <definedName name="PR">'[1]Base Revenue Pt'!$I$23:$O$23</definedName>
    <definedName name="PreCon">'[2]TIRG t'!$I$20:$W$20</definedName>
    <definedName name="_xlnm.Print_Area" localSheetId="2">'Ch2 finance - RoRE'!$H$1:$W$35</definedName>
    <definedName name="PT">'[1]Pass Through'!$I$23:$O$23</definedName>
    <definedName name="ptri">'[2]Input TO'!$I$66:$O$66</definedName>
    <definedName name="PVF">'[1]Hard Copied Numbers'!$I$13:$O$13</definedName>
    <definedName name="PVF_TOInc">'[1]Enhanced TO Incentives'!$I$36:$M$36</definedName>
    <definedName name="qwerty" hidden="1">{"Table 1",#N/A,FALSE,"Table 1";"Table 2",#N/A,FALSE,"Table 2";"Table 3a",#N/A,FALSE,"Table 3";"Table 3b_d",#N/A,FALSE,"Table 3";"Table 5a",#N/A,FALSE,"Table 5";"Table 4",#N/A,FALSE,"Table 4";"Table 5b",#N/A,FALSE,"Table 5";"Table 6",#N/A,FALSE,"Table 6"}</definedName>
    <definedName name="Rate_Actual">'[2]Input TO'!$I$123:$O$123</definedName>
    <definedName name="Rate_Allowed">'[2]Input TO'!$I$51:$O$51</definedName>
    <definedName name="RB">'[1]Pass Through'!$I$36:$O$36</definedName>
    <definedName name="RBT">'[1]Hard Copied Numbers'!$I$27:$O$27</definedName>
    <definedName name="RCI">'[1]Incentive Payments'!$I$81:$O$81</definedName>
    <definedName name="RD">'[6]R5 Input page'!$K$106:$O$106</definedName>
    <definedName name="RDADCpx_1">[1]Inputs!$F$94:$O$94</definedName>
    <definedName name="RDADCpx_2">[1]Inputs!$F$95:$O$95</definedName>
    <definedName name="RDADCpx_3">[1]Inputs!$F$96:$O$96</definedName>
    <definedName name="RDAdd">'[1]Incentive Payments RevDr'!$F$146:$O$146</definedName>
    <definedName name="RDALCpx_1">[1]Inputs!$F$104:$O$104</definedName>
    <definedName name="RDALCpx_2">[1]Inputs!$F$105:$O$105</definedName>
    <definedName name="RDALCpx_3">[1]Inputs!$F$106:$O$106</definedName>
    <definedName name="RDCDCpx">'[1]Incentive Payments RevDr Pt3'!$I$21:$O$21</definedName>
    <definedName name="RDCHP">[1]Inputs!$F$131:$O$131</definedName>
    <definedName name="RDCLCpx">'[1]Incentive Payments RevDr Pt 2'!$I$21:$O$21</definedName>
    <definedName name="RER">'[2]Input TO'!$I$75:$O$75</definedName>
    <definedName name="RevDrvSHE">'[1]Incentive Payments RevDr'!$I$20:$O$20</definedName>
    <definedName name="RevDrvSP">'[3]Incentive Payments RevDr'!$I$20:$O$20</definedName>
    <definedName name="RG">[1]Inputs!$F$78:$O$78</definedName>
    <definedName name="RI">'[1]Incentive Payments'!$I$44:$O$44</definedName>
    <definedName name="RICOL">'[1]Hard Copied Numbers'!$I$44:$O$44</definedName>
    <definedName name="RIDPA">'[1]Hard Copied Numbers'!$I$43:$O$43</definedName>
    <definedName name="RILT">'[1]Hard Copied Numbers'!$I$40:$O$40</definedName>
    <definedName name="RIP">[1]Inputs!$I$164:$O$164</definedName>
    <definedName name="RiskAfterRecalcMacro" localSheetId="2" hidden="1">"Simulation"</definedName>
    <definedName name="RiskAfterRecalcMacro" hidden="1">""</definedName>
    <definedName name="RiskAfterSimMacro" localSheetId="2" hidden="1">"Reset"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localSheetId="2" hidden="1">1000</definedName>
    <definedName name="RiskNumIterations" localSheetId="4" hidden="1">1000</definedName>
    <definedName name="RiskNumIterations" hidden="1">5000</definedName>
    <definedName name="RiskNumSimulations" hidden="1">1</definedName>
    <definedName name="RiskPauseOnError" hidden="1">FALSE</definedName>
    <definedName name="RiskRunAfterRecalcMacro" localSheetId="2" hidden="1">TRUE</definedName>
    <definedName name="RiskRunAfterRecalcMacro" localSheetId="4" hidden="1">TRUE</definedName>
    <definedName name="RiskRunAfterRecalcMacro" hidden="1">FALSE</definedName>
    <definedName name="RiskRunAfterSimMacro" localSheetId="2" hidden="1">TRUE</definedName>
    <definedName name="RiskRunAfterSimMacro" localSheetId="4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localSheetId="2" hidden="1">2</definedName>
    <definedName name="RiskStandardRecalc" localSheetId="4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localSheetId="2" hidden="1">TRUE</definedName>
    <definedName name="RiskUseFixedSeed" localSheetId="4" hidden="1">TRUE</definedName>
    <definedName name="RiskUseFixedSeed" hidden="1">FALSE</definedName>
    <definedName name="RiskUseMultipleCPUs" localSheetId="2" hidden="1">FALSE</definedName>
    <definedName name="RiskUseMultipleCPUs" localSheetId="4" hidden="1">FALSE</definedName>
    <definedName name="RiskUseMultipleCPUs" hidden="1">TRUE</definedName>
    <definedName name="RIUPA">'[1]Hard Copied Numbers'!$I$42:$O$42</definedName>
    <definedName name="RIUT">'[1]Hard Copied Numbers'!$I$41:$O$41</definedName>
    <definedName name="RP">[1]Inputs!$I$152:$O$152</definedName>
    <definedName name="RPI">[1]Inputs!$F$23:$O$23</definedName>
    <definedName name="RPI_TIRG">[1]Inputs!$F$24:$O$24</definedName>
    <definedName name="RT">'[2]Input SO'!$I$41:$O$41</definedName>
    <definedName name="Rtn">'[2]Input SO'!$I$48:$O$48</definedName>
    <definedName name="RV">'[1]Hard Copied Numbers'!$I$36:$O$36</definedName>
    <definedName name="SAFTIRG">'[2]Input TO'!$I$109:$O$109</definedName>
    <definedName name="SAFTIRG_B5">[3]Inputs!$I$65:$O$65</definedName>
    <definedName name="SAFTIRG_BD">[1]Inputs!$I$44:$O$44</definedName>
    <definedName name="SAFTIRG_ES">[3]Inputs!$I$107:$O$107</definedName>
    <definedName name="SAFTIRG_Sl">[1]Inputs!$I$67:$O$67</definedName>
    <definedName name="SAFTIRG_SWS">[3]Inputs!$I$86:$O$86</definedName>
    <definedName name="SAPBEXhrIndnt" hidden="1">"Wide"</definedName>
    <definedName name="SAPsysID" hidden="1">"708C5W7SBKP804JT78WJ0JNKI"</definedName>
    <definedName name="SAPwbID" hidden="1">"ARS"</definedName>
    <definedName name="SELECT1">'[7]DPCR5 allowances v actual'!$AA$2:$AA$3</definedName>
    <definedName name="SF">'[2]Input SO'!$I$26:$O$26</definedName>
    <definedName name="SF_6">'[3]Incentive Payments'!$I$74:$O$74</definedName>
    <definedName name="SFI">'[2]IP t'!$I$66:$O$66</definedName>
    <definedName name="SHETL_chg">'[2]Input TO'!$I$140:$O$140</definedName>
    <definedName name="shetl_chg2">'[2]Input TO'!$I$158:$O$158</definedName>
    <definedName name="SHETL_Inc">'[2]Input TO'!$I$147:$O$147</definedName>
    <definedName name="Shetl_inc2">'[2]Input TO'!$I$162:$O$162</definedName>
    <definedName name="SPTL_chg">'[2]Input TO'!$I$141:$O$141</definedName>
    <definedName name="sptl_chg2">'[2]Input TO'!$I$159:$O$159</definedName>
    <definedName name="SPTL_Inc">'[2]Input TO'!$I$148:$O$148</definedName>
    <definedName name="SPTL_inc2">'[2]Input TO'!$I$163:$O$163</definedName>
    <definedName name="ST">'[2]Inputs Capex Incentive 1'!$I$146:$O$146</definedName>
    <definedName name="T">'[2]Input SO'!$I$127:$O$127</definedName>
    <definedName name="Term">'[2]Input TO'!$I$126:$O$126</definedName>
    <definedName name="TIRG">[1]TIRG!$I$20:$O$20</definedName>
    <definedName name="TIRG_B5">'[3]TIRG Project B5'!$I$49:$N$49</definedName>
    <definedName name="TIRG_BD">'[1]TIRG Project Beauly Denny'!$I$49:$N$49</definedName>
    <definedName name="TIRG_ES">'[3]TIRG England - Scotland '!$I$49:$N$49</definedName>
    <definedName name="TIRG_SL">'[1]TIRG Sloy'!$I$49:$N$49</definedName>
    <definedName name="TIRG_SWS">'[3]TIRG South West Scotland'!$I$49:$N$49</definedName>
    <definedName name="TIRGIncAdj">'[2]Input TO'!$I$110:$O$110</definedName>
    <definedName name="TIRGIncAdj_B5">[3]Inputs!$I$66:$O$66</definedName>
    <definedName name="TIRGIncAdj_BD">[1]Inputs!$I$45:$O$45</definedName>
    <definedName name="TIRGIncAdj_ES">[3]Inputs!$I$108:$O$108</definedName>
    <definedName name="TIRGIncAdj_Sl">[1]Inputs!$I$68:$O$68</definedName>
    <definedName name="TIRGIncAdj_SWS">[3]Inputs!$I$87:$O$87</definedName>
    <definedName name="TL_TLT">'[2]Input SO'!$I$34:$O$34</definedName>
    <definedName name="TLK">'[1]Hard Copied Numbers'!$I$49:$O$49</definedName>
    <definedName name="TLRP">'[2]Input SO'!$I$35:$O$35</definedName>
    <definedName name="TOCIR">'[1]Enhanced TO Incentives'!$I$35:$M$35</definedName>
    <definedName name="TOFTO">'[8]Input TO'!$I$119:$O$119</definedName>
    <definedName name="TOInc">'[1]TOInc t'!$I$19:$M$19</definedName>
    <definedName name="TOIncACx">'[1]TOInc t'!$K$46:$M$46</definedName>
    <definedName name="TOIncBCx">'[1]Enhanced TO Incentives'!$I$38:$M$38</definedName>
    <definedName name="TOIncCx">'[1]Enhanced TO Incentives'!$I$23:$M$23</definedName>
    <definedName name="TOIncDCx">'[1]Enhanced TO Incentives'!$I$24:$M$24</definedName>
    <definedName name="TOIncDif">'[1]TOInc t'!$K$41:$M$41</definedName>
    <definedName name="TP">[1]Inputs!$I$139:$O$139</definedName>
    <definedName name="TPD">[1]Inputs!$I$160:$O$160</definedName>
    <definedName name="TPDm">'[2]Input TO'!$F$127:$O$127</definedName>
    <definedName name="TPDMult">'[2]Input TO'!$F$52:$O$52</definedName>
    <definedName name="TPR">'[2]Inputs Capex Incentive 1'!$I$20:$O$20</definedName>
    <definedName name="TS">'[2]Other terms'!$I$45:$O$45</definedName>
    <definedName name="TSH">'[2]Input TO'!$I$118:$O$118</definedName>
    <definedName name="TSP">'[2]Input TO'!$I$117:$O$117</definedName>
    <definedName name="TSR">'[2]PT t'!$I$61:$O$61</definedName>
    <definedName name="TSRR">'[2]Input TO'!$F$124:$O$124</definedName>
    <definedName name="TxN">'[2]Input SO'!$I$39:$O$39</definedName>
    <definedName name="UCA">'[1]Hard Copied Numbers'!$I$14:$O$14</definedName>
    <definedName name="UCAGC_E_H">'[2]Inputs Capex Incentive 2'!$I$67:$O$67</definedName>
    <definedName name="UCAGC_EM">'[2]Inputs Capex Incentive 2'!$I$87:$O$87</definedName>
    <definedName name="UCAGC_LDN">'[2]Inputs Capex Incentive 2'!$I$47:$O$47</definedName>
    <definedName name="UCAGC_NE">'[2]Inputs Capex Incentive 2'!$I$117:$O$117</definedName>
    <definedName name="UCAGC_NWNW">'[2]Inputs Capex Incentive 2'!$I$97:$O$97</definedName>
    <definedName name="UCAGC_SSW">'[2]Inputs Capex Incentive 2'!$I$28:$O$28</definedName>
    <definedName name="UCAGC_Swal">'[2]Inputs Capex Incentive 2'!$I$57:$O$57</definedName>
    <definedName name="UCAGC_TE">'[2]Inputs Capex Incentive 2'!$I$38:$O$38</definedName>
    <definedName name="UCAGC_WM">'[2]Inputs Capex Incentive 2'!$I$77:$O$77</definedName>
    <definedName name="UCAGC_YL">'[2]Inputs Capex Incentive 2'!$I$107:$O$107</definedName>
    <definedName name="UCAST">'[2]Inputs Capex Incentive 2'!$I$17:$O$17</definedName>
    <definedName name="UCAZD_E_H">'[2]Inputs Capex Incentive 2'!$I$69:$O$69</definedName>
    <definedName name="UCAZD_EM">'[2]Inputs Capex Incentive 2'!$I$89:$O$89</definedName>
    <definedName name="UCAZD_LDN">'[2]Inputs Capex Incentive 2'!$I$49:$O$49</definedName>
    <definedName name="UCAZD_NE">'[2]Inputs Capex Incentive 2'!$I$119:$O$119</definedName>
    <definedName name="UCAZD_NWNW">'[2]Inputs Capex Incentive 2'!$I$99:$O$99</definedName>
    <definedName name="UCAZD_SSW">'[2]Inputs Capex Incentive 2'!$I$30:$O$30</definedName>
    <definedName name="UCAZD_Swal">'[2]Inputs Capex Incentive 2'!$I$59:$O$59</definedName>
    <definedName name="UCAZD_TE">'[2]Inputs Capex Incentive 2'!$I$40:$O$40</definedName>
    <definedName name="UCAZD_WM">'[2]Inputs Capex Incentive 2'!$I$79:$O$79</definedName>
    <definedName name="UCAZD_YL">'[2]Inputs Capex Incentive 2'!$I$109:$O$109</definedName>
    <definedName name="UCAZS_E_H">'[2]Inputs Capex Incentive 2'!$I$68:$O$68</definedName>
    <definedName name="UCAZS_EM">'[2]Inputs Capex Incentive 2'!$I$88:$O$88</definedName>
    <definedName name="UCAZS_LDN">'[2]Inputs Capex Incentive 2'!$I$48:$O$48</definedName>
    <definedName name="UCAZS_NE">'[2]Inputs Capex Incentive 2'!$I$118:$O$118</definedName>
    <definedName name="UCAZS_NWNW">'[2]Inputs Capex Incentive 2'!$I$98:$O$98</definedName>
    <definedName name="UCAZS_SSW">'[2]Inputs Capex Incentive 2'!$I$29:$O$29</definedName>
    <definedName name="UCAZS_Swal">'[2]Inputs Capex Incentive 2'!$I$58:$O$58</definedName>
    <definedName name="UCAZS_TE">'[2]Inputs Capex Incentive 2'!$I$39:$O$39</definedName>
    <definedName name="UCAZS_WM">'[2]Inputs Capex Incentive 2'!$I$78:$O$78</definedName>
    <definedName name="UCAZS_YL">'[2]Inputs Capex Incentive 2'!$I$108:$O$108</definedName>
    <definedName name="WIPx">'[2]Inputs Capex Incentive 1'!$I$22:$O$22</definedName>
    <definedName name="wrn.3E9._.Return." hidden="1">{"Table 1",#N/A,FALSE,"Table 1";"Table 2",#N/A,FALSE,"Table 2";"Table 3a",#N/A,FALSE,"Table 3";"Table 3b_d",#N/A,FALSE,"Table 3";"Table 5a",#N/A,FALSE,"Table 5";"Table 4",#N/A,FALSE,"Table 4";"Table 5b",#N/A,FALSE,"Table 5";"Table 6",#N/A,FALSE,"Table 6"}</definedName>
    <definedName name="wrn.Transco._.Reports._.Pack." hidden="1">{#N/A,#N/A,TRUE,"Reg_Outputs";#N/A,#N/A,TRUE,"Transco_Outputs";#N/A,#N/A,TRUE,"Transco_plc";#N/A,#N/A,TRUE,"Group_Outputs";#N/A,#N/A,TRUE,"Transco_Group"}</definedName>
    <definedName name="X">'[1]Hard Copied Numbers'!$I$28:$O$28</definedName>
    <definedName name="X_fact">'[2]Input TO'!$I$19:$O$19</definedName>
    <definedName name="Year_TIRG">'[2]Input TO'!$I$93:$J$93</definedName>
    <definedName name="Year_TIRG_BN">[1]Inputs!$I$32:$J$32</definedName>
    <definedName name="Year_TIRG_ES">[3]Inputs!$I$95:$J$95</definedName>
    <definedName name="Year_TIRG_SL">[1]Inputs!$I$55:$J$55</definedName>
    <definedName name="Year_TIRG_SWS">[3]Inputs!$I$74:$J$74</definedName>
    <definedName name="ZCLS_E_H">'[2]Inputs Capex Incentive 1'!$I$78:$O$78</definedName>
    <definedName name="ZCLS_EM">'[2]Inputs Capex Incentive 1'!$I$102:$O$102</definedName>
    <definedName name="ZCLS_LDN">'[2]Inputs Capex Incentive 1'!$I$54:$O$54</definedName>
    <definedName name="ZCLS_NE">'[2]Inputs Capex Incentive 1'!$I$138:$O$138</definedName>
    <definedName name="ZCLS_NWNW">'[2]Inputs Capex Incentive 1'!$I$114:$O$114</definedName>
    <definedName name="ZCLS_SSW">'[2]Inputs Capex Incentive 1'!$I$30:$O$30</definedName>
    <definedName name="ZCLS_SWal">'[2]Inputs Capex Incentive 1'!$I$66:$O$66</definedName>
    <definedName name="ZCLS_TE">'[2]Inputs Capex Incentive 1'!$I$42:$O$42</definedName>
    <definedName name="ZCLS_WM">'[2]Inputs Capex Incentive 1'!$I$90:$O$90</definedName>
    <definedName name="ZCLS_YL">'[2]Inputs Capex Incentive 1'!$I$126:$O$126</definedName>
    <definedName name="ZDEM_E_H">'[2]LVZS n'!$I$140:$O$140</definedName>
    <definedName name="ZDEM_EM">'[2]LVZS n'!$I$190:$O$190</definedName>
    <definedName name="ZDEM_LDN">'[2]LVZS n'!$I$90:$O$90</definedName>
    <definedName name="ZDEM_NE">'[2]LVZS n'!$I$265:$O$265</definedName>
    <definedName name="ZDEM_NWNW">'[2]LVZS n'!$I$215:$O$215</definedName>
    <definedName name="ZDEM_SSW">'[2]LVZS n'!$I$40:$O$40</definedName>
    <definedName name="ZDEM_Swal">'[2]LVZS n'!$I$115:$O$115</definedName>
    <definedName name="ZDEM_TE">'[2]LVZS n'!$I$65:$O$65</definedName>
    <definedName name="ZDEM_WM">'[2]LVZS n'!$I$165:$O$165</definedName>
    <definedName name="ZDEM_YL">'[2]LVZS n'!$I$240:$O$240</definedName>
    <definedName name="ZGEN_E_H">'[2]Inputs Capex Incentive 1'!$I$77:$O$77</definedName>
    <definedName name="ZGEN_EM">'[2]Inputs Capex Incentive 1'!$I$101:$O$101</definedName>
    <definedName name="ZGEN_LDN">'[2]Inputs Capex Incentive 1'!$I$53:$O$53</definedName>
    <definedName name="ZGEN_NE">'[2]Inputs Capex Incentive 1'!$I$137:$O$137</definedName>
    <definedName name="ZGEN_NWNW">'[2]Inputs Capex Incentive 1'!$I$113:$O$113</definedName>
    <definedName name="ZGEN_SSW">'[2]Inputs Capex Incentive 1'!$I$29:$O$29</definedName>
    <definedName name="ZGEN_SWal">'[2]Inputs Capex Incentive 1'!$I$65:$O$65</definedName>
    <definedName name="ZGEN_TE">'[2]Inputs Capex Incentive 1'!$I$41:$O$41</definedName>
    <definedName name="ZGEN_WM">'[2]Inputs Capex Incentive 1'!$I$89:$O$89</definedName>
    <definedName name="ZGEN_YL">'[2]Inputs Capex Incentive 1'!$I$125:$O$125</definedName>
  </definedNames>
  <calcPr calcId="145621"/>
</workbook>
</file>

<file path=xl/calcChain.xml><?xml version="1.0" encoding="utf-8"?>
<calcChain xmlns="http://schemas.openxmlformats.org/spreadsheetml/2006/main">
  <c r="N39" i="21" l="1"/>
  <c r="L39" i="21"/>
  <c r="I39" i="21"/>
  <c r="E39" i="21"/>
  <c r="C39" i="21"/>
  <c r="B39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J19" i="13" l="1"/>
  <c r="O19" i="13"/>
  <c r="M121" i="15" l="1"/>
  <c r="O57" i="9" l="1"/>
  <c r="O56" i="9"/>
  <c r="O55" i="9"/>
  <c r="O54" i="9"/>
  <c r="Q57" i="9" s="1"/>
  <c r="O53" i="9"/>
  <c r="O52" i="9"/>
  <c r="D138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D140" i="3"/>
  <c r="Q55" i="9" l="1"/>
  <c r="Q56" i="9"/>
  <c r="Q52" i="9"/>
  <c r="Q54" i="9"/>
  <c r="Q53" i="9"/>
  <c r="E223" i="15" l="1"/>
  <c r="E224" i="15"/>
  <c r="E225" i="15"/>
  <c r="E226" i="15"/>
  <c r="E222" i="15"/>
  <c r="E216" i="15" l="1"/>
  <c r="E217" i="15"/>
  <c r="E218" i="15"/>
  <c r="E219" i="15"/>
  <c r="E220" i="15"/>
  <c r="E221" i="15"/>
  <c r="E215" i="15"/>
  <c r="E212" i="15" l="1"/>
  <c r="E213" i="15"/>
  <c r="E214" i="15"/>
  <c r="E211" i="15"/>
  <c r="E208" i="15"/>
  <c r="E209" i="15"/>
  <c r="E210" i="15"/>
  <c r="E207" i="15"/>
  <c r="E194" i="15" l="1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193" i="15"/>
  <c r="E190" i="15"/>
  <c r="E191" i="15"/>
  <c r="E192" i="15"/>
  <c r="E189" i="15"/>
  <c r="E188" i="15"/>
  <c r="E187" i="15"/>
  <c r="E182" i="15"/>
  <c r="E183" i="15"/>
  <c r="E184" i="15"/>
  <c r="E185" i="15"/>
  <c r="E186" i="15"/>
  <c r="E181" i="15"/>
  <c r="E178" i="15"/>
  <c r="E179" i="15"/>
  <c r="E180" i="15"/>
  <c r="E177" i="15"/>
  <c r="E171" i="15" l="1"/>
  <c r="E172" i="15"/>
  <c r="E173" i="15"/>
  <c r="E170" i="15"/>
  <c r="E164" i="15" l="1"/>
  <c r="E165" i="15"/>
  <c r="E166" i="15"/>
  <c r="E167" i="15"/>
  <c r="E168" i="15"/>
  <c r="E169" i="15"/>
  <c r="E163" i="15"/>
  <c r="F163" i="15" l="1"/>
  <c r="G163" i="15"/>
  <c r="F854" i="13" l="1"/>
  <c r="G854" i="13"/>
  <c r="H854" i="13"/>
  <c r="I854" i="13"/>
  <c r="J854" i="13"/>
  <c r="K854" i="13"/>
  <c r="L854" i="13"/>
  <c r="F855" i="13"/>
  <c r="G855" i="13"/>
  <c r="H855" i="13"/>
  <c r="I855" i="13"/>
  <c r="J855" i="13"/>
  <c r="K855" i="13"/>
  <c r="L855" i="13"/>
  <c r="F856" i="13"/>
  <c r="G856" i="13"/>
  <c r="H856" i="13"/>
  <c r="I856" i="13"/>
  <c r="J856" i="13"/>
  <c r="K856" i="13"/>
  <c r="L856" i="13"/>
  <c r="F857" i="13"/>
  <c r="G857" i="13"/>
  <c r="H857" i="13"/>
  <c r="I857" i="13"/>
  <c r="J857" i="13"/>
  <c r="K857" i="13"/>
  <c r="L857" i="13"/>
  <c r="F858" i="13"/>
  <c r="G858" i="13"/>
  <c r="H858" i="13"/>
  <c r="I858" i="13"/>
  <c r="J858" i="13"/>
  <c r="K858" i="13"/>
  <c r="L858" i="13"/>
  <c r="F859" i="13"/>
  <c r="G859" i="13"/>
  <c r="H859" i="13"/>
  <c r="I859" i="13"/>
  <c r="J859" i="13"/>
  <c r="K859" i="13"/>
  <c r="L859" i="13"/>
  <c r="F860" i="13"/>
  <c r="G860" i="13"/>
  <c r="H860" i="13"/>
  <c r="I860" i="13"/>
  <c r="J860" i="13"/>
  <c r="K860" i="13"/>
  <c r="L860" i="13"/>
  <c r="F861" i="13"/>
  <c r="G861" i="13"/>
  <c r="H861" i="13"/>
  <c r="I861" i="13"/>
  <c r="J861" i="13"/>
  <c r="K861" i="13"/>
  <c r="L861" i="13"/>
  <c r="F862" i="13"/>
  <c r="G862" i="13"/>
  <c r="H862" i="13"/>
  <c r="I862" i="13"/>
  <c r="J862" i="13"/>
  <c r="K862" i="13"/>
  <c r="L862" i="13"/>
  <c r="F863" i="13"/>
  <c r="G863" i="13"/>
  <c r="H863" i="13"/>
  <c r="I863" i="13"/>
  <c r="J863" i="13"/>
  <c r="K863" i="13"/>
  <c r="L863" i="13"/>
  <c r="F864" i="13"/>
  <c r="G864" i="13"/>
  <c r="H864" i="13"/>
  <c r="I864" i="13"/>
  <c r="J864" i="13"/>
  <c r="K864" i="13"/>
  <c r="L864" i="13"/>
  <c r="F865" i="13"/>
  <c r="G865" i="13"/>
  <c r="H865" i="13"/>
  <c r="I865" i="13"/>
  <c r="J865" i="13"/>
  <c r="K865" i="13"/>
  <c r="L865" i="13"/>
  <c r="F866" i="13"/>
  <c r="G866" i="13"/>
  <c r="H866" i="13"/>
  <c r="I866" i="13"/>
  <c r="J866" i="13"/>
  <c r="K866" i="13"/>
  <c r="L866" i="13"/>
  <c r="F867" i="13"/>
  <c r="G867" i="13"/>
  <c r="H867" i="13"/>
  <c r="I867" i="13"/>
  <c r="J867" i="13"/>
  <c r="K867" i="13"/>
  <c r="L867" i="13"/>
  <c r="E855" i="13"/>
  <c r="E856" i="13"/>
  <c r="E857" i="13"/>
  <c r="E858" i="13"/>
  <c r="E859" i="13"/>
  <c r="E860" i="13"/>
  <c r="E861" i="13"/>
  <c r="E862" i="13"/>
  <c r="E863" i="13"/>
  <c r="E864" i="13"/>
  <c r="E865" i="13"/>
  <c r="E866" i="13"/>
  <c r="E867" i="13"/>
  <c r="E854" i="13"/>
  <c r="E154" i="15" l="1"/>
  <c r="E153" i="15"/>
  <c r="E152" i="15"/>
  <c r="E151" i="15"/>
  <c r="E150" i="15"/>
  <c r="E149" i="15"/>
  <c r="E147" i="15"/>
  <c r="E146" i="15"/>
  <c r="E145" i="15"/>
  <c r="E144" i="15"/>
  <c r="E143" i="15"/>
  <c r="E142" i="15"/>
  <c r="F254" i="15"/>
  <c r="E254" i="15"/>
  <c r="H169" i="15"/>
  <c r="F169" i="15"/>
  <c r="G169" i="15"/>
  <c r="H168" i="15"/>
  <c r="F168" i="15"/>
  <c r="G168" i="15"/>
  <c r="H167" i="15"/>
  <c r="F167" i="15"/>
  <c r="G167" i="15"/>
  <c r="H166" i="15"/>
  <c r="F166" i="15"/>
  <c r="G166" i="15"/>
  <c r="H165" i="15"/>
  <c r="F165" i="15"/>
  <c r="G165" i="15"/>
  <c r="H164" i="15"/>
  <c r="F164" i="15"/>
  <c r="G164" i="15"/>
  <c r="H163" i="15"/>
  <c r="G141" i="15"/>
  <c r="E141" i="15"/>
  <c r="K141" i="15" s="1"/>
  <c r="F141" i="15"/>
  <c r="L141" i="15" s="1"/>
  <c r="G129" i="15"/>
  <c r="F129" i="15"/>
  <c r="E129" i="15"/>
  <c r="U92" i="15"/>
  <c r="T92" i="15"/>
  <c r="S92" i="15"/>
  <c r="R92" i="15"/>
  <c r="Q92" i="15"/>
  <c r="P92" i="15"/>
  <c r="J92" i="15"/>
  <c r="L111" i="15" s="1"/>
  <c r="I92" i="15"/>
  <c r="H92" i="15"/>
  <c r="G92" i="15"/>
  <c r="F92" i="15"/>
  <c r="E92" i="15"/>
  <c r="U52" i="15"/>
  <c r="T52" i="15"/>
  <c r="S52" i="15"/>
  <c r="R52" i="15"/>
  <c r="Q52" i="15"/>
  <c r="P52" i="15"/>
  <c r="J52" i="15"/>
  <c r="L72" i="15" s="1"/>
  <c r="I52" i="15"/>
  <c r="H52" i="15"/>
  <c r="G52" i="15"/>
  <c r="F52" i="15"/>
  <c r="E52" i="15"/>
  <c r="F28" i="15"/>
  <c r="E28" i="15"/>
  <c r="K142" i="15" l="1"/>
  <c r="K145" i="15"/>
  <c r="L163" i="15"/>
  <c r="M163" i="15"/>
  <c r="K143" i="15"/>
  <c r="K144" i="15"/>
  <c r="K146" i="15"/>
  <c r="E155" i="15"/>
  <c r="F229" i="15" l="1"/>
  <c r="F228" i="15"/>
  <c r="L168" i="15" l="1"/>
  <c r="F223" i="15"/>
  <c r="F224" i="15"/>
  <c r="F225" i="15"/>
  <c r="F226" i="15"/>
  <c r="F222" i="15"/>
  <c r="F216" i="15" l="1"/>
  <c r="F217" i="15"/>
  <c r="F218" i="15"/>
  <c r="F219" i="15"/>
  <c r="F220" i="15"/>
  <c r="F221" i="15"/>
  <c r="F215" i="15"/>
  <c r="L167" i="15" l="1"/>
  <c r="F212" i="15"/>
  <c r="F213" i="15"/>
  <c r="F214" i="15"/>
  <c r="F211" i="15"/>
  <c r="F208" i="15" l="1"/>
  <c r="F209" i="15"/>
  <c r="F210" i="15"/>
  <c r="F207" i="15"/>
  <c r="L166" i="15" l="1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193" i="15"/>
  <c r="F190" i="15" l="1"/>
  <c r="F191" i="15"/>
  <c r="F192" i="15"/>
  <c r="F189" i="15"/>
  <c r="F188" i="15" l="1"/>
  <c r="F187" i="15"/>
  <c r="H182" i="15"/>
  <c r="H183" i="15"/>
  <c r="H184" i="15"/>
  <c r="H185" i="15"/>
  <c r="H186" i="15"/>
  <c r="F182" i="15"/>
  <c r="F183" i="15"/>
  <c r="F184" i="15"/>
  <c r="F185" i="15"/>
  <c r="F186" i="15"/>
  <c r="G182" i="15"/>
  <c r="G183" i="15"/>
  <c r="G184" i="15"/>
  <c r="G185" i="15"/>
  <c r="G186" i="15"/>
  <c r="F181" i="15" l="1"/>
  <c r="L165" i="15" s="1"/>
  <c r="H178" i="15"/>
  <c r="H179" i="15"/>
  <c r="H180" i="15"/>
  <c r="F178" i="15"/>
  <c r="F179" i="15"/>
  <c r="F180" i="15"/>
  <c r="G178" i="15"/>
  <c r="G179" i="15"/>
  <c r="G180" i="15"/>
  <c r="F177" i="15" l="1"/>
  <c r="F171" i="15" l="1"/>
  <c r="F172" i="15"/>
  <c r="F173" i="15"/>
  <c r="F174" i="15"/>
  <c r="F175" i="15"/>
  <c r="F176" i="15"/>
  <c r="F170" i="15"/>
  <c r="L164" i="15" l="1"/>
  <c r="F230" i="15"/>
  <c r="L169" i="15" l="1"/>
  <c r="G12" i="6"/>
  <c r="F11" i="6" l="1"/>
  <c r="F10" i="6" l="1"/>
  <c r="F9" i="6" l="1"/>
  <c r="F8" i="6" l="1"/>
  <c r="F7" i="6" l="1"/>
  <c r="F6" i="6"/>
  <c r="F12" i="6" l="1"/>
  <c r="F22" i="15" l="1"/>
  <c r="F21" i="15"/>
  <c r="F20" i="15"/>
  <c r="F19" i="15"/>
  <c r="F18" i="15"/>
  <c r="F17" i="15"/>
  <c r="F16" i="15"/>
  <c r="E41" i="15" l="1"/>
  <c r="E40" i="15" l="1"/>
  <c r="E39" i="15"/>
  <c r="E38" i="15"/>
  <c r="E37" i="15"/>
  <c r="E36" i="15" l="1"/>
  <c r="E35" i="15"/>
  <c r="E34" i="15" l="1"/>
  <c r="E33" i="15"/>
  <c r="E32" i="15"/>
  <c r="E31" i="15"/>
  <c r="E30" i="15"/>
  <c r="E29" i="15"/>
  <c r="E42" i="15" l="1"/>
  <c r="Q93" i="15" l="1"/>
  <c r="R93" i="15"/>
  <c r="S93" i="15"/>
  <c r="T93" i="15"/>
  <c r="U93" i="15"/>
  <c r="Q94" i="15"/>
  <c r="R94" i="15"/>
  <c r="S94" i="15"/>
  <c r="T94" i="15"/>
  <c r="U94" i="15"/>
  <c r="Q95" i="15"/>
  <c r="R95" i="15"/>
  <c r="S95" i="15"/>
  <c r="T95" i="15"/>
  <c r="U95" i="15"/>
  <c r="Q96" i="15"/>
  <c r="R96" i="15"/>
  <c r="S96" i="15"/>
  <c r="T96" i="15"/>
  <c r="U96" i="15"/>
  <c r="Q97" i="15"/>
  <c r="R97" i="15"/>
  <c r="S97" i="15"/>
  <c r="T97" i="15"/>
  <c r="U97" i="15"/>
  <c r="Q98" i="15"/>
  <c r="R98" i="15"/>
  <c r="S98" i="15"/>
  <c r="T98" i="15"/>
  <c r="U98" i="15"/>
  <c r="Q99" i="15"/>
  <c r="R99" i="15"/>
  <c r="S99" i="15"/>
  <c r="T99" i="15"/>
  <c r="U99" i="15"/>
  <c r="Q100" i="15"/>
  <c r="R100" i="15"/>
  <c r="S100" i="15"/>
  <c r="T100" i="15"/>
  <c r="U100" i="15"/>
  <c r="Q101" i="15"/>
  <c r="R101" i="15"/>
  <c r="S101" i="15"/>
  <c r="T101" i="15"/>
  <c r="U101" i="15"/>
  <c r="Q102" i="15"/>
  <c r="R102" i="15"/>
  <c r="S102" i="15"/>
  <c r="T102" i="15"/>
  <c r="U102" i="15"/>
  <c r="Q103" i="15"/>
  <c r="R103" i="15"/>
  <c r="S103" i="15"/>
  <c r="T103" i="15"/>
  <c r="U103" i="15"/>
  <c r="Q104" i="15"/>
  <c r="R104" i="15"/>
  <c r="S104" i="15"/>
  <c r="T104" i="15"/>
  <c r="U104" i="15"/>
  <c r="Q105" i="15"/>
  <c r="R105" i="15"/>
  <c r="S105" i="15"/>
  <c r="T105" i="15"/>
  <c r="U105" i="15"/>
  <c r="P105" i="15"/>
  <c r="P104" i="15"/>
  <c r="P103" i="15"/>
  <c r="P102" i="15"/>
  <c r="P101" i="15"/>
  <c r="P100" i="15"/>
  <c r="P99" i="15"/>
  <c r="P98" i="15"/>
  <c r="P97" i="15"/>
  <c r="P96" i="15"/>
  <c r="P95" i="15"/>
  <c r="P94" i="15"/>
  <c r="P93" i="15"/>
  <c r="T106" i="15" l="1"/>
  <c r="U106" i="15"/>
  <c r="R106" i="15"/>
  <c r="S106" i="15"/>
  <c r="Q106" i="15"/>
  <c r="P106" i="15"/>
  <c r="Q53" i="15" l="1"/>
  <c r="R53" i="15"/>
  <c r="S53" i="15"/>
  <c r="T53" i="15"/>
  <c r="U53" i="15"/>
  <c r="Q54" i="15"/>
  <c r="R54" i="15"/>
  <c r="S54" i="15"/>
  <c r="T54" i="15"/>
  <c r="U54" i="15"/>
  <c r="Q55" i="15"/>
  <c r="R55" i="15"/>
  <c r="S55" i="15"/>
  <c r="T55" i="15"/>
  <c r="U55" i="15"/>
  <c r="Q56" i="15"/>
  <c r="R56" i="15"/>
  <c r="S56" i="15"/>
  <c r="T56" i="15"/>
  <c r="U56" i="15"/>
  <c r="Q57" i="15"/>
  <c r="R57" i="15"/>
  <c r="S57" i="15"/>
  <c r="T57" i="15"/>
  <c r="U57" i="15"/>
  <c r="Q58" i="15"/>
  <c r="R58" i="15"/>
  <c r="S58" i="15"/>
  <c r="T58" i="15"/>
  <c r="U58" i="15"/>
  <c r="Q59" i="15"/>
  <c r="R59" i="15"/>
  <c r="S59" i="15"/>
  <c r="T59" i="15"/>
  <c r="U59" i="15"/>
  <c r="Q60" i="15"/>
  <c r="R60" i="15"/>
  <c r="S60" i="15"/>
  <c r="T60" i="15"/>
  <c r="U60" i="15"/>
  <c r="Q61" i="15"/>
  <c r="R61" i="15"/>
  <c r="S61" i="15"/>
  <c r="T61" i="15"/>
  <c r="U61" i="15"/>
  <c r="Q62" i="15"/>
  <c r="R62" i="15"/>
  <c r="S62" i="15"/>
  <c r="T62" i="15"/>
  <c r="U62" i="15"/>
  <c r="Q63" i="15"/>
  <c r="R63" i="15"/>
  <c r="S63" i="15"/>
  <c r="T63" i="15"/>
  <c r="U63" i="15"/>
  <c r="Q64" i="15"/>
  <c r="R64" i="15"/>
  <c r="S64" i="15"/>
  <c r="T64" i="15"/>
  <c r="U64" i="15"/>
  <c r="Q65" i="15"/>
  <c r="R65" i="15"/>
  <c r="S65" i="15"/>
  <c r="T65" i="15"/>
  <c r="U65" i="15"/>
  <c r="P65" i="15"/>
  <c r="P64" i="15"/>
  <c r="P63" i="15"/>
  <c r="P62" i="15"/>
  <c r="P61" i="15"/>
  <c r="P60" i="15"/>
  <c r="P59" i="15"/>
  <c r="P58" i="15"/>
  <c r="P57" i="15"/>
  <c r="P56" i="15"/>
  <c r="P55" i="15"/>
  <c r="P54" i="15"/>
  <c r="P53" i="15"/>
  <c r="S66" i="15" l="1"/>
  <c r="U66" i="15"/>
  <c r="Q66" i="15"/>
  <c r="R66" i="15"/>
  <c r="T66" i="15"/>
  <c r="P66" i="15"/>
  <c r="E80" i="9" l="1"/>
  <c r="G8" i="9"/>
  <c r="G7" i="9"/>
  <c r="G6" i="9"/>
  <c r="F8" i="9"/>
  <c r="F7" i="9"/>
  <c r="F6" i="9"/>
  <c r="I33" i="9" l="1"/>
  <c r="H33" i="9"/>
  <c r="G33" i="9"/>
  <c r="F33" i="9"/>
  <c r="E33" i="9"/>
  <c r="G34" i="9" l="1"/>
  <c r="P53" i="11" l="1"/>
  <c r="P41" i="11" l="1"/>
  <c r="P42" i="11"/>
  <c r="P43" i="11"/>
  <c r="P44" i="11"/>
  <c r="P45" i="11"/>
  <c r="P46" i="11"/>
  <c r="P47" i="11"/>
  <c r="P48" i="11"/>
  <c r="P49" i="11"/>
  <c r="P50" i="11"/>
  <c r="P51" i="11"/>
  <c r="P52" i="11"/>
  <c r="P40" i="11"/>
  <c r="F81" i="9" l="1"/>
  <c r="F82" i="9"/>
  <c r="F83" i="9"/>
  <c r="F84" i="9"/>
  <c r="F85" i="9"/>
  <c r="F86" i="9"/>
  <c r="F87" i="9"/>
  <c r="F88" i="9"/>
  <c r="F89" i="9"/>
  <c r="F90" i="9"/>
  <c r="F91" i="9"/>
  <c r="F92" i="9"/>
  <c r="F93" i="9"/>
  <c r="F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80" i="9"/>
  <c r="P52" i="9" s="1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P56" i="9" l="1"/>
  <c r="P53" i="9"/>
  <c r="P57" i="9"/>
  <c r="P55" i="9"/>
  <c r="P54" i="9"/>
  <c r="AD887" i="13"/>
  <c r="AC887" i="13"/>
  <c r="AB887" i="13"/>
  <c r="AA887" i="13"/>
  <c r="Z887" i="13"/>
  <c r="Y887" i="13"/>
  <c r="X887" i="13"/>
  <c r="AF887" i="13"/>
  <c r="AD886" i="13"/>
  <c r="AC886" i="13"/>
  <c r="AB886" i="13"/>
  <c r="AA886" i="13"/>
  <c r="Z886" i="13"/>
  <c r="Y886" i="13"/>
  <c r="X886" i="13"/>
  <c r="AF886" i="13"/>
  <c r="AD885" i="13"/>
  <c r="AC885" i="13"/>
  <c r="AB885" i="13"/>
  <c r="AA885" i="13"/>
  <c r="Z885" i="13"/>
  <c r="Y885" i="13"/>
  <c r="X885" i="13"/>
  <c r="AF885" i="13"/>
  <c r="AD884" i="13"/>
  <c r="AC884" i="13"/>
  <c r="AB884" i="13"/>
  <c r="AA884" i="13"/>
  <c r="Z884" i="13"/>
  <c r="Y884" i="13"/>
  <c r="X884" i="13"/>
  <c r="AF884" i="13"/>
  <c r="AD883" i="13"/>
  <c r="AC883" i="13"/>
  <c r="AB883" i="13"/>
  <c r="AA883" i="13"/>
  <c r="Z883" i="13"/>
  <c r="Y883" i="13"/>
  <c r="X883" i="13"/>
  <c r="AF883" i="13"/>
  <c r="AD882" i="13"/>
  <c r="AC882" i="13"/>
  <c r="AB882" i="13"/>
  <c r="AA882" i="13"/>
  <c r="Z882" i="13"/>
  <c r="Y882" i="13"/>
  <c r="X882" i="13"/>
  <c r="AF882" i="13"/>
  <c r="AD881" i="13"/>
  <c r="AC881" i="13"/>
  <c r="AB881" i="13"/>
  <c r="AA881" i="13"/>
  <c r="Z881" i="13"/>
  <c r="Y881" i="13"/>
  <c r="X881" i="13"/>
  <c r="AF881" i="13"/>
  <c r="AD880" i="13"/>
  <c r="AC880" i="13"/>
  <c r="AB880" i="13"/>
  <c r="AA880" i="13"/>
  <c r="Z880" i="13"/>
  <c r="Y880" i="13"/>
  <c r="X880" i="13"/>
  <c r="AF880" i="13"/>
  <c r="AD879" i="13"/>
  <c r="AC879" i="13"/>
  <c r="AB879" i="13"/>
  <c r="AA879" i="13"/>
  <c r="Z879" i="13"/>
  <c r="Y879" i="13"/>
  <c r="X879" i="13"/>
  <c r="AF879" i="13"/>
  <c r="AD878" i="13"/>
  <c r="AC878" i="13"/>
  <c r="AB878" i="13"/>
  <c r="AA878" i="13"/>
  <c r="Z878" i="13"/>
  <c r="Y878" i="13"/>
  <c r="X878" i="13"/>
  <c r="AF878" i="13"/>
  <c r="AD877" i="13"/>
  <c r="AC877" i="13"/>
  <c r="AB877" i="13"/>
  <c r="AA877" i="13"/>
  <c r="Z877" i="13"/>
  <c r="Y877" i="13"/>
  <c r="X877" i="13"/>
  <c r="AF877" i="13"/>
  <c r="AD876" i="13"/>
  <c r="AC876" i="13"/>
  <c r="AB876" i="13"/>
  <c r="AA876" i="13"/>
  <c r="Z876" i="13"/>
  <c r="Y876" i="13"/>
  <c r="X876" i="13"/>
  <c r="AF876" i="13"/>
  <c r="AD875" i="13"/>
  <c r="AC875" i="13"/>
  <c r="AB875" i="13"/>
  <c r="AA875" i="13"/>
  <c r="Z875" i="13"/>
  <c r="Y875" i="13"/>
  <c r="X875" i="13"/>
  <c r="AF875" i="13"/>
  <c r="AD874" i="13"/>
  <c r="AC874" i="13"/>
  <c r="AB874" i="13"/>
  <c r="AA874" i="13"/>
  <c r="Z874" i="13"/>
  <c r="Y874" i="13"/>
  <c r="X874" i="13"/>
  <c r="P58" i="9" l="1"/>
  <c r="AA888" i="13"/>
  <c r="AA889" i="13" s="1"/>
  <c r="X888" i="13"/>
  <c r="X889" i="13" s="1"/>
  <c r="AB888" i="13"/>
  <c r="AB889" i="13" s="1"/>
  <c r="Y888" i="13"/>
  <c r="Y889" i="13" s="1"/>
  <c r="AC888" i="13"/>
  <c r="AC889" i="13" s="1"/>
  <c r="Z888" i="13"/>
  <c r="Z889" i="13" s="1"/>
  <c r="AD888" i="13"/>
  <c r="AD889" i="13" s="1"/>
  <c r="AF889" i="13"/>
  <c r="AF888" i="13"/>
  <c r="AF874" i="13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L51" i="11"/>
  <c r="L50" i="11"/>
  <c r="L48" i="11"/>
  <c r="I83" i="9" l="1"/>
  <c r="I87" i="9"/>
  <c r="I81" i="9"/>
  <c r="I85" i="9"/>
  <c r="I89" i="9"/>
  <c r="I93" i="9"/>
  <c r="I82" i="9"/>
  <c r="I86" i="9"/>
  <c r="I90" i="9"/>
  <c r="I91" i="9"/>
  <c r="I80" i="9"/>
  <c r="I84" i="9"/>
  <c r="I88" i="9"/>
  <c r="I92" i="9"/>
  <c r="U867" i="13"/>
  <c r="T867" i="13"/>
  <c r="S867" i="13"/>
  <c r="R867" i="13"/>
  <c r="Q867" i="13"/>
  <c r="P867" i="13"/>
  <c r="O867" i="13"/>
  <c r="N867" i="13"/>
  <c r="U866" i="13"/>
  <c r="T866" i="13"/>
  <c r="S866" i="13"/>
  <c r="R866" i="13"/>
  <c r="Q866" i="13"/>
  <c r="P866" i="13"/>
  <c r="O866" i="13"/>
  <c r="N866" i="13"/>
  <c r="U865" i="13"/>
  <c r="T865" i="13"/>
  <c r="S865" i="13"/>
  <c r="R865" i="13"/>
  <c r="Q865" i="13"/>
  <c r="P865" i="13"/>
  <c r="O865" i="13"/>
  <c r="N865" i="13"/>
  <c r="U864" i="13"/>
  <c r="T864" i="13"/>
  <c r="S864" i="13"/>
  <c r="R864" i="13"/>
  <c r="Q864" i="13"/>
  <c r="P864" i="13"/>
  <c r="O864" i="13"/>
  <c r="N864" i="13"/>
  <c r="U863" i="13"/>
  <c r="T863" i="13"/>
  <c r="S863" i="13"/>
  <c r="R863" i="13"/>
  <c r="Q863" i="13"/>
  <c r="P863" i="13"/>
  <c r="O863" i="13"/>
  <c r="N863" i="13"/>
  <c r="U862" i="13"/>
  <c r="T862" i="13"/>
  <c r="S862" i="13"/>
  <c r="R862" i="13"/>
  <c r="Q862" i="13"/>
  <c r="P862" i="13"/>
  <c r="O862" i="13"/>
  <c r="N862" i="13"/>
  <c r="U861" i="13"/>
  <c r="T861" i="13"/>
  <c r="S861" i="13"/>
  <c r="R861" i="13"/>
  <c r="Q861" i="13"/>
  <c r="P861" i="13"/>
  <c r="O861" i="13"/>
  <c r="N861" i="13"/>
  <c r="U860" i="13"/>
  <c r="T860" i="13"/>
  <c r="S860" i="13"/>
  <c r="R860" i="13"/>
  <c r="Q860" i="13"/>
  <c r="P860" i="13"/>
  <c r="O860" i="13"/>
  <c r="N860" i="13"/>
  <c r="U859" i="13"/>
  <c r="T859" i="13"/>
  <c r="S859" i="13"/>
  <c r="R859" i="13"/>
  <c r="Q859" i="13"/>
  <c r="P859" i="13"/>
  <c r="O859" i="13"/>
  <c r="N859" i="13"/>
  <c r="U858" i="13"/>
  <c r="T858" i="13"/>
  <c r="S858" i="13"/>
  <c r="R858" i="13"/>
  <c r="Q858" i="13"/>
  <c r="P858" i="13"/>
  <c r="O858" i="13"/>
  <c r="N858" i="13"/>
  <c r="U857" i="13"/>
  <c r="T857" i="13"/>
  <c r="S857" i="13"/>
  <c r="R857" i="13"/>
  <c r="Q857" i="13"/>
  <c r="P857" i="13"/>
  <c r="O857" i="13"/>
  <c r="N857" i="13"/>
  <c r="U856" i="13"/>
  <c r="T856" i="13"/>
  <c r="S856" i="13"/>
  <c r="R856" i="13"/>
  <c r="Q856" i="13"/>
  <c r="P856" i="13"/>
  <c r="O856" i="13"/>
  <c r="N856" i="13"/>
  <c r="U855" i="13"/>
  <c r="T855" i="13"/>
  <c r="S855" i="13"/>
  <c r="R855" i="13"/>
  <c r="Q855" i="13"/>
  <c r="P855" i="13"/>
  <c r="O855" i="13"/>
  <c r="N855" i="13"/>
  <c r="U854" i="13"/>
  <c r="T854" i="13"/>
  <c r="S854" i="13"/>
  <c r="R854" i="13"/>
  <c r="Q854" i="13"/>
  <c r="P854" i="13"/>
  <c r="O854" i="13"/>
  <c r="N854" i="13"/>
  <c r="W64" i="13"/>
  <c r="V64" i="13"/>
  <c r="U64" i="13"/>
  <c r="T64" i="13"/>
  <c r="S64" i="13"/>
  <c r="R64" i="13"/>
  <c r="Q64" i="13"/>
  <c r="W63" i="13"/>
  <c r="V63" i="13"/>
  <c r="U63" i="13"/>
  <c r="T63" i="13"/>
  <c r="S63" i="13"/>
  <c r="R63" i="13"/>
  <c r="Q63" i="13"/>
  <c r="W62" i="13"/>
  <c r="V62" i="13"/>
  <c r="U62" i="13"/>
  <c r="T62" i="13"/>
  <c r="S62" i="13"/>
  <c r="R62" i="13"/>
  <c r="Q62" i="13"/>
  <c r="W61" i="13"/>
  <c r="V61" i="13"/>
  <c r="U61" i="13"/>
  <c r="T61" i="13"/>
  <c r="S61" i="13"/>
  <c r="R61" i="13"/>
  <c r="Q61" i="13"/>
  <c r="W60" i="13"/>
  <c r="V60" i="13"/>
  <c r="U60" i="13"/>
  <c r="T60" i="13"/>
  <c r="S60" i="13"/>
  <c r="R60" i="13"/>
  <c r="Q60" i="13"/>
  <c r="W59" i="13"/>
  <c r="V59" i="13"/>
  <c r="U59" i="13"/>
  <c r="T59" i="13"/>
  <c r="S59" i="13"/>
  <c r="R59" i="13"/>
  <c r="Q59" i="13"/>
  <c r="W58" i="13"/>
  <c r="V58" i="13"/>
  <c r="U58" i="13"/>
  <c r="T58" i="13"/>
  <c r="S58" i="13"/>
  <c r="R58" i="13"/>
  <c r="Q58" i="13"/>
  <c r="W57" i="13"/>
  <c r="V57" i="13"/>
  <c r="U57" i="13"/>
  <c r="T57" i="13"/>
  <c r="S57" i="13"/>
  <c r="R57" i="13"/>
  <c r="Q57" i="13"/>
  <c r="W56" i="13"/>
  <c r="V56" i="13"/>
  <c r="U56" i="13"/>
  <c r="T56" i="13"/>
  <c r="S56" i="13"/>
  <c r="R56" i="13"/>
  <c r="Q56" i="13"/>
  <c r="W55" i="13"/>
  <c r="V55" i="13"/>
  <c r="U55" i="13"/>
  <c r="T55" i="13"/>
  <c r="S55" i="13"/>
  <c r="R55" i="13"/>
  <c r="Q55" i="13"/>
  <c r="W54" i="13"/>
  <c r="V54" i="13"/>
  <c r="U54" i="13"/>
  <c r="T54" i="13"/>
  <c r="S54" i="13"/>
  <c r="R54" i="13"/>
  <c r="Q54" i="13"/>
  <c r="W53" i="13"/>
  <c r="V53" i="13"/>
  <c r="U53" i="13"/>
  <c r="T53" i="13"/>
  <c r="S53" i="13"/>
  <c r="R53" i="13"/>
  <c r="Q53" i="13"/>
  <c r="W52" i="13"/>
  <c r="V52" i="13"/>
  <c r="U52" i="13"/>
  <c r="T52" i="13"/>
  <c r="S52" i="13"/>
  <c r="R52" i="13"/>
  <c r="Q52" i="13"/>
  <c r="W51" i="13"/>
  <c r="V51" i="13"/>
  <c r="U51" i="13"/>
  <c r="T51" i="13"/>
  <c r="S51" i="13"/>
  <c r="R51" i="13"/>
  <c r="Q51" i="13"/>
  <c r="BE146" i="3" l="1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H185" i="3"/>
  <c r="I185" i="3"/>
  <c r="J185" i="3"/>
  <c r="H186" i="3"/>
  <c r="I186" i="3"/>
  <c r="J186" i="3"/>
  <c r="H188" i="3"/>
  <c r="I188" i="3"/>
  <c r="J188" i="3"/>
  <c r="H189" i="3"/>
  <c r="I189" i="3"/>
  <c r="J189" i="3"/>
  <c r="H190" i="3"/>
  <c r="I190" i="3"/>
  <c r="J190" i="3"/>
  <c r="H191" i="3"/>
  <c r="I191" i="3"/>
  <c r="J191" i="3"/>
  <c r="H192" i="3"/>
  <c r="I192" i="3"/>
  <c r="J192" i="3"/>
  <c r="H193" i="3"/>
  <c r="I193" i="3"/>
  <c r="J193" i="3"/>
  <c r="H194" i="3"/>
  <c r="I194" i="3"/>
  <c r="J194" i="3"/>
  <c r="H195" i="3"/>
  <c r="I195" i="3"/>
  <c r="J195" i="3"/>
  <c r="H196" i="3"/>
  <c r="I196" i="3"/>
  <c r="J196" i="3"/>
  <c r="H197" i="3"/>
  <c r="I197" i="3"/>
  <c r="J197" i="3"/>
  <c r="H198" i="3"/>
  <c r="I198" i="3"/>
  <c r="J198" i="3"/>
  <c r="H199" i="3"/>
  <c r="I199" i="3"/>
  <c r="J199" i="3"/>
  <c r="H200" i="3"/>
  <c r="I200" i="3"/>
  <c r="J200" i="3"/>
  <c r="H201" i="3"/>
  <c r="I201" i="3"/>
  <c r="J201" i="3"/>
  <c r="E185" i="3"/>
  <c r="F185" i="3"/>
  <c r="G185" i="3"/>
  <c r="F186" i="3"/>
  <c r="G186" i="3"/>
  <c r="E188" i="3"/>
  <c r="F188" i="3"/>
  <c r="G188" i="3"/>
  <c r="E189" i="3"/>
  <c r="F189" i="3"/>
  <c r="G189" i="3"/>
  <c r="E190" i="3"/>
  <c r="F190" i="3"/>
  <c r="G190" i="3"/>
  <c r="E191" i="3"/>
  <c r="F191" i="3"/>
  <c r="G191" i="3"/>
  <c r="E192" i="3"/>
  <c r="F192" i="3"/>
  <c r="G192" i="3"/>
  <c r="E193" i="3"/>
  <c r="F193" i="3"/>
  <c r="G193" i="3"/>
  <c r="E194" i="3"/>
  <c r="F194" i="3"/>
  <c r="G194" i="3"/>
  <c r="E195" i="3"/>
  <c r="F195" i="3"/>
  <c r="G195" i="3"/>
  <c r="E196" i="3"/>
  <c r="F196" i="3"/>
  <c r="G196" i="3"/>
  <c r="E197" i="3"/>
  <c r="F197" i="3"/>
  <c r="G197" i="3"/>
  <c r="E198" i="3"/>
  <c r="F198" i="3"/>
  <c r="G198" i="3"/>
  <c r="E199" i="3"/>
  <c r="F199" i="3"/>
  <c r="G199" i="3"/>
  <c r="E200" i="3"/>
  <c r="F200" i="3"/>
  <c r="G200" i="3"/>
  <c r="E201" i="3"/>
  <c r="F201" i="3"/>
  <c r="G201" i="3"/>
  <c r="D200" i="3"/>
  <c r="D201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184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E150" i="3"/>
  <c r="D150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D149" i="3"/>
  <c r="D148" i="3"/>
  <c r="D147" i="3"/>
  <c r="E72" i="3"/>
  <c r="F72" i="3"/>
  <c r="G72" i="3"/>
  <c r="H72" i="3"/>
  <c r="I72" i="3"/>
  <c r="J72" i="3"/>
  <c r="K72" i="3"/>
  <c r="D73" i="3"/>
  <c r="D74" i="3"/>
  <c r="D75" i="3"/>
  <c r="D76" i="3"/>
  <c r="D77" i="3"/>
  <c r="E80" i="3"/>
  <c r="F80" i="3"/>
  <c r="G80" i="3"/>
  <c r="H80" i="3"/>
  <c r="I80" i="3"/>
  <c r="J80" i="3"/>
  <c r="K80" i="3"/>
  <c r="E81" i="3"/>
  <c r="F81" i="3"/>
  <c r="G81" i="3"/>
  <c r="H81" i="3"/>
  <c r="I81" i="3"/>
  <c r="J81" i="3"/>
  <c r="K81" i="3"/>
  <c r="D82" i="3"/>
  <c r="D83" i="3"/>
  <c r="D84" i="3"/>
  <c r="D85" i="3"/>
  <c r="D86" i="3"/>
  <c r="E71" i="3"/>
  <c r="F71" i="3"/>
  <c r="G71" i="3"/>
  <c r="H71" i="3"/>
  <c r="I71" i="3"/>
  <c r="J71" i="3"/>
  <c r="K71" i="3"/>
  <c r="Q123" i="3"/>
  <c r="P124" i="3"/>
  <c r="Q124" i="3"/>
  <c r="R124" i="3"/>
  <c r="E123" i="3"/>
  <c r="F123" i="3"/>
  <c r="H123" i="3"/>
  <c r="L123" i="3"/>
  <c r="O123" i="3"/>
  <c r="E124" i="3"/>
  <c r="F124" i="3"/>
  <c r="G124" i="3"/>
  <c r="H124" i="3"/>
  <c r="I124" i="3"/>
  <c r="J124" i="3"/>
  <c r="K124" i="3"/>
  <c r="L124" i="3"/>
  <c r="M124" i="3"/>
  <c r="N124" i="3"/>
  <c r="O124" i="3"/>
  <c r="E126" i="3"/>
  <c r="E131" i="3"/>
  <c r="D125" i="3"/>
  <c r="D127" i="3"/>
  <c r="D128" i="3"/>
  <c r="D129" i="3"/>
  <c r="D130" i="3"/>
  <c r="D132" i="3"/>
  <c r="D133" i="3"/>
  <c r="D134" i="3"/>
  <c r="D135" i="3"/>
  <c r="D136" i="3"/>
  <c r="D141" i="3"/>
  <c r="D142" i="3"/>
  <c r="N868" i="13"/>
  <c r="E20" i="13" s="1"/>
  <c r="P15" i="13" s="1"/>
  <c r="R868" i="13"/>
  <c r="R869" i="13" s="1"/>
  <c r="R870" i="13" s="1"/>
  <c r="U868" i="13"/>
  <c r="U869" i="13" s="1"/>
  <c r="Q868" i="13"/>
  <c r="Q869" i="13" s="1"/>
  <c r="Q870" i="13" s="1"/>
  <c r="T868" i="13"/>
  <c r="T869" i="13" s="1"/>
  <c r="P868" i="13"/>
  <c r="P869" i="13" s="1"/>
  <c r="P870" i="13" s="1"/>
  <c r="S868" i="13"/>
  <c r="S869" i="13" s="1"/>
  <c r="O868" i="13"/>
  <c r="O869" i="13" s="1"/>
  <c r="O870" i="13" s="1"/>
  <c r="E66" i="9"/>
  <c r="E65" i="9"/>
  <c r="E64" i="9"/>
  <c r="E63" i="9"/>
  <c r="E62" i="9"/>
  <c r="E61" i="9"/>
  <c r="E12" i="6"/>
  <c r="E11" i="6"/>
  <c r="E10" i="6"/>
  <c r="E9" i="6"/>
  <c r="E8" i="6"/>
  <c r="E7" i="6"/>
  <c r="E6" i="6"/>
  <c r="V29" i="13"/>
  <c r="S29" i="13"/>
  <c r="K29" i="13"/>
  <c r="H29" i="13"/>
  <c r="E29" i="13"/>
  <c r="O29" i="10"/>
  <c r="D11" i="10"/>
  <c r="K239" i="15"/>
  <c r="J22" i="10"/>
  <c r="I22" i="10"/>
  <c r="H22" i="10"/>
  <c r="G22" i="10"/>
  <c r="F22" i="10"/>
  <c r="E22" i="10"/>
  <c r="J21" i="10"/>
  <c r="I21" i="10"/>
  <c r="H21" i="10"/>
  <c r="G21" i="10"/>
  <c r="F21" i="10"/>
  <c r="E21" i="10"/>
  <c r="J65" i="10"/>
  <c r="I65" i="10"/>
  <c r="H65" i="10"/>
  <c r="G65" i="10"/>
  <c r="F65" i="10"/>
  <c r="E65" i="10"/>
  <c r="J64" i="10"/>
  <c r="I64" i="10"/>
  <c r="H64" i="10"/>
  <c r="G64" i="10"/>
  <c r="F64" i="10"/>
  <c r="E64" i="10"/>
  <c r="J63" i="10"/>
  <c r="I63" i="10"/>
  <c r="H63" i="10"/>
  <c r="G63" i="10"/>
  <c r="F63" i="10"/>
  <c r="E63" i="10"/>
  <c r="J62" i="10"/>
  <c r="I62" i="10"/>
  <c r="H62" i="10"/>
  <c r="G62" i="10"/>
  <c r="F62" i="10"/>
  <c r="E62" i="10"/>
  <c r="J61" i="10"/>
  <c r="I61" i="10"/>
  <c r="H61" i="10"/>
  <c r="G61" i="10"/>
  <c r="F61" i="10"/>
  <c r="E61" i="10"/>
  <c r="J60" i="10"/>
  <c r="I60" i="10"/>
  <c r="H60" i="10"/>
  <c r="G60" i="10"/>
  <c r="F60" i="10"/>
  <c r="E60" i="10"/>
  <c r="J59" i="10"/>
  <c r="I59" i="10"/>
  <c r="H59" i="10"/>
  <c r="G59" i="10"/>
  <c r="F59" i="10"/>
  <c r="E59" i="10"/>
  <c r="J58" i="10"/>
  <c r="I58" i="10"/>
  <c r="H58" i="10"/>
  <c r="G58" i="10"/>
  <c r="F58" i="10"/>
  <c r="E58" i="10"/>
  <c r="J57" i="10"/>
  <c r="I57" i="10"/>
  <c r="H57" i="10"/>
  <c r="G57" i="10"/>
  <c r="F57" i="10"/>
  <c r="E57" i="10"/>
  <c r="J56" i="10"/>
  <c r="I56" i="10"/>
  <c r="H56" i="10"/>
  <c r="G56" i="10"/>
  <c r="F56" i="10"/>
  <c r="E56" i="10"/>
  <c r="J55" i="10"/>
  <c r="I55" i="10"/>
  <c r="H55" i="10"/>
  <c r="G55" i="10"/>
  <c r="F55" i="10"/>
  <c r="E55" i="10"/>
  <c r="J54" i="10"/>
  <c r="I54" i="10"/>
  <c r="H54" i="10"/>
  <c r="G54" i="10"/>
  <c r="F54" i="10"/>
  <c r="E54" i="10"/>
  <c r="J53" i="10"/>
  <c r="I53" i="10"/>
  <c r="H53" i="10"/>
  <c r="G53" i="10"/>
  <c r="F53" i="10"/>
  <c r="E53" i="10"/>
  <c r="J52" i="10"/>
  <c r="I52" i="10"/>
  <c r="H52" i="10"/>
  <c r="G52" i="10"/>
  <c r="F52" i="10"/>
  <c r="E52" i="10"/>
  <c r="J51" i="10"/>
  <c r="I51" i="10"/>
  <c r="H51" i="10"/>
  <c r="G51" i="10"/>
  <c r="F51" i="10"/>
  <c r="E51" i="10"/>
  <c r="S41" i="11"/>
  <c r="S42" i="11"/>
  <c r="S43" i="11"/>
  <c r="S44" i="11"/>
  <c r="S45" i="11"/>
  <c r="S46" i="11"/>
  <c r="S47" i="11"/>
  <c r="S48" i="11"/>
  <c r="S49" i="11"/>
  <c r="S50" i="11"/>
  <c r="S51" i="11"/>
  <c r="S52" i="11"/>
  <c r="S53" i="11"/>
  <c r="S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40" i="11"/>
  <c r="D186" i="11"/>
  <c r="K227" i="11" s="1"/>
  <c r="D251" i="11" s="1"/>
  <c r="H255" i="11" s="1"/>
  <c r="D32" i="13"/>
  <c r="R32" i="13" s="1"/>
  <c r="D33" i="13"/>
  <c r="R33" i="13" s="1"/>
  <c r="D34" i="13"/>
  <c r="R34" i="13" s="1"/>
  <c r="D35" i="13"/>
  <c r="R35" i="13" s="1"/>
  <c r="D36" i="13"/>
  <c r="R36" i="13" s="1"/>
  <c r="D37" i="13"/>
  <c r="R37" i="13" s="1"/>
  <c r="D38" i="13"/>
  <c r="R38" i="13" s="1"/>
  <c r="D39" i="13"/>
  <c r="R39" i="13" s="1"/>
  <c r="D40" i="13"/>
  <c r="R40" i="13" s="1"/>
  <c r="D41" i="13"/>
  <c r="R41" i="13" s="1"/>
  <c r="D42" i="13"/>
  <c r="R42" i="13" s="1"/>
  <c r="D43" i="13"/>
  <c r="R43" i="13" s="1"/>
  <c r="D44" i="13"/>
  <c r="R44" i="13" s="1"/>
  <c r="D45" i="13"/>
  <c r="R45" i="13" s="1"/>
  <c r="D31" i="13"/>
  <c r="R31" i="13" s="1"/>
  <c r="AF855" i="13"/>
  <c r="AF857" i="13"/>
  <c r="AF859" i="13"/>
  <c r="AF861" i="13"/>
  <c r="AF863" i="13"/>
  <c r="AF865" i="13"/>
  <c r="AF867" i="13"/>
  <c r="AF854" i="13"/>
  <c r="AF866" i="13"/>
  <c r="AF864" i="13"/>
  <c r="AF862" i="13"/>
  <c r="AF860" i="13"/>
  <c r="AF858" i="13"/>
  <c r="AF856" i="13"/>
  <c r="F247" i="11"/>
  <c r="E247" i="11"/>
  <c r="E227" i="11"/>
  <c r="D248" i="11" s="1"/>
  <c r="E255" i="11" s="1"/>
  <c r="D166" i="11"/>
  <c r="I227" i="11" s="1"/>
  <c r="D250" i="11" s="1"/>
  <c r="G255" i="11" s="1"/>
  <c r="D146" i="11"/>
  <c r="G227" i="11" s="1"/>
  <c r="D249" i="11" s="1"/>
  <c r="F255" i="11" s="1"/>
  <c r="AG387" i="13"/>
  <c r="AH387" i="13" s="1"/>
  <c r="AF387" i="13"/>
  <c r="AG386" i="13"/>
  <c r="AH386" i="13" s="1"/>
  <c r="AF386" i="13"/>
  <c r="AG385" i="13"/>
  <c r="AH385" i="13"/>
  <c r="AF385" i="13"/>
  <c r="AG384" i="13"/>
  <c r="AH384" i="13" s="1"/>
  <c r="AF384" i="13"/>
  <c r="AG383" i="13"/>
  <c r="AH383" i="13" s="1"/>
  <c r="AF383" i="13"/>
  <c r="AG382" i="13"/>
  <c r="AH382" i="13" s="1"/>
  <c r="AF382" i="13"/>
  <c r="AG381" i="13"/>
  <c r="AH381" i="13" s="1"/>
  <c r="AF381" i="13"/>
  <c r="AG376" i="13"/>
  <c r="AH376" i="13" s="1"/>
  <c r="AF376" i="13"/>
  <c r="AG375" i="13"/>
  <c r="AH375" i="13" s="1"/>
  <c r="AF375" i="13"/>
  <c r="AG374" i="13"/>
  <c r="AH374" i="13" s="1"/>
  <c r="AF374" i="13"/>
  <c r="Q96" i="13"/>
  <c r="R96" i="13"/>
  <c r="S96" i="13"/>
  <c r="T96" i="13"/>
  <c r="U96" i="13"/>
  <c r="V96" i="13"/>
  <c r="W96" i="13"/>
  <c r="Q97" i="13"/>
  <c r="R97" i="13"/>
  <c r="S97" i="13"/>
  <c r="T97" i="13"/>
  <c r="U97" i="13"/>
  <c r="V97" i="13"/>
  <c r="W97" i="13"/>
  <c r="Q98" i="13"/>
  <c r="R98" i="13"/>
  <c r="S98" i="13"/>
  <c r="T98" i="13"/>
  <c r="U98" i="13"/>
  <c r="V98" i="13"/>
  <c r="W98" i="13"/>
  <c r="Q99" i="13"/>
  <c r="R99" i="13"/>
  <c r="S99" i="13"/>
  <c r="T99" i="13"/>
  <c r="U99" i="13"/>
  <c r="V99" i="13"/>
  <c r="W99" i="13"/>
  <c r="Q100" i="13"/>
  <c r="R100" i="13"/>
  <c r="S100" i="13"/>
  <c r="T100" i="13"/>
  <c r="U100" i="13"/>
  <c r="V100" i="13"/>
  <c r="W100" i="13"/>
  <c r="Q101" i="13"/>
  <c r="R101" i="13"/>
  <c r="S101" i="13"/>
  <c r="T101" i="13"/>
  <c r="U101" i="13"/>
  <c r="V101" i="13"/>
  <c r="W101" i="13"/>
  <c r="Q102" i="13"/>
  <c r="R102" i="13"/>
  <c r="S102" i="13"/>
  <c r="T102" i="13"/>
  <c r="U102" i="13"/>
  <c r="V102" i="13"/>
  <c r="W102" i="13"/>
  <c r="Q103" i="13"/>
  <c r="R103" i="13"/>
  <c r="S103" i="13"/>
  <c r="T103" i="13"/>
  <c r="U103" i="13"/>
  <c r="V103" i="13"/>
  <c r="W103" i="13"/>
  <c r="Q104" i="13"/>
  <c r="R104" i="13"/>
  <c r="S104" i="13"/>
  <c r="T104" i="13"/>
  <c r="U104" i="13"/>
  <c r="V104" i="13"/>
  <c r="W104" i="13"/>
  <c r="Q105" i="13"/>
  <c r="R105" i="13"/>
  <c r="S105" i="13"/>
  <c r="T105" i="13"/>
  <c r="U105" i="13"/>
  <c r="V105" i="13"/>
  <c r="W105" i="13"/>
  <c r="Q106" i="13"/>
  <c r="R106" i="13"/>
  <c r="S106" i="13"/>
  <c r="T106" i="13"/>
  <c r="U106" i="13"/>
  <c r="V106" i="13"/>
  <c r="W106" i="13"/>
  <c r="Q107" i="13"/>
  <c r="R107" i="13"/>
  <c r="S107" i="13"/>
  <c r="T107" i="13"/>
  <c r="U107" i="13"/>
  <c r="V107" i="13"/>
  <c r="W107" i="13"/>
  <c r="Q108" i="13"/>
  <c r="R108" i="13"/>
  <c r="S108" i="13"/>
  <c r="T108" i="13"/>
  <c r="U108" i="13"/>
  <c r="V108" i="13"/>
  <c r="W108" i="13"/>
  <c r="Q109" i="13"/>
  <c r="R109" i="13"/>
  <c r="S109" i="13"/>
  <c r="T109" i="13"/>
  <c r="U109" i="13"/>
  <c r="V109" i="13"/>
  <c r="W109" i="13"/>
  <c r="Q110" i="13"/>
  <c r="R110" i="13"/>
  <c r="S110" i="13"/>
  <c r="T110" i="13"/>
  <c r="U110" i="13"/>
  <c r="V110" i="13"/>
  <c r="W110" i="13"/>
  <c r="R95" i="13"/>
  <c r="S95" i="13"/>
  <c r="T95" i="13"/>
  <c r="U95" i="13"/>
  <c r="V95" i="13"/>
  <c r="W95" i="13"/>
  <c r="Q95" i="13"/>
  <c r="Q73" i="13"/>
  <c r="Q30" i="3" s="1"/>
  <c r="AI374" i="13"/>
  <c r="AI376" i="13"/>
  <c r="AI381" i="13"/>
  <c r="AI382" i="13"/>
  <c r="AI384" i="13"/>
  <c r="AI385" i="13"/>
  <c r="AI386" i="13"/>
  <c r="E123" i="11"/>
  <c r="F123" i="11" s="1"/>
  <c r="E122" i="11"/>
  <c r="F122" i="11" s="1"/>
  <c r="E121" i="11"/>
  <c r="F121" i="11" s="1"/>
  <c r="I46" i="9"/>
  <c r="H46" i="9"/>
  <c r="G46" i="9"/>
  <c r="F46" i="9"/>
  <c r="E46" i="9"/>
  <c r="I45" i="9"/>
  <c r="H45" i="9"/>
  <c r="G45" i="9"/>
  <c r="F45" i="9"/>
  <c r="E45" i="9"/>
  <c r="I44" i="9"/>
  <c r="H44" i="9"/>
  <c r="G44" i="9"/>
  <c r="F44" i="9"/>
  <c r="E44" i="9"/>
  <c r="I43" i="9"/>
  <c r="H43" i="9"/>
  <c r="G43" i="9"/>
  <c r="F43" i="9"/>
  <c r="E43" i="9"/>
  <c r="I42" i="9"/>
  <c r="H42" i="9"/>
  <c r="G42" i="9"/>
  <c r="F42" i="9"/>
  <c r="E42" i="9"/>
  <c r="I41" i="9"/>
  <c r="H41" i="9"/>
  <c r="G41" i="9"/>
  <c r="F41" i="9"/>
  <c r="E41" i="9"/>
  <c r="I40" i="9"/>
  <c r="H40" i="9"/>
  <c r="G40" i="9"/>
  <c r="F40" i="9"/>
  <c r="E40" i="9"/>
  <c r="I39" i="9"/>
  <c r="H39" i="9"/>
  <c r="G39" i="9"/>
  <c r="F39" i="9"/>
  <c r="E39" i="9"/>
  <c r="I38" i="9"/>
  <c r="H38" i="9"/>
  <c r="G38" i="9"/>
  <c r="F38" i="9"/>
  <c r="E38" i="9"/>
  <c r="I37" i="9"/>
  <c r="H37" i="9"/>
  <c r="G37" i="9"/>
  <c r="F37" i="9"/>
  <c r="E37" i="9"/>
  <c r="I36" i="9"/>
  <c r="H36" i="9"/>
  <c r="G36" i="9"/>
  <c r="F36" i="9"/>
  <c r="E36" i="9"/>
  <c r="I35" i="9"/>
  <c r="H35" i="9"/>
  <c r="G35" i="9"/>
  <c r="F35" i="9"/>
  <c r="E35" i="9"/>
  <c r="I34" i="9"/>
  <c r="H34" i="9"/>
  <c r="F34" i="9"/>
  <c r="E34" i="9"/>
  <c r="C33" i="1"/>
  <c r="M141" i="15"/>
  <c r="Q9" i="3"/>
  <c r="R9" i="3"/>
  <c r="S9" i="3"/>
  <c r="T9" i="3"/>
  <c r="U9" i="3"/>
  <c r="V9" i="3"/>
  <c r="W9" i="3"/>
  <c r="Q10" i="3"/>
  <c r="R10" i="3"/>
  <c r="S10" i="3"/>
  <c r="T10" i="3"/>
  <c r="U10" i="3"/>
  <c r="V10" i="3"/>
  <c r="W10" i="3"/>
  <c r="Q11" i="3"/>
  <c r="R11" i="3"/>
  <c r="S11" i="3"/>
  <c r="T11" i="3"/>
  <c r="U11" i="3"/>
  <c r="V11" i="3"/>
  <c r="W11" i="3"/>
  <c r="Q12" i="3"/>
  <c r="R12" i="3"/>
  <c r="S12" i="3"/>
  <c r="T12" i="3"/>
  <c r="U12" i="3"/>
  <c r="V12" i="3"/>
  <c r="W12" i="3"/>
  <c r="Q13" i="3"/>
  <c r="R13" i="3"/>
  <c r="S13" i="3"/>
  <c r="T13" i="3"/>
  <c r="U13" i="3"/>
  <c r="V13" i="3"/>
  <c r="W13" i="3"/>
  <c r="Q14" i="3"/>
  <c r="R14" i="3"/>
  <c r="S14" i="3"/>
  <c r="T14" i="3"/>
  <c r="U14" i="3"/>
  <c r="V14" i="3"/>
  <c r="W14" i="3"/>
  <c r="Q15" i="3"/>
  <c r="R15" i="3"/>
  <c r="S15" i="3"/>
  <c r="T15" i="3"/>
  <c r="U15" i="3"/>
  <c r="V15" i="3"/>
  <c r="W15" i="3"/>
  <c r="Q16" i="3"/>
  <c r="R16" i="3"/>
  <c r="S16" i="3"/>
  <c r="T16" i="3"/>
  <c r="U16" i="3"/>
  <c r="V16" i="3"/>
  <c r="W16" i="3"/>
  <c r="Q17" i="3"/>
  <c r="R17" i="3"/>
  <c r="S17" i="3"/>
  <c r="T17" i="3"/>
  <c r="U17" i="3"/>
  <c r="V17" i="3"/>
  <c r="W17" i="3"/>
  <c r="Q18" i="3"/>
  <c r="R18" i="3"/>
  <c r="S18" i="3"/>
  <c r="T18" i="3"/>
  <c r="U18" i="3"/>
  <c r="V18" i="3"/>
  <c r="W18" i="3"/>
  <c r="Q19" i="3"/>
  <c r="R19" i="3"/>
  <c r="S19" i="3"/>
  <c r="T19" i="3"/>
  <c r="U19" i="3"/>
  <c r="V19" i="3"/>
  <c r="W19" i="3"/>
  <c r="Q20" i="3"/>
  <c r="R20" i="3"/>
  <c r="S20" i="3"/>
  <c r="T20" i="3"/>
  <c r="U20" i="3"/>
  <c r="V20" i="3"/>
  <c r="W20" i="3"/>
  <c r="Q21" i="3"/>
  <c r="R21" i="3"/>
  <c r="S21" i="3"/>
  <c r="T21" i="3"/>
  <c r="U21" i="3"/>
  <c r="V21" i="3"/>
  <c r="W21" i="3"/>
  <c r="R8" i="3"/>
  <c r="S8" i="3"/>
  <c r="T8" i="3"/>
  <c r="U8" i="3"/>
  <c r="V8" i="3"/>
  <c r="W8" i="3"/>
  <c r="Q8" i="3"/>
  <c r="E7" i="9"/>
  <c r="E8" i="9"/>
  <c r="E6" i="9"/>
  <c r="D8" i="9"/>
  <c r="D7" i="9"/>
  <c r="D6" i="9"/>
  <c r="G83" i="10"/>
  <c r="F83" i="10"/>
  <c r="E83" i="10"/>
  <c r="G82" i="10"/>
  <c r="F82" i="10"/>
  <c r="E82" i="10"/>
  <c r="G81" i="10"/>
  <c r="F81" i="10"/>
  <c r="E81" i="10"/>
  <c r="G80" i="10"/>
  <c r="F80" i="10"/>
  <c r="E80" i="10"/>
  <c r="G79" i="10"/>
  <c r="F79" i="10"/>
  <c r="E79" i="10"/>
  <c r="G78" i="10"/>
  <c r="F78" i="10"/>
  <c r="E78" i="10"/>
  <c r="G77" i="10"/>
  <c r="F77" i="10"/>
  <c r="E77" i="10"/>
  <c r="G76" i="10"/>
  <c r="F76" i="10"/>
  <c r="E76" i="10"/>
  <c r="G75" i="10"/>
  <c r="F75" i="10"/>
  <c r="E75" i="10"/>
  <c r="G74" i="10"/>
  <c r="F74" i="10"/>
  <c r="E74" i="10"/>
  <c r="G73" i="10"/>
  <c r="F73" i="10"/>
  <c r="E73" i="10"/>
  <c r="G72" i="10"/>
  <c r="F72" i="10"/>
  <c r="E72" i="10"/>
  <c r="G71" i="10"/>
  <c r="F71" i="10"/>
  <c r="E71" i="10"/>
  <c r="G70" i="10"/>
  <c r="M70" i="10" s="1"/>
  <c r="F70" i="10"/>
  <c r="L70" i="10" s="1"/>
  <c r="E70" i="10"/>
  <c r="K70" i="10" s="1"/>
  <c r="F46" i="10"/>
  <c r="G46" i="10"/>
  <c r="H46" i="10"/>
  <c r="E46" i="10"/>
  <c r="F45" i="10"/>
  <c r="G45" i="10"/>
  <c r="H45" i="10"/>
  <c r="E45" i="10"/>
  <c r="E37" i="10"/>
  <c r="F37" i="10"/>
  <c r="G37" i="10"/>
  <c r="H37" i="10"/>
  <c r="I37" i="10"/>
  <c r="J37" i="10" s="1"/>
  <c r="E38" i="10"/>
  <c r="F38" i="10"/>
  <c r="G38" i="10"/>
  <c r="H38" i="10"/>
  <c r="I38" i="10"/>
  <c r="J38" i="10" s="1"/>
  <c r="E39" i="10"/>
  <c r="F39" i="10"/>
  <c r="G39" i="10"/>
  <c r="H39" i="10"/>
  <c r="I39" i="10"/>
  <c r="J39" i="10" s="1"/>
  <c r="D38" i="10"/>
  <c r="D59" i="10" s="1"/>
  <c r="D39" i="10"/>
  <c r="D60" i="10" s="1"/>
  <c r="D37" i="10"/>
  <c r="D58" i="10" s="1"/>
  <c r="F40" i="10"/>
  <c r="G40" i="10"/>
  <c r="H40" i="10"/>
  <c r="I40" i="10"/>
  <c r="J40" i="10" s="1"/>
  <c r="F41" i="10"/>
  <c r="G41" i="10"/>
  <c r="H41" i="10"/>
  <c r="I41" i="10"/>
  <c r="J41" i="10" s="1"/>
  <c r="E41" i="10"/>
  <c r="E40" i="10"/>
  <c r="D41" i="10"/>
  <c r="D62" i="10" s="1"/>
  <c r="D40" i="10"/>
  <c r="D61" i="10" s="1"/>
  <c r="F43" i="10"/>
  <c r="G43" i="10"/>
  <c r="H43" i="10"/>
  <c r="I43" i="10"/>
  <c r="J43" i="10" s="1"/>
  <c r="F42" i="10"/>
  <c r="G42" i="10"/>
  <c r="H42" i="10"/>
  <c r="I42" i="10"/>
  <c r="J42" i="10" s="1"/>
  <c r="E43" i="10"/>
  <c r="E42" i="10"/>
  <c r="D43" i="10"/>
  <c r="D64" i="10" s="1"/>
  <c r="D42" i="10"/>
  <c r="D63" i="10" s="1"/>
  <c r="I44" i="10"/>
  <c r="J44" i="10" s="1"/>
  <c r="H44" i="10"/>
  <c r="G44" i="10"/>
  <c r="F44" i="10"/>
  <c r="E44" i="10"/>
  <c r="D44" i="10"/>
  <c r="D65" i="10" s="1"/>
  <c r="I36" i="10"/>
  <c r="J36" i="10" s="1"/>
  <c r="H36" i="10"/>
  <c r="G36" i="10"/>
  <c r="F36" i="10"/>
  <c r="E36" i="10"/>
  <c r="D36" i="10"/>
  <c r="D57" i="10" s="1"/>
  <c r="AF868" i="13"/>
  <c r="F96" i="13"/>
  <c r="F53" i="3" s="1"/>
  <c r="G96" i="13"/>
  <c r="G53" i="3" s="1"/>
  <c r="H96" i="13"/>
  <c r="H53" i="3" s="1"/>
  <c r="I96" i="13"/>
  <c r="I53" i="3" s="1"/>
  <c r="J96" i="13"/>
  <c r="J53" i="3" s="1"/>
  <c r="K96" i="13"/>
  <c r="K53" i="3" s="1"/>
  <c r="L96" i="13"/>
  <c r="L53" i="3" s="1"/>
  <c r="M96" i="13"/>
  <c r="M53" i="3" s="1"/>
  <c r="N96" i="13"/>
  <c r="N53" i="3" s="1"/>
  <c r="O96" i="13"/>
  <c r="O53" i="3" s="1"/>
  <c r="P96" i="13"/>
  <c r="F97" i="13"/>
  <c r="F54" i="3" s="1"/>
  <c r="G97" i="13"/>
  <c r="G54" i="3" s="1"/>
  <c r="H97" i="13"/>
  <c r="H54" i="3" s="1"/>
  <c r="I97" i="13"/>
  <c r="I54" i="3" s="1"/>
  <c r="J97" i="13"/>
  <c r="J54" i="3" s="1"/>
  <c r="K97" i="13"/>
  <c r="K54" i="3" s="1"/>
  <c r="L97" i="13"/>
  <c r="L54" i="3" s="1"/>
  <c r="M97" i="13"/>
  <c r="M54" i="3" s="1"/>
  <c r="N97" i="13"/>
  <c r="N54" i="3" s="1"/>
  <c r="O97" i="13"/>
  <c r="O54" i="3" s="1"/>
  <c r="P97" i="13"/>
  <c r="P54" i="3" s="1"/>
  <c r="F98" i="13"/>
  <c r="F55" i="3" s="1"/>
  <c r="G98" i="13"/>
  <c r="G55" i="3" s="1"/>
  <c r="H98" i="13"/>
  <c r="H55" i="3" s="1"/>
  <c r="I98" i="13"/>
  <c r="I55" i="3" s="1"/>
  <c r="J98" i="13"/>
  <c r="J55" i="3" s="1"/>
  <c r="K98" i="13"/>
  <c r="K55" i="3" s="1"/>
  <c r="L98" i="13"/>
  <c r="L55" i="3" s="1"/>
  <c r="M98" i="13"/>
  <c r="M55" i="3" s="1"/>
  <c r="N98" i="13"/>
  <c r="N55" i="3" s="1"/>
  <c r="O98" i="13"/>
  <c r="O55" i="3" s="1"/>
  <c r="P98" i="13"/>
  <c r="P55" i="3" s="1"/>
  <c r="F96" i="3" s="1"/>
  <c r="F99" i="13"/>
  <c r="F56" i="3" s="1"/>
  <c r="G99" i="13"/>
  <c r="G56" i="3" s="1"/>
  <c r="H99" i="13"/>
  <c r="H56" i="3" s="1"/>
  <c r="I99" i="13"/>
  <c r="I56" i="3" s="1"/>
  <c r="J99" i="13"/>
  <c r="J56" i="3" s="1"/>
  <c r="K99" i="13"/>
  <c r="K56" i="3" s="1"/>
  <c r="L99" i="13"/>
  <c r="L56" i="3" s="1"/>
  <c r="M99" i="13"/>
  <c r="M56" i="3" s="1"/>
  <c r="N99" i="13"/>
  <c r="N56" i="3" s="1"/>
  <c r="O99" i="13"/>
  <c r="O56" i="3" s="1"/>
  <c r="P99" i="13"/>
  <c r="P56" i="3" s="1"/>
  <c r="F97" i="3" s="1"/>
  <c r="F100" i="13"/>
  <c r="F57" i="3" s="1"/>
  <c r="G100" i="13"/>
  <c r="G57" i="3" s="1"/>
  <c r="H100" i="13"/>
  <c r="H57" i="3" s="1"/>
  <c r="I100" i="13"/>
  <c r="I57" i="3" s="1"/>
  <c r="J100" i="13"/>
  <c r="J57" i="3" s="1"/>
  <c r="K100" i="13"/>
  <c r="K57" i="3" s="1"/>
  <c r="L100" i="13"/>
  <c r="L57" i="3" s="1"/>
  <c r="M100" i="13"/>
  <c r="M57" i="3" s="1"/>
  <c r="N100" i="13"/>
  <c r="N57" i="3" s="1"/>
  <c r="O100" i="13"/>
  <c r="O57" i="3" s="1"/>
  <c r="P100" i="13"/>
  <c r="P57" i="3" s="1"/>
  <c r="F101" i="13"/>
  <c r="F58" i="3" s="1"/>
  <c r="G101" i="13"/>
  <c r="G58" i="3" s="1"/>
  <c r="H101" i="13"/>
  <c r="H58" i="3" s="1"/>
  <c r="I101" i="13"/>
  <c r="I58" i="3" s="1"/>
  <c r="J101" i="13"/>
  <c r="J58" i="3" s="1"/>
  <c r="K101" i="13"/>
  <c r="K58" i="3" s="1"/>
  <c r="L101" i="13"/>
  <c r="L58" i="3" s="1"/>
  <c r="M101" i="13"/>
  <c r="M58" i="3" s="1"/>
  <c r="N101" i="13"/>
  <c r="N58" i="3" s="1"/>
  <c r="O101" i="13"/>
  <c r="O58" i="3" s="1"/>
  <c r="P101" i="13"/>
  <c r="F123" i="13" s="1"/>
  <c r="F102" i="13"/>
  <c r="F59" i="3" s="1"/>
  <c r="G102" i="13"/>
  <c r="G59" i="3" s="1"/>
  <c r="H102" i="13"/>
  <c r="H59" i="3" s="1"/>
  <c r="I102" i="13"/>
  <c r="I59" i="3" s="1"/>
  <c r="J102" i="13"/>
  <c r="J59" i="3" s="1"/>
  <c r="K102" i="13"/>
  <c r="K59" i="3" s="1"/>
  <c r="L102" i="13"/>
  <c r="L59" i="3" s="1"/>
  <c r="M102" i="13"/>
  <c r="M59" i="3" s="1"/>
  <c r="N102" i="13"/>
  <c r="N59" i="3" s="1"/>
  <c r="O102" i="13"/>
  <c r="O59" i="3" s="1"/>
  <c r="P102" i="13"/>
  <c r="F103" i="13"/>
  <c r="F60" i="3" s="1"/>
  <c r="G103" i="13"/>
  <c r="G60" i="3" s="1"/>
  <c r="H103" i="13"/>
  <c r="H60" i="3" s="1"/>
  <c r="I103" i="13"/>
  <c r="I60" i="3" s="1"/>
  <c r="J103" i="13"/>
  <c r="J60" i="3" s="1"/>
  <c r="K103" i="13"/>
  <c r="K60" i="3" s="1"/>
  <c r="L103" i="13"/>
  <c r="L60" i="3" s="1"/>
  <c r="M103" i="13"/>
  <c r="M60" i="3" s="1"/>
  <c r="N103" i="13"/>
  <c r="N60" i="3" s="1"/>
  <c r="O103" i="13"/>
  <c r="O60" i="3" s="1"/>
  <c r="P103" i="13"/>
  <c r="P60" i="3" s="1"/>
  <c r="F101" i="3" s="1"/>
  <c r="F104" i="13"/>
  <c r="F61" i="3" s="1"/>
  <c r="G104" i="13"/>
  <c r="G61" i="3" s="1"/>
  <c r="H104" i="13"/>
  <c r="H61" i="3" s="1"/>
  <c r="I104" i="13"/>
  <c r="I61" i="3" s="1"/>
  <c r="J104" i="13"/>
  <c r="J61" i="3" s="1"/>
  <c r="K104" i="13"/>
  <c r="K61" i="3" s="1"/>
  <c r="L104" i="13"/>
  <c r="L61" i="3" s="1"/>
  <c r="M104" i="13"/>
  <c r="M61" i="3" s="1"/>
  <c r="N104" i="13"/>
  <c r="N61" i="3" s="1"/>
  <c r="O104" i="13"/>
  <c r="O61" i="3" s="1"/>
  <c r="P104" i="13"/>
  <c r="F105" i="13"/>
  <c r="F62" i="3" s="1"/>
  <c r="G105" i="13"/>
  <c r="G62" i="3" s="1"/>
  <c r="H105" i="13"/>
  <c r="H62" i="3" s="1"/>
  <c r="I105" i="13"/>
  <c r="J105" i="13"/>
  <c r="J62" i="3" s="1"/>
  <c r="K105" i="13"/>
  <c r="K62" i="3" s="1"/>
  <c r="L105" i="13"/>
  <c r="L62" i="3" s="1"/>
  <c r="M105" i="13"/>
  <c r="M62" i="3" s="1"/>
  <c r="N105" i="13"/>
  <c r="N62" i="3" s="1"/>
  <c r="O105" i="13"/>
  <c r="O62" i="3" s="1"/>
  <c r="P105" i="13"/>
  <c r="P62" i="3" s="1"/>
  <c r="F106" i="13"/>
  <c r="F63" i="3" s="1"/>
  <c r="G106" i="13"/>
  <c r="G63" i="3" s="1"/>
  <c r="H106" i="13"/>
  <c r="H63" i="3" s="1"/>
  <c r="I106" i="13"/>
  <c r="I63" i="3" s="1"/>
  <c r="J106" i="13"/>
  <c r="J63" i="3" s="1"/>
  <c r="K106" i="13"/>
  <c r="K63" i="3" s="1"/>
  <c r="L106" i="13"/>
  <c r="L63" i="3" s="1"/>
  <c r="M106" i="13"/>
  <c r="M63" i="3" s="1"/>
  <c r="N106" i="13"/>
  <c r="N63" i="3" s="1"/>
  <c r="O106" i="13"/>
  <c r="O63" i="3" s="1"/>
  <c r="P106" i="13"/>
  <c r="P63" i="3" s="1"/>
  <c r="F104" i="3" s="1"/>
  <c r="F107" i="13"/>
  <c r="F64" i="3" s="1"/>
  <c r="G107" i="13"/>
  <c r="G64" i="3" s="1"/>
  <c r="H107" i="13"/>
  <c r="H64" i="3" s="1"/>
  <c r="I107" i="13"/>
  <c r="I64" i="3" s="1"/>
  <c r="J107" i="13"/>
  <c r="J64" i="3" s="1"/>
  <c r="K107" i="13"/>
  <c r="K64" i="3" s="1"/>
  <c r="L107" i="13"/>
  <c r="L64" i="3" s="1"/>
  <c r="M107" i="13"/>
  <c r="M64" i="3" s="1"/>
  <c r="N107" i="13"/>
  <c r="N64" i="3" s="1"/>
  <c r="O107" i="13"/>
  <c r="O64" i="3" s="1"/>
  <c r="P107" i="13"/>
  <c r="F129" i="13" s="1"/>
  <c r="F108" i="13"/>
  <c r="F65" i="3" s="1"/>
  <c r="G108" i="13"/>
  <c r="G65" i="3" s="1"/>
  <c r="H108" i="13"/>
  <c r="H65" i="3" s="1"/>
  <c r="I108" i="13"/>
  <c r="I65" i="3" s="1"/>
  <c r="J108" i="13"/>
  <c r="J65" i="3" s="1"/>
  <c r="K108" i="13"/>
  <c r="K65" i="3" s="1"/>
  <c r="L108" i="13"/>
  <c r="L65" i="3" s="1"/>
  <c r="M108" i="13"/>
  <c r="M65" i="3" s="1"/>
  <c r="N108" i="13"/>
  <c r="N65" i="3" s="1"/>
  <c r="O108" i="13"/>
  <c r="O65" i="3" s="1"/>
  <c r="P108" i="13"/>
  <c r="P65" i="3" s="1"/>
  <c r="F106" i="3" s="1"/>
  <c r="G95" i="13"/>
  <c r="G52" i="3" s="1"/>
  <c r="H95" i="13"/>
  <c r="H52" i="3" s="1"/>
  <c r="I95" i="13"/>
  <c r="I52" i="3" s="1"/>
  <c r="J95" i="13"/>
  <c r="K95" i="13"/>
  <c r="K52" i="3" s="1"/>
  <c r="L95" i="13"/>
  <c r="L52" i="3" s="1"/>
  <c r="M95" i="13"/>
  <c r="N95" i="13"/>
  <c r="O95" i="13"/>
  <c r="P95" i="13"/>
  <c r="F95" i="13"/>
  <c r="Q74" i="13"/>
  <c r="Q31" i="3" s="1"/>
  <c r="R74" i="13"/>
  <c r="R31" i="3" s="1"/>
  <c r="S74" i="13"/>
  <c r="S31" i="3" s="1"/>
  <c r="T74" i="13"/>
  <c r="T31" i="3" s="1"/>
  <c r="U74" i="13"/>
  <c r="U31" i="3" s="1"/>
  <c r="V74" i="13"/>
  <c r="V31" i="3" s="1"/>
  <c r="W74" i="13"/>
  <c r="W31" i="3" s="1"/>
  <c r="Q75" i="13"/>
  <c r="Q32" i="3" s="1"/>
  <c r="R75" i="13"/>
  <c r="R32" i="3" s="1"/>
  <c r="S75" i="13"/>
  <c r="S32" i="3" s="1"/>
  <c r="T75" i="13"/>
  <c r="T32" i="3" s="1"/>
  <c r="U75" i="13"/>
  <c r="U32" i="3" s="1"/>
  <c r="V75" i="13"/>
  <c r="V32" i="3" s="1"/>
  <c r="W75" i="13"/>
  <c r="W32" i="3" s="1"/>
  <c r="Q76" i="13"/>
  <c r="Q33" i="3" s="1"/>
  <c r="R76" i="13"/>
  <c r="R33" i="3" s="1"/>
  <c r="S76" i="13"/>
  <c r="S33" i="3" s="1"/>
  <c r="T76" i="13"/>
  <c r="T33" i="3" s="1"/>
  <c r="U76" i="13"/>
  <c r="U33" i="3" s="1"/>
  <c r="V76" i="13"/>
  <c r="V33" i="3" s="1"/>
  <c r="W76" i="13"/>
  <c r="W33" i="3" s="1"/>
  <c r="Q77" i="13"/>
  <c r="Q34" i="3" s="1"/>
  <c r="R77" i="13"/>
  <c r="S77" i="13"/>
  <c r="S34" i="3" s="1"/>
  <c r="T77" i="13"/>
  <c r="T34" i="3" s="1"/>
  <c r="U77" i="13"/>
  <c r="U34" i="3" s="1"/>
  <c r="V77" i="13"/>
  <c r="V34" i="3" s="1"/>
  <c r="W77" i="13"/>
  <c r="W34" i="3" s="1"/>
  <c r="Q78" i="13"/>
  <c r="Q35" i="3" s="1"/>
  <c r="R78" i="13"/>
  <c r="R35" i="3" s="1"/>
  <c r="S78" i="13"/>
  <c r="S35" i="3" s="1"/>
  <c r="T78" i="13"/>
  <c r="T35" i="3" s="1"/>
  <c r="U78" i="13"/>
  <c r="U35" i="3" s="1"/>
  <c r="V78" i="13"/>
  <c r="V35" i="3" s="1"/>
  <c r="W78" i="13"/>
  <c r="W35" i="3" s="1"/>
  <c r="Q79" i="13"/>
  <c r="Q36" i="3" s="1"/>
  <c r="R79" i="13"/>
  <c r="R36" i="3" s="1"/>
  <c r="S79" i="13"/>
  <c r="S36" i="3" s="1"/>
  <c r="T79" i="13"/>
  <c r="T36" i="3" s="1"/>
  <c r="U79" i="13"/>
  <c r="U36" i="3" s="1"/>
  <c r="V79" i="13"/>
  <c r="V36" i="3" s="1"/>
  <c r="W79" i="13"/>
  <c r="W36" i="3" s="1"/>
  <c r="Q80" i="13"/>
  <c r="Q37" i="3" s="1"/>
  <c r="R80" i="13"/>
  <c r="R37" i="3" s="1"/>
  <c r="S80" i="13"/>
  <c r="S37" i="3" s="1"/>
  <c r="T80" i="13"/>
  <c r="T37" i="3" s="1"/>
  <c r="U80" i="13"/>
  <c r="U37" i="3" s="1"/>
  <c r="V80" i="13"/>
  <c r="V37" i="3" s="1"/>
  <c r="W80" i="13"/>
  <c r="W37" i="3" s="1"/>
  <c r="Q81" i="13"/>
  <c r="Q38" i="3" s="1"/>
  <c r="R81" i="13"/>
  <c r="R38" i="3" s="1"/>
  <c r="S81" i="13"/>
  <c r="S38" i="3" s="1"/>
  <c r="T81" i="13"/>
  <c r="T38" i="3" s="1"/>
  <c r="U81" i="13"/>
  <c r="U38" i="3" s="1"/>
  <c r="V81" i="13"/>
  <c r="V38" i="3" s="1"/>
  <c r="W81" i="13"/>
  <c r="W38" i="3" s="1"/>
  <c r="Q82" i="13"/>
  <c r="Q39" i="3" s="1"/>
  <c r="R82" i="13"/>
  <c r="R39" i="3" s="1"/>
  <c r="S82" i="13"/>
  <c r="S39" i="3" s="1"/>
  <c r="T82" i="13"/>
  <c r="T39" i="3" s="1"/>
  <c r="U82" i="13"/>
  <c r="U39" i="3" s="1"/>
  <c r="V82" i="13"/>
  <c r="V39" i="3" s="1"/>
  <c r="W82" i="13"/>
  <c r="W39" i="3" s="1"/>
  <c r="Q83" i="13"/>
  <c r="Q40" i="3" s="1"/>
  <c r="R83" i="13"/>
  <c r="R40" i="3" s="1"/>
  <c r="S83" i="13"/>
  <c r="S40" i="3" s="1"/>
  <c r="T83" i="13"/>
  <c r="T40" i="3" s="1"/>
  <c r="U83" i="13"/>
  <c r="U40" i="3" s="1"/>
  <c r="V83" i="13"/>
  <c r="V40" i="3" s="1"/>
  <c r="W83" i="13"/>
  <c r="W40" i="3" s="1"/>
  <c r="Q84" i="13"/>
  <c r="Q41" i="3" s="1"/>
  <c r="R84" i="13"/>
  <c r="R41" i="3" s="1"/>
  <c r="S84" i="13"/>
  <c r="S41" i="3" s="1"/>
  <c r="T84" i="13"/>
  <c r="T41" i="3" s="1"/>
  <c r="U84" i="13"/>
  <c r="U41" i="3" s="1"/>
  <c r="V84" i="13"/>
  <c r="V41" i="3" s="1"/>
  <c r="W84" i="13"/>
  <c r="W41" i="3" s="1"/>
  <c r="Q85" i="13"/>
  <c r="Q42" i="3" s="1"/>
  <c r="R85" i="13"/>
  <c r="R42" i="3" s="1"/>
  <c r="S85" i="13"/>
  <c r="S42" i="3" s="1"/>
  <c r="T85" i="13"/>
  <c r="T42" i="3" s="1"/>
  <c r="U85" i="13"/>
  <c r="U42" i="3" s="1"/>
  <c r="V85" i="13"/>
  <c r="V42" i="3" s="1"/>
  <c r="W85" i="13"/>
  <c r="W42" i="3" s="1"/>
  <c r="Q86" i="13"/>
  <c r="Q43" i="3" s="1"/>
  <c r="R86" i="13"/>
  <c r="R43" i="3" s="1"/>
  <c r="S86" i="13"/>
  <c r="S43" i="3" s="1"/>
  <c r="T86" i="13"/>
  <c r="T43" i="3" s="1"/>
  <c r="U86" i="13"/>
  <c r="U43" i="3" s="1"/>
  <c r="V86" i="13"/>
  <c r="V43" i="3" s="1"/>
  <c r="W86" i="13"/>
  <c r="W43" i="3" s="1"/>
  <c r="R73" i="13"/>
  <c r="R30" i="3" s="1"/>
  <c r="S73" i="13"/>
  <c r="S30" i="3" s="1"/>
  <c r="T73" i="13"/>
  <c r="U73" i="13"/>
  <c r="V73" i="13"/>
  <c r="V30" i="3" s="1"/>
  <c r="W73" i="13"/>
  <c r="F52" i="13"/>
  <c r="F9" i="3" s="1"/>
  <c r="G52" i="13"/>
  <c r="G9" i="3" s="1"/>
  <c r="H52" i="13"/>
  <c r="H9" i="3" s="1"/>
  <c r="I52" i="13"/>
  <c r="I9" i="3" s="1"/>
  <c r="J52" i="13"/>
  <c r="J9" i="3" s="1"/>
  <c r="K52" i="13"/>
  <c r="K9" i="3" s="1"/>
  <c r="L52" i="13"/>
  <c r="L9" i="3" s="1"/>
  <c r="M52" i="13"/>
  <c r="M9" i="3" s="1"/>
  <c r="N52" i="13"/>
  <c r="N9" i="3" s="1"/>
  <c r="O52" i="13"/>
  <c r="O9" i="3" s="1"/>
  <c r="P52" i="13"/>
  <c r="P9" i="3" s="1"/>
  <c r="F53" i="13"/>
  <c r="F10" i="3" s="1"/>
  <c r="G53" i="13"/>
  <c r="G10" i="3" s="1"/>
  <c r="H53" i="13"/>
  <c r="H10" i="3" s="1"/>
  <c r="I53" i="13"/>
  <c r="I10" i="3" s="1"/>
  <c r="J53" i="13"/>
  <c r="J10" i="3" s="1"/>
  <c r="K53" i="13"/>
  <c r="K10" i="3" s="1"/>
  <c r="L53" i="13"/>
  <c r="L10" i="3" s="1"/>
  <c r="M53" i="13"/>
  <c r="M10" i="3" s="1"/>
  <c r="N53" i="13"/>
  <c r="N10" i="3" s="1"/>
  <c r="O53" i="13"/>
  <c r="O10" i="3" s="1"/>
  <c r="P53" i="13"/>
  <c r="P10" i="3" s="1"/>
  <c r="E95" i="3" s="1"/>
  <c r="F54" i="13"/>
  <c r="F11" i="3" s="1"/>
  <c r="G54" i="13"/>
  <c r="G11" i="3" s="1"/>
  <c r="H54" i="13"/>
  <c r="H11" i="3" s="1"/>
  <c r="I54" i="13"/>
  <c r="I11" i="3" s="1"/>
  <c r="J54" i="13"/>
  <c r="J11" i="3" s="1"/>
  <c r="K54" i="13"/>
  <c r="K11" i="3" s="1"/>
  <c r="L54" i="13"/>
  <c r="L11" i="3" s="1"/>
  <c r="M54" i="13"/>
  <c r="M11" i="3" s="1"/>
  <c r="N54" i="13"/>
  <c r="N11" i="3" s="1"/>
  <c r="O54" i="13"/>
  <c r="O11" i="3" s="1"/>
  <c r="P54" i="13"/>
  <c r="P11" i="3" s="1"/>
  <c r="F55" i="13"/>
  <c r="F12" i="3" s="1"/>
  <c r="G55" i="13"/>
  <c r="G12" i="3" s="1"/>
  <c r="H55" i="13"/>
  <c r="H12" i="3" s="1"/>
  <c r="I55" i="13"/>
  <c r="I12" i="3" s="1"/>
  <c r="J55" i="13"/>
  <c r="J12" i="3" s="1"/>
  <c r="K55" i="13"/>
  <c r="K12" i="3" s="1"/>
  <c r="L55" i="13"/>
  <c r="L12" i="3" s="1"/>
  <c r="M55" i="13"/>
  <c r="M12" i="3" s="1"/>
  <c r="N55" i="13"/>
  <c r="N12" i="3" s="1"/>
  <c r="O55" i="13"/>
  <c r="O12" i="3" s="1"/>
  <c r="P55" i="13"/>
  <c r="P12" i="3" s="1"/>
  <c r="F56" i="13"/>
  <c r="F13" i="3" s="1"/>
  <c r="G56" i="13"/>
  <c r="G13" i="3" s="1"/>
  <c r="H56" i="13"/>
  <c r="H13" i="3" s="1"/>
  <c r="I56" i="13"/>
  <c r="I13" i="3" s="1"/>
  <c r="J56" i="13"/>
  <c r="J13" i="3" s="1"/>
  <c r="K56" i="13"/>
  <c r="K13" i="3" s="1"/>
  <c r="L56" i="13"/>
  <c r="L13" i="3" s="1"/>
  <c r="M56" i="13"/>
  <c r="M13" i="3" s="1"/>
  <c r="N56" i="13"/>
  <c r="N13" i="3" s="1"/>
  <c r="O56" i="13"/>
  <c r="O13" i="3" s="1"/>
  <c r="P56" i="13"/>
  <c r="P13" i="3" s="1"/>
  <c r="F57" i="13"/>
  <c r="F14" i="3" s="1"/>
  <c r="G57" i="13"/>
  <c r="G14" i="3" s="1"/>
  <c r="H57" i="13"/>
  <c r="H14" i="3" s="1"/>
  <c r="I57" i="13"/>
  <c r="I14" i="3" s="1"/>
  <c r="J57" i="13"/>
  <c r="J14" i="3" s="1"/>
  <c r="K57" i="13"/>
  <c r="K14" i="3" s="1"/>
  <c r="L57" i="13"/>
  <c r="L14" i="3" s="1"/>
  <c r="M57" i="13"/>
  <c r="M14" i="3" s="1"/>
  <c r="N57" i="13"/>
  <c r="N14" i="3" s="1"/>
  <c r="O57" i="13"/>
  <c r="O14" i="3" s="1"/>
  <c r="P57" i="13"/>
  <c r="P14" i="3" s="1"/>
  <c r="F58" i="13"/>
  <c r="F15" i="3" s="1"/>
  <c r="G58" i="13"/>
  <c r="G15" i="3" s="1"/>
  <c r="H58" i="13"/>
  <c r="H15" i="3" s="1"/>
  <c r="I58" i="13"/>
  <c r="I15" i="3" s="1"/>
  <c r="J58" i="13"/>
  <c r="J15" i="3" s="1"/>
  <c r="K58" i="13"/>
  <c r="K15" i="3" s="1"/>
  <c r="L58" i="13"/>
  <c r="L15" i="3" s="1"/>
  <c r="M58" i="13"/>
  <c r="M15" i="3" s="1"/>
  <c r="N58" i="13"/>
  <c r="N15" i="3" s="1"/>
  <c r="O58" i="13"/>
  <c r="O15" i="3" s="1"/>
  <c r="P58" i="13"/>
  <c r="P15" i="3" s="1"/>
  <c r="F59" i="13"/>
  <c r="F16" i="3" s="1"/>
  <c r="G59" i="13"/>
  <c r="G16" i="3" s="1"/>
  <c r="H59" i="13"/>
  <c r="H16" i="3" s="1"/>
  <c r="I59" i="13"/>
  <c r="I16" i="3" s="1"/>
  <c r="J59" i="13"/>
  <c r="J16" i="3" s="1"/>
  <c r="K59" i="13"/>
  <c r="K16" i="3" s="1"/>
  <c r="L59" i="13"/>
  <c r="L16" i="3" s="1"/>
  <c r="M59" i="13"/>
  <c r="M16" i="3" s="1"/>
  <c r="N59" i="13"/>
  <c r="N16" i="3" s="1"/>
  <c r="O59" i="13"/>
  <c r="O16" i="3" s="1"/>
  <c r="P59" i="13"/>
  <c r="P16" i="3" s="1"/>
  <c r="E101" i="3" s="1"/>
  <c r="F60" i="13"/>
  <c r="F17" i="3" s="1"/>
  <c r="G60" i="13"/>
  <c r="G17" i="3" s="1"/>
  <c r="H60" i="13"/>
  <c r="H17" i="3" s="1"/>
  <c r="I60" i="13"/>
  <c r="I17" i="3" s="1"/>
  <c r="J60" i="13"/>
  <c r="K60" i="13"/>
  <c r="K17" i="3" s="1"/>
  <c r="L60" i="13"/>
  <c r="L17" i="3" s="1"/>
  <c r="M60" i="13"/>
  <c r="M17" i="3" s="1"/>
  <c r="N60" i="13"/>
  <c r="N17" i="3" s="1"/>
  <c r="O60" i="13"/>
  <c r="O17" i="3" s="1"/>
  <c r="P60" i="13"/>
  <c r="E126" i="13" s="1"/>
  <c r="F61" i="13"/>
  <c r="F18" i="3" s="1"/>
  <c r="G61" i="13"/>
  <c r="G18" i="3" s="1"/>
  <c r="H61" i="13"/>
  <c r="H18" i="3" s="1"/>
  <c r="I61" i="13"/>
  <c r="I18" i="3" s="1"/>
  <c r="J61" i="13"/>
  <c r="J18" i="3" s="1"/>
  <c r="K61" i="13"/>
  <c r="K18" i="3" s="1"/>
  <c r="L61" i="13"/>
  <c r="M61" i="13"/>
  <c r="M18" i="3" s="1"/>
  <c r="N61" i="13"/>
  <c r="N18" i="3" s="1"/>
  <c r="O61" i="13"/>
  <c r="O18" i="3" s="1"/>
  <c r="P61" i="13"/>
  <c r="P18" i="3" s="1"/>
  <c r="F62" i="13"/>
  <c r="F19" i="3" s="1"/>
  <c r="G62" i="13"/>
  <c r="G19" i="3" s="1"/>
  <c r="H62" i="13"/>
  <c r="H19" i="3" s="1"/>
  <c r="I62" i="13"/>
  <c r="I19" i="3" s="1"/>
  <c r="J62" i="13"/>
  <c r="J19" i="3" s="1"/>
  <c r="K62" i="13"/>
  <c r="K19" i="3" s="1"/>
  <c r="L62" i="13"/>
  <c r="L19" i="3" s="1"/>
  <c r="M62" i="13"/>
  <c r="M19" i="3" s="1"/>
  <c r="N62" i="13"/>
  <c r="N19" i="3" s="1"/>
  <c r="O62" i="13"/>
  <c r="O19" i="3" s="1"/>
  <c r="P62" i="13"/>
  <c r="P19" i="3" s="1"/>
  <c r="F63" i="13"/>
  <c r="G63" i="13"/>
  <c r="G20" i="3" s="1"/>
  <c r="H63" i="13"/>
  <c r="H20" i="3" s="1"/>
  <c r="I63" i="13"/>
  <c r="I20" i="3" s="1"/>
  <c r="J63" i="13"/>
  <c r="J20" i="3" s="1"/>
  <c r="K63" i="13"/>
  <c r="K20" i="3" s="1"/>
  <c r="L63" i="13"/>
  <c r="L20" i="3" s="1"/>
  <c r="M63" i="13"/>
  <c r="M20" i="3" s="1"/>
  <c r="N63" i="13"/>
  <c r="O63" i="13"/>
  <c r="O20" i="3" s="1"/>
  <c r="P63" i="13"/>
  <c r="F64" i="13"/>
  <c r="F21" i="3" s="1"/>
  <c r="G64" i="13"/>
  <c r="G21" i="3" s="1"/>
  <c r="H64" i="13"/>
  <c r="H21" i="3" s="1"/>
  <c r="I64" i="13"/>
  <c r="I21" i="3" s="1"/>
  <c r="J64" i="13"/>
  <c r="J21" i="3" s="1"/>
  <c r="K64" i="13"/>
  <c r="K21" i="3" s="1"/>
  <c r="L64" i="13"/>
  <c r="L21" i="3" s="1"/>
  <c r="M64" i="13"/>
  <c r="M21" i="3" s="1"/>
  <c r="N64" i="13"/>
  <c r="N21" i="3" s="1"/>
  <c r="O64" i="13"/>
  <c r="O21" i="3" s="1"/>
  <c r="P64" i="13"/>
  <c r="P21" i="3" s="1"/>
  <c r="G51" i="13"/>
  <c r="H51" i="13"/>
  <c r="H8" i="3" s="1"/>
  <c r="I51" i="13"/>
  <c r="J51" i="13"/>
  <c r="J8" i="3" s="1"/>
  <c r="K51" i="13"/>
  <c r="L51" i="13"/>
  <c r="L8" i="3" s="1"/>
  <c r="M51" i="13"/>
  <c r="N51" i="13"/>
  <c r="N8" i="3" s="1"/>
  <c r="O51" i="13"/>
  <c r="P51" i="13"/>
  <c r="I117" i="13" s="1"/>
  <c r="F51" i="13"/>
  <c r="F8" i="3" s="1"/>
  <c r="F95" i="3"/>
  <c r="I129" i="13"/>
  <c r="T65" i="13"/>
  <c r="T22" i="3" s="1"/>
  <c r="V66" i="13"/>
  <c r="V23" i="3" s="1"/>
  <c r="R66" i="13"/>
  <c r="R23" i="3" s="1"/>
  <c r="W66" i="13"/>
  <c r="W23" i="3" s="1"/>
  <c r="S66" i="13"/>
  <c r="S23" i="3" s="1"/>
  <c r="U66" i="13"/>
  <c r="U23" i="3" s="1"/>
  <c r="Q66" i="13"/>
  <c r="Q23" i="3" s="1"/>
  <c r="W65" i="13"/>
  <c r="W22" i="3" s="1"/>
  <c r="S65" i="13"/>
  <c r="S22" i="3" s="1"/>
  <c r="T66" i="13"/>
  <c r="T23" i="3" s="1"/>
  <c r="V65" i="13"/>
  <c r="V22" i="3" s="1"/>
  <c r="R65" i="13"/>
  <c r="R22" i="3" s="1"/>
  <c r="U65" i="13"/>
  <c r="U22" i="3" s="1"/>
  <c r="Q65" i="13"/>
  <c r="Q22" i="3" s="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78" i="11"/>
  <c r="D79" i="11"/>
  <c r="D80" i="11"/>
  <c r="D81" i="11"/>
  <c r="D82" i="11"/>
  <c r="D85" i="11"/>
  <c r="D86" i="11"/>
  <c r="D87" i="11"/>
  <c r="D88" i="11"/>
  <c r="D89" i="11"/>
  <c r="D90" i="11"/>
  <c r="D91" i="11"/>
  <c r="D92" i="11"/>
  <c r="D78" i="11"/>
  <c r="E7" i="11"/>
  <c r="E24" i="11"/>
  <c r="E36" i="11"/>
  <c r="E19" i="11"/>
  <c r="E34" i="11"/>
  <c r="E17" i="11"/>
  <c r="E33" i="11"/>
  <c r="E16" i="11"/>
  <c r="E32" i="11"/>
  <c r="E15" i="11"/>
  <c r="E31" i="11"/>
  <c r="E14" i="11"/>
  <c r="E30" i="11"/>
  <c r="E13" i="11"/>
  <c r="E29" i="11"/>
  <c r="E12" i="11"/>
  <c r="E28" i="11"/>
  <c r="E11" i="11"/>
  <c r="E27" i="11"/>
  <c r="E10" i="11"/>
  <c r="E26" i="11"/>
  <c r="E9" i="11"/>
  <c r="E25" i="11"/>
  <c r="E8" i="11"/>
  <c r="E23" i="11"/>
  <c r="E6" i="11"/>
  <c r="R30" i="10"/>
  <c r="Q30" i="10"/>
  <c r="P30" i="10"/>
  <c r="O30" i="10"/>
  <c r="N30" i="10"/>
  <c r="Q27" i="10"/>
  <c r="O27" i="10"/>
  <c r="E27" i="10"/>
  <c r="E49" i="10" s="1"/>
  <c r="G27" i="10"/>
  <c r="E28" i="10"/>
  <c r="F28" i="10"/>
  <c r="G28" i="10"/>
  <c r="H28" i="10"/>
  <c r="E29" i="10"/>
  <c r="I29" i="10"/>
  <c r="D30" i="10"/>
  <c r="D51" i="10" s="1"/>
  <c r="E30" i="10"/>
  <c r="F30" i="10"/>
  <c r="G30" i="10"/>
  <c r="H30" i="10"/>
  <c r="I30" i="10"/>
  <c r="J30" i="10" s="1"/>
  <c r="D31" i="10"/>
  <c r="D52" i="10" s="1"/>
  <c r="E31" i="10"/>
  <c r="F31" i="10"/>
  <c r="G31" i="10"/>
  <c r="H31" i="10"/>
  <c r="I31" i="10"/>
  <c r="J31" i="10" s="1"/>
  <c r="D32" i="10"/>
  <c r="D53" i="10" s="1"/>
  <c r="E32" i="10"/>
  <c r="F32" i="10"/>
  <c r="G32" i="10"/>
  <c r="H32" i="10"/>
  <c r="I32" i="10"/>
  <c r="J32" i="10" s="1"/>
  <c r="D33" i="10"/>
  <c r="D54" i="10" s="1"/>
  <c r="E33" i="10"/>
  <c r="F33" i="10"/>
  <c r="G33" i="10"/>
  <c r="H33" i="10"/>
  <c r="I33" i="10"/>
  <c r="J33" i="10" s="1"/>
  <c r="D34" i="10"/>
  <c r="D55" i="10" s="1"/>
  <c r="E34" i="10"/>
  <c r="F34" i="10"/>
  <c r="G34" i="10"/>
  <c r="H34" i="10"/>
  <c r="I34" i="10"/>
  <c r="J34" i="10" s="1"/>
  <c r="D35" i="10"/>
  <c r="D56" i="10" s="1"/>
  <c r="E35" i="10"/>
  <c r="F35" i="10"/>
  <c r="G35" i="10"/>
  <c r="H35" i="10"/>
  <c r="I35" i="10"/>
  <c r="J35" i="10" s="1"/>
  <c r="E8" i="10"/>
  <c r="D9" i="10"/>
  <c r="E9" i="10"/>
  <c r="D10" i="10"/>
  <c r="E10" i="10"/>
  <c r="E11" i="10"/>
  <c r="D12" i="10"/>
  <c r="E12" i="10"/>
  <c r="D13" i="10"/>
  <c r="E13" i="10"/>
  <c r="D8" i="10"/>
  <c r="J105" i="15"/>
  <c r="L124" i="15" s="1"/>
  <c r="I105" i="15"/>
  <c r="I124" i="15" s="1"/>
  <c r="H105" i="15"/>
  <c r="H124" i="15" s="1"/>
  <c r="G105" i="15"/>
  <c r="G124" i="15" s="1"/>
  <c r="F105" i="15"/>
  <c r="E105" i="15"/>
  <c r="E124" i="15" s="1"/>
  <c r="J104" i="15"/>
  <c r="L123" i="15" s="1"/>
  <c r="I104" i="15"/>
  <c r="H104" i="15"/>
  <c r="G104" i="15"/>
  <c r="F104" i="15"/>
  <c r="E104" i="15"/>
  <c r="J103" i="15"/>
  <c r="L122" i="15" s="1"/>
  <c r="I103" i="15"/>
  <c r="H103" i="15"/>
  <c r="G103" i="15"/>
  <c r="F103" i="15"/>
  <c r="E103" i="15"/>
  <c r="J102" i="15"/>
  <c r="L121" i="15" s="1"/>
  <c r="I102" i="15"/>
  <c r="H102" i="15"/>
  <c r="G102" i="15"/>
  <c r="F102" i="15"/>
  <c r="E102" i="15"/>
  <c r="J101" i="15"/>
  <c r="L120" i="15" s="1"/>
  <c r="I101" i="15"/>
  <c r="I120" i="15" s="1"/>
  <c r="H101" i="15"/>
  <c r="H120" i="15" s="1"/>
  <c r="G101" i="15"/>
  <c r="G120" i="15" s="1"/>
  <c r="F101" i="15"/>
  <c r="E101" i="15"/>
  <c r="E120" i="15" s="1"/>
  <c r="J100" i="15"/>
  <c r="L119" i="15" s="1"/>
  <c r="I100" i="15"/>
  <c r="I119" i="15" s="1"/>
  <c r="H100" i="15"/>
  <c r="H119" i="15" s="1"/>
  <c r="G100" i="15"/>
  <c r="G119" i="15" s="1"/>
  <c r="F100" i="15"/>
  <c r="E100" i="15"/>
  <c r="E119" i="15" s="1"/>
  <c r="J99" i="15"/>
  <c r="L118" i="15" s="1"/>
  <c r="I99" i="15"/>
  <c r="H99" i="15"/>
  <c r="G99" i="15"/>
  <c r="F99" i="15"/>
  <c r="E99" i="15"/>
  <c r="J98" i="15"/>
  <c r="L117" i="15" s="1"/>
  <c r="I98" i="15"/>
  <c r="I117" i="15" s="1"/>
  <c r="H98" i="15"/>
  <c r="H117" i="15" s="1"/>
  <c r="G98" i="15"/>
  <c r="G117" i="15" s="1"/>
  <c r="F98" i="15"/>
  <c r="E98" i="15"/>
  <c r="E117" i="15" s="1"/>
  <c r="J97" i="15"/>
  <c r="L116" i="15" s="1"/>
  <c r="I97" i="15"/>
  <c r="I116" i="15" s="1"/>
  <c r="H97" i="15"/>
  <c r="H116" i="15" s="1"/>
  <c r="G97" i="15"/>
  <c r="G116" i="15" s="1"/>
  <c r="F97" i="15"/>
  <c r="E97" i="15"/>
  <c r="E116" i="15" s="1"/>
  <c r="J96" i="15"/>
  <c r="L115" i="15" s="1"/>
  <c r="I96" i="15"/>
  <c r="I115" i="15" s="1"/>
  <c r="H96" i="15"/>
  <c r="H115" i="15" s="1"/>
  <c r="G96" i="15"/>
  <c r="G115" i="15" s="1"/>
  <c r="F96" i="15"/>
  <c r="E96" i="15"/>
  <c r="E115" i="15" s="1"/>
  <c r="J95" i="15"/>
  <c r="L114" i="15" s="1"/>
  <c r="I95" i="15"/>
  <c r="H95" i="15"/>
  <c r="G95" i="15"/>
  <c r="F95" i="15"/>
  <c r="E95" i="15"/>
  <c r="J94" i="15"/>
  <c r="L113" i="15" s="1"/>
  <c r="I94" i="15"/>
  <c r="I113" i="15" s="1"/>
  <c r="H94" i="15"/>
  <c r="H113" i="15" s="1"/>
  <c r="G94" i="15"/>
  <c r="G113" i="15" s="1"/>
  <c r="F94" i="15"/>
  <c r="E94" i="15"/>
  <c r="E113" i="15" s="1"/>
  <c r="J93" i="15"/>
  <c r="L112" i="15" s="1"/>
  <c r="I93" i="15"/>
  <c r="H93" i="15"/>
  <c r="G93" i="15"/>
  <c r="F93" i="15"/>
  <c r="E93" i="15"/>
  <c r="I111" i="15"/>
  <c r="H111" i="15"/>
  <c r="G111" i="15"/>
  <c r="F111" i="15"/>
  <c r="E111" i="15"/>
  <c r="J61" i="15"/>
  <c r="L81" i="15" s="1"/>
  <c r="I61" i="15"/>
  <c r="H61" i="15"/>
  <c r="G61" i="15"/>
  <c r="F61" i="15"/>
  <c r="E61" i="15"/>
  <c r="J60" i="15"/>
  <c r="I60" i="15"/>
  <c r="I80" i="15" s="1"/>
  <c r="H60" i="15"/>
  <c r="H80" i="15" s="1"/>
  <c r="G60" i="15"/>
  <c r="G80" i="15" s="1"/>
  <c r="F60" i="15"/>
  <c r="F80" i="15" s="1"/>
  <c r="E60" i="15"/>
  <c r="J65" i="15"/>
  <c r="I65" i="15"/>
  <c r="I85" i="15" s="1"/>
  <c r="H65" i="15"/>
  <c r="H85" i="15" s="1"/>
  <c r="G65" i="15"/>
  <c r="G85" i="15" s="1"/>
  <c r="F65" i="15"/>
  <c r="F85" i="15" s="1"/>
  <c r="E65" i="15"/>
  <c r="J64" i="15"/>
  <c r="L84" i="15" s="1"/>
  <c r="I64" i="15"/>
  <c r="H64" i="15"/>
  <c r="G64" i="15"/>
  <c r="F64" i="15"/>
  <c r="E64" i="15"/>
  <c r="J63" i="15"/>
  <c r="I63" i="15"/>
  <c r="I83" i="15" s="1"/>
  <c r="H63" i="15"/>
  <c r="H83" i="15" s="1"/>
  <c r="G63" i="15"/>
  <c r="G83" i="15" s="1"/>
  <c r="F63" i="15"/>
  <c r="F83" i="15" s="1"/>
  <c r="E63" i="15"/>
  <c r="J62" i="15"/>
  <c r="L82" i="15" s="1"/>
  <c r="I62" i="15"/>
  <c r="H62" i="15"/>
  <c r="G62" i="15"/>
  <c r="F62" i="15"/>
  <c r="E62" i="15"/>
  <c r="F59" i="15"/>
  <c r="F79" i="15" s="1"/>
  <c r="G59" i="15"/>
  <c r="G79" i="15" s="1"/>
  <c r="H59" i="15"/>
  <c r="H79" i="15" s="1"/>
  <c r="I59" i="15"/>
  <c r="I79" i="15" s="1"/>
  <c r="J59" i="15"/>
  <c r="E59" i="15"/>
  <c r="J58" i="15"/>
  <c r="I58" i="15"/>
  <c r="I78" i="15" s="1"/>
  <c r="H58" i="15"/>
  <c r="H78" i="15" s="1"/>
  <c r="G58" i="15"/>
  <c r="G78" i="15" s="1"/>
  <c r="F58" i="15"/>
  <c r="F78" i="15" s="1"/>
  <c r="E58" i="15"/>
  <c r="J57" i="15"/>
  <c r="L77" i="15" s="1"/>
  <c r="I57" i="15"/>
  <c r="H57" i="15"/>
  <c r="G57" i="15"/>
  <c r="F57" i="15"/>
  <c r="E57" i="15"/>
  <c r="J56" i="15"/>
  <c r="I56" i="15"/>
  <c r="I76" i="15" s="1"/>
  <c r="H56" i="15"/>
  <c r="H76" i="15" s="1"/>
  <c r="G56" i="15"/>
  <c r="G76" i="15" s="1"/>
  <c r="F56" i="15"/>
  <c r="F76" i="15" s="1"/>
  <c r="E56" i="15"/>
  <c r="J55" i="15"/>
  <c r="I55" i="15"/>
  <c r="I75" i="15" s="1"/>
  <c r="H55" i="15"/>
  <c r="H75" i="15" s="1"/>
  <c r="G55" i="15"/>
  <c r="G75" i="15" s="1"/>
  <c r="F55" i="15"/>
  <c r="F75" i="15" s="1"/>
  <c r="E55" i="15"/>
  <c r="J72" i="15"/>
  <c r="I72" i="15"/>
  <c r="H72" i="15"/>
  <c r="G72" i="15"/>
  <c r="F72" i="15"/>
  <c r="E72" i="15"/>
  <c r="G28" i="15"/>
  <c r="F54" i="15"/>
  <c r="G54" i="15"/>
  <c r="H54" i="15"/>
  <c r="I54" i="15"/>
  <c r="J54" i="15"/>
  <c r="L74" i="15" s="1"/>
  <c r="E54" i="15"/>
  <c r="J53" i="15"/>
  <c r="I53" i="15"/>
  <c r="I73" i="15" s="1"/>
  <c r="H53" i="15"/>
  <c r="H73" i="15" s="1"/>
  <c r="G53" i="15"/>
  <c r="G73" i="15" s="1"/>
  <c r="F53" i="15"/>
  <c r="F73" i="15" s="1"/>
  <c r="E53" i="15"/>
  <c r="H229" i="15"/>
  <c r="H228" i="15"/>
  <c r="H226" i="15"/>
  <c r="H225" i="15"/>
  <c r="H224" i="15"/>
  <c r="H223" i="15"/>
  <c r="H222" i="15"/>
  <c r="H221" i="15"/>
  <c r="H220" i="15"/>
  <c r="H219" i="15"/>
  <c r="H218" i="15"/>
  <c r="H217" i="15"/>
  <c r="H216" i="15"/>
  <c r="H215" i="15"/>
  <c r="H214" i="15"/>
  <c r="H213" i="15"/>
  <c r="H212" i="15"/>
  <c r="H211" i="15"/>
  <c r="H210" i="15"/>
  <c r="H209" i="15"/>
  <c r="H208" i="15"/>
  <c r="H207" i="15"/>
  <c r="H205" i="15"/>
  <c r="H204" i="15"/>
  <c r="H203" i="15"/>
  <c r="H202" i="15"/>
  <c r="H201" i="15"/>
  <c r="H200" i="15"/>
  <c r="H199" i="15"/>
  <c r="H198" i="15"/>
  <c r="H197" i="15"/>
  <c r="H196" i="15"/>
  <c r="H195" i="15"/>
  <c r="H194" i="15"/>
  <c r="H193" i="15"/>
  <c r="H192" i="15"/>
  <c r="H191" i="15"/>
  <c r="H190" i="15"/>
  <c r="H189" i="15"/>
  <c r="H188" i="15"/>
  <c r="H187" i="15"/>
  <c r="G229" i="15"/>
  <c r="G228" i="15"/>
  <c r="G223" i="15"/>
  <c r="G224" i="15"/>
  <c r="G225" i="15"/>
  <c r="G226" i="15"/>
  <c r="G222" i="15"/>
  <c r="G216" i="15"/>
  <c r="G217" i="15"/>
  <c r="G218" i="15"/>
  <c r="G219" i="15"/>
  <c r="G220" i="15"/>
  <c r="G221" i="15"/>
  <c r="G215" i="15"/>
  <c r="G212" i="15"/>
  <c r="G213" i="15"/>
  <c r="G214" i="15"/>
  <c r="G211" i="15"/>
  <c r="G208" i="15"/>
  <c r="G209" i="15"/>
  <c r="G210" i="15"/>
  <c r="G207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193" i="15"/>
  <c r="G190" i="15"/>
  <c r="G191" i="15"/>
  <c r="G192" i="15"/>
  <c r="G189" i="15"/>
  <c r="G188" i="15"/>
  <c r="G187" i="15"/>
  <c r="H181" i="15"/>
  <c r="G181" i="15"/>
  <c r="H177" i="15"/>
  <c r="G177" i="15"/>
  <c r="H176" i="15"/>
  <c r="H175" i="15"/>
  <c r="H174" i="15"/>
  <c r="H173" i="15"/>
  <c r="H172" i="15"/>
  <c r="H171" i="15"/>
  <c r="H170" i="15"/>
  <c r="G171" i="15"/>
  <c r="G172" i="15"/>
  <c r="G174" i="15"/>
  <c r="G175" i="15"/>
  <c r="G176" i="15"/>
  <c r="G170" i="15"/>
  <c r="F29" i="15"/>
  <c r="G29" i="15" s="1"/>
  <c r="F30" i="15"/>
  <c r="G30" i="15" s="1"/>
  <c r="F31" i="15"/>
  <c r="G31" i="15" s="1"/>
  <c r="F32" i="15"/>
  <c r="G32" i="15" s="1"/>
  <c r="F33" i="15"/>
  <c r="G33" i="15" s="1"/>
  <c r="F34" i="15"/>
  <c r="G34" i="15" s="1"/>
  <c r="F35" i="15"/>
  <c r="G35" i="15" s="1"/>
  <c r="F36" i="15"/>
  <c r="G36" i="15" s="1"/>
  <c r="F37" i="15"/>
  <c r="G37" i="15" s="1"/>
  <c r="F38" i="15"/>
  <c r="F39" i="15"/>
  <c r="F40" i="15"/>
  <c r="G40" i="15" s="1"/>
  <c r="F41" i="15"/>
  <c r="G41" i="15" s="1"/>
  <c r="G134" i="15"/>
  <c r="E134" i="15"/>
  <c r="F134" i="15" s="1"/>
  <c r="G133" i="15"/>
  <c r="E133" i="15"/>
  <c r="F133" i="15" s="1"/>
  <c r="G132" i="15"/>
  <c r="E132" i="15"/>
  <c r="F132" i="15" s="1"/>
  <c r="G131" i="15"/>
  <c r="E131" i="15"/>
  <c r="F131" i="15" s="1"/>
  <c r="G130" i="15"/>
  <c r="E130" i="15"/>
  <c r="F130" i="15" s="1"/>
  <c r="G154" i="15"/>
  <c r="F154" i="15"/>
  <c r="G153" i="15"/>
  <c r="F153" i="15"/>
  <c r="G152" i="15"/>
  <c r="F152" i="15"/>
  <c r="G151" i="15"/>
  <c r="F151" i="15"/>
  <c r="G150" i="15"/>
  <c r="F150" i="15"/>
  <c r="G149" i="15"/>
  <c r="F149" i="15"/>
  <c r="G147" i="15"/>
  <c r="F147" i="15"/>
  <c r="G146" i="15"/>
  <c r="F146" i="15"/>
  <c r="G145" i="15"/>
  <c r="F145" i="15"/>
  <c r="G144" i="15"/>
  <c r="F144" i="15"/>
  <c r="G143" i="15"/>
  <c r="F143" i="15"/>
  <c r="G142" i="15"/>
  <c r="F142" i="15"/>
  <c r="F262" i="15"/>
  <c r="E262" i="15"/>
  <c r="F261" i="15"/>
  <c r="E261" i="15"/>
  <c r="F267" i="15"/>
  <c r="E267" i="15"/>
  <c r="F266" i="15"/>
  <c r="E266" i="15"/>
  <c r="F265" i="15"/>
  <c r="E265" i="15"/>
  <c r="F264" i="15"/>
  <c r="E264" i="15"/>
  <c r="E263" i="15"/>
  <c r="F263" i="15"/>
  <c r="F260" i="15"/>
  <c r="E260" i="15"/>
  <c r="F259" i="15"/>
  <c r="E259" i="15"/>
  <c r="F258" i="15"/>
  <c r="E258" i="15"/>
  <c r="F257" i="15"/>
  <c r="E257" i="15"/>
  <c r="F256" i="15"/>
  <c r="E256" i="15"/>
  <c r="F255" i="15"/>
  <c r="E255" i="15"/>
  <c r="K247" i="15"/>
  <c r="K246" i="15"/>
  <c r="K245" i="15"/>
  <c r="K244" i="15"/>
  <c r="K243" i="15"/>
  <c r="K242" i="15"/>
  <c r="K241" i="15"/>
  <c r="K240" i="15"/>
  <c r="D230" i="15"/>
  <c r="D228" i="15"/>
  <c r="D227" i="15"/>
  <c r="D222" i="15"/>
  <c r="D215" i="15"/>
  <c r="D211" i="15"/>
  <c r="D207" i="15"/>
  <c r="D206" i="15"/>
  <c r="D193" i="15"/>
  <c r="D189" i="15"/>
  <c r="D187" i="15"/>
  <c r="D181" i="15"/>
  <c r="D177" i="15"/>
  <c r="D170" i="15"/>
  <c r="D163" i="15"/>
  <c r="J247" i="15"/>
  <c r="I247" i="15"/>
  <c r="H247" i="15"/>
  <c r="G247" i="15"/>
  <c r="F247" i="15"/>
  <c r="E247" i="15"/>
  <c r="J246" i="15"/>
  <c r="I246" i="15"/>
  <c r="H246" i="15"/>
  <c r="G246" i="15"/>
  <c r="F246" i="15"/>
  <c r="E246" i="15"/>
  <c r="J245" i="15"/>
  <c r="I245" i="15"/>
  <c r="H245" i="15"/>
  <c r="G245" i="15"/>
  <c r="F245" i="15"/>
  <c r="E245" i="15"/>
  <c r="J244" i="15"/>
  <c r="I244" i="15"/>
  <c r="H244" i="15"/>
  <c r="G244" i="15"/>
  <c r="F244" i="15"/>
  <c r="E244" i="15"/>
  <c r="J243" i="15"/>
  <c r="I243" i="15"/>
  <c r="H243" i="15"/>
  <c r="G243" i="15"/>
  <c r="F243" i="15"/>
  <c r="E243" i="15"/>
  <c r="J242" i="15"/>
  <c r="I242" i="15"/>
  <c r="H242" i="15"/>
  <c r="G242" i="15"/>
  <c r="F242" i="15"/>
  <c r="E242" i="15"/>
  <c r="J241" i="15"/>
  <c r="I241" i="15"/>
  <c r="H241" i="15"/>
  <c r="G241" i="15"/>
  <c r="F241" i="15"/>
  <c r="E241" i="15"/>
  <c r="J240" i="15"/>
  <c r="I240" i="15"/>
  <c r="H240" i="15"/>
  <c r="G240" i="15"/>
  <c r="F240" i="15"/>
  <c r="E240" i="15"/>
  <c r="J239" i="15"/>
  <c r="I239" i="15"/>
  <c r="H239" i="15"/>
  <c r="G239" i="15"/>
  <c r="F239" i="15"/>
  <c r="E239" i="15"/>
  <c r="E57" i="9"/>
  <c r="E56" i="9"/>
  <c r="E55" i="9"/>
  <c r="E54" i="9"/>
  <c r="E53" i="9"/>
  <c r="E52" i="9"/>
  <c r="M72" i="15" l="1"/>
  <c r="N72" i="15"/>
  <c r="J76" i="15"/>
  <c r="L76" i="15"/>
  <c r="J78" i="15"/>
  <c r="L78" i="15"/>
  <c r="J73" i="15"/>
  <c r="L73" i="15"/>
  <c r="J80" i="15"/>
  <c r="L80" i="15"/>
  <c r="J75" i="15"/>
  <c r="L75" i="15"/>
  <c r="J79" i="15"/>
  <c r="L79" i="15"/>
  <c r="J83" i="15"/>
  <c r="L83" i="15"/>
  <c r="J85" i="15"/>
  <c r="L85" i="15"/>
  <c r="E73" i="15"/>
  <c r="E78" i="15"/>
  <c r="F113" i="15"/>
  <c r="E76" i="15"/>
  <c r="E80" i="15"/>
  <c r="F115" i="15"/>
  <c r="F117" i="15"/>
  <c r="F119" i="15"/>
  <c r="E75" i="15"/>
  <c r="E79" i="15"/>
  <c r="E83" i="15"/>
  <c r="E85" i="15"/>
  <c r="F116" i="15"/>
  <c r="F120" i="15"/>
  <c r="F124" i="15"/>
  <c r="M71" i="10"/>
  <c r="L75" i="10"/>
  <c r="L30" i="10"/>
  <c r="F93" i="11"/>
  <c r="H93" i="11"/>
  <c r="L71" i="10"/>
  <c r="M74" i="10"/>
  <c r="K75" i="10"/>
  <c r="K72" i="10"/>
  <c r="K73" i="10"/>
  <c r="K74" i="10"/>
  <c r="K71" i="10"/>
  <c r="M72" i="10"/>
  <c r="M73" i="10"/>
  <c r="L74" i="10"/>
  <c r="L72" i="10"/>
  <c r="L73" i="10"/>
  <c r="M75" i="10"/>
  <c r="H23" i="10"/>
  <c r="H24" i="10" s="1"/>
  <c r="L142" i="15"/>
  <c r="G155" i="15"/>
  <c r="M168" i="15"/>
  <c r="M165" i="15"/>
  <c r="M164" i="15"/>
  <c r="M167" i="15"/>
  <c r="H230" i="15"/>
  <c r="G230" i="15"/>
  <c r="J116" i="15"/>
  <c r="J120" i="15"/>
  <c r="J122" i="15"/>
  <c r="J124" i="15"/>
  <c r="J111" i="15"/>
  <c r="J113" i="15"/>
  <c r="J115" i="15"/>
  <c r="J117" i="15"/>
  <c r="J119" i="15"/>
  <c r="F128" i="13"/>
  <c r="G95" i="3"/>
  <c r="H95" i="3" s="1"/>
  <c r="G39" i="15"/>
  <c r="H39" i="15" s="1"/>
  <c r="G38" i="15"/>
  <c r="H38" i="15" s="1"/>
  <c r="I121" i="13"/>
  <c r="H41" i="15"/>
  <c r="H37" i="15"/>
  <c r="H33" i="15"/>
  <c r="H29" i="15"/>
  <c r="H40" i="15"/>
  <c r="H32" i="15"/>
  <c r="H35" i="15"/>
  <c r="H31" i="15"/>
  <c r="H36" i="15"/>
  <c r="H34" i="15"/>
  <c r="H30" i="15"/>
  <c r="H28" i="15"/>
  <c r="F112" i="15"/>
  <c r="F118" i="15"/>
  <c r="H123" i="15"/>
  <c r="G112" i="15"/>
  <c r="G114" i="15"/>
  <c r="G118" i="15"/>
  <c r="E123" i="15"/>
  <c r="I123" i="15"/>
  <c r="J112" i="15"/>
  <c r="F114" i="15"/>
  <c r="J114" i="15"/>
  <c r="J118" i="15"/>
  <c r="I71" i="10"/>
  <c r="I75" i="10"/>
  <c r="I79" i="10"/>
  <c r="I83" i="10"/>
  <c r="H112" i="15"/>
  <c r="H114" i="15"/>
  <c r="H118" i="15"/>
  <c r="F123" i="15"/>
  <c r="J123" i="15"/>
  <c r="I70" i="10"/>
  <c r="I74" i="10"/>
  <c r="I78" i="10"/>
  <c r="I82" i="10"/>
  <c r="E112" i="15"/>
  <c r="I112" i="15"/>
  <c r="E114" i="15"/>
  <c r="I114" i="15"/>
  <c r="E118" i="15"/>
  <c r="I118" i="15"/>
  <c r="G123" i="15"/>
  <c r="E84" i="15"/>
  <c r="J84" i="15"/>
  <c r="G84" i="15"/>
  <c r="I84" i="15"/>
  <c r="F84" i="15"/>
  <c r="H84" i="15"/>
  <c r="J74" i="15"/>
  <c r="E74" i="15"/>
  <c r="G74" i="15"/>
  <c r="I74" i="15"/>
  <c r="F74" i="15"/>
  <c r="H74" i="15"/>
  <c r="G77" i="15"/>
  <c r="E77" i="15"/>
  <c r="I77" i="15"/>
  <c r="H77" i="15"/>
  <c r="F77" i="15"/>
  <c r="J77" i="15"/>
  <c r="G81" i="15"/>
  <c r="H81" i="15"/>
  <c r="E81" i="15"/>
  <c r="I81" i="15"/>
  <c r="F81" i="15"/>
  <c r="J81" i="15"/>
  <c r="E82" i="15"/>
  <c r="F82" i="15"/>
  <c r="G82" i="15"/>
  <c r="I82" i="15"/>
  <c r="J82" i="15"/>
  <c r="H82" i="15"/>
  <c r="F122" i="13"/>
  <c r="I73" i="10"/>
  <c r="I77" i="10"/>
  <c r="I81" i="10"/>
  <c r="I72" i="10"/>
  <c r="I76" i="10"/>
  <c r="I80" i="10"/>
  <c r="E84" i="10"/>
  <c r="E124" i="13"/>
  <c r="I130" i="13"/>
  <c r="I142" i="13" s="1"/>
  <c r="S88" i="13"/>
  <c r="S45" i="3" s="1"/>
  <c r="I119" i="13"/>
  <c r="F119" i="13"/>
  <c r="E121" i="13"/>
  <c r="H66" i="13"/>
  <c r="H23" i="3" s="1"/>
  <c r="Q88" i="13"/>
  <c r="Q45" i="3" s="1"/>
  <c r="J124" i="13"/>
  <c r="F125" i="13"/>
  <c r="L40" i="10"/>
  <c r="L41" i="10"/>
  <c r="L39" i="10"/>
  <c r="I126" i="13"/>
  <c r="L43" i="10"/>
  <c r="L42" i="10"/>
  <c r="L34" i="10"/>
  <c r="R87" i="13"/>
  <c r="R44" i="3" s="1"/>
  <c r="E119" i="13"/>
  <c r="I127" i="13"/>
  <c r="F127" i="13"/>
  <c r="I128" i="13"/>
  <c r="P17" i="3"/>
  <c r="I102" i="3" s="1"/>
  <c r="L36" i="10"/>
  <c r="E66" i="15"/>
  <c r="F268" i="15"/>
  <c r="M166" i="15"/>
  <c r="F66" i="15"/>
  <c r="F86" i="15" s="1"/>
  <c r="F42" i="15"/>
  <c r="G42" i="15" s="1"/>
  <c r="H42" i="15" s="1"/>
  <c r="E123" i="13"/>
  <c r="G123" i="13" s="1"/>
  <c r="H123" i="13" s="1"/>
  <c r="F130" i="13"/>
  <c r="F142" i="13" s="1"/>
  <c r="L31" i="10"/>
  <c r="O109" i="13"/>
  <c r="O66" i="3" s="1"/>
  <c r="V88" i="13"/>
  <c r="V45" i="3" s="1"/>
  <c r="I123" i="13"/>
  <c r="F121" i="13"/>
  <c r="L38" i="10"/>
  <c r="L37" i="10"/>
  <c r="G23" i="10"/>
  <c r="G24" i="10" s="1"/>
  <c r="G101" i="3"/>
  <c r="H101" i="3" s="1"/>
  <c r="I97" i="3"/>
  <c r="I96" i="3"/>
  <c r="I95" i="3"/>
  <c r="E97" i="3"/>
  <c r="G97" i="3" s="1"/>
  <c r="H97" i="3" s="1"/>
  <c r="I101" i="3"/>
  <c r="I106" i="3"/>
  <c r="E106" i="3"/>
  <c r="G106" i="3" s="1"/>
  <c r="H106" i="3" s="1"/>
  <c r="R34" i="3"/>
  <c r="J97" i="3" s="1"/>
  <c r="J121" i="13"/>
  <c r="O52" i="3"/>
  <c r="O110" i="13"/>
  <c r="O67" i="3" s="1"/>
  <c r="J129" i="13"/>
  <c r="K129" i="13" s="1"/>
  <c r="L129" i="13" s="1"/>
  <c r="F106" i="15"/>
  <c r="N109" i="13"/>
  <c r="N66" i="3" s="1"/>
  <c r="M110" i="13"/>
  <c r="M67" i="3" s="1"/>
  <c r="E117" i="13"/>
  <c r="E137" i="13" s="1"/>
  <c r="N52" i="3"/>
  <c r="N110" i="13"/>
  <c r="N67" i="3" s="1"/>
  <c r="L32" i="10"/>
  <c r="Q87" i="13"/>
  <c r="Q44" i="3" s="1"/>
  <c r="L109" i="13"/>
  <c r="L66" i="3" s="1"/>
  <c r="F109" i="13"/>
  <c r="F66" i="3" s="1"/>
  <c r="J128" i="13"/>
  <c r="E125" i="13"/>
  <c r="I103" i="3"/>
  <c r="E103" i="3"/>
  <c r="T30" i="3"/>
  <c r="T88" i="13"/>
  <c r="T45" i="3" s="1"/>
  <c r="T87" i="13"/>
  <c r="T44" i="3" s="1"/>
  <c r="J130" i="13"/>
  <c r="K130" i="13" s="1"/>
  <c r="L130" i="13" s="1"/>
  <c r="M52" i="3"/>
  <c r="M109" i="13"/>
  <c r="M66" i="3" s="1"/>
  <c r="P59" i="3"/>
  <c r="F100" i="3" s="1"/>
  <c r="F124" i="13"/>
  <c r="V87" i="13"/>
  <c r="V44" i="3" s="1"/>
  <c r="G109" i="13"/>
  <c r="G66" i="3" s="1"/>
  <c r="H109" i="13"/>
  <c r="H66" i="3" s="1"/>
  <c r="H110" i="13"/>
  <c r="H67" i="3" s="1"/>
  <c r="J122" i="13"/>
  <c r="U30" i="3"/>
  <c r="U88" i="13"/>
  <c r="U45" i="3" s="1"/>
  <c r="K109" i="13"/>
  <c r="K66" i="3" s="1"/>
  <c r="N168" i="15"/>
  <c r="H66" i="15"/>
  <c r="H86" i="15" s="1"/>
  <c r="S87" i="13"/>
  <c r="S44" i="3" s="1"/>
  <c r="L110" i="13"/>
  <c r="L67" i="3" s="1"/>
  <c r="G110" i="13"/>
  <c r="G67" i="3" s="1"/>
  <c r="F120" i="13"/>
  <c r="J127" i="13"/>
  <c r="W30" i="3"/>
  <c r="W88" i="13"/>
  <c r="W45" i="3" s="1"/>
  <c r="F52" i="3"/>
  <c r="F110" i="13"/>
  <c r="F67" i="3" s="1"/>
  <c r="J52" i="3"/>
  <c r="J109" i="13"/>
  <c r="J66" i="3" s="1"/>
  <c r="P53" i="3"/>
  <c r="F94" i="3" s="1"/>
  <c r="F114" i="3" s="1"/>
  <c r="J118" i="13"/>
  <c r="M142" i="15"/>
  <c r="M143" i="15"/>
  <c r="M144" i="15"/>
  <c r="M145" i="15"/>
  <c r="M146" i="15"/>
  <c r="L33" i="10"/>
  <c r="J110" i="13"/>
  <c r="J67" i="3" s="1"/>
  <c r="U87" i="13"/>
  <c r="U44" i="3" s="1"/>
  <c r="R88" i="13"/>
  <c r="R45" i="3" s="1"/>
  <c r="W87" i="13"/>
  <c r="W44" i="3" s="1"/>
  <c r="K110" i="13"/>
  <c r="K67" i="3" s="1"/>
  <c r="J120" i="13"/>
  <c r="J117" i="13"/>
  <c r="J137" i="13" s="1"/>
  <c r="E127" i="13"/>
  <c r="J119" i="13"/>
  <c r="K119" i="13" s="1"/>
  <c r="L119" i="13" s="1"/>
  <c r="F118" i="13"/>
  <c r="F138" i="13" s="1"/>
  <c r="I118" i="13"/>
  <c r="E130" i="13"/>
  <c r="J125" i="13"/>
  <c r="P52" i="3"/>
  <c r="F93" i="3" s="1"/>
  <c r="F113" i="3" s="1"/>
  <c r="F117" i="13"/>
  <c r="P64" i="3"/>
  <c r="J105" i="3" s="1"/>
  <c r="P58" i="3"/>
  <c r="F99" i="3" s="1"/>
  <c r="J123" i="13"/>
  <c r="F84" i="10"/>
  <c r="G84" i="10"/>
  <c r="L35" i="10"/>
  <c r="E23" i="10"/>
  <c r="E24" i="10" s="1"/>
  <c r="I23" i="10"/>
  <c r="I24" i="10" s="1"/>
  <c r="F23" i="10"/>
  <c r="F24" i="10" s="1"/>
  <c r="J23" i="10"/>
  <c r="J24" i="10" s="1"/>
  <c r="I100" i="3"/>
  <c r="E100" i="3"/>
  <c r="I104" i="3"/>
  <c r="E104" i="3"/>
  <c r="G104" i="3" s="1"/>
  <c r="H104" i="3" s="1"/>
  <c r="J104" i="3"/>
  <c r="I94" i="3"/>
  <c r="E94" i="3"/>
  <c r="E114" i="3" s="1"/>
  <c r="J106" i="3"/>
  <c r="J101" i="3"/>
  <c r="N66" i="13"/>
  <c r="N23" i="3" s="1"/>
  <c r="H65" i="13"/>
  <c r="H22" i="3" s="1"/>
  <c r="E120" i="13"/>
  <c r="I124" i="13"/>
  <c r="M66" i="13"/>
  <c r="M23" i="3" s="1"/>
  <c r="I120" i="13"/>
  <c r="E118" i="13"/>
  <c r="I122" i="13"/>
  <c r="E128" i="13"/>
  <c r="E96" i="3"/>
  <c r="G96" i="3" s="1"/>
  <c r="H96" i="3" s="1"/>
  <c r="F155" i="15"/>
  <c r="P8" i="3"/>
  <c r="P65" i="13"/>
  <c r="E24" i="13" s="1"/>
  <c r="I125" i="13"/>
  <c r="E122" i="13"/>
  <c r="J96" i="3"/>
  <c r="J95" i="3"/>
  <c r="J103" i="3"/>
  <c r="J106" i="15"/>
  <c r="L125" i="15" s="1"/>
  <c r="N166" i="15"/>
  <c r="N167" i="15"/>
  <c r="E135" i="15"/>
  <c r="E268" i="15"/>
  <c r="L145" i="15"/>
  <c r="L146" i="15"/>
  <c r="N164" i="15"/>
  <c r="H106" i="15"/>
  <c r="H125" i="15" s="1"/>
  <c r="E106" i="15"/>
  <c r="E125" i="15" s="1"/>
  <c r="L143" i="15"/>
  <c r="L144" i="15"/>
  <c r="I66" i="15"/>
  <c r="I86" i="15" s="1"/>
  <c r="N163" i="15"/>
  <c r="J66" i="15"/>
  <c r="I106" i="15"/>
  <c r="I125" i="15" s="1"/>
  <c r="N165" i="15"/>
  <c r="G66" i="15"/>
  <c r="G86" i="15" s="1"/>
  <c r="G106" i="15"/>
  <c r="G125" i="15" s="1"/>
  <c r="J46" i="9"/>
  <c r="J37" i="9"/>
  <c r="M65" i="13"/>
  <c r="M22" i="3" s="1"/>
  <c r="M8" i="3"/>
  <c r="O66" i="13"/>
  <c r="O23" i="3" s="1"/>
  <c r="O65" i="13"/>
  <c r="O22" i="3" s="1"/>
  <c r="O8" i="3"/>
  <c r="G66" i="13"/>
  <c r="G23" i="3" s="1"/>
  <c r="G65" i="13"/>
  <c r="G22" i="3" s="1"/>
  <c r="G8" i="3"/>
  <c r="F20" i="3"/>
  <c r="F66" i="13"/>
  <c r="F23" i="3" s="1"/>
  <c r="F65" i="13"/>
  <c r="F22" i="3" s="1"/>
  <c r="J66" i="13"/>
  <c r="J23" i="3" s="1"/>
  <c r="J65" i="13"/>
  <c r="J22" i="3" s="1"/>
  <c r="J17" i="3"/>
  <c r="I99" i="3"/>
  <c r="E99" i="3"/>
  <c r="I98" i="3"/>
  <c r="E98" i="3"/>
  <c r="I62" i="3"/>
  <c r="I109" i="13"/>
  <c r="I66" i="3" s="1"/>
  <c r="P61" i="3"/>
  <c r="J126" i="13"/>
  <c r="P110" i="13"/>
  <c r="P67" i="3" s="1"/>
  <c r="F126" i="13"/>
  <c r="P109" i="13"/>
  <c r="G24" i="13" s="1"/>
  <c r="J98" i="3"/>
  <c r="I110" i="13"/>
  <c r="I67" i="3" s="1"/>
  <c r="F103" i="3"/>
  <c r="I66" i="13"/>
  <c r="I23" i="3" s="1"/>
  <c r="I8" i="3"/>
  <c r="N20" i="3"/>
  <c r="N65" i="13"/>
  <c r="N22" i="3" s="1"/>
  <c r="I65" i="13"/>
  <c r="I22" i="3" s="1"/>
  <c r="F98" i="3"/>
  <c r="K8" i="3"/>
  <c r="K66" i="13"/>
  <c r="K23" i="3" s="1"/>
  <c r="K65" i="13"/>
  <c r="K22" i="3" s="1"/>
  <c r="E129" i="13"/>
  <c r="P66" i="13"/>
  <c r="P23" i="3" s="1"/>
  <c r="P20" i="3"/>
  <c r="L18" i="3"/>
  <c r="L65" i="13"/>
  <c r="L22" i="3" s="1"/>
  <c r="L66" i="13"/>
  <c r="L23" i="3" s="1"/>
  <c r="AI387" i="13"/>
  <c r="AI383" i="13"/>
  <c r="AI375" i="13"/>
  <c r="I137" i="13"/>
  <c r="N869" i="13"/>
  <c r="AF869" i="13" s="1"/>
  <c r="J38" i="9"/>
  <c r="J35" i="9"/>
  <c r="J39" i="9"/>
  <c r="J34" i="9"/>
  <c r="J42" i="9"/>
  <c r="J40" i="9"/>
  <c r="J36" i="9"/>
  <c r="J43" i="9"/>
  <c r="J45" i="9"/>
  <c r="J44" i="9"/>
  <c r="J33" i="9"/>
  <c r="J41" i="9"/>
  <c r="O82" i="15" l="1"/>
  <c r="M82" i="15"/>
  <c r="N82" i="15"/>
  <c r="P122" i="15"/>
  <c r="M123" i="15"/>
  <c r="N123" i="15"/>
  <c r="M112" i="15"/>
  <c r="N112" i="15"/>
  <c r="P112" i="15"/>
  <c r="N115" i="15"/>
  <c r="M115" i="15"/>
  <c r="P115" i="15"/>
  <c r="M122" i="15"/>
  <c r="P121" i="15"/>
  <c r="M83" i="15"/>
  <c r="N83" i="15"/>
  <c r="O83" i="15"/>
  <c r="M75" i="15"/>
  <c r="O75" i="15"/>
  <c r="N75" i="15"/>
  <c r="N73" i="15"/>
  <c r="O73" i="15"/>
  <c r="M73" i="15"/>
  <c r="M76" i="15"/>
  <c r="O76" i="15"/>
  <c r="N76" i="15"/>
  <c r="J86" i="15"/>
  <c r="L86" i="15"/>
  <c r="N81" i="15"/>
  <c r="O81" i="15"/>
  <c r="M81" i="15"/>
  <c r="M118" i="15"/>
  <c r="N118" i="15"/>
  <c r="P118" i="15"/>
  <c r="P113" i="15"/>
  <c r="M113" i="15"/>
  <c r="N113" i="15"/>
  <c r="M120" i="15"/>
  <c r="P120" i="15"/>
  <c r="N120" i="15"/>
  <c r="O74" i="15"/>
  <c r="M74" i="15"/>
  <c r="N74" i="15"/>
  <c r="M114" i="15"/>
  <c r="P114" i="15"/>
  <c r="N114" i="15"/>
  <c r="N119" i="15"/>
  <c r="P119" i="15"/>
  <c r="M119" i="15"/>
  <c r="P111" i="15"/>
  <c r="M111" i="15"/>
  <c r="N111" i="15"/>
  <c r="N116" i="15"/>
  <c r="M116" i="15"/>
  <c r="P116" i="15"/>
  <c r="N85" i="15"/>
  <c r="M85" i="15"/>
  <c r="O85" i="15"/>
  <c r="M79" i="15"/>
  <c r="N79" i="15"/>
  <c r="O79" i="15"/>
  <c r="O80" i="15"/>
  <c r="N80" i="15"/>
  <c r="M80" i="15"/>
  <c r="O78" i="15"/>
  <c r="N78" i="15"/>
  <c r="M78" i="15"/>
  <c r="O72" i="15"/>
  <c r="N77" i="15"/>
  <c r="M77" i="15"/>
  <c r="O77" i="15"/>
  <c r="M84" i="15"/>
  <c r="O84" i="15"/>
  <c r="N84" i="15"/>
  <c r="P117" i="15"/>
  <c r="N117" i="15"/>
  <c r="M117" i="15"/>
  <c r="P123" i="15"/>
  <c r="M124" i="15"/>
  <c r="N124" i="15"/>
  <c r="F125" i="15"/>
  <c r="E86" i="15"/>
  <c r="G127" i="13"/>
  <c r="H127" i="13" s="1"/>
  <c r="G119" i="13"/>
  <c r="H119" i="13" s="1"/>
  <c r="K76" i="10"/>
  <c r="G125" i="13"/>
  <c r="H125" i="13" s="1"/>
  <c r="G121" i="13"/>
  <c r="H121" i="13" s="1"/>
  <c r="M76" i="10"/>
  <c r="F141" i="13"/>
  <c r="K121" i="13"/>
  <c r="L121" i="13" s="1"/>
  <c r="K128" i="13"/>
  <c r="L128" i="13" s="1"/>
  <c r="I141" i="13"/>
  <c r="L76" i="10"/>
  <c r="G124" i="13"/>
  <c r="H124" i="13" s="1"/>
  <c r="J141" i="13"/>
  <c r="J125" i="15"/>
  <c r="J139" i="13"/>
  <c r="K122" i="13"/>
  <c r="L122" i="13" s="1"/>
  <c r="K118" i="13"/>
  <c r="L118" i="13" s="1"/>
  <c r="F139" i="13"/>
  <c r="K120" i="13"/>
  <c r="L120" i="13" s="1"/>
  <c r="K106" i="3"/>
  <c r="L106" i="3" s="1"/>
  <c r="H74" i="10"/>
  <c r="E131" i="13"/>
  <c r="H83" i="10"/>
  <c r="K125" i="13"/>
  <c r="L125" i="13" s="1"/>
  <c r="H71" i="10"/>
  <c r="H78" i="10"/>
  <c r="H79" i="10"/>
  <c r="H80" i="10"/>
  <c r="J99" i="3"/>
  <c r="K99" i="3" s="1"/>
  <c r="L99" i="3" s="1"/>
  <c r="G130" i="13"/>
  <c r="H130" i="13" s="1"/>
  <c r="H75" i="10"/>
  <c r="H76" i="10"/>
  <c r="K41" i="10"/>
  <c r="H81" i="10"/>
  <c r="H72" i="10"/>
  <c r="H77" i="10"/>
  <c r="H70" i="10"/>
  <c r="K124" i="13"/>
  <c r="L124" i="13" s="1"/>
  <c r="H73" i="10"/>
  <c r="H82" i="10"/>
  <c r="J138" i="13"/>
  <c r="E117" i="3"/>
  <c r="K127" i="13"/>
  <c r="L127" i="13" s="1"/>
  <c r="K96" i="3"/>
  <c r="L96" i="3" s="1"/>
  <c r="E102" i="3"/>
  <c r="E116" i="3" s="1"/>
  <c r="G114" i="3"/>
  <c r="H114" i="3" s="1"/>
  <c r="K35" i="10"/>
  <c r="K103" i="3"/>
  <c r="K123" i="13"/>
  <c r="L123" i="13" s="1"/>
  <c r="I139" i="13"/>
  <c r="E115" i="3"/>
  <c r="G120" i="13"/>
  <c r="H120" i="13" s="1"/>
  <c r="K101" i="3"/>
  <c r="L101" i="3" s="1"/>
  <c r="K39" i="10"/>
  <c r="K33" i="10"/>
  <c r="K31" i="10"/>
  <c r="K36" i="10"/>
  <c r="J142" i="13"/>
  <c r="K142" i="13" s="1"/>
  <c r="L142" i="13" s="1"/>
  <c r="K97" i="3"/>
  <c r="L97" i="3" s="1"/>
  <c r="I116" i="3"/>
  <c r="J93" i="3"/>
  <c r="J113" i="3" s="1"/>
  <c r="I114" i="3"/>
  <c r="G100" i="3"/>
  <c r="H100" i="3" s="1"/>
  <c r="K98" i="3"/>
  <c r="L98" i="3" s="1"/>
  <c r="J117" i="3"/>
  <c r="J100" i="3"/>
  <c r="K100" i="3" s="1"/>
  <c r="L100" i="3" s="1"/>
  <c r="J118" i="3"/>
  <c r="G99" i="3"/>
  <c r="H99" i="3" s="1"/>
  <c r="K95" i="3"/>
  <c r="L95" i="3" s="1"/>
  <c r="K104" i="3"/>
  <c r="L104" i="3" s="1"/>
  <c r="K40" i="10"/>
  <c r="K30" i="10"/>
  <c r="E141" i="13"/>
  <c r="F137" i="13"/>
  <c r="G137" i="13" s="1"/>
  <c r="H137" i="13" s="1"/>
  <c r="G117" i="13"/>
  <c r="H117" i="13" s="1"/>
  <c r="K32" i="10"/>
  <c r="K137" i="13"/>
  <c r="L137" i="13" s="1"/>
  <c r="I138" i="13"/>
  <c r="F105" i="3"/>
  <c r="F118" i="3" s="1"/>
  <c r="K117" i="13"/>
  <c r="L117" i="13" s="1"/>
  <c r="K37" i="10"/>
  <c r="K38" i="10"/>
  <c r="K42" i="10"/>
  <c r="J94" i="3"/>
  <c r="J114" i="3" s="1"/>
  <c r="K43" i="10"/>
  <c r="E140" i="13"/>
  <c r="K34" i="10"/>
  <c r="I117" i="3"/>
  <c r="P22" i="3"/>
  <c r="G128" i="13"/>
  <c r="H128" i="13" s="1"/>
  <c r="E138" i="13"/>
  <c r="G138" i="13" s="1"/>
  <c r="H138" i="13" s="1"/>
  <c r="G118" i="13"/>
  <c r="H118" i="13" s="1"/>
  <c r="I140" i="13"/>
  <c r="G94" i="3"/>
  <c r="H94" i="3" s="1"/>
  <c r="I131" i="13"/>
  <c r="E139" i="13"/>
  <c r="G122" i="13"/>
  <c r="H122" i="13" s="1"/>
  <c r="I93" i="3"/>
  <c r="E93" i="3"/>
  <c r="N169" i="15"/>
  <c r="M169" i="15"/>
  <c r="I105" i="3"/>
  <c r="E105" i="3"/>
  <c r="E118" i="3" s="1"/>
  <c r="J140" i="13"/>
  <c r="K126" i="13"/>
  <c r="L126" i="13" s="1"/>
  <c r="G98" i="3"/>
  <c r="H98" i="3" s="1"/>
  <c r="F115" i="3"/>
  <c r="I115" i="3"/>
  <c r="G129" i="13"/>
  <c r="H129" i="13" s="1"/>
  <c r="E142" i="13"/>
  <c r="G142" i="13" s="1"/>
  <c r="H142" i="13" s="1"/>
  <c r="F131" i="13"/>
  <c r="P66" i="3"/>
  <c r="J131" i="13"/>
  <c r="J102" i="3"/>
  <c r="F102" i="3"/>
  <c r="F117" i="3"/>
  <c r="G103" i="3"/>
  <c r="G126" i="13"/>
  <c r="H126" i="13" s="1"/>
  <c r="F140" i="13"/>
  <c r="N125" i="15" l="1"/>
  <c r="M125" i="15"/>
  <c r="O114" i="15"/>
  <c r="O113" i="15"/>
  <c r="O118" i="15"/>
  <c r="O124" i="15"/>
  <c r="O111" i="15"/>
  <c r="N86" i="15"/>
  <c r="M86" i="15"/>
  <c r="O115" i="15"/>
  <c r="O112" i="15"/>
  <c r="O116" i="15"/>
  <c r="O120" i="15"/>
  <c r="O117" i="15"/>
  <c r="O119" i="15"/>
  <c r="O122" i="15"/>
  <c r="O123" i="15"/>
  <c r="K139" i="13"/>
  <c r="L139" i="13" s="1"/>
  <c r="K141" i="13"/>
  <c r="L141" i="13" s="1"/>
  <c r="G141" i="13"/>
  <c r="H141" i="13" s="1"/>
  <c r="G131" i="13"/>
  <c r="H131" i="13" s="1"/>
  <c r="G139" i="13"/>
  <c r="H139" i="13" s="1"/>
  <c r="H103" i="3"/>
  <c r="L103" i="3"/>
  <c r="G140" i="13"/>
  <c r="H140" i="13" s="1"/>
  <c r="K131" i="13"/>
  <c r="L131" i="13" s="1"/>
  <c r="G115" i="3"/>
  <c r="H115" i="3" s="1"/>
  <c r="K140" i="13"/>
  <c r="L140" i="13" s="1"/>
  <c r="J115" i="3"/>
  <c r="K115" i="3" s="1"/>
  <c r="L115" i="3" s="1"/>
  <c r="K138" i="13"/>
  <c r="L138" i="13" s="1"/>
  <c r="G117" i="3"/>
  <c r="H117" i="3" s="1"/>
  <c r="K114" i="3"/>
  <c r="L114" i="3" s="1"/>
  <c r="K117" i="3"/>
  <c r="L117" i="3" s="1"/>
  <c r="K94" i="3"/>
  <c r="L94" i="3" s="1"/>
  <c r="E107" i="3"/>
  <c r="I107" i="3"/>
  <c r="G105" i="3"/>
  <c r="H105" i="3" s="1"/>
  <c r="I113" i="3"/>
  <c r="K113" i="3" s="1"/>
  <c r="L113" i="3" s="1"/>
  <c r="K93" i="3"/>
  <c r="L93" i="3" s="1"/>
  <c r="G118" i="3"/>
  <c r="H118" i="3" s="1"/>
  <c r="G93" i="3"/>
  <c r="H93" i="3" s="1"/>
  <c r="E113" i="3"/>
  <c r="G113" i="3" s="1"/>
  <c r="H113" i="3" s="1"/>
  <c r="I118" i="3"/>
  <c r="K118" i="3" s="1"/>
  <c r="L118" i="3" s="1"/>
  <c r="K105" i="3"/>
  <c r="F116" i="3"/>
  <c r="G116" i="3" s="1"/>
  <c r="H116" i="3" s="1"/>
  <c r="G102" i="3"/>
  <c r="H102" i="3" s="1"/>
  <c r="J107" i="3"/>
  <c r="F107" i="3"/>
  <c r="J116" i="3"/>
  <c r="K116" i="3" s="1"/>
  <c r="L116" i="3" s="1"/>
  <c r="K102" i="3"/>
  <c r="L102" i="3" s="1"/>
  <c r="L105" i="3" l="1"/>
  <c r="G107" i="3"/>
  <c r="H107" i="3" s="1"/>
  <c r="K107" i="3"/>
  <c r="L107" i="3" s="1"/>
  <c r="F71" i="11" l="1"/>
  <c r="E71" i="11" l="1"/>
  <c r="O7" i="11" l="1"/>
  <c r="M7" i="11" s="1"/>
  <c r="O8" i="11"/>
  <c r="M8" i="11" s="1"/>
  <c r="O9" i="11"/>
  <c r="M9" i="11" s="1"/>
  <c r="O10" i="11"/>
  <c r="M10" i="11" s="1"/>
  <c r="O11" i="11"/>
  <c r="M11" i="11" s="1"/>
  <c r="O12" i="11"/>
  <c r="M12" i="11" s="1"/>
  <c r="O13" i="11"/>
  <c r="M13" i="11" s="1"/>
  <c r="O14" i="11"/>
  <c r="M14" i="11" s="1"/>
  <c r="O15" i="11"/>
  <c r="M15" i="11" s="1"/>
  <c r="O16" i="11"/>
  <c r="M16" i="11" s="1"/>
  <c r="O17" i="11"/>
  <c r="M17" i="11" s="1"/>
  <c r="O18" i="11"/>
  <c r="O19" i="11"/>
  <c r="M19" i="11" s="1"/>
  <c r="O36" i="11" l="1"/>
  <c r="M36" i="11" s="1"/>
  <c r="R53" i="11"/>
  <c r="O35" i="11"/>
  <c r="R52" i="11"/>
  <c r="R51" i="11"/>
  <c r="O34" i="11"/>
  <c r="M34" i="11" s="1"/>
  <c r="R50" i="11"/>
  <c r="O33" i="11"/>
  <c r="M33" i="11" s="1"/>
  <c r="O32" i="11"/>
  <c r="M32" i="11" s="1"/>
  <c r="R49" i="11"/>
  <c r="O31" i="11"/>
  <c r="M31" i="11" s="1"/>
  <c r="R48" i="11"/>
  <c r="R47" i="11"/>
  <c r="O30" i="11"/>
  <c r="M30" i="11" s="1"/>
  <c r="R46" i="11"/>
  <c r="O29" i="11"/>
  <c r="M29" i="11" s="1"/>
  <c r="O28" i="11"/>
  <c r="M28" i="11" s="1"/>
  <c r="R45" i="11"/>
  <c r="O27" i="11"/>
  <c r="M27" i="11" s="1"/>
  <c r="R44" i="11"/>
  <c r="R43" i="11"/>
  <c r="O26" i="11"/>
  <c r="M26" i="11" s="1"/>
  <c r="R42" i="11"/>
  <c r="O25" i="11"/>
  <c r="M25" i="11" s="1"/>
  <c r="O24" i="11"/>
  <c r="M24" i="11" s="1"/>
  <c r="R41" i="11"/>
  <c r="O6" i="11"/>
  <c r="M6" i="11" s="1"/>
  <c r="O23" i="11" l="1"/>
  <c r="M23" i="11" s="1"/>
  <c r="R40" i="11"/>
  <c r="E52" i="11" l="1"/>
  <c r="E48" i="11"/>
  <c r="E44" i="11"/>
  <c r="G52" i="11"/>
  <c r="G50" i="11"/>
  <c r="G48" i="11"/>
  <c r="G44" i="11"/>
  <c r="G42" i="11"/>
  <c r="E50" i="11"/>
  <c r="E42" i="11"/>
  <c r="G53" i="11"/>
  <c r="G51" i="11"/>
  <c r="G49" i="11"/>
  <c r="G47" i="11"/>
  <c r="G45" i="11"/>
  <c r="G43" i="11"/>
  <c r="G41" i="11"/>
  <c r="E53" i="11"/>
  <c r="E51" i="11"/>
  <c r="E49" i="11"/>
  <c r="E47" i="11"/>
  <c r="E45" i="11"/>
  <c r="E43" i="11"/>
  <c r="E41" i="11"/>
  <c r="G40" i="11"/>
  <c r="E40" i="11"/>
  <c r="G46" i="11"/>
  <c r="E46" i="11"/>
  <c r="H52" i="11"/>
  <c r="H51" i="11"/>
  <c r="H48" i="11"/>
  <c r="H47" i="11"/>
  <c r="H43" i="11"/>
  <c r="H42" i="11"/>
  <c r="H40" i="11"/>
  <c r="F53" i="11"/>
  <c r="F50" i="11"/>
  <c r="F49" i="11"/>
  <c r="F48" i="11"/>
  <c r="F46" i="11"/>
  <c r="F45" i="11"/>
  <c r="F42" i="11"/>
  <c r="F41" i="11"/>
  <c r="F40" i="11"/>
  <c r="H44" i="11" l="1"/>
  <c r="F43" i="11"/>
  <c r="F51" i="11"/>
  <c r="H45" i="11"/>
  <c r="H53" i="11"/>
  <c r="E54" i="11"/>
  <c r="F44" i="11"/>
  <c r="F52" i="11"/>
  <c r="H46" i="11"/>
  <c r="H50" i="11"/>
  <c r="F47" i="11"/>
  <c r="H41" i="11"/>
  <c r="H49" i="11"/>
  <c r="G54" i="11"/>
  <c r="F54" i="11" l="1"/>
  <c r="H54" i="11"/>
  <c r="E17" i="9" l="1"/>
  <c r="E13" i="9"/>
  <c r="G13" i="9"/>
  <c r="F17" i="9"/>
  <c r="F13" i="9"/>
  <c r="G17" i="9"/>
  <c r="I13" i="9" l="1"/>
  <c r="I17" i="9"/>
  <c r="E26" i="9" l="1"/>
  <c r="G26" i="9"/>
  <c r="F26" i="9"/>
  <c r="F25" i="9" l="1"/>
  <c r="E25" i="9"/>
  <c r="G25" i="9"/>
  <c r="I26" i="9"/>
  <c r="I25" i="9" l="1"/>
  <c r="F24" i="9"/>
  <c r="E24" i="9"/>
  <c r="G24" i="9"/>
  <c r="E16" i="9" l="1"/>
  <c r="F23" i="9"/>
  <c r="F16" i="9"/>
  <c r="E23" i="9"/>
  <c r="G23" i="9"/>
  <c r="G16" i="9"/>
  <c r="I24" i="9"/>
  <c r="I23" i="9" l="1"/>
  <c r="E15" i="9"/>
  <c r="G15" i="9"/>
  <c r="F15" i="9"/>
  <c r="I16" i="9"/>
  <c r="I15" i="9" l="1"/>
  <c r="F14" i="9"/>
  <c r="E14" i="9"/>
  <c r="G14" i="9"/>
  <c r="F21" i="9" l="1"/>
  <c r="E21" i="9"/>
  <c r="G21" i="9"/>
  <c r="I14" i="9"/>
  <c r="E20" i="9" l="1"/>
  <c r="G20" i="9"/>
  <c r="F20" i="9"/>
  <c r="I21" i="9"/>
  <c r="F22" i="9" l="1"/>
  <c r="E22" i="9"/>
  <c r="G22" i="9"/>
  <c r="I20" i="9"/>
  <c r="E19" i="9" l="1"/>
  <c r="G19" i="9"/>
  <c r="F19" i="9"/>
  <c r="I22" i="9"/>
  <c r="F18" i="9" l="1"/>
  <c r="E18" i="9"/>
  <c r="G18" i="9"/>
  <c r="I19" i="9"/>
  <c r="I18" i="9" l="1"/>
  <c r="H13" i="9" s="1"/>
  <c r="H20" i="9" l="1"/>
  <c r="H23" i="9"/>
  <c r="H24" i="9"/>
  <c r="H25" i="9"/>
  <c r="H15" i="9"/>
  <c r="H19" i="9"/>
  <c r="H22" i="9"/>
  <c r="H21" i="9"/>
  <c r="H16" i="9"/>
  <c r="H14" i="9"/>
  <c r="H26" i="9"/>
  <c r="H17" i="9"/>
  <c r="H18" i="9"/>
  <c r="K50" i="11"/>
  <c r="J49" i="11"/>
  <c r="K40" i="11"/>
  <c r="J52" i="11"/>
  <c r="J47" i="11"/>
  <c r="J42" i="11"/>
  <c r="J45" i="11" l="1"/>
  <c r="K41" i="11"/>
  <c r="J40" i="11"/>
  <c r="K52" i="11"/>
  <c r="J44" i="11"/>
  <c r="K48" i="11"/>
  <c r="J50" i="11"/>
  <c r="J46" i="11"/>
  <c r="J41" i="11"/>
  <c r="J51" i="11"/>
  <c r="K51" i="11"/>
  <c r="K46" i="11"/>
  <c r="K42" i="11"/>
  <c r="K45" i="11"/>
  <c r="J48" i="11"/>
  <c r="J43" i="11"/>
  <c r="J53" i="11"/>
  <c r="K49" i="11"/>
  <c r="K44" i="11"/>
  <c r="K53" i="11"/>
  <c r="K47" i="11"/>
  <c r="K43" i="11"/>
  <c r="K54" i="11" l="1"/>
  <c r="J54" i="11"/>
  <c r="L49" i="11"/>
  <c r="L43" i="11"/>
  <c r="L44" i="11"/>
  <c r="L40" i="11"/>
  <c r="L47" i="11"/>
  <c r="L41" i="11"/>
  <c r="L45" i="11"/>
  <c r="L53" i="11"/>
  <c r="L46" i="11"/>
  <c r="L42" i="11"/>
  <c r="L52" i="11"/>
  <c r="L54" i="11" l="1"/>
  <c r="W854" i="13" l="1"/>
  <c r="W874" i="13"/>
  <c r="AG874" i="13" l="1"/>
  <c r="AG854" i="13"/>
  <c r="AH854" i="13" l="1"/>
  <c r="AI854" i="13"/>
  <c r="AH874" i="13"/>
  <c r="AI874" i="13"/>
  <c r="E815" i="13" l="1"/>
  <c r="E232" i="13" s="1"/>
  <c r="E847" i="13"/>
  <c r="E822" i="13"/>
  <c r="E239" i="13" s="1"/>
  <c r="E823" i="13"/>
  <c r="E240" i="13" s="1"/>
  <c r="E836" i="13"/>
  <c r="E827" i="13"/>
  <c r="E244" i="13" s="1"/>
  <c r="E843" i="13"/>
  <c r="E253" i="13" l="1"/>
  <c r="J823" i="13"/>
  <c r="J240" i="13" s="1"/>
  <c r="J827" i="13"/>
  <c r="J244" i="13" s="1"/>
  <c r="G842" i="13"/>
  <c r="G846" i="13"/>
  <c r="E260" i="13"/>
  <c r="I836" i="13"/>
  <c r="F847" i="13"/>
  <c r="K846" i="13"/>
  <c r="F827" i="13"/>
  <c r="F244" i="13" s="1"/>
  <c r="K822" i="13"/>
  <c r="K239" i="13" s="1"/>
  <c r="F842" i="13"/>
  <c r="E264" i="13"/>
  <c r="J847" i="13"/>
  <c r="F843" i="13"/>
  <c r="G826" i="13"/>
  <c r="G243" i="13" s="1"/>
  <c r="I816" i="13"/>
  <c r="I233" i="13" s="1"/>
  <c r="H845" i="13"/>
  <c r="J835" i="13"/>
  <c r="L825" i="13"/>
  <c r="L242" i="13" s="1"/>
  <c r="J815" i="13"/>
  <c r="J232" i="13" s="1"/>
  <c r="I844" i="13"/>
  <c r="F835" i="13"/>
  <c r="H825" i="13"/>
  <c r="H242" i="13" s="1"/>
  <c r="F815" i="13"/>
  <c r="F232" i="13" s="1"/>
  <c r="J843" i="13"/>
  <c r="K826" i="13"/>
  <c r="K243" i="13" s="1"/>
  <c r="G822" i="13"/>
  <c r="G239" i="13" s="1"/>
  <c r="L845" i="13"/>
  <c r="K842" i="13"/>
  <c r="F823" i="13"/>
  <c r="F240" i="13" s="1"/>
  <c r="I824" i="13"/>
  <c r="I241" i="13" s="1"/>
  <c r="E844" i="13"/>
  <c r="E842" i="13"/>
  <c r="E835" i="13"/>
  <c r="E825" i="13"/>
  <c r="E242" i="13" s="1"/>
  <c r="E846" i="13"/>
  <c r="E816" i="13"/>
  <c r="E233" i="13" s="1"/>
  <c r="E826" i="13"/>
  <c r="E243" i="13" s="1"/>
  <c r="E803" i="13"/>
  <c r="E795" i="13"/>
  <c r="E804" i="13"/>
  <c r="E263" i="13" l="1"/>
  <c r="G823" i="13"/>
  <c r="G240" i="13" s="1"/>
  <c r="G836" i="13"/>
  <c r="I846" i="13"/>
  <c r="L822" i="13"/>
  <c r="L239" i="13" s="1"/>
  <c r="K827" i="13"/>
  <c r="K244" i="13" s="1"/>
  <c r="G845" i="13"/>
  <c r="K815" i="13"/>
  <c r="K232" i="13" s="1"/>
  <c r="L824" i="13"/>
  <c r="L241" i="13" s="1"/>
  <c r="H842" i="13"/>
  <c r="G795" i="13"/>
  <c r="F822" i="13"/>
  <c r="F239" i="13" s="1"/>
  <c r="I827" i="13"/>
  <c r="I244" i="13" s="1"/>
  <c r="G807" i="13"/>
  <c r="K823" i="13"/>
  <c r="K240" i="13" s="1"/>
  <c r="K836" i="13"/>
  <c r="H826" i="13"/>
  <c r="H243" i="13" s="1"/>
  <c r="L844" i="13"/>
  <c r="L815" i="13"/>
  <c r="L232" i="13" s="1"/>
  <c r="K835" i="13"/>
  <c r="I845" i="13"/>
  <c r="L803" i="13"/>
  <c r="F824" i="13"/>
  <c r="F241" i="13" s="1"/>
  <c r="H835" i="13"/>
  <c r="J845" i="13"/>
  <c r="L823" i="13"/>
  <c r="L240" i="13" s="1"/>
  <c r="G844" i="13"/>
  <c r="J816" i="13"/>
  <c r="J233" i="13" s="1"/>
  <c r="L826" i="13"/>
  <c r="L243" i="13" s="1"/>
  <c r="K796" i="13"/>
  <c r="I826" i="13"/>
  <c r="I243" i="13" s="1"/>
  <c r="I843" i="13"/>
  <c r="L795" i="13"/>
  <c r="K259" i="13"/>
  <c r="J260" i="13"/>
  <c r="I261" i="13"/>
  <c r="H262" i="13"/>
  <c r="J264" i="13"/>
  <c r="F259" i="13"/>
  <c r="F264" i="13"/>
  <c r="G259" i="13"/>
  <c r="E252" i="13"/>
  <c r="E259" i="13"/>
  <c r="L807" i="13"/>
  <c r="I835" i="13"/>
  <c r="K845" i="13"/>
  <c r="F816" i="13"/>
  <c r="F233" i="13" s="1"/>
  <c r="H846" i="13"/>
  <c r="L816" i="13"/>
  <c r="L233" i="13" s="1"/>
  <c r="J826" i="13"/>
  <c r="J243" i="13" s="1"/>
  <c r="F844" i="13"/>
  <c r="G824" i="13"/>
  <c r="G241" i="13" s="1"/>
  <c r="L836" i="13"/>
  <c r="J846" i="13"/>
  <c r="L843" i="13"/>
  <c r="F805" i="13"/>
  <c r="F825" i="13"/>
  <c r="F242" i="13" s="1"/>
  <c r="J844" i="13"/>
  <c r="H807" i="13"/>
  <c r="K824" i="13"/>
  <c r="K241" i="13" s="1"/>
  <c r="G843" i="13"/>
  <c r="F796" i="13"/>
  <c r="I822" i="13"/>
  <c r="I239" i="13" s="1"/>
  <c r="L827" i="13"/>
  <c r="L244" i="13" s="1"/>
  <c r="H844" i="13"/>
  <c r="J805" i="13"/>
  <c r="I825" i="13"/>
  <c r="I242" i="13" s="1"/>
  <c r="G835" i="13"/>
  <c r="I815" i="13"/>
  <c r="I232" i="13" s="1"/>
  <c r="J825" i="13"/>
  <c r="J242" i="13" s="1"/>
  <c r="F845" i="13"/>
  <c r="L842" i="13"/>
  <c r="G796" i="13"/>
  <c r="J822" i="13"/>
  <c r="J239" i="13" s="1"/>
  <c r="I842" i="13"/>
  <c r="L847" i="13"/>
  <c r="H816" i="13"/>
  <c r="H233" i="13" s="1"/>
  <c r="F826" i="13"/>
  <c r="F243" i="13" s="1"/>
  <c r="J842" i="13"/>
  <c r="I847" i="13"/>
  <c r="K825" i="13"/>
  <c r="K242" i="13" s="1"/>
  <c r="F846" i="13"/>
  <c r="I823" i="13"/>
  <c r="I240" i="13" s="1"/>
  <c r="G847" i="13"/>
  <c r="G816" i="13"/>
  <c r="G233" i="13" s="1"/>
  <c r="F836" i="13"/>
  <c r="H824" i="13"/>
  <c r="H241" i="13" s="1"/>
  <c r="J836" i="13"/>
  <c r="L846" i="13"/>
  <c r="K804" i="13"/>
  <c r="L262" i="13"/>
  <c r="F252" i="13"/>
  <c r="J252" i="13"/>
  <c r="F260" i="13"/>
  <c r="K263" i="13"/>
  <c r="I253" i="13"/>
  <c r="G263" i="13"/>
  <c r="E261" i="13"/>
  <c r="G825" i="13"/>
  <c r="G242" i="13" s="1"/>
  <c r="K843" i="13"/>
  <c r="I806" i="13"/>
  <c r="G804" i="13"/>
  <c r="J824" i="13"/>
  <c r="J241" i="13" s="1"/>
  <c r="L835" i="13"/>
  <c r="I802" i="13"/>
  <c r="G827" i="13"/>
  <c r="G244" i="13" s="1"/>
  <c r="K844" i="13"/>
  <c r="G815" i="13"/>
  <c r="G232" i="13" s="1"/>
  <c r="K847" i="13"/>
  <c r="K816" i="13"/>
  <c r="K233" i="13" s="1"/>
  <c r="H815" i="13"/>
  <c r="H232" i="13" s="1"/>
  <c r="H847" i="13"/>
  <c r="E802" i="13"/>
  <c r="E824" i="13"/>
  <c r="E241" i="13" s="1"/>
  <c r="E805" i="13"/>
  <c r="E806" i="13"/>
  <c r="E796" i="13"/>
  <c r="I804" i="13" l="1"/>
  <c r="J804" i="13"/>
  <c r="K807" i="13"/>
  <c r="F795" i="13"/>
  <c r="J803" i="13"/>
  <c r="L806" i="13"/>
  <c r="K806" i="13"/>
  <c r="L263" i="13"/>
  <c r="J259" i="13"/>
  <c r="I259" i="13"/>
  <c r="H843" i="13"/>
  <c r="G802" i="13"/>
  <c r="G806" i="13"/>
  <c r="J796" i="13"/>
  <c r="K795" i="13"/>
  <c r="L802" i="13"/>
  <c r="H823" i="13"/>
  <c r="H240" i="13" s="1"/>
  <c r="H836" i="13"/>
  <c r="H806" i="13"/>
  <c r="I807" i="13"/>
  <c r="J807" i="13"/>
  <c r="L805" i="13"/>
  <c r="K805" i="13"/>
  <c r="L252" i="13"/>
  <c r="K260" i="13"/>
  <c r="F262" i="13"/>
  <c r="H261" i="13"/>
  <c r="G260" i="13"/>
  <c r="L260" i="13"/>
  <c r="L253" i="13"/>
  <c r="F261" i="13"/>
  <c r="I252" i="13"/>
  <c r="G261" i="13"/>
  <c r="J262" i="13"/>
  <c r="I262" i="13"/>
  <c r="G262" i="13"/>
  <c r="G253" i="13"/>
  <c r="G805" i="13"/>
  <c r="J795" i="13"/>
  <c r="I803" i="13"/>
  <c r="L796" i="13"/>
  <c r="H802" i="13"/>
  <c r="K803" i="13"/>
  <c r="I796" i="13"/>
  <c r="J253" i="13"/>
  <c r="F253" i="13"/>
  <c r="G264" i="13"/>
  <c r="F263" i="13"/>
  <c r="I264" i="13"/>
  <c r="L264" i="13"/>
  <c r="L259" i="13"/>
  <c r="H822" i="13"/>
  <c r="H239" i="13" s="1"/>
  <c r="F807" i="13"/>
  <c r="H805" i="13"/>
  <c r="I805" i="13"/>
  <c r="J806" i="13"/>
  <c r="L804" i="13"/>
  <c r="F802" i="13"/>
  <c r="H264" i="13"/>
  <c r="H827" i="13"/>
  <c r="H244" i="13" s="1"/>
  <c r="F806" i="13"/>
  <c r="F804" i="13"/>
  <c r="H803" i="13"/>
  <c r="H795" i="13"/>
  <c r="G803" i="13"/>
  <c r="H796" i="13"/>
  <c r="J802" i="13"/>
  <c r="K802" i="13"/>
  <c r="I795" i="13"/>
  <c r="F803" i="13"/>
  <c r="K264" i="13"/>
  <c r="K261" i="13"/>
  <c r="G252" i="13"/>
  <c r="J261" i="13"/>
  <c r="J263" i="13"/>
  <c r="H263" i="13"/>
  <c r="K262" i="13"/>
  <c r="I260" i="13"/>
  <c r="H252" i="13"/>
  <c r="K252" i="13"/>
  <c r="L261" i="13"/>
  <c r="K253" i="13"/>
  <c r="H259" i="13"/>
  <c r="I263" i="13"/>
  <c r="E807" i="13"/>
  <c r="E845" i="13"/>
  <c r="H804" i="13" l="1"/>
  <c r="H253" i="13"/>
  <c r="E262" i="13"/>
  <c r="H260" i="13"/>
  <c r="L746" i="13" l="1"/>
  <c r="L201" i="11" s="1"/>
  <c r="H746" i="13"/>
  <c r="H201" i="11" s="1"/>
  <c r="L743" i="13"/>
  <c r="L198" i="11" s="1"/>
  <c r="H743" i="13"/>
  <c r="H198" i="11" s="1"/>
  <c r="L742" i="13"/>
  <c r="L197" i="11" s="1"/>
  <c r="H742" i="13"/>
  <c r="H197" i="11" s="1"/>
  <c r="L741" i="13"/>
  <c r="L196" i="11" s="1"/>
  <c r="H741" i="13"/>
  <c r="H196" i="11" s="1"/>
  <c r="L736" i="13"/>
  <c r="L191" i="11" s="1"/>
  <c r="H736" i="13"/>
  <c r="H191" i="11" s="1"/>
  <c r="L735" i="13"/>
  <c r="L190" i="11" s="1"/>
  <c r="H735" i="13"/>
  <c r="H190" i="11" s="1"/>
  <c r="K746" i="13"/>
  <c r="K201" i="11" s="1"/>
  <c r="G746" i="13"/>
  <c r="G201" i="11" s="1"/>
  <c r="K743" i="13"/>
  <c r="K198" i="11" s="1"/>
  <c r="G743" i="13"/>
  <c r="G198" i="11" s="1"/>
  <c r="K742" i="13"/>
  <c r="K197" i="11" s="1"/>
  <c r="G742" i="13"/>
  <c r="G197" i="11" s="1"/>
  <c r="K741" i="13"/>
  <c r="K196" i="11" s="1"/>
  <c r="G741" i="13"/>
  <c r="G196" i="11" s="1"/>
  <c r="K736" i="13"/>
  <c r="K191" i="11" s="1"/>
  <c r="G736" i="13"/>
  <c r="G191" i="11" s="1"/>
  <c r="K735" i="13"/>
  <c r="K190" i="11" s="1"/>
  <c r="G735" i="13"/>
  <c r="G190" i="11" s="1"/>
  <c r="J746" i="13"/>
  <c r="J201" i="11" s="1"/>
  <c r="F746" i="13"/>
  <c r="F201" i="11" s="1"/>
  <c r="J743" i="13"/>
  <c r="J198" i="11" s="1"/>
  <c r="F743" i="13"/>
  <c r="F198" i="11" s="1"/>
  <c r="J742" i="13"/>
  <c r="J197" i="11" s="1"/>
  <c r="F742" i="13"/>
  <c r="F197" i="11" s="1"/>
  <c r="J741" i="13"/>
  <c r="J196" i="11" s="1"/>
  <c r="F741" i="13"/>
  <c r="F196" i="11" s="1"/>
  <c r="J736" i="13"/>
  <c r="J191" i="11" s="1"/>
  <c r="F736" i="13"/>
  <c r="F191" i="11" s="1"/>
  <c r="J735" i="13"/>
  <c r="J190" i="11" s="1"/>
  <c r="F735" i="13"/>
  <c r="F190" i="11" s="1"/>
  <c r="I746" i="13"/>
  <c r="I201" i="11" s="1"/>
  <c r="I743" i="13"/>
  <c r="I198" i="11" s="1"/>
  <c r="I742" i="13"/>
  <c r="I197" i="11" s="1"/>
  <c r="I741" i="13"/>
  <c r="I196" i="11" s="1"/>
  <c r="I736" i="13"/>
  <c r="I191" i="11" s="1"/>
  <c r="I735" i="13"/>
  <c r="I190" i="11" s="1"/>
  <c r="E735" i="13" l="1"/>
  <c r="E190" i="11" s="1"/>
  <c r="E736" i="13"/>
  <c r="E191" i="11" s="1"/>
  <c r="E741" i="13"/>
  <c r="E196" i="11" s="1"/>
  <c r="E742" i="13"/>
  <c r="E197" i="11" s="1"/>
  <c r="E743" i="13"/>
  <c r="E198" i="11" s="1"/>
  <c r="E746" i="13"/>
  <c r="E201" i="11" s="1"/>
  <c r="F647" i="13"/>
  <c r="J645" i="13"/>
  <c r="F644" i="13"/>
  <c r="F643" i="13"/>
  <c r="F642" i="13"/>
  <c r="F636" i="13"/>
  <c r="K647" i="13"/>
  <c r="G647" i="13"/>
  <c r="K646" i="13"/>
  <c r="G646" i="13"/>
  <c r="K645" i="13"/>
  <c r="G645" i="13"/>
  <c r="K644" i="13"/>
  <c r="G644" i="13"/>
  <c r="K643" i="13"/>
  <c r="G643" i="13"/>
  <c r="K642" i="13"/>
  <c r="G642" i="13"/>
  <c r="K636" i="13"/>
  <c r="G636" i="13"/>
  <c r="K635" i="13"/>
  <c r="G635" i="13"/>
  <c r="J646" i="13"/>
  <c r="F645" i="13"/>
  <c r="J643" i="13"/>
  <c r="J636" i="13"/>
  <c r="F635" i="13"/>
  <c r="I647" i="13"/>
  <c r="I646" i="13"/>
  <c r="I645" i="13"/>
  <c r="I644" i="13"/>
  <c r="I643" i="13"/>
  <c r="I642" i="13"/>
  <c r="I636" i="13"/>
  <c r="I635" i="13"/>
  <c r="J647" i="13"/>
  <c r="F646" i="13"/>
  <c r="J644" i="13"/>
  <c r="J642" i="13"/>
  <c r="J635" i="13"/>
  <c r="L647" i="13"/>
  <c r="H647" i="13"/>
  <c r="L646" i="13"/>
  <c r="H646" i="13"/>
  <c r="L645" i="13"/>
  <c r="H645" i="13"/>
  <c r="L644" i="13"/>
  <c r="H644" i="13"/>
  <c r="L643" i="13"/>
  <c r="H643" i="13"/>
  <c r="L642" i="13"/>
  <c r="H642" i="13"/>
  <c r="L636" i="13"/>
  <c r="H636" i="13"/>
  <c r="L635" i="13"/>
  <c r="H635" i="13"/>
  <c r="E636" i="13" l="1"/>
  <c r="E645" i="13"/>
  <c r="E642" i="13"/>
  <c r="E646" i="13"/>
  <c r="E643" i="13"/>
  <c r="E647" i="13"/>
  <c r="E635" i="13"/>
  <c r="E644" i="13"/>
  <c r="E434" i="13" l="1"/>
  <c r="E394" i="13" l="1"/>
  <c r="L442" i="13" l="1"/>
  <c r="L445" i="13"/>
  <c r="E442" i="13"/>
  <c r="E446" i="13"/>
  <c r="E447" i="13"/>
  <c r="J436" i="13"/>
  <c r="J442" i="13"/>
  <c r="K435" i="13"/>
  <c r="K436" i="13"/>
  <c r="K442" i="13"/>
  <c r="K443" i="13"/>
  <c r="K444" i="13"/>
  <c r="K445" i="13"/>
  <c r="K446" i="13"/>
  <c r="K447" i="13"/>
  <c r="L444" i="13"/>
  <c r="J444" i="13"/>
  <c r="J445" i="13"/>
  <c r="L435" i="13"/>
  <c r="L447" i="13"/>
  <c r="J447" i="13"/>
  <c r="G435" i="13"/>
  <c r="G436" i="13"/>
  <c r="G442" i="13"/>
  <c r="G443" i="13"/>
  <c r="G444" i="13"/>
  <c r="G445" i="13"/>
  <c r="G446" i="13"/>
  <c r="G447" i="13"/>
  <c r="L436" i="13"/>
  <c r="L443" i="13"/>
  <c r="L446" i="13"/>
  <c r="E435" i="13"/>
  <c r="E443" i="13"/>
  <c r="J435" i="13"/>
  <c r="J443" i="13"/>
  <c r="J446" i="13"/>
  <c r="H436" i="13"/>
  <c r="H444" i="13"/>
  <c r="H445" i="13"/>
  <c r="I435" i="13"/>
  <c r="I436" i="13"/>
  <c r="I442" i="13"/>
  <c r="I443" i="13"/>
  <c r="I444" i="13"/>
  <c r="I445" i="13"/>
  <c r="I446" i="13"/>
  <c r="I447" i="13"/>
  <c r="F435" i="13"/>
  <c r="F436" i="13"/>
  <c r="F442" i="13"/>
  <c r="F443" i="13"/>
  <c r="F444" i="13"/>
  <c r="F445" i="13"/>
  <c r="F446" i="13"/>
  <c r="F447" i="13"/>
  <c r="F404" i="13" l="1"/>
  <c r="I405" i="13"/>
  <c r="I403" i="13"/>
  <c r="J406" i="13"/>
  <c r="J395" i="13"/>
  <c r="E403" i="13"/>
  <c r="L406" i="13"/>
  <c r="L396" i="13"/>
  <c r="J405" i="13"/>
  <c r="K407" i="13"/>
  <c r="K405" i="13"/>
  <c r="K403" i="13"/>
  <c r="K396" i="13"/>
  <c r="J402" i="13"/>
  <c r="E406" i="13"/>
  <c r="L405" i="13"/>
  <c r="F405" i="13"/>
  <c r="F403" i="13"/>
  <c r="F396" i="13"/>
  <c r="I407" i="13"/>
  <c r="I396" i="13"/>
  <c r="H407" i="13"/>
  <c r="H405" i="13"/>
  <c r="H396" i="13"/>
  <c r="E395" i="13"/>
  <c r="G406" i="13"/>
  <c r="G404" i="13"/>
  <c r="G402" i="13"/>
  <c r="G395" i="13"/>
  <c r="L395" i="13"/>
  <c r="J404" i="13"/>
  <c r="F406" i="13"/>
  <c r="F407" i="13"/>
  <c r="I406" i="13"/>
  <c r="I404" i="13"/>
  <c r="I402" i="13"/>
  <c r="L403" i="13"/>
  <c r="L404" i="13"/>
  <c r="K406" i="13"/>
  <c r="K404" i="13"/>
  <c r="K402" i="13"/>
  <c r="K395" i="13"/>
  <c r="J396" i="13"/>
  <c r="E402" i="13"/>
  <c r="L402" i="13"/>
  <c r="F402" i="13"/>
  <c r="F395" i="13"/>
  <c r="I395" i="13"/>
  <c r="H404" i="13"/>
  <c r="J403" i="13"/>
  <c r="G407" i="13"/>
  <c r="G405" i="13"/>
  <c r="G403" i="13"/>
  <c r="G396" i="13"/>
  <c r="J407" i="13"/>
  <c r="L407" i="13"/>
  <c r="H447" i="13"/>
  <c r="H443" i="13"/>
  <c r="H446" i="13"/>
  <c r="H442" i="13"/>
  <c r="H435" i="13"/>
  <c r="E444" i="13"/>
  <c r="E445" i="13"/>
  <c r="E436" i="13"/>
  <c r="H402" i="13" l="1"/>
  <c r="H403" i="13"/>
  <c r="E396" i="13"/>
  <c r="E404" i="13"/>
  <c r="H395" i="13"/>
  <c r="H406" i="13"/>
  <c r="E407" i="13"/>
  <c r="E405" i="13"/>
  <c r="E316" i="13" l="1"/>
  <c r="E303" i="13"/>
  <c r="E324" i="13"/>
  <c r="E325" i="13"/>
  <c r="E305" i="13"/>
  <c r="E306" i="13"/>
  <c r="I595" i="13"/>
  <c r="I475" i="13"/>
  <c r="I575" i="13"/>
  <c r="I170" i="11" s="1"/>
  <c r="E655" i="13"/>
  <c r="E555" i="13"/>
  <c r="E150" i="11" s="1"/>
  <c r="E476" i="13"/>
  <c r="E516" i="13"/>
  <c r="I662" i="13"/>
  <c r="E562" i="13"/>
  <c r="E157" i="11" s="1"/>
  <c r="E542" i="13"/>
  <c r="I522" i="13"/>
  <c r="I603" i="13"/>
  <c r="I583" i="13"/>
  <c r="I178" i="11" s="1"/>
  <c r="I663" i="13"/>
  <c r="I563" i="13"/>
  <c r="I158" i="11" s="1"/>
  <c r="E523" i="13"/>
  <c r="I623" i="13"/>
  <c r="E504" i="13"/>
  <c r="E666" i="13"/>
  <c r="I666" i="13"/>
  <c r="I506" i="13"/>
  <c r="E566" i="13"/>
  <c r="E161" i="11" s="1"/>
  <c r="I566" i="13"/>
  <c r="I161" i="11" s="1"/>
  <c r="E546" i="13"/>
  <c r="I546" i="13"/>
  <c r="E526" i="13"/>
  <c r="I526" i="13"/>
  <c r="E466" i="13"/>
  <c r="I466" i="13"/>
  <c r="E627" i="13"/>
  <c r="I627" i="13"/>
  <c r="I607" i="13"/>
  <c r="I487" i="13"/>
  <c r="I587" i="13"/>
  <c r="I182" i="11" s="1"/>
  <c r="E667" i="13"/>
  <c r="I667" i="13"/>
  <c r="I507" i="13"/>
  <c r="E567" i="13"/>
  <c r="E162" i="11" s="1"/>
  <c r="I567" i="13"/>
  <c r="I162" i="11" s="1"/>
  <c r="I547" i="13"/>
  <c r="E527" i="13"/>
  <c r="I527" i="13"/>
  <c r="I467" i="13"/>
  <c r="I495" i="13"/>
  <c r="I535" i="13"/>
  <c r="I455" i="13"/>
  <c r="E335" i="13"/>
  <c r="I295" i="13"/>
  <c r="I656" i="13"/>
  <c r="I536" i="13"/>
  <c r="E456" i="13"/>
  <c r="I616" i="13"/>
  <c r="I482" i="13"/>
  <c r="I562" i="13"/>
  <c r="I157" i="11" s="1"/>
  <c r="I542" i="13"/>
  <c r="I622" i="13"/>
  <c r="I483" i="13"/>
  <c r="I543" i="13"/>
  <c r="I604" i="13"/>
  <c r="I664" i="13"/>
  <c r="I564" i="13"/>
  <c r="I159" i="11" s="1"/>
  <c r="I544" i="13"/>
  <c r="I624" i="13"/>
  <c r="I545" i="13"/>
  <c r="I465" i="13"/>
  <c r="I625" i="13"/>
  <c r="I486" i="13"/>
  <c r="F595" i="13"/>
  <c r="J595" i="13"/>
  <c r="F475" i="13"/>
  <c r="J475" i="13"/>
  <c r="F575" i="13"/>
  <c r="F170" i="11" s="1"/>
  <c r="J575" i="13"/>
  <c r="J170" i="11" s="1"/>
  <c r="F655" i="13"/>
  <c r="J655" i="13"/>
  <c r="F495" i="13"/>
  <c r="J495" i="13"/>
  <c r="F555" i="13"/>
  <c r="F150" i="11" s="1"/>
  <c r="J555" i="13"/>
  <c r="J150" i="11" s="1"/>
  <c r="F535" i="13"/>
  <c r="J535" i="13"/>
  <c r="F515" i="13"/>
  <c r="J515" i="13"/>
  <c r="F455" i="13"/>
  <c r="J455" i="13"/>
  <c r="F615" i="13"/>
  <c r="J615" i="13"/>
  <c r="F295" i="13"/>
  <c r="J295" i="13"/>
  <c r="F596" i="13"/>
  <c r="J596" i="13"/>
  <c r="F476" i="13"/>
  <c r="J476" i="13"/>
  <c r="F576" i="13"/>
  <c r="F171" i="11" s="1"/>
  <c r="J576" i="13"/>
  <c r="J171" i="11" s="1"/>
  <c r="F656" i="13"/>
  <c r="J656" i="13"/>
  <c r="F496" i="13"/>
  <c r="J496" i="13"/>
  <c r="F556" i="13"/>
  <c r="F151" i="11" s="1"/>
  <c r="J556" i="13"/>
  <c r="J151" i="11" s="1"/>
  <c r="F536" i="13"/>
  <c r="J536" i="13"/>
  <c r="F516" i="13"/>
  <c r="J516" i="13"/>
  <c r="F456" i="13"/>
  <c r="J456" i="13"/>
  <c r="F616" i="13"/>
  <c r="J616" i="13"/>
  <c r="F296" i="13"/>
  <c r="J296" i="13"/>
  <c r="F602" i="13"/>
  <c r="J602" i="13"/>
  <c r="F482" i="13"/>
  <c r="J482" i="13"/>
  <c r="F582" i="13"/>
  <c r="F177" i="11" s="1"/>
  <c r="J582" i="13"/>
  <c r="J177" i="11" s="1"/>
  <c r="F662" i="13"/>
  <c r="J662" i="13"/>
  <c r="F502" i="13"/>
  <c r="J502" i="13"/>
  <c r="F562" i="13"/>
  <c r="F157" i="11" s="1"/>
  <c r="J562" i="13"/>
  <c r="J157" i="11" s="1"/>
  <c r="F542" i="13"/>
  <c r="J542" i="13"/>
  <c r="F522" i="13"/>
  <c r="J522" i="13"/>
  <c r="F462" i="13"/>
  <c r="J462" i="13"/>
  <c r="F622" i="13"/>
  <c r="J622" i="13"/>
  <c r="F603" i="13"/>
  <c r="J603" i="13"/>
  <c r="F483" i="13"/>
  <c r="J483" i="13"/>
  <c r="F583" i="13"/>
  <c r="F178" i="11" s="1"/>
  <c r="J583" i="13"/>
  <c r="J178" i="11" s="1"/>
  <c r="F663" i="13"/>
  <c r="J663" i="13"/>
  <c r="F503" i="13"/>
  <c r="J503" i="13"/>
  <c r="F563" i="13"/>
  <c r="F158" i="11" s="1"/>
  <c r="J563" i="13"/>
  <c r="J158" i="11" s="1"/>
  <c r="F543" i="13"/>
  <c r="J543" i="13"/>
  <c r="F523" i="13"/>
  <c r="J523" i="13"/>
  <c r="F463" i="13"/>
  <c r="J463" i="13"/>
  <c r="F623" i="13"/>
  <c r="J623" i="13"/>
  <c r="F604" i="13"/>
  <c r="J604" i="13"/>
  <c r="F484" i="13"/>
  <c r="J484" i="13"/>
  <c r="F584" i="13"/>
  <c r="F179" i="11" s="1"/>
  <c r="J584" i="13"/>
  <c r="J179" i="11" s="1"/>
  <c r="F664" i="13"/>
  <c r="J664" i="13"/>
  <c r="F504" i="13"/>
  <c r="J504" i="13"/>
  <c r="F564" i="13"/>
  <c r="F159" i="11" s="1"/>
  <c r="J564" i="13"/>
  <c r="J159" i="11" s="1"/>
  <c r="F544" i="13"/>
  <c r="J544" i="13"/>
  <c r="F524" i="13"/>
  <c r="J524" i="13"/>
  <c r="F464" i="13"/>
  <c r="J464" i="13"/>
  <c r="F624" i="13"/>
  <c r="J624" i="13"/>
  <c r="F305" i="13"/>
  <c r="J305" i="13"/>
  <c r="F605" i="13"/>
  <c r="J605" i="13"/>
  <c r="F485" i="13"/>
  <c r="J485" i="13"/>
  <c r="F585" i="13"/>
  <c r="F180" i="11" s="1"/>
  <c r="J585" i="13"/>
  <c r="J180" i="11" s="1"/>
  <c r="F665" i="13"/>
  <c r="J665" i="13"/>
  <c r="F505" i="13"/>
  <c r="J505" i="13"/>
  <c r="F565" i="13"/>
  <c r="F160" i="11" s="1"/>
  <c r="J565" i="13"/>
  <c r="J160" i="11" s="1"/>
  <c r="F545" i="13"/>
  <c r="J545" i="13"/>
  <c r="F525" i="13"/>
  <c r="J525" i="13"/>
  <c r="F465" i="13"/>
  <c r="J465" i="13"/>
  <c r="F625" i="13"/>
  <c r="J625" i="13"/>
  <c r="F626" i="13"/>
  <c r="J626" i="13"/>
  <c r="F306" i="13"/>
  <c r="J306" i="13"/>
  <c r="F606" i="13"/>
  <c r="J606" i="13"/>
  <c r="F486" i="13"/>
  <c r="J486" i="13"/>
  <c r="F586" i="13"/>
  <c r="F181" i="11" s="1"/>
  <c r="J586" i="13"/>
  <c r="J181" i="11" s="1"/>
  <c r="F666" i="13"/>
  <c r="J666" i="13"/>
  <c r="F506" i="13"/>
  <c r="J506" i="13"/>
  <c r="F566" i="13"/>
  <c r="F161" i="11" s="1"/>
  <c r="J566" i="13"/>
  <c r="J161" i="11" s="1"/>
  <c r="F546" i="13"/>
  <c r="J546" i="13"/>
  <c r="F526" i="13"/>
  <c r="J526" i="13"/>
  <c r="F466" i="13"/>
  <c r="J466" i="13"/>
  <c r="F627" i="13"/>
  <c r="J627" i="13"/>
  <c r="F307" i="13"/>
  <c r="J307" i="13"/>
  <c r="F607" i="13"/>
  <c r="J607" i="13"/>
  <c r="F487" i="13"/>
  <c r="J487" i="13"/>
  <c r="F587" i="13"/>
  <c r="F182" i="11" s="1"/>
  <c r="J587" i="13"/>
  <c r="J182" i="11" s="1"/>
  <c r="F667" i="13"/>
  <c r="J667" i="13"/>
  <c r="F507" i="13"/>
  <c r="J507" i="13"/>
  <c r="F567" i="13"/>
  <c r="F162" i="11" s="1"/>
  <c r="J567" i="13"/>
  <c r="J162" i="11" s="1"/>
  <c r="F547" i="13"/>
  <c r="J547" i="13"/>
  <c r="F527" i="13"/>
  <c r="J527" i="13"/>
  <c r="F467" i="13"/>
  <c r="J467" i="13"/>
  <c r="I655" i="13"/>
  <c r="I555" i="13"/>
  <c r="I150" i="11" s="1"/>
  <c r="E515" i="13"/>
  <c r="I476" i="13"/>
  <c r="I576" i="13"/>
  <c r="I171" i="11" s="1"/>
  <c r="E496" i="13"/>
  <c r="I556" i="13"/>
  <c r="I151" i="11" s="1"/>
  <c r="I516" i="13"/>
  <c r="I582" i="13"/>
  <c r="I177" i="11" s="1"/>
  <c r="E522" i="13"/>
  <c r="E483" i="13"/>
  <c r="E583" i="13"/>
  <c r="E178" i="11" s="1"/>
  <c r="I503" i="13"/>
  <c r="I523" i="13"/>
  <c r="E484" i="13"/>
  <c r="E584" i="13"/>
  <c r="E179" i="11" s="1"/>
  <c r="I524" i="13"/>
  <c r="E624" i="13"/>
  <c r="E505" i="13"/>
  <c r="I505" i="13"/>
  <c r="I565" i="13"/>
  <c r="I160" i="11" s="1"/>
  <c r="I606" i="13"/>
  <c r="G595" i="13"/>
  <c r="K595" i="13"/>
  <c r="G475" i="13"/>
  <c r="K475" i="13"/>
  <c r="G575" i="13"/>
  <c r="G170" i="11" s="1"/>
  <c r="K575" i="13"/>
  <c r="K170" i="11" s="1"/>
  <c r="G655" i="13"/>
  <c r="K655" i="13"/>
  <c r="G495" i="13"/>
  <c r="K495" i="13"/>
  <c r="G555" i="13"/>
  <c r="G150" i="11" s="1"/>
  <c r="K555" i="13"/>
  <c r="K150" i="11" s="1"/>
  <c r="G535" i="13"/>
  <c r="K535" i="13"/>
  <c r="G515" i="13"/>
  <c r="K515" i="13"/>
  <c r="G455" i="13"/>
  <c r="K455" i="13"/>
  <c r="G615" i="13"/>
  <c r="K615" i="13"/>
  <c r="G295" i="13"/>
  <c r="K295" i="13"/>
  <c r="G596" i="13"/>
  <c r="K596" i="13"/>
  <c r="G476" i="13"/>
  <c r="K476" i="13"/>
  <c r="G576" i="13"/>
  <c r="G171" i="11" s="1"/>
  <c r="K576" i="13"/>
  <c r="K171" i="11" s="1"/>
  <c r="G656" i="13"/>
  <c r="K656" i="13"/>
  <c r="G496" i="13"/>
  <c r="K496" i="13"/>
  <c r="G556" i="13"/>
  <c r="G151" i="11" s="1"/>
  <c r="K556" i="13"/>
  <c r="K151" i="11" s="1"/>
  <c r="G536" i="13"/>
  <c r="K536" i="13"/>
  <c r="G516" i="13"/>
  <c r="K516" i="13"/>
  <c r="G456" i="13"/>
  <c r="K456" i="13"/>
  <c r="G616" i="13"/>
  <c r="K616" i="13"/>
  <c r="G296" i="13"/>
  <c r="K296" i="13"/>
  <c r="G602" i="13"/>
  <c r="K602" i="13"/>
  <c r="G482" i="13"/>
  <c r="K482" i="13"/>
  <c r="G582" i="13"/>
  <c r="G177" i="11" s="1"/>
  <c r="K582" i="13"/>
  <c r="K177" i="11" s="1"/>
  <c r="G662" i="13"/>
  <c r="K662" i="13"/>
  <c r="G502" i="13"/>
  <c r="K502" i="13"/>
  <c r="G562" i="13"/>
  <c r="G157" i="11" s="1"/>
  <c r="K562" i="13"/>
  <c r="K157" i="11" s="1"/>
  <c r="G542" i="13"/>
  <c r="K542" i="13"/>
  <c r="G522" i="13"/>
  <c r="K522" i="13"/>
  <c r="G462" i="13"/>
  <c r="K462" i="13"/>
  <c r="G622" i="13"/>
  <c r="K622" i="13"/>
  <c r="G603" i="13"/>
  <c r="K603" i="13"/>
  <c r="G483" i="13"/>
  <c r="K483" i="13"/>
  <c r="G583" i="13"/>
  <c r="G178" i="11" s="1"/>
  <c r="K583" i="13"/>
  <c r="K178" i="11" s="1"/>
  <c r="G663" i="13"/>
  <c r="K663" i="13"/>
  <c r="G503" i="13"/>
  <c r="K503" i="13"/>
  <c r="G563" i="13"/>
  <c r="G158" i="11" s="1"/>
  <c r="K563" i="13"/>
  <c r="K158" i="11" s="1"/>
  <c r="G543" i="13"/>
  <c r="K543" i="13"/>
  <c r="G523" i="13"/>
  <c r="K523" i="13"/>
  <c r="G463" i="13"/>
  <c r="K463" i="13"/>
  <c r="G623" i="13"/>
  <c r="K623" i="13"/>
  <c r="G604" i="13"/>
  <c r="K604" i="13"/>
  <c r="G484" i="13"/>
  <c r="K484" i="13"/>
  <c r="G584" i="13"/>
  <c r="G179" i="11" s="1"/>
  <c r="K584" i="13"/>
  <c r="K179" i="11" s="1"/>
  <c r="G664" i="13"/>
  <c r="K664" i="13"/>
  <c r="G504" i="13"/>
  <c r="K504" i="13"/>
  <c r="G564" i="13"/>
  <c r="G159" i="11" s="1"/>
  <c r="K564" i="13"/>
  <c r="K159" i="11" s="1"/>
  <c r="G544" i="13"/>
  <c r="K544" i="13"/>
  <c r="G524" i="13"/>
  <c r="K524" i="13"/>
  <c r="G464" i="13"/>
  <c r="K464" i="13"/>
  <c r="G624" i="13"/>
  <c r="K624" i="13"/>
  <c r="G305" i="13"/>
  <c r="K305" i="13"/>
  <c r="G605" i="13"/>
  <c r="K605" i="13"/>
  <c r="G485" i="13"/>
  <c r="K485" i="13"/>
  <c r="G585" i="13"/>
  <c r="G180" i="11" s="1"/>
  <c r="K585" i="13"/>
  <c r="K180" i="11" s="1"/>
  <c r="G665" i="13"/>
  <c r="K665" i="13"/>
  <c r="G505" i="13"/>
  <c r="K505" i="13"/>
  <c r="G565" i="13"/>
  <c r="G160" i="11" s="1"/>
  <c r="K565" i="13"/>
  <c r="K160" i="11" s="1"/>
  <c r="G545" i="13"/>
  <c r="K545" i="13"/>
  <c r="G525" i="13"/>
  <c r="K525" i="13"/>
  <c r="G465" i="13"/>
  <c r="K465" i="13"/>
  <c r="G625" i="13"/>
  <c r="K625" i="13"/>
  <c r="G626" i="13"/>
  <c r="K626" i="13"/>
  <c r="G306" i="13"/>
  <c r="K306" i="13"/>
  <c r="G606" i="13"/>
  <c r="K606" i="13"/>
  <c r="G486" i="13"/>
  <c r="K486" i="13"/>
  <c r="G586" i="13"/>
  <c r="G181" i="11" s="1"/>
  <c r="K586" i="13"/>
  <c r="K181" i="11" s="1"/>
  <c r="G666" i="13"/>
  <c r="K666" i="13"/>
  <c r="G506" i="13"/>
  <c r="K506" i="13"/>
  <c r="G566" i="13"/>
  <c r="G161" i="11" s="1"/>
  <c r="K566" i="13"/>
  <c r="K161" i="11" s="1"/>
  <c r="G546" i="13"/>
  <c r="K546" i="13"/>
  <c r="G526" i="13"/>
  <c r="K526" i="13"/>
  <c r="G466" i="13"/>
  <c r="K466" i="13"/>
  <c r="G627" i="13"/>
  <c r="K627" i="13"/>
  <c r="G307" i="13"/>
  <c r="K307" i="13"/>
  <c r="G607" i="13"/>
  <c r="K607" i="13"/>
  <c r="G487" i="13"/>
  <c r="K487" i="13"/>
  <c r="G587" i="13"/>
  <c r="G182" i="11" s="1"/>
  <c r="K587" i="13"/>
  <c r="K182" i="11" s="1"/>
  <c r="G667" i="13"/>
  <c r="K667" i="13"/>
  <c r="G507" i="13"/>
  <c r="K507" i="13"/>
  <c r="G567" i="13"/>
  <c r="G162" i="11" s="1"/>
  <c r="K567" i="13"/>
  <c r="K162" i="11" s="1"/>
  <c r="G547" i="13"/>
  <c r="K547" i="13"/>
  <c r="G527" i="13"/>
  <c r="K527" i="13"/>
  <c r="G467" i="13"/>
  <c r="K467" i="13"/>
  <c r="E575" i="13"/>
  <c r="E170" i="11" s="1"/>
  <c r="I515" i="13"/>
  <c r="I615" i="13"/>
  <c r="I596" i="13"/>
  <c r="I496" i="13"/>
  <c r="I456" i="13"/>
  <c r="I602" i="13"/>
  <c r="E662" i="13"/>
  <c r="I502" i="13"/>
  <c r="I462" i="13"/>
  <c r="E603" i="13"/>
  <c r="I463" i="13"/>
  <c r="E323" i="13"/>
  <c r="E604" i="13"/>
  <c r="I484" i="13"/>
  <c r="I584" i="13"/>
  <c r="I179" i="11" s="1"/>
  <c r="I504" i="13"/>
  <c r="I464" i="13"/>
  <c r="E605" i="13"/>
  <c r="I605" i="13"/>
  <c r="I485" i="13"/>
  <c r="E585" i="13"/>
  <c r="E180" i="11" s="1"/>
  <c r="I585" i="13"/>
  <c r="I180" i="11" s="1"/>
  <c r="I665" i="13"/>
  <c r="E565" i="13"/>
  <c r="E160" i="11" s="1"/>
  <c r="E545" i="13"/>
  <c r="I525" i="13"/>
  <c r="E625" i="13"/>
  <c r="I626" i="13"/>
  <c r="I586" i="13"/>
  <c r="I181" i="11" s="1"/>
  <c r="H595" i="13"/>
  <c r="L595" i="13"/>
  <c r="H475" i="13"/>
  <c r="L475" i="13"/>
  <c r="L575" i="13"/>
  <c r="L170" i="11" s="1"/>
  <c r="L655" i="13"/>
  <c r="H495" i="13"/>
  <c r="L495" i="13"/>
  <c r="L555" i="13"/>
  <c r="L150" i="11" s="1"/>
  <c r="H535" i="13"/>
  <c r="L535" i="13"/>
  <c r="L515" i="13"/>
  <c r="H455" i="13"/>
  <c r="L455" i="13"/>
  <c r="H615" i="13"/>
  <c r="L615" i="13"/>
  <c r="L295" i="13"/>
  <c r="H596" i="13"/>
  <c r="L596" i="13"/>
  <c r="L476" i="13"/>
  <c r="H576" i="13"/>
  <c r="H171" i="11" s="1"/>
  <c r="L576" i="13"/>
  <c r="L171" i="11" s="1"/>
  <c r="H656" i="13"/>
  <c r="L656" i="13"/>
  <c r="L496" i="13"/>
  <c r="H556" i="13"/>
  <c r="H151" i="11" s="1"/>
  <c r="L556" i="13"/>
  <c r="L151" i="11" s="1"/>
  <c r="H536" i="13"/>
  <c r="L536" i="13"/>
  <c r="L516" i="13"/>
  <c r="L456" i="13"/>
  <c r="H616" i="13"/>
  <c r="L616" i="13"/>
  <c r="L296" i="13"/>
  <c r="H602" i="13"/>
  <c r="L602" i="13"/>
  <c r="H482" i="13"/>
  <c r="L482" i="13"/>
  <c r="H582" i="13"/>
  <c r="H177" i="11" s="1"/>
  <c r="L582" i="13"/>
  <c r="L177" i="11" s="1"/>
  <c r="L662" i="13"/>
  <c r="H502" i="13"/>
  <c r="L502" i="13"/>
  <c r="L562" i="13"/>
  <c r="L157" i="11" s="1"/>
  <c r="L542" i="13"/>
  <c r="L522" i="13"/>
  <c r="H462" i="13"/>
  <c r="L462" i="13"/>
  <c r="H622" i="13"/>
  <c r="L622" i="13"/>
  <c r="L603" i="13"/>
  <c r="L483" i="13"/>
  <c r="L583" i="13"/>
  <c r="L178" i="11" s="1"/>
  <c r="H663" i="13"/>
  <c r="L663" i="13"/>
  <c r="H503" i="13"/>
  <c r="L503" i="13"/>
  <c r="H563" i="13"/>
  <c r="H158" i="11" s="1"/>
  <c r="L563" i="13"/>
  <c r="L158" i="11" s="1"/>
  <c r="H543" i="13"/>
  <c r="L543" i="13"/>
  <c r="L523" i="13"/>
  <c r="H463" i="13"/>
  <c r="L463" i="13"/>
  <c r="H623" i="13"/>
  <c r="L623" i="13"/>
  <c r="L604" i="13"/>
  <c r="L484" i="13"/>
  <c r="L584" i="13"/>
  <c r="L179" i="11" s="1"/>
  <c r="H664" i="13"/>
  <c r="L664" i="13"/>
  <c r="L504" i="13"/>
  <c r="H564" i="13"/>
  <c r="H159" i="11" s="1"/>
  <c r="L564" i="13"/>
  <c r="L159" i="11" s="1"/>
  <c r="H544" i="13"/>
  <c r="L544" i="13"/>
  <c r="H524" i="13"/>
  <c r="L524" i="13"/>
  <c r="H464" i="13"/>
  <c r="L464" i="13"/>
  <c r="L624" i="13"/>
  <c r="L305" i="13"/>
  <c r="L605" i="13"/>
  <c r="H485" i="13"/>
  <c r="L485" i="13"/>
  <c r="L585" i="13"/>
  <c r="L180" i="11" s="1"/>
  <c r="H665" i="13"/>
  <c r="L665" i="13"/>
  <c r="L505" i="13"/>
  <c r="L565" i="13"/>
  <c r="L160" i="11" s="1"/>
  <c r="L545" i="13"/>
  <c r="H525" i="13"/>
  <c r="L525" i="13"/>
  <c r="H465" i="13"/>
  <c r="L465" i="13"/>
  <c r="L625" i="13"/>
  <c r="H626" i="13"/>
  <c r="L626" i="13"/>
  <c r="L306" i="13"/>
  <c r="H606" i="13"/>
  <c r="L606" i="13"/>
  <c r="H486" i="13"/>
  <c r="L486" i="13"/>
  <c r="H586" i="13"/>
  <c r="H181" i="11" s="1"/>
  <c r="L586" i="13"/>
  <c r="L181" i="11" s="1"/>
  <c r="L666" i="13"/>
  <c r="H506" i="13"/>
  <c r="L506" i="13"/>
  <c r="L566" i="13"/>
  <c r="L161" i="11" s="1"/>
  <c r="L546" i="13"/>
  <c r="L526" i="13"/>
  <c r="L466" i="13"/>
  <c r="L627" i="13"/>
  <c r="L307" i="13"/>
  <c r="H607" i="13"/>
  <c r="L607" i="13"/>
  <c r="H487" i="13"/>
  <c r="L487" i="13"/>
  <c r="H587" i="13"/>
  <c r="H182" i="11" s="1"/>
  <c r="L587" i="13"/>
  <c r="L182" i="11" s="1"/>
  <c r="L667" i="13"/>
  <c r="H507" i="13"/>
  <c r="L507" i="13"/>
  <c r="L567" i="13"/>
  <c r="L162" i="11" s="1"/>
  <c r="H547" i="13"/>
  <c r="L547" i="13"/>
  <c r="L527" i="13"/>
  <c r="H467" i="13"/>
  <c r="L467" i="13"/>
  <c r="L273" i="13" l="1"/>
  <c r="L131" i="11"/>
  <c r="L211" i="11" s="1"/>
  <c r="L130" i="11"/>
  <c r="L210" i="11" s="1"/>
  <c r="L272" i="13"/>
  <c r="K142" i="11"/>
  <c r="K283" i="13"/>
  <c r="K141" i="11"/>
  <c r="K221" i="11" s="1"/>
  <c r="K140" i="11"/>
  <c r="K139" i="11"/>
  <c r="K138" i="11"/>
  <c r="K218" i="11" s="1"/>
  <c r="K280" i="13"/>
  <c r="K279" i="13"/>
  <c r="K137" i="11"/>
  <c r="K217" i="11" s="1"/>
  <c r="K131" i="11"/>
  <c r="K211" i="11" s="1"/>
  <c r="K273" i="13"/>
  <c r="K130" i="11"/>
  <c r="K210" i="11" s="1"/>
  <c r="K272" i="13"/>
  <c r="J142" i="11"/>
  <c r="J141" i="11"/>
  <c r="J221" i="11" s="1"/>
  <c r="J283" i="13"/>
  <c r="J140" i="11"/>
  <c r="J139" i="11"/>
  <c r="J280" i="13"/>
  <c r="J138" i="11"/>
  <c r="J218" i="11" s="1"/>
  <c r="J137" i="11"/>
  <c r="J217" i="11" s="1"/>
  <c r="J279" i="13"/>
  <c r="J273" i="13"/>
  <c r="J131" i="11"/>
  <c r="J211" i="11" s="1"/>
  <c r="J272" i="13"/>
  <c r="J130" i="11"/>
  <c r="J210" i="11" s="1"/>
  <c r="I130" i="11"/>
  <c r="I210" i="11" s="1"/>
  <c r="I272" i="13"/>
  <c r="L142" i="11"/>
  <c r="L141" i="11"/>
  <c r="L221" i="11" s="1"/>
  <c r="L283" i="13"/>
  <c r="L140" i="11"/>
  <c r="H137" i="11"/>
  <c r="I137" i="11"/>
  <c r="I217" i="11" s="1"/>
  <c r="I279" i="13"/>
  <c r="L139" i="11"/>
  <c r="H130" i="11"/>
  <c r="I140" i="11"/>
  <c r="I139" i="11"/>
  <c r="G142" i="11"/>
  <c r="G283" i="13"/>
  <c r="G141" i="11"/>
  <c r="G221" i="11" s="1"/>
  <c r="G140" i="11"/>
  <c r="G139" i="11"/>
  <c r="G138" i="11"/>
  <c r="G218" i="11" s="1"/>
  <c r="G280" i="13"/>
  <c r="G137" i="11"/>
  <c r="G217" i="11" s="1"/>
  <c r="G279" i="13"/>
  <c r="G131" i="11"/>
  <c r="G211" i="11" s="1"/>
  <c r="G273" i="13"/>
  <c r="G130" i="11"/>
  <c r="G210" i="11" s="1"/>
  <c r="G272" i="13"/>
  <c r="E139" i="11"/>
  <c r="I131" i="11"/>
  <c r="I211" i="11" s="1"/>
  <c r="I273" i="13"/>
  <c r="F142" i="11"/>
  <c r="F283" i="13"/>
  <c r="F141" i="11"/>
  <c r="F221" i="11" s="1"/>
  <c r="F140" i="11"/>
  <c r="F139" i="11"/>
  <c r="F138" i="11"/>
  <c r="F218" i="11" s="1"/>
  <c r="F280" i="13"/>
  <c r="F279" i="13"/>
  <c r="F137" i="11"/>
  <c r="F217" i="11" s="1"/>
  <c r="F131" i="11"/>
  <c r="F211" i="11" s="1"/>
  <c r="F273" i="13"/>
  <c r="F130" i="11"/>
  <c r="F210" i="11" s="1"/>
  <c r="F272" i="13"/>
  <c r="I141" i="11"/>
  <c r="I221" i="11" s="1"/>
  <c r="I283" i="13"/>
  <c r="E131" i="11"/>
  <c r="H142" i="11"/>
  <c r="H141" i="11"/>
  <c r="H140" i="11"/>
  <c r="L138" i="11"/>
  <c r="L218" i="11" s="1"/>
  <c r="L280" i="13"/>
  <c r="L137" i="11"/>
  <c r="L217" i="11" s="1"/>
  <c r="L279" i="13"/>
  <c r="E138" i="11"/>
  <c r="I138" i="11"/>
  <c r="I218" i="11" s="1"/>
  <c r="I280" i="13"/>
  <c r="I142" i="11"/>
  <c r="L684" i="13"/>
  <c r="L764" i="13"/>
  <c r="L304" i="13"/>
  <c r="L323" i="13"/>
  <c r="L343" i="13"/>
  <c r="L423" i="13"/>
  <c r="L200" i="13" s="1"/>
  <c r="H716" i="13"/>
  <c r="H696" i="13"/>
  <c r="H756" i="13"/>
  <c r="H295" i="13"/>
  <c r="H315" i="13"/>
  <c r="H715" i="13"/>
  <c r="H775" i="13"/>
  <c r="I686" i="13"/>
  <c r="I706" i="13"/>
  <c r="E766" i="13"/>
  <c r="I366" i="13"/>
  <c r="I346" i="13"/>
  <c r="I765" i="13"/>
  <c r="I305" i="13"/>
  <c r="I724" i="13"/>
  <c r="I324" i="13"/>
  <c r="E676" i="13"/>
  <c r="E776" i="13"/>
  <c r="I675" i="13"/>
  <c r="I775" i="13"/>
  <c r="G427" i="13"/>
  <c r="G204" i="13" s="1"/>
  <c r="G687" i="13"/>
  <c r="G727" i="13"/>
  <c r="G707" i="13"/>
  <c r="G767" i="13"/>
  <c r="G787" i="13"/>
  <c r="G327" i="13"/>
  <c r="G347" i="13"/>
  <c r="G426" i="13"/>
  <c r="G203" i="13" s="1"/>
  <c r="G686" i="13"/>
  <c r="G726" i="13"/>
  <c r="G706" i="13"/>
  <c r="G766" i="13"/>
  <c r="G786" i="13"/>
  <c r="G346" i="13"/>
  <c r="G425" i="13"/>
  <c r="G202" i="13" s="1"/>
  <c r="G685" i="13"/>
  <c r="G725" i="13"/>
  <c r="G705" i="13"/>
  <c r="G765" i="13"/>
  <c r="G785" i="13"/>
  <c r="G325" i="13"/>
  <c r="G345" i="13"/>
  <c r="G344" i="13"/>
  <c r="G424" i="13"/>
  <c r="G201" i="13" s="1"/>
  <c r="G684" i="13"/>
  <c r="G724" i="13"/>
  <c r="G704" i="13"/>
  <c r="G764" i="13"/>
  <c r="G784" i="13"/>
  <c r="G304" i="13"/>
  <c r="G364" i="13"/>
  <c r="G324" i="13"/>
  <c r="G323" i="13"/>
  <c r="G343" i="13"/>
  <c r="G423" i="13"/>
  <c r="G200" i="13" s="1"/>
  <c r="G683" i="13"/>
  <c r="G723" i="13"/>
  <c r="G703" i="13"/>
  <c r="G763" i="13"/>
  <c r="G783" i="13"/>
  <c r="G303" i="13"/>
  <c r="G363" i="13"/>
  <c r="G322" i="13"/>
  <c r="G342" i="13"/>
  <c r="G422" i="13"/>
  <c r="G199" i="13" s="1"/>
  <c r="G682" i="13"/>
  <c r="G722" i="13"/>
  <c r="G702" i="13"/>
  <c r="G762" i="13"/>
  <c r="G782" i="13"/>
  <c r="G302" i="13"/>
  <c r="G356" i="13"/>
  <c r="G336" i="13"/>
  <c r="G416" i="13"/>
  <c r="G193" i="13" s="1"/>
  <c r="G676" i="13"/>
  <c r="G716" i="13"/>
  <c r="G696" i="13"/>
  <c r="G756" i="13"/>
  <c r="G776" i="13"/>
  <c r="G315" i="13"/>
  <c r="G335" i="13"/>
  <c r="G415" i="13"/>
  <c r="G192" i="13" s="1"/>
  <c r="G675" i="13"/>
  <c r="G715" i="13"/>
  <c r="G695" i="13"/>
  <c r="G755" i="13"/>
  <c r="G775" i="13"/>
  <c r="I306" i="13"/>
  <c r="I685" i="13"/>
  <c r="I705" i="13"/>
  <c r="E365" i="13"/>
  <c r="I325" i="13"/>
  <c r="E424" i="13"/>
  <c r="E201" i="13" s="1"/>
  <c r="E684" i="13"/>
  <c r="I784" i="13"/>
  <c r="I716" i="13"/>
  <c r="I776" i="13"/>
  <c r="E415" i="13"/>
  <c r="E755" i="13"/>
  <c r="F427" i="13"/>
  <c r="F204" i="13" s="1"/>
  <c r="F687" i="13"/>
  <c r="F727" i="13"/>
  <c r="F707" i="13"/>
  <c r="F767" i="13"/>
  <c r="F787" i="13"/>
  <c r="F347" i="13"/>
  <c r="F426" i="13"/>
  <c r="F203" i="13" s="1"/>
  <c r="F686" i="13"/>
  <c r="F726" i="13"/>
  <c r="F706" i="13"/>
  <c r="F766" i="13"/>
  <c r="F786" i="13"/>
  <c r="F366" i="13"/>
  <c r="F326" i="13"/>
  <c r="F346" i="13"/>
  <c r="F425" i="13"/>
  <c r="F202" i="13" s="1"/>
  <c r="F685" i="13"/>
  <c r="F725" i="13"/>
  <c r="F705" i="13"/>
  <c r="F765" i="13"/>
  <c r="F785" i="13"/>
  <c r="F345" i="13"/>
  <c r="F344" i="13"/>
  <c r="F424" i="13"/>
  <c r="F201" i="13" s="1"/>
  <c r="F684" i="13"/>
  <c r="F724" i="13"/>
  <c r="F704" i="13"/>
  <c r="F764" i="13"/>
  <c r="F784" i="13"/>
  <c r="F304" i="13"/>
  <c r="F364" i="13"/>
  <c r="F324" i="13"/>
  <c r="F323" i="13"/>
  <c r="F343" i="13"/>
  <c r="F423" i="13"/>
  <c r="F200" i="13" s="1"/>
  <c r="F683" i="13"/>
  <c r="F723" i="13"/>
  <c r="F703" i="13"/>
  <c r="F763" i="13"/>
  <c r="F783" i="13"/>
  <c r="F363" i="13"/>
  <c r="F322" i="13"/>
  <c r="F342" i="13"/>
  <c r="F422" i="13"/>
  <c r="F199" i="13" s="1"/>
  <c r="F682" i="13"/>
  <c r="F722" i="13"/>
  <c r="F702" i="13"/>
  <c r="F762" i="13"/>
  <c r="F782" i="13"/>
  <c r="F362" i="13"/>
  <c r="F356" i="13"/>
  <c r="F316" i="13"/>
  <c r="F336" i="13"/>
  <c r="F416" i="13"/>
  <c r="F193" i="13" s="1"/>
  <c r="F676" i="13"/>
  <c r="F716" i="13"/>
  <c r="F696" i="13"/>
  <c r="F756" i="13"/>
  <c r="F776" i="13"/>
  <c r="F355" i="13"/>
  <c r="F335" i="13"/>
  <c r="F415" i="13"/>
  <c r="F192" i="13" s="1"/>
  <c r="F675" i="13"/>
  <c r="F715" i="13"/>
  <c r="F695" i="13"/>
  <c r="F755" i="13"/>
  <c r="E326" i="13"/>
  <c r="I367" i="13"/>
  <c r="I327" i="13"/>
  <c r="I782" i="13"/>
  <c r="I356" i="13"/>
  <c r="I336" i="13"/>
  <c r="I416" i="13"/>
  <c r="I193" i="13" s="1"/>
  <c r="I335" i="13"/>
  <c r="E695" i="13"/>
  <c r="L724" i="13"/>
  <c r="L704" i="13"/>
  <c r="L784" i="13"/>
  <c r="L364" i="13"/>
  <c r="L324" i="13"/>
  <c r="H427" i="13"/>
  <c r="H204" i="13" s="1"/>
  <c r="H707" i="13"/>
  <c r="H767" i="13"/>
  <c r="H307" i="13"/>
  <c r="H367" i="13"/>
  <c r="H327" i="13"/>
  <c r="H426" i="13"/>
  <c r="H203" i="13" s="1"/>
  <c r="H686" i="13"/>
  <c r="H726" i="13"/>
  <c r="H706" i="13"/>
  <c r="H786" i="13"/>
  <c r="H366" i="13"/>
  <c r="H326" i="13"/>
  <c r="H346" i="13"/>
  <c r="H425" i="13"/>
  <c r="H685" i="13"/>
  <c r="H725" i="13"/>
  <c r="H785" i="13"/>
  <c r="H345" i="13"/>
  <c r="H344" i="13"/>
  <c r="L683" i="13"/>
  <c r="L723" i="13"/>
  <c r="L703" i="13"/>
  <c r="L763" i="13"/>
  <c r="L783" i="13"/>
  <c r="L322" i="13"/>
  <c r="L342" i="13"/>
  <c r="L422" i="13"/>
  <c r="L199" i="13" s="1"/>
  <c r="L682" i="13"/>
  <c r="L722" i="13"/>
  <c r="L702" i="13"/>
  <c r="L762" i="13"/>
  <c r="L782" i="13"/>
  <c r="L362" i="13"/>
  <c r="L356" i="13"/>
  <c r="L316" i="13"/>
  <c r="L336" i="13"/>
  <c r="L416" i="13"/>
  <c r="L193" i="13" s="1"/>
  <c r="I722" i="13"/>
  <c r="E302" i="13"/>
  <c r="E423" i="13"/>
  <c r="I723" i="13"/>
  <c r="I363" i="13"/>
  <c r="E342" i="13"/>
  <c r="I422" i="13"/>
  <c r="I199" i="13" s="1"/>
  <c r="E722" i="13"/>
  <c r="I302" i="13"/>
  <c r="E296" i="13"/>
  <c r="I364" i="13"/>
  <c r="I323" i="13"/>
  <c r="I763" i="13"/>
  <c r="E363" i="13"/>
  <c r="I342" i="13"/>
  <c r="I702" i="13"/>
  <c r="E356" i="13"/>
  <c r="I676" i="13"/>
  <c r="I755" i="13"/>
  <c r="I687" i="13"/>
  <c r="I727" i="13"/>
  <c r="I707" i="13"/>
  <c r="I767" i="13"/>
  <c r="I787" i="13"/>
  <c r="I307" i="13"/>
  <c r="E347" i="13"/>
  <c r="E705" i="13"/>
  <c r="I304" i="13"/>
  <c r="I343" i="13"/>
  <c r="I303" i="13"/>
  <c r="E322" i="13"/>
  <c r="H784" i="13"/>
  <c r="H323" i="13"/>
  <c r="L676" i="13"/>
  <c r="L716" i="13"/>
  <c r="L696" i="13"/>
  <c r="L756" i="13"/>
  <c r="L776" i="13"/>
  <c r="L355" i="13"/>
  <c r="L315" i="13"/>
  <c r="L335" i="13"/>
  <c r="L415" i="13"/>
  <c r="L192" i="13" s="1"/>
  <c r="L675" i="13"/>
  <c r="L715" i="13"/>
  <c r="L695" i="13"/>
  <c r="L755" i="13"/>
  <c r="L775" i="13"/>
  <c r="I726" i="13"/>
  <c r="I766" i="13"/>
  <c r="I326" i="13"/>
  <c r="I785" i="13"/>
  <c r="I424" i="13"/>
  <c r="I201" i="13" s="1"/>
  <c r="I764" i="13"/>
  <c r="E355" i="13"/>
  <c r="I415" i="13"/>
  <c r="I192" i="13" s="1"/>
  <c r="I695" i="13"/>
  <c r="K427" i="13"/>
  <c r="K204" i="13" s="1"/>
  <c r="K687" i="13"/>
  <c r="K727" i="13"/>
  <c r="K707" i="13"/>
  <c r="K767" i="13"/>
  <c r="K787" i="13"/>
  <c r="K327" i="13"/>
  <c r="K347" i="13"/>
  <c r="K426" i="13"/>
  <c r="K203" i="13" s="1"/>
  <c r="K686" i="13"/>
  <c r="K726" i="13"/>
  <c r="K706" i="13"/>
  <c r="K766" i="13"/>
  <c r="K786" i="13"/>
  <c r="K326" i="13"/>
  <c r="K346" i="13"/>
  <c r="K425" i="13"/>
  <c r="K202" i="13" s="1"/>
  <c r="K685" i="13"/>
  <c r="K725" i="13"/>
  <c r="K705" i="13"/>
  <c r="K765" i="13"/>
  <c r="K785" i="13"/>
  <c r="K325" i="13"/>
  <c r="K345" i="13"/>
  <c r="K344" i="13"/>
  <c r="K424" i="13"/>
  <c r="K201" i="13" s="1"/>
  <c r="K684" i="13"/>
  <c r="K724" i="13"/>
  <c r="K704" i="13"/>
  <c r="K764" i="13"/>
  <c r="K784" i="13"/>
  <c r="K304" i="13"/>
  <c r="K324" i="13"/>
  <c r="K323" i="13"/>
  <c r="K343" i="13"/>
  <c r="K423" i="13"/>
  <c r="K200" i="13" s="1"/>
  <c r="K683" i="13"/>
  <c r="K723" i="13"/>
  <c r="K703" i="13"/>
  <c r="K763" i="13"/>
  <c r="K783" i="13"/>
  <c r="K303" i="13"/>
  <c r="K322" i="13"/>
  <c r="K342" i="13"/>
  <c r="K422" i="13"/>
  <c r="K199" i="13" s="1"/>
  <c r="K682" i="13"/>
  <c r="K722" i="13"/>
  <c r="K702" i="13"/>
  <c r="K762" i="13"/>
  <c r="K782" i="13"/>
  <c r="K302" i="13"/>
  <c r="K356" i="13"/>
  <c r="K336" i="13"/>
  <c r="K676" i="13"/>
  <c r="K716" i="13"/>
  <c r="K696" i="13"/>
  <c r="K756" i="13"/>
  <c r="K776" i="13"/>
  <c r="K355" i="13"/>
  <c r="K315" i="13"/>
  <c r="K335" i="13"/>
  <c r="K415" i="13"/>
  <c r="K192" i="13" s="1"/>
  <c r="K675" i="13"/>
  <c r="K715" i="13"/>
  <c r="K695" i="13"/>
  <c r="K755" i="13"/>
  <c r="K775" i="13"/>
  <c r="J775" i="13"/>
  <c r="I786" i="13"/>
  <c r="I725" i="13"/>
  <c r="E765" i="13"/>
  <c r="I365" i="13"/>
  <c r="I345" i="13"/>
  <c r="I344" i="13"/>
  <c r="I684" i="13"/>
  <c r="E704" i="13"/>
  <c r="E304" i="13"/>
  <c r="I756" i="13"/>
  <c r="E295" i="13"/>
  <c r="J427" i="13"/>
  <c r="J204" i="13" s="1"/>
  <c r="J687" i="13"/>
  <c r="J727" i="13"/>
  <c r="J707" i="13"/>
  <c r="J767" i="13"/>
  <c r="J787" i="13"/>
  <c r="J367" i="13"/>
  <c r="J347" i="13"/>
  <c r="J426" i="13"/>
  <c r="J203" i="13" s="1"/>
  <c r="J686" i="13"/>
  <c r="J726" i="13"/>
  <c r="J706" i="13"/>
  <c r="J766" i="13"/>
  <c r="J786" i="13"/>
  <c r="J366" i="13"/>
  <c r="J326" i="13"/>
  <c r="J346" i="13"/>
  <c r="J425" i="13"/>
  <c r="J202" i="13" s="1"/>
  <c r="J685" i="13"/>
  <c r="J725" i="13"/>
  <c r="J705" i="13"/>
  <c r="J765" i="13"/>
  <c r="J785" i="13"/>
  <c r="J365" i="13"/>
  <c r="J345" i="13"/>
  <c r="J344" i="13"/>
  <c r="J424" i="13"/>
  <c r="J201" i="13" s="1"/>
  <c r="J684" i="13"/>
  <c r="J724" i="13"/>
  <c r="J704" i="13"/>
  <c r="J764" i="13"/>
  <c r="J784" i="13"/>
  <c r="J304" i="13"/>
  <c r="J364" i="13"/>
  <c r="J324" i="13"/>
  <c r="J343" i="13"/>
  <c r="J423" i="13"/>
  <c r="J200" i="13" s="1"/>
  <c r="J683" i="13"/>
  <c r="J723" i="13"/>
  <c r="J703" i="13"/>
  <c r="J763" i="13"/>
  <c r="J783" i="13"/>
  <c r="J303" i="13"/>
  <c r="J363" i="13"/>
  <c r="J322" i="13"/>
  <c r="J342" i="13"/>
  <c r="J422" i="13"/>
  <c r="J199" i="13" s="1"/>
  <c r="J682" i="13"/>
  <c r="J722" i="13"/>
  <c r="J702" i="13"/>
  <c r="J762" i="13"/>
  <c r="J782" i="13"/>
  <c r="J302" i="13"/>
  <c r="J362" i="13"/>
  <c r="J356" i="13"/>
  <c r="J316" i="13"/>
  <c r="J336" i="13"/>
  <c r="J416" i="13"/>
  <c r="J193" i="13" s="1"/>
  <c r="J676" i="13"/>
  <c r="J716" i="13"/>
  <c r="J696" i="13"/>
  <c r="J756" i="13"/>
  <c r="J776" i="13"/>
  <c r="J355" i="13"/>
  <c r="J335" i="13"/>
  <c r="J415" i="13"/>
  <c r="J192" i="13" s="1"/>
  <c r="J675" i="13"/>
  <c r="J715" i="13"/>
  <c r="J695" i="13"/>
  <c r="J755" i="13"/>
  <c r="F775" i="13"/>
  <c r="E327" i="13"/>
  <c r="I296" i="13"/>
  <c r="I715" i="13"/>
  <c r="H724" i="13"/>
  <c r="H764" i="13"/>
  <c r="H304" i="13"/>
  <c r="H364" i="13"/>
  <c r="L427" i="13"/>
  <c r="L204" i="13" s="1"/>
  <c r="L687" i="13"/>
  <c r="L727" i="13"/>
  <c r="L707" i="13"/>
  <c r="L767" i="13"/>
  <c r="L787" i="13"/>
  <c r="L327" i="13"/>
  <c r="L347" i="13"/>
  <c r="L426" i="13"/>
  <c r="L203" i="13" s="1"/>
  <c r="L686" i="13"/>
  <c r="L726" i="13"/>
  <c r="L706" i="13"/>
  <c r="L766" i="13"/>
  <c r="L786" i="13"/>
  <c r="L346" i="13"/>
  <c r="L425" i="13"/>
  <c r="L202" i="13" s="1"/>
  <c r="L685" i="13"/>
  <c r="L725" i="13"/>
  <c r="L705" i="13"/>
  <c r="L765" i="13"/>
  <c r="L785" i="13"/>
  <c r="L325" i="13"/>
  <c r="L345" i="13"/>
  <c r="L344" i="13"/>
  <c r="L424" i="13"/>
  <c r="L201" i="13" s="1"/>
  <c r="H703" i="13"/>
  <c r="H763" i="13"/>
  <c r="H322" i="13"/>
  <c r="H422" i="13"/>
  <c r="H199" i="13" s="1"/>
  <c r="H682" i="13"/>
  <c r="H702" i="13"/>
  <c r="H782" i="13"/>
  <c r="H302" i="13"/>
  <c r="H362" i="13"/>
  <c r="H296" i="13"/>
  <c r="H336" i="13"/>
  <c r="I762" i="13"/>
  <c r="I683" i="13"/>
  <c r="I703" i="13"/>
  <c r="I783" i="13"/>
  <c r="I322" i="13"/>
  <c r="E762" i="13"/>
  <c r="E315" i="13"/>
  <c r="I425" i="13"/>
  <c r="I202" i="13" s="1"/>
  <c r="E343" i="13"/>
  <c r="E180" i="13" s="1"/>
  <c r="I423" i="13"/>
  <c r="I200" i="13" s="1"/>
  <c r="E683" i="13"/>
  <c r="E783" i="13"/>
  <c r="I316" i="13"/>
  <c r="E416" i="13"/>
  <c r="E675" i="13"/>
  <c r="I427" i="13"/>
  <c r="I204" i="13" s="1"/>
  <c r="E687" i="13"/>
  <c r="E727" i="13"/>
  <c r="E787" i="13"/>
  <c r="E307" i="13"/>
  <c r="I347" i="13"/>
  <c r="I426" i="13"/>
  <c r="I203" i="13" s="1"/>
  <c r="E723" i="13"/>
  <c r="E706" i="13"/>
  <c r="H415" i="13"/>
  <c r="H192" i="13" s="1"/>
  <c r="E463" i="13"/>
  <c r="E455" i="13"/>
  <c r="E686" i="13"/>
  <c r="E467" i="13"/>
  <c r="E682" i="13"/>
  <c r="H684" i="13"/>
  <c r="H423" i="13"/>
  <c r="E464" i="13"/>
  <c r="H687" i="13"/>
  <c r="H347" i="13"/>
  <c r="E336" i="13"/>
  <c r="H683" i="13"/>
  <c r="H783" i="13"/>
  <c r="H722" i="13"/>
  <c r="H416" i="13"/>
  <c r="E696" i="13"/>
  <c r="E465" i="13"/>
  <c r="E344" i="13"/>
  <c r="E462" i="13"/>
  <c r="E707" i="13"/>
  <c r="J179" i="13" l="1"/>
  <c r="L172" i="13"/>
  <c r="F183" i="13"/>
  <c r="I220" i="13"/>
  <c r="L182" i="13"/>
  <c r="J173" i="13"/>
  <c r="J183" i="13"/>
  <c r="K179" i="13"/>
  <c r="K182" i="13"/>
  <c r="K183" i="13"/>
  <c r="K184" i="13"/>
  <c r="G180" i="13"/>
  <c r="G182" i="13"/>
  <c r="I180" i="13"/>
  <c r="L184" i="13"/>
  <c r="K172" i="13"/>
  <c r="K180" i="13"/>
  <c r="L896" i="13"/>
  <c r="L173" i="13"/>
  <c r="F173" i="13"/>
  <c r="G172" i="13"/>
  <c r="G903" i="13"/>
  <c r="E184" i="13"/>
  <c r="I903" i="13"/>
  <c r="I173" i="13"/>
  <c r="G184" i="13"/>
  <c r="J902" i="13"/>
  <c r="K895" i="13"/>
  <c r="G179" i="13"/>
  <c r="E426" i="13"/>
  <c r="E767" i="13"/>
  <c r="E785" i="13"/>
  <c r="H335" i="13"/>
  <c r="H172" i="13" s="1"/>
  <c r="I704" i="13"/>
  <c r="I221" i="13" s="1"/>
  <c r="E224" i="13"/>
  <c r="L365" i="13"/>
  <c r="L367" i="13"/>
  <c r="I315" i="13"/>
  <c r="I172" i="13" s="1"/>
  <c r="I696" i="13"/>
  <c r="I896" i="13" s="1"/>
  <c r="J315" i="13"/>
  <c r="J172" i="13" s="1"/>
  <c r="J896" i="13"/>
  <c r="J213" i="13"/>
  <c r="J153" i="13" s="1"/>
  <c r="J323" i="13"/>
  <c r="J180" i="13" s="1"/>
  <c r="J221" i="13"/>
  <c r="J325" i="13"/>
  <c r="J182" i="13" s="1"/>
  <c r="J222" i="13"/>
  <c r="J327" i="13"/>
  <c r="J184" i="13" s="1"/>
  <c r="J224" i="13"/>
  <c r="E172" i="13"/>
  <c r="E181" i="13"/>
  <c r="I906" i="13"/>
  <c r="K212" i="13"/>
  <c r="K152" i="13" s="1"/>
  <c r="K416" i="13"/>
  <c r="K193" i="13" s="1"/>
  <c r="K316" i="13"/>
  <c r="K173" i="13" s="1"/>
  <c r="K219" i="13"/>
  <c r="K220" i="13"/>
  <c r="K181" i="13"/>
  <c r="K223" i="13"/>
  <c r="K163" i="13" s="1"/>
  <c r="L363" i="13"/>
  <c r="H223" i="13"/>
  <c r="F365" i="13"/>
  <c r="F367" i="13"/>
  <c r="I222" i="13"/>
  <c r="G212" i="13"/>
  <c r="G316" i="13"/>
  <c r="G173" i="13" s="1"/>
  <c r="G219" i="13"/>
  <c r="G220" i="13"/>
  <c r="G181" i="13"/>
  <c r="G326" i="13"/>
  <c r="G183" i="13" s="1"/>
  <c r="G223" i="13"/>
  <c r="I212" i="13"/>
  <c r="H324" i="13"/>
  <c r="H181" i="13" s="1"/>
  <c r="I362" i="13"/>
  <c r="H219" i="13"/>
  <c r="L222" i="13"/>
  <c r="L224" i="13"/>
  <c r="K362" i="13"/>
  <c r="K902" i="13" s="1"/>
  <c r="K363" i="13"/>
  <c r="K903" i="13" s="1"/>
  <c r="K365" i="13"/>
  <c r="K367" i="13"/>
  <c r="L895" i="13"/>
  <c r="L212" i="13"/>
  <c r="L152" i="13" s="1"/>
  <c r="I224" i="13"/>
  <c r="I179" i="13"/>
  <c r="L302" i="13"/>
  <c r="L179" i="13" s="1"/>
  <c r="L303" i="13"/>
  <c r="L180" i="13" s="1"/>
  <c r="F315" i="13"/>
  <c r="F172" i="13" s="1"/>
  <c r="F896" i="13"/>
  <c r="F213" i="13"/>
  <c r="F302" i="13"/>
  <c r="F179" i="13" s="1"/>
  <c r="F303" i="13"/>
  <c r="F180" i="13" s="1"/>
  <c r="F221" i="13"/>
  <c r="F325" i="13"/>
  <c r="F182" i="13" s="1"/>
  <c r="F222" i="13"/>
  <c r="F327" i="13"/>
  <c r="F184" i="13" s="1"/>
  <c r="F224" i="13"/>
  <c r="G355" i="13"/>
  <c r="G895" i="13" s="1"/>
  <c r="G362" i="13"/>
  <c r="G902" i="13" s="1"/>
  <c r="G365" i="13"/>
  <c r="G367" i="13"/>
  <c r="L181" i="13"/>
  <c r="L221" i="13"/>
  <c r="E786" i="13"/>
  <c r="H325" i="13"/>
  <c r="H306" i="13"/>
  <c r="H183" i="13" s="1"/>
  <c r="I682" i="13"/>
  <c r="I219" i="13" s="1"/>
  <c r="L366" i="13"/>
  <c r="J212" i="13"/>
  <c r="J219" i="13"/>
  <c r="J159" i="13" s="1"/>
  <c r="J220" i="13"/>
  <c r="J181" i="13"/>
  <c r="J906" i="13"/>
  <c r="J223" i="13"/>
  <c r="K213" i="13"/>
  <c r="K221" i="13"/>
  <c r="K222" i="13"/>
  <c r="K224" i="13"/>
  <c r="I183" i="13"/>
  <c r="G213" i="13"/>
  <c r="G221" i="13"/>
  <c r="G222" i="13"/>
  <c r="G224" i="13"/>
  <c r="I182" i="13"/>
  <c r="I223" i="13"/>
  <c r="H584" i="13"/>
  <c r="H179" i="11" s="1"/>
  <c r="E422" i="13"/>
  <c r="L326" i="13"/>
  <c r="L183" i="13" s="1"/>
  <c r="L223" i="13"/>
  <c r="I355" i="13"/>
  <c r="K364" i="13"/>
  <c r="K366" i="13"/>
  <c r="K906" i="13" s="1"/>
  <c r="L213" i="13"/>
  <c r="I181" i="13"/>
  <c r="I184" i="13"/>
  <c r="E173" i="13"/>
  <c r="E179" i="13"/>
  <c r="L219" i="13"/>
  <c r="L220" i="13"/>
  <c r="H184" i="13"/>
  <c r="F212" i="13"/>
  <c r="F219" i="13"/>
  <c r="F220" i="13"/>
  <c r="F181" i="13"/>
  <c r="F906" i="13"/>
  <c r="F223" i="13"/>
  <c r="G366" i="13"/>
  <c r="E362" i="13"/>
  <c r="E345" i="13"/>
  <c r="E182" i="13" s="1"/>
  <c r="E364" i="13"/>
  <c r="E685" i="13"/>
  <c r="E725" i="13"/>
  <c r="E715" i="13"/>
  <c r="E212" i="13" s="1"/>
  <c r="H776" i="13"/>
  <c r="E703" i="13"/>
  <c r="E220" i="13" s="1"/>
  <c r="H363" i="13"/>
  <c r="H343" i="13"/>
  <c r="H675" i="13"/>
  <c r="H342" i="13"/>
  <c r="H179" i="13" s="1"/>
  <c r="H303" i="13"/>
  <c r="H305" i="13"/>
  <c r="E716" i="13"/>
  <c r="E213" i="13" s="1"/>
  <c r="E702" i="13"/>
  <c r="E219" i="13" s="1"/>
  <c r="E346" i="13"/>
  <c r="E183" i="13" s="1"/>
  <c r="H365" i="13"/>
  <c r="H766" i="13"/>
  <c r="H355" i="13"/>
  <c r="H676" i="13"/>
  <c r="H213" i="13" s="1"/>
  <c r="E367" i="13"/>
  <c r="E366" i="13"/>
  <c r="E724" i="13"/>
  <c r="E221" i="13" s="1"/>
  <c r="F163" i="13" l="1"/>
  <c r="F902" i="13"/>
  <c r="I895" i="13"/>
  <c r="K164" i="13"/>
  <c r="G159" i="13"/>
  <c r="H159" i="13"/>
  <c r="K162" i="13"/>
  <c r="G160" i="13"/>
  <c r="K159" i="13"/>
  <c r="I160" i="13"/>
  <c r="G152" i="13"/>
  <c r="G906" i="13"/>
  <c r="L162" i="13"/>
  <c r="G162" i="13"/>
  <c r="K160" i="13"/>
  <c r="J161" i="13"/>
  <c r="F161" i="13"/>
  <c r="J895" i="13"/>
  <c r="F153" i="13"/>
  <c r="L903" i="13"/>
  <c r="H180" i="13"/>
  <c r="I213" i="13"/>
  <c r="I153" i="13" s="1"/>
  <c r="L153" i="13"/>
  <c r="I164" i="13"/>
  <c r="F895" i="13"/>
  <c r="E222" i="13"/>
  <c r="F903" i="13"/>
  <c r="I162" i="13"/>
  <c r="I163" i="13"/>
  <c r="J163" i="13"/>
  <c r="J903" i="13"/>
  <c r="L164" i="13"/>
  <c r="L902" i="13"/>
  <c r="L906" i="13"/>
  <c r="G164" i="13"/>
  <c r="H182" i="13"/>
  <c r="G896" i="13"/>
  <c r="K896" i="13"/>
  <c r="L161" i="13"/>
  <c r="I161" i="13"/>
  <c r="G161" i="13"/>
  <c r="G153" i="13"/>
  <c r="F152" i="13"/>
  <c r="L160" i="13"/>
  <c r="H542" i="13"/>
  <c r="E596" i="13"/>
  <c r="E193" i="13" s="1"/>
  <c r="E153" i="13" s="1"/>
  <c r="E576" i="13"/>
  <c r="E171" i="11" s="1"/>
  <c r="E587" i="13"/>
  <c r="E182" i="11" s="1"/>
  <c r="E784" i="13"/>
  <c r="H666" i="13"/>
  <c r="H504" i="13"/>
  <c r="E547" i="13"/>
  <c r="E764" i="13"/>
  <c r="E775" i="13"/>
  <c r="L159" i="13"/>
  <c r="K153" i="13"/>
  <c r="H723" i="13"/>
  <c r="H316" i="13"/>
  <c r="H173" i="13" s="1"/>
  <c r="H575" i="13"/>
  <c r="H170" i="11" s="1"/>
  <c r="E782" i="13"/>
  <c r="H627" i="13"/>
  <c r="E506" i="13"/>
  <c r="E616" i="13"/>
  <c r="E486" i="13"/>
  <c r="H527" i="13"/>
  <c r="H787" i="13"/>
  <c r="H585" i="13"/>
  <c r="H180" i="11" s="1"/>
  <c r="H424" i="13"/>
  <c r="E756" i="13"/>
  <c r="E485" i="13"/>
  <c r="H566" i="13"/>
  <c r="H483" i="13"/>
  <c r="H762" i="13"/>
  <c r="E663" i="13"/>
  <c r="H624" i="13"/>
  <c r="E656" i="13"/>
  <c r="H567" i="13"/>
  <c r="H526" i="13"/>
  <c r="H605" i="13"/>
  <c r="E586" i="13"/>
  <c r="E181" i="11" s="1"/>
  <c r="H603" i="13"/>
  <c r="H200" i="13" s="1"/>
  <c r="H655" i="13"/>
  <c r="H755" i="13"/>
  <c r="E602" i="13"/>
  <c r="H604" i="13"/>
  <c r="E482" i="13"/>
  <c r="H545" i="13"/>
  <c r="E543" i="13"/>
  <c r="E763" i="13"/>
  <c r="E626" i="13"/>
  <c r="E495" i="13"/>
  <c r="E507" i="13"/>
  <c r="F159" i="13"/>
  <c r="J160" i="13"/>
  <c r="J152" i="13"/>
  <c r="I152" i="13"/>
  <c r="H583" i="13"/>
  <c r="H178" i="11" s="1"/>
  <c r="H662" i="13"/>
  <c r="H555" i="13"/>
  <c r="H695" i="13"/>
  <c r="H212" i="13" s="1"/>
  <c r="H152" i="13" s="1"/>
  <c r="E502" i="13"/>
  <c r="H484" i="13"/>
  <c r="E503" i="13"/>
  <c r="E200" i="13" s="1"/>
  <c r="E160" i="13" s="1"/>
  <c r="E564" i="13"/>
  <c r="H515" i="13"/>
  <c r="E726" i="13"/>
  <c r="E223" i="13" s="1"/>
  <c r="E595" i="13"/>
  <c r="E607" i="13"/>
  <c r="H356" i="13"/>
  <c r="H476" i="13"/>
  <c r="H565" i="13"/>
  <c r="E582" i="13"/>
  <c r="E177" i="11" s="1"/>
  <c r="E427" i="13"/>
  <c r="E544" i="13"/>
  <c r="E615" i="13"/>
  <c r="E563" i="13"/>
  <c r="H667" i="13"/>
  <c r="H625" i="13"/>
  <c r="H705" i="13"/>
  <c r="H222" i="13" s="1"/>
  <c r="E425" i="13"/>
  <c r="E202" i="13" s="1"/>
  <c r="H466" i="13"/>
  <c r="H765" i="13"/>
  <c r="H522" i="13"/>
  <c r="H456" i="13"/>
  <c r="E664" i="13"/>
  <c r="E475" i="13"/>
  <c r="E535" i="13"/>
  <c r="H727" i="13"/>
  <c r="H224" i="13" s="1"/>
  <c r="H164" i="13" s="1"/>
  <c r="H505" i="13"/>
  <c r="E622" i="13"/>
  <c r="H562" i="13"/>
  <c r="H516" i="13"/>
  <c r="E623" i="13"/>
  <c r="E525" i="13"/>
  <c r="E556" i="13"/>
  <c r="H704" i="13"/>
  <c r="H221" i="13" s="1"/>
  <c r="H523" i="13"/>
  <c r="H546" i="13"/>
  <c r="H496" i="13"/>
  <c r="H193" i="13" s="1"/>
  <c r="E536" i="13"/>
  <c r="E606" i="13"/>
  <c r="E665" i="13"/>
  <c r="E524" i="13"/>
  <c r="E487" i="13"/>
  <c r="L163" i="13"/>
  <c r="H163" i="13"/>
  <c r="F164" i="13"/>
  <c r="F162" i="13"/>
  <c r="F160" i="13"/>
  <c r="I902" i="13"/>
  <c r="I159" i="13"/>
  <c r="G163" i="13"/>
  <c r="K161" i="13"/>
  <c r="E161" i="13"/>
  <c r="J164" i="13"/>
  <c r="J162" i="13"/>
  <c r="E203" i="13" l="1"/>
  <c r="E163" i="13" s="1"/>
  <c r="E162" i="13"/>
  <c r="E199" i="13"/>
  <c r="E159" i="13" s="1"/>
  <c r="E906" i="13"/>
  <c r="E204" i="13"/>
  <c r="E164" i="13" s="1"/>
  <c r="H202" i="13"/>
  <c r="H162" i="13" s="1"/>
  <c r="E192" i="13"/>
  <c r="E152" i="13" s="1"/>
  <c r="H896" i="13"/>
  <c r="E896" i="13"/>
  <c r="H161" i="11"/>
  <c r="H221" i="11" s="1"/>
  <c r="H283" i="13"/>
  <c r="H906" i="13"/>
  <c r="E151" i="11"/>
  <c r="E211" i="11" s="1"/>
  <c r="E273" i="13"/>
  <c r="E159" i="11"/>
  <c r="H139" i="11"/>
  <c r="E137" i="11"/>
  <c r="E217" i="11" s="1"/>
  <c r="E279" i="13"/>
  <c r="H903" i="13"/>
  <c r="H220" i="13"/>
  <c r="H160" i="13" s="1"/>
  <c r="E895" i="13"/>
  <c r="H157" i="11"/>
  <c r="H217" i="11" s="1"/>
  <c r="H279" i="13"/>
  <c r="H160" i="11"/>
  <c r="H902" i="13"/>
  <c r="E142" i="11"/>
  <c r="E130" i="11"/>
  <c r="E210" i="11" s="1"/>
  <c r="E272" i="13"/>
  <c r="H150" i="11"/>
  <c r="H210" i="11" s="1"/>
  <c r="H272" i="13"/>
  <c r="E903" i="13"/>
  <c r="H895" i="13"/>
  <c r="H162" i="11"/>
  <c r="E283" i="13"/>
  <c r="E141" i="11"/>
  <c r="E221" i="11" s="1"/>
  <c r="E902" i="13"/>
  <c r="H153" i="13"/>
  <c r="E158" i="11"/>
  <c r="E218" i="11" s="1"/>
  <c r="E280" i="13"/>
  <c r="H131" i="11"/>
  <c r="H211" i="11" s="1"/>
  <c r="H273" i="13"/>
  <c r="H138" i="11"/>
  <c r="H218" i="11" s="1"/>
  <c r="H280" i="13"/>
  <c r="E140" i="11"/>
  <c r="H201" i="13"/>
  <c r="H161" i="13" s="1"/>
  <c r="L747" i="13" l="1"/>
  <c r="H747" i="13"/>
  <c r="F747" i="13"/>
  <c r="I747" i="13"/>
  <c r="G747" i="13"/>
  <c r="J747" i="13"/>
  <c r="K747" i="13"/>
  <c r="E747" i="13"/>
  <c r="E202" i="11" l="1"/>
  <c r="E222" i="11" s="1"/>
  <c r="E907" i="13"/>
  <c r="E284" i="13"/>
  <c r="J202" i="11"/>
  <c r="J222" i="11" s="1"/>
  <c r="J284" i="13"/>
  <c r="J907" i="13"/>
  <c r="I202" i="11"/>
  <c r="I222" i="11" s="1"/>
  <c r="I284" i="13"/>
  <c r="I907" i="13"/>
  <c r="H202" i="11"/>
  <c r="H222" i="11" s="1"/>
  <c r="H284" i="13"/>
  <c r="H907" i="13"/>
  <c r="K202" i="11"/>
  <c r="K222" i="11" s="1"/>
  <c r="K284" i="13"/>
  <c r="K907" i="13"/>
  <c r="G202" i="11"/>
  <c r="G222" i="11" s="1"/>
  <c r="G284" i="13"/>
  <c r="G907" i="13"/>
  <c r="F202" i="11"/>
  <c r="F222" i="11" s="1"/>
  <c r="F284" i="13"/>
  <c r="F907" i="13"/>
  <c r="L202" i="11"/>
  <c r="L222" i="11" s="1"/>
  <c r="L284" i="13"/>
  <c r="L907" i="13"/>
  <c r="S380" i="13" l="1"/>
  <c r="Q380" i="13"/>
  <c r="S378" i="13"/>
  <c r="P378" i="13"/>
  <c r="Q378" i="13"/>
  <c r="U378" i="13"/>
  <c r="T378" i="13"/>
  <c r="R378" i="13"/>
  <c r="R377" i="13"/>
  <c r="P377" i="13"/>
  <c r="Q377" i="13"/>
  <c r="S377" i="13"/>
  <c r="R380" i="13"/>
  <c r="U380" i="13"/>
  <c r="P380" i="13"/>
  <c r="U377" i="13"/>
  <c r="O378" i="13"/>
  <c r="T377" i="13"/>
  <c r="O380" i="13"/>
  <c r="O377" i="13"/>
  <c r="T380" i="13"/>
  <c r="R379" i="13" l="1"/>
  <c r="R388" i="13" s="1"/>
  <c r="R389" i="13" s="1"/>
  <c r="U379" i="13"/>
  <c r="U388" i="13" s="1"/>
  <c r="U389" i="13" s="1"/>
  <c r="O379" i="13"/>
  <c r="O388" i="13" s="1"/>
  <c r="O389" i="13" s="1"/>
  <c r="N379" i="13"/>
  <c r="AF379" i="13" s="1"/>
  <c r="T379" i="13"/>
  <c r="T388" i="13" s="1"/>
  <c r="T389" i="13" s="1"/>
  <c r="S379" i="13"/>
  <c r="S388" i="13" s="1"/>
  <c r="S389" i="13" s="1"/>
  <c r="Q379" i="13"/>
  <c r="Q388" i="13" s="1"/>
  <c r="Q389" i="13" s="1"/>
  <c r="N377" i="13" l="1"/>
  <c r="N378" i="13"/>
  <c r="AF378" i="13" s="1"/>
  <c r="N380" i="13"/>
  <c r="AF380" i="13" s="1"/>
  <c r="P379" i="13" l="1"/>
  <c r="P388" i="13" s="1"/>
  <c r="P389" i="13" s="1"/>
  <c r="AF377" i="13"/>
  <c r="N388" i="13"/>
  <c r="N389" i="13" l="1"/>
  <c r="AF389" i="13" s="1"/>
  <c r="AF388" i="13"/>
  <c r="H734" i="13" l="1"/>
  <c r="F734" i="13"/>
  <c r="J734" i="13"/>
  <c r="G734" i="13"/>
  <c r="K734" i="13"/>
  <c r="I734" i="13"/>
  <c r="L734" i="13"/>
  <c r="I189" i="11" l="1"/>
  <c r="G189" i="11"/>
  <c r="F189" i="11"/>
  <c r="K189" i="11"/>
  <c r="J189" i="11"/>
  <c r="H189" i="11"/>
  <c r="L189" i="11"/>
  <c r="E734" i="13"/>
  <c r="E189" i="11" l="1"/>
  <c r="H814" i="13" l="1"/>
  <c r="I794" i="13"/>
  <c r="J814" i="13"/>
  <c r="F814" i="13"/>
  <c r="J834" i="13"/>
  <c r="F834" i="13"/>
  <c r="L794" i="13"/>
  <c r="H794" i="13"/>
  <c r="I814" i="13"/>
  <c r="I834" i="13"/>
  <c r="K794" i="13"/>
  <c r="G794" i="13"/>
  <c r="L814" i="13"/>
  <c r="L834" i="13"/>
  <c r="H834" i="13"/>
  <c r="J794" i="13"/>
  <c r="F794" i="13"/>
  <c r="K814" i="13"/>
  <c r="G814" i="13"/>
  <c r="K834" i="13"/>
  <c r="G834" i="13"/>
  <c r="L251" i="13" l="1"/>
  <c r="I251" i="13"/>
  <c r="I231" i="13"/>
  <c r="F231" i="13"/>
  <c r="L231" i="13"/>
  <c r="J231" i="13"/>
  <c r="G251" i="13"/>
  <c r="K251" i="13"/>
  <c r="F251" i="13"/>
  <c r="K231" i="13"/>
  <c r="G231" i="13"/>
  <c r="H251" i="13"/>
  <c r="J251" i="13"/>
  <c r="H231" i="13"/>
  <c r="F634" i="13"/>
  <c r="G634" i="13"/>
  <c r="L634" i="13"/>
  <c r="H634" i="13"/>
  <c r="K634" i="13"/>
  <c r="I574" i="13"/>
  <c r="I614" i="13"/>
  <c r="K494" i="13"/>
  <c r="K454" i="13"/>
  <c r="J594" i="13"/>
  <c r="J474" i="13"/>
  <c r="J574" i="13"/>
  <c r="J654" i="13"/>
  <c r="J554" i="13"/>
  <c r="F514" i="13"/>
  <c r="F614" i="13"/>
  <c r="J354" i="13"/>
  <c r="L574" i="13"/>
  <c r="L554" i="13"/>
  <c r="H614" i="13"/>
  <c r="L354" i="13"/>
  <c r="J634" i="13"/>
  <c r="J494" i="13"/>
  <c r="J454" i="13"/>
  <c r="I474" i="13"/>
  <c r="I554" i="13"/>
  <c r="I354" i="13"/>
  <c r="H494" i="13"/>
  <c r="H454" i="13"/>
  <c r="G594" i="13"/>
  <c r="G474" i="13"/>
  <c r="G574" i="13"/>
  <c r="G654" i="13"/>
  <c r="G554" i="13"/>
  <c r="K514" i="13"/>
  <c r="K614" i="13"/>
  <c r="G354" i="13"/>
  <c r="I454" i="13"/>
  <c r="I494" i="13"/>
  <c r="L594" i="13"/>
  <c r="L474" i="13"/>
  <c r="L654" i="13"/>
  <c r="H514" i="13"/>
  <c r="I634" i="13"/>
  <c r="I594" i="13"/>
  <c r="I654" i="13"/>
  <c r="I514" i="13"/>
  <c r="G494" i="13"/>
  <c r="G454" i="13"/>
  <c r="F594" i="13"/>
  <c r="F474" i="13"/>
  <c r="F574" i="13"/>
  <c r="F654" i="13"/>
  <c r="F554" i="13"/>
  <c r="J514" i="13"/>
  <c r="J614" i="13"/>
  <c r="F354" i="13"/>
  <c r="H474" i="13"/>
  <c r="H574" i="13"/>
  <c r="H654" i="13"/>
  <c r="H554" i="13"/>
  <c r="L514" i="13"/>
  <c r="L614" i="13"/>
  <c r="H354" i="13"/>
  <c r="F494" i="13"/>
  <c r="F454" i="13"/>
  <c r="L494" i="13"/>
  <c r="L454" i="13"/>
  <c r="K594" i="13"/>
  <c r="K474" i="13"/>
  <c r="K574" i="13"/>
  <c r="K654" i="13"/>
  <c r="K554" i="13"/>
  <c r="G514" i="13"/>
  <c r="G614" i="13"/>
  <c r="K354" i="13"/>
  <c r="I534" i="13"/>
  <c r="J534" i="13"/>
  <c r="G534" i="13"/>
  <c r="L534" i="13"/>
  <c r="E534" i="13"/>
  <c r="F534" i="13"/>
  <c r="K534" i="13"/>
  <c r="K129" i="11" l="1"/>
  <c r="K271" i="13"/>
  <c r="H149" i="11"/>
  <c r="H169" i="11"/>
  <c r="F149" i="11"/>
  <c r="F169" i="11"/>
  <c r="I271" i="13"/>
  <c r="I129" i="11"/>
  <c r="L169" i="11"/>
  <c r="K149" i="11"/>
  <c r="G149" i="11"/>
  <c r="G169" i="11"/>
  <c r="J149" i="11"/>
  <c r="J169" i="11"/>
  <c r="K169" i="11"/>
  <c r="H129" i="11"/>
  <c r="H271" i="13"/>
  <c r="F271" i="13"/>
  <c r="F129" i="11"/>
  <c r="I149" i="11"/>
  <c r="L149" i="11"/>
  <c r="I169" i="11"/>
  <c r="L129" i="11"/>
  <c r="L271" i="13"/>
  <c r="G129" i="11"/>
  <c r="G271" i="13"/>
  <c r="J129" i="11"/>
  <c r="J271" i="13"/>
  <c r="G414" i="13"/>
  <c r="I754" i="13"/>
  <c r="L774" i="13"/>
  <c r="J774" i="13"/>
  <c r="F414" i="13"/>
  <c r="K754" i="13"/>
  <c r="J694" i="13"/>
  <c r="K714" i="13"/>
  <c r="K674" i="13"/>
  <c r="L694" i="13"/>
  <c r="G694" i="13"/>
  <c r="I674" i="13"/>
  <c r="F694" i="13"/>
  <c r="G774" i="13"/>
  <c r="K774" i="13"/>
  <c r="F714" i="13"/>
  <c r="J674" i="13"/>
  <c r="L414" i="13"/>
  <c r="F774" i="13"/>
  <c r="J414" i="13"/>
  <c r="I694" i="13"/>
  <c r="I774" i="13"/>
  <c r="K694" i="13"/>
  <c r="G714" i="13"/>
  <c r="L714" i="13"/>
  <c r="L674" i="13"/>
  <c r="J714" i="13"/>
  <c r="L754" i="13"/>
  <c r="I714" i="13"/>
  <c r="G754" i="13"/>
  <c r="H414" i="13"/>
  <c r="H714" i="13"/>
  <c r="F754" i="13"/>
  <c r="K414" i="13"/>
  <c r="I414" i="13"/>
  <c r="F674" i="13"/>
  <c r="G674" i="13"/>
  <c r="H694" i="13"/>
  <c r="J754" i="13"/>
  <c r="H594" i="13"/>
  <c r="H774" i="13"/>
  <c r="H674" i="13"/>
  <c r="H754" i="13"/>
  <c r="E594" i="13"/>
  <c r="F434" i="13"/>
  <c r="I209" i="11" l="1"/>
  <c r="L209" i="11"/>
  <c r="H211" i="13"/>
  <c r="K211" i="13"/>
  <c r="F209" i="11"/>
  <c r="H209" i="11"/>
  <c r="G209" i="11"/>
  <c r="G211" i="13"/>
  <c r="F211" i="13"/>
  <c r="L211" i="13"/>
  <c r="J211" i="13"/>
  <c r="I211" i="13"/>
  <c r="K209" i="11"/>
  <c r="J209" i="11"/>
  <c r="E674" i="13"/>
  <c r="E354" i="13"/>
  <c r="H534" i="13"/>
  <c r="E754" i="13"/>
  <c r="E774" i="13"/>
  <c r="K434" i="13"/>
  <c r="H394" i="13"/>
  <c r="L394" i="13"/>
  <c r="E414" i="13"/>
  <c r="E654" i="13"/>
  <c r="E494" i="13"/>
  <c r="E634" i="13"/>
  <c r="L434" i="13"/>
  <c r="I394" i="13"/>
  <c r="J394" i="13"/>
  <c r="E794" i="13"/>
  <c r="E554" i="13"/>
  <c r="E574" i="13"/>
  <c r="G434" i="13"/>
  <c r="E514" i="13"/>
  <c r="E454" i="13"/>
  <c r="E834" i="13"/>
  <c r="J434" i="13"/>
  <c r="K394" i="13"/>
  <c r="G394" i="13"/>
  <c r="I434" i="13"/>
  <c r="E614" i="13"/>
  <c r="E814" i="13"/>
  <c r="E474" i="13"/>
  <c r="E251" i="13" l="1"/>
  <c r="L191" i="13"/>
  <c r="E231" i="13"/>
  <c r="E271" i="13"/>
  <c r="E129" i="11"/>
  <c r="G191" i="13"/>
  <c r="I191" i="13"/>
  <c r="E191" i="13"/>
  <c r="E149" i="11"/>
  <c r="K191" i="13"/>
  <c r="J191" i="13"/>
  <c r="E169" i="11"/>
  <c r="F394" i="13"/>
  <c r="E714" i="13"/>
  <c r="E694" i="13"/>
  <c r="F191" i="13" l="1"/>
  <c r="E211" i="13"/>
  <c r="E209" i="11"/>
  <c r="H434" i="13"/>
  <c r="H191" i="13" l="1"/>
  <c r="I314" i="13" l="1"/>
  <c r="E334" i="13"/>
  <c r="I334" i="13"/>
  <c r="F314" i="13"/>
  <c r="J314" i="13"/>
  <c r="F334" i="13"/>
  <c r="J334" i="13"/>
  <c r="G314" i="13"/>
  <c r="K314" i="13"/>
  <c r="G334" i="13"/>
  <c r="K334" i="13"/>
  <c r="H314" i="13"/>
  <c r="L314" i="13"/>
  <c r="L334" i="13"/>
  <c r="J294" i="13" l="1"/>
  <c r="F294" i="13"/>
  <c r="G294" i="13"/>
  <c r="E314" i="13"/>
  <c r="K294" i="13"/>
  <c r="H294" i="13"/>
  <c r="L294" i="13"/>
  <c r="F171" i="13" l="1"/>
  <c r="F894" i="13"/>
  <c r="L171" i="13"/>
  <c r="K171" i="13"/>
  <c r="H334" i="13"/>
  <c r="J171" i="13"/>
  <c r="K894" i="13"/>
  <c r="L894" i="13"/>
  <c r="G171" i="13"/>
  <c r="J894" i="13"/>
  <c r="G894" i="13"/>
  <c r="E294" i="13"/>
  <c r="E894" i="13" s="1"/>
  <c r="I294" i="13"/>
  <c r="L151" i="13" l="1"/>
  <c r="F151" i="13"/>
  <c r="I171" i="13"/>
  <c r="I894" i="13"/>
  <c r="G151" i="13"/>
  <c r="J151" i="13"/>
  <c r="K151" i="13"/>
  <c r="E171" i="13"/>
  <c r="H894" i="13"/>
  <c r="H171" i="13"/>
  <c r="H151" i="13" l="1"/>
  <c r="E151" i="13"/>
  <c r="I151" i="13"/>
  <c r="F581" i="13" l="1"/>
  <c r="F176" i="11" s="1"/>
  <c r="J581" i="13"/>
  <c r="J176" i="11" s="1"/>
  <c r="G581" i="13"/>
  <c r="G176" i="11" s="1"/>
  <c r="K581" i="13"/>
  <c r="K176" i="11" s="1"/>
  <c r="H581" i="13"/>
  <c r="H176" i="11" s="1"/>
  <c r="L581" i="13"/>
  <c r="L176" i="11" s="1"/>
  <c r="I581" i="13"/>
  <c r="I176" i="11" s="1"/>
  <c r="E581" i="13" l="1"/>
  <c r="E176" i="11" s="1"/>
  <c r="E821" i="13" l="1"/>
  <c r="E238" i="13" s="1"/>
  <c r="L661" i="13"/>
  <c r="L481" i="13"/>
  <c r="L641" i="13"/>
  <c r="G461" i="13"/>
  <c r="G561" i="13"/>
  <c r="G156" i="11" s="1"/>
  <c r="G481" i="13"/>
  <c r="G641" i="13"/>
  <c r="J461" i="13"/>
  <c r="J561" i="13"/>
  <c r="J156" i="11" s="1"/>
  <c r="E841" i="13"/>
  <c r="I621" i="13"/>
  <c r="I521" i="13"/>
  <c r="I661" i="13"/>
  <c r="L621" i="13"/>
  <c r="L521" i="13"/>
  <c r="L561" i="13"/>
  <c r="L156" i="11" s="1"/>
  <c r="L501" i="13"/>
  <c r="L601" i="13"/>
  <c r="G601" i="13"/>
  <c r="J521" i="13"/>
  <c r="J501" i="13"/>
  <c r="J481" i="13"/>
  <c r="H621" i="13"/>
  <c r="H561" i="13"/>
  <c r="H156" i="11" s="1"/>
  <c r="H501" i="13"/>
  <c r="H661" i="13"/>
  <c r="H601" i="13"/>
  <c r="H641" i="13"/>
  <c r="K621" i="13"/>
  <c r="K461" i="13"/>
  <c r="K521" i="13"/>
  <c r="K561" i="13"/>
  <c r="K156" i="11" s="1"/>
  <c r="K501" i="13"/>
  <c r="K661" i="13"/>
  <c r="K481" i="13"/>
  <c r="K601" i="13"/>
  <c r="K641" i="13"/>
  <c r="F621" i="13"/>
  <c r="F461" i="13"/>
  <c r="F521" i="13"/>
  <c r="F561" i="13"/>
  <c r="F156" i="11" s="1"/>
  <c r="F501" i="13"/>
  <c r="F661" i="13"/>
  <c r="F481" i="13"/>
  <c r="F601" i="13"/>
  <c r="F641" i="13"/>
  <c r="I461" i="13"/>
  <c r="I501" i="13"/>
  <c r="I601" i="13"/>
  <c r="I641" i="13"/>
  <c r="L461" i="13"/>
  <c r="G621" i="13"/>
  <c r="G521" i="13"/>
  <c r="G501" i="13"/>
  <c r="G661" i="13"/>
  <c r="J621" i="13"/>
  <c r="J661" i="13"/>
  <c r="J601" i="13"/>
  <c r="J641" i="13"/>
  <c r="I561" i="13"/>
  <c r="I156" i="11" s="1"/>
  <c r="I481" i="13"/>
  <c r="G541" i="13"/>
  <c r="K541" i="13"/>
  <c r="F541" i="13"/>
  <c r="E541" i="13"/>
  <c r="L541" i="13"/>
  <c r="J541" i="13"/>
  <c r="I541" i="13"/>
  <c r="F136" i="11" l="1"/>
  <c r="F216" i="11" s="1"/>
  <c r="F278" i="13"/>
  <c r="I821" i="13"/>
  <c r="I238" i="13" s="1"/>
  <c r="K821" i="13"/>
  <c r="K238" i="13" s="1"/>
  <c r="F841" i="13"/>
  <c r="H841" i="13"/>
  <c r="J841" i="13"/>
  <c r="L841" i="13"/>
  <c r="G821" i="13"/>
  <c r="G238" i="13" s="1"/>
  <c r="K136" i="11"/>
  <c r="K278" i="13"/>
  <c r="J136" i="11"/>
  <c r="J216" i="11" s="1"/>
  <c r="J278" i="13"/>
  <c r="L278" i="13"/>
  <c r="L136" i="11"/>
  <c r="L216" i="11" s="1"/>
  <c r="E258" i="13"/>
  <c r="J821" i="13"/>
  <c r="J238" i="13" s="1"/>
  <c r="L821" i="13"/>
  <c r="L238" i="13" s="1"/>
  <c r="G841" i="13"/>
  <c r="I841" i="13"/>
  <c r="K841" i="13"/>
  <c r="F821" i="13"/>
  <c r="F238" i="13" s="1"/>
  <c r="H821" i="13"/>
  <c r="H238" i="13" s="1"/>
  <c r="I136" i="11"/>
  <c r="I216" i="11" s="1"/>
  <c r="I278" i="13"/>
  <c r="K216" i="11"/>
  <c r="G136" i="11"/>
  <c r="G216" i="11" s="1"/>
  <c r="G278" i="13"/>
  <c r="I721" i="13"/>
  <c r="G781" i="13"/>
  <c r="G681" i="13"/>
  <c r="I761" i="13"/>
  <c r="F781" i="13"/>
  <c r="F701" i="13"/>
  <c r="F681" i="13"/>
  <c r="H701" i="13"/>
  <c r="I701" i="13"/>
  <c r="F421" i="13"/>
  <c r="K781" i="13"/>
  <c r="K701" i="13"/>
  <c r="K681" i="13"/>
  <c r="K421" i="13"/>
  <c r="G361" i="13"/>
  <c r="J781" i="13"/>
  <c r="G761" i="13"/>
  <c r="L721" i="13"/>
  <c r="I781" i="13"/>
  <c r="I361" i="13"/>
  <c r="J761" i="13"/>
  <c r="J681" i="13"/>
  <c r="G421" i="13"/>
  <c r="L701" i="13"/>
  <c r="L421" i="13"/>
  <c r="G701" i="13"/>
  <c r="F761" i="13"/>
  <c r="F721" i="13"/>
  <c r="H761" i="13"/>
  <c r="H721" i="13"/>
  <c r="L361" i="13"/>
  <c r="J361" i="13"/>
  <c r="K761" i="13"/>
  <c r="K721" i="13"/>
  <c r="J721" i="13"/>
  <c r="J421" i="13"/>
  <c r="G721" i="13"/>
  <c r="K361" i="13"/>
  <c r="L761" i="13"/>
  <c r="I421" i="13"/>
  <c r="J701" i="13"/>
  <c r="F361" i="13"/>
  <c r="L781" i="13"/>
  <c r="L681" i="13"/>
  <c r="L441" i="13"/>
  <c r="K441" i="13"/>
  <c r="J441" i="13"/>
  <c r="G441" i="13"/>
  <c r="L401" i="13"/>
  <c r="L198" i="13" s="1"/>
  <c r="H521" i="13"/>
  <c r="E801" i="13"/>
  <c r="F441" i="13"/>
  <c r="H441" i="13"/>
  <c r="H481" i="13"/>
  <c r="H461" i="13"/>
  <c r="E461" i="13"/>
  <c r="E481" i="13"/>
  <c r="I441" i="13"/>
  <c r="L218" i="13" l="1"/>
  <c r="F218" i="13"/>
  <c r="K801" i="13"/>
  <c r="F801" i="13"/>
  <c r="G801" i="13"/>
  <c r="J218" i="13"/>
  <c r="J258" i="13"/>
  <c r="F258" i="13"/>
  <c r="J801" i="13"/>
  <c r="I681" i="13"/>
  <c r="I218" i="13" s="1"/>
  <c r="L801" i="13"/>
  <c r="G218" i="13"/>
  <c r="I258" i="13"/>
  <c r="H136" i="11"/>
  <c r="H216" i="11" s="1"/>
  <c r="H278" i="13"/>
  <c r="E521" i="13"/>
  <c r="K218" i="13"/>
  <c r="L258" i="13"/>
  <c r="H258" i="13"/>
  <c r="E136" i="11"/>
  <c r="I801" i="13"/>
  <c r="K258" i="13"/>
  <c r="G258" i="13"/>
  <c r="H681" i="13"/>
  <c r="H218" i="13" s="1"/>
  <c r="E421" i="13"/>
  <c r="H401" i="13"/>
  <c r="J401" i="13"/>
  <c r="J198" i="13" s="1"/>
  <c r="G401" i="13"/>
  <c r="G198" i="13" s="1"/>
  <c r="H781" i="13"/>
  <c r="K401" i="13"/>
  <c r="K198" i="13" s="1"/>
  <c r="H421" i="13"/>
  <c r="H361" i="13"/>
  <c r="E361" i="13"/>
  <c r="E681" i="13"/>
  <c r="I401" i="13"/>
  <c r="I198" i="13" s="1"/>
  <c r="F401" i="13"/>
  <c r="F198" i="13" s="1"/>
  <c r="E761" i="13" l="1"/>
  <c r="E781" i="13"/>
  <c r="E561" i="13"/>
  <c r="E661" i="13"/>
  <c r="H801" i="13"/>
  <c r="H541" i="13"/>
  <c r="H198" i="13"/>
  <c r="E701" i="13"/>
  <c r="E721" i="13"/>
  <c r="E218" i="13" l="1"/>
  <c r="E641" i="13"/>
  <c r="E621" i="13"/>
  <c r="E156" i="11"/>
  <c r="E216" i="11" s="1"/>
  <c r="E278" i="13"/>
  <c r="E501" i="13"/>
  <c r="E601" i="13"/>
  <c r="E401" i="13" l="1"/>
  <c r="E198" i="13" s="1"/>
  <c r="E441" i="13"/>
  <c r="H744" i="13" l="1"/>
  <c r="F744" i="13"/>
  <c r="G745" i="13"/>
  <c r="L744" i="13"/>
  <c r="I744" i="13"/>
  <c r="K744" i="13"/>
  <c r="G744" i="13"/>
  <c r="Q740" i="13"/>
  <c r="Q195" i="11" s="1"/>
  <c r="N740" i="13"/>
  <c r="G740" i="13"/>
  <c r="G195" i="11" s="1"/>
  <c r="K737" i="13"/>
  <c r="E745" i="13"/>
  <c r="E737" i="13"/>
  <c r="U737" i="13"/>
  <c r="U192" i="11" s="1"/>
  <c r="N737" i="13"/>
  <c r="E744" i="13"/>
  <c r="E739" i="13"/>
  <c r="E194" i="11" s="1"/>
  <c r="E738" i="13"/>
  <c r="E193" i="11" s="1"/>
  <c r="E740" i="13"/>
  <c r="E195" i="11" s="1"/>
  <c r="P739" i="13"/>
  <c r="P194" i="11" s="1"/>
  <c r="K745" i="13" l="1"/>
  <c r="F745" i="13"/>
  <c r="H745" i="13"/>
  <c r="AF737" i="13"/>
  <c r="N192" i="11"/>
  <c r="E192" i="11"/>
  <c r="E748" i="13"/>
  <c r="E749" i="13" s="1"/>
  <c r="J744" i="13"/>
  <c r="L199" i="11"/>
  <c r="L219" i="11" s="1"/>
  <c r="L281" i="13"/>
  <c r="L904" i="13"/>
  <c r="G200" i="11"/>
  <c r="G220" i="11" s="1"/>
  <c r="G282" i="13"/>
  <c r="G905" i="13"/>
  <c r="H199" i="11"/>
  <c r="H219" i="11" s="1"/>
  <c r="H904" i="13"/>
  <c r="H281" i="13"/>
  <c r="I745" i="13"/>
  <c r="J745" i="13"/>
  <c r="E199" i="11"/>
  <c r="E219" i="11" s="1"/>
  <c r="E904" i="13"/>
  <c r="E281" i="13"/>
  <c r="L745" i="13"/>
  <c r="E200" i="11"/>
  <c r="E220" i="11" s="1"/>
  <c r="E905" i="13"/>
  <c r="E282" i="13"/>
  <c r="K192" i="11"/>
  <c r="AF740" i="13"/>
  <c r="N195" i="11"/>
  <c r="F199" i="11"/>
  <c r="F219" i="11" s="1"/>
  <c r="F281" i="13"/>
  <c r="F904" i="13"/>
  <c r="G199" i="11"/>
  <c r="G219" i="11" s="1"/>
  <c r="G281" i="13"/>
  <c r="G904" i="13"/>
  <c r="K199" i="11"/>
  <c r="K219" i="11" s="1"/>
  <c r="K281" i="13"/>
  <c r="K904" i="13"/>
  <c r="I199" i="11"/>
  <c r="I219" i="11" s="1"/>
  <c r="I281" i="13"/>
  <c r="I904" i="13"/>
  <c r="O738" i="13"/>
  <c r="O193" i="11" s="1"/>
  <c r="H739" i="13"/>
  <c r="H194" i="11" s="1"/>
  <c r="U740" i="13"/>
  <c r="U195" i="11" s="1"/>
  <c r="L740" i="13"/>
  <c r="L195" i="11" s="1"/>
  <c r="K740" i="13"/>
  <c r="K195" i="11" s="1"/>
  <c r="P738" i="13"/>
  <c r="P193" i="11" s="1"/>
  <c r="H737" i="13"/>
  <c r="O740" i="13"/>
  <c r="O195" i="11" s="1"/>
  <c r="R739" i="13"/>
  <c r="R194" i="11" s="1"/>
  <c r="I739" i="13"/>
  <c r="I194" i="11" s="1"/>
  <c r="F738" i="13"/>
  <c r="F193" i="11" s="1"/>
  <c r="N739" i="13"/>
  <c r="T738" i="13"/>
  <c r="T193" i="11" s="1"/>
  <c r="Q739" i="13"/>
  <c r="Q194" i="11" s="1"/>
  <c r="K738" i="13"/>
  <c r="K193" i="11" s="1"/>
  <c r="J740" i="13"/>
  <c r="J195" i="11" s="1"/>
  <c r="Q737" i="13"/>
  <c r="Q192" i="11" s="1"/>
  <c r="O739" i="13"/>
  <c r="O194" i="11" s="1"/>
  <c r="H740" i="13"/>
  <c r="H195" i="11" s="1"/>
  <c r="U739" i="13"/>
  <c r="U194" i="11" s="1"/>
  <c r="L739" i="13"/>
  <c r="L194" i="11" s="1"/>
  <c r="H738" i="13"/>
  <c r="H193" i="11" s="1"/>
  <c r="R737" i="13"/>
  <c r="R192" i="11" s="1"/>
  <c r="S737" i="13"/>
  <c r="S192" i="11" s="1"/>
  <c r="R738" i="13"/>
  <c r="R193" i="11" s="1"/>
  <c r="G739" i="13"/>
  <c r="G194" i="11" s="1"/>
  <c r="O737" i="13"/>
  <c r="O192" i="11" s="1"/>
  <c r="J738" i="13"/>
  <c r="J193" i="11" s="1"/>
  <c r="S738" i="13"/>
  <c r="S193" i="11" s="1"/>
  <c r="I740" i="13"/>
  <c r="I195" i="11" s="1"/>
  <c r="G737" i="13"/>
  <c r="T740" i="13"/>
  <c r="T195" i="11" s="1"/>
  <c r="T739" i="13"/>
  <c r="T194" i="11" s="1"/>
  <c r="K739" i="13"/>
  <c r="K194" i="11" s="1"/>
  <c r="Q738" i="13"/>
  <c r="Q193" i="11" s="1"/>
  <c r="I737" i="13"/>
  <c r="J737" i="13"/>
  <c r="F740" i="13"/>
  <c r="F195" i="11" s="1"/>
  <c r="T737" i="13"/>
  <c r="T192" i="11" s="1"/>
  <c r="S740" i="13"/>
  <c r="S195" i="11" s="1"/>
  <c r="I738" i="13"/>
  <c r="I193" i="11" s="1"/>
  <c r="U738" i="13"/>
  <c r="U193" i="11" s="1"/>
  <c r="L738" i="13"/>
  <c r="L193" i="11" s="1"/>
  <c r="F737" i="13"/>
  <c r="R740" i="13"/>
  <c r="R195" i="11" s="1"/>
  <c r="S739" i="13"/>
  <c r="S194" i="11" s="1"/>
  <c r="J739" i="13"/>
  <c r="J194" i="11" s="1"/>
  <c r="G738" i="13"/>
  <c r="G193" i="11" s="1"/>
  <c r="N738" i="13"/>
  <c r="L737" i="13"/>
  <c r="I192" i="11" l="1"/>
  <c r="I748" i="13"/>
  <c r="I749" i="13" s="1"/>
  <c r="L192" i="11"/>
  <c r="L748" i="13"/>
  <c r="L749" i="13" s="1"/>
  <c r="F192" i="11"/>
  <c r="J200" i="11"/>
  <c r="J220" i="11" s="1"/>
  <c r="J282" i="13"/>
  <c r="J905" i="13"/>
  <c r="I200" i="11"/>
  <c r="I220" i="11" s="1"/>
  <c r="I282" i="13"/>
  <c r="I905" i="13"/>
  <c r="H200" i="11"/>
  <c r="H220" i="11" s="1"/>
  <c r="H905" i="13"/>
  <c r="H282" i="13"/>
  <c r="H192" i="11"/>
  <c r="H748" i="13"/>
  <c r="K748" i="13"/>
  <c r="K749" i="13" s="1"/>
  <c r="E203" i="11"/>
  <c r="J192" i="11"/>
  <c r="J748" i="13"/>
  <c r="J749" i="13" s="1"/>
  <c r="G192" i="11"/>
  <c r="G748" i="13"/>
  <c r="AF738" i="13"/>
  <c r="N193" i="11"/>
  <c r="F739" i="13"/>
  <c r="F194" i="11" s="1"/>
  <c r="J199" i="11"/>
  <c r="J219" i="11" s="1"/>
  <c r="J281" i="13"/>
  <c r="J904" i="13"/>
  <c r="AF192" i="11"/>
  <c r="F200" i="11"/>
  <c r="F220" i="11" s="1"/>
  <c r="F282" i="13"/>
  <c r="F905" i="13"/>
  <c r="K200" i="11"/>
  <c r="K220" i="11" s="1"/>
  <c r="K282" i="13"/>
  <c r="K905" i="13"/>
  <c r="AF739" i="13"/>
  <c r="N194" i="11"/>
  <c r="AF195" i="11"/>
  <c r="L200" i="11"/>
  <c r="L220" i="11" s="1"/>
  <c r="L282" i="13"/>
  <c r="L905" i="13"/>
  <c r="P737" i="13" l="1"/>
  <c r="P192" i="11" s="1"/>
  <c r="K232" i="11"/>
  <c r="K203" i="11"/>
  <c r="K204" i="11" s="1"/>
  <c r="AF193" i="11"/>
  <c r="G749" i="13"/>
  <c r="G204" i="11" s="1"/>
  <c r="G203" i="11"/>
  <c r="J203" i="11"/>
  <c r="J204" i="11" s="1"/>
  <c r="H203" i="11"/>
  <c r="H749" i="13"/>
  <c r="H204" i="11" s="1"/>
  <c r="F748" i="13"/>
  <c r="L203" i="11"/>
  <c r="L204" i="11" s="1"/>
  <c r="AF194" i="11"/>
  <c r="P740" i="13"/>
  <c r="P195" i="11" s="1"/>
  <c r="K235" i="11"/>
  <c r="E204" i="11"/>
  <c r="I203" i="11"/>
  <c r="I204" i="11" s="1"/>
  <c r="F203" i="11" l="1"/>
  <c r="F749" i="13"/>
  <c r="F204" i="11" s="1"/>
  <c r="K233" i="11"/>
  <c r="K234" i="11"/>
  <c r="F341" i="13"/>
  <c r="L321" i="13"/>
  <c r="I341" i="13"/>
  <c r="J341" i="13"/>
  <c r="J321" i="13"/>
  <c r="G341" i="13"/>
  <c r="K341" i="13"/>
  <c r="I321" i="13"/>
  <c r="F321" i="13"/>
  <c r="G321" i="13"/>
  <c r="K321" i="13"/>
  <c r="L341" i="13"/>
  <c r="H341" i="13" l="1"/>
  <c r="E321" i="13"/>
  <c r="H321" i="13"/>
  <c r="E301" i="13" l="1"/>
  <c r="G301" i="13" l="1"/>
  <c r="J301" i="13"/>
  <c r="F301" i="13"/>
  <c r="I301" i="13"/>
  <c r="K301" i="13"/>
  <c r="H301" i="13"/>
  <c r="L301" i="13"/>
  <c r="J178" i="13" l="1"/>
  <c r="J158" i="13" s="1"/>
  <c r="J901" i="13"/>
  <c r="K178" i="13"/>
  <c r="K158" i="13" s="1"/>
  <c r="K901" i="13"/>
  <c r="E341" i="13"/>
  <c r="F178" i="13"/>
  <c r="F158" i="13" s="1"/>
  <c r="F901" i="13"/>
  <c r="G178" i="13"/>
  <c r="G158" i="13" s="1"/>
  <c r="G901" i="13"/>
  <c r="L178" i="13"/>
  <c r="L158" i="13" s="1"/>
  <c r="L901" i="13"/>
  <c r="H178" i="13"/>
  <c r="H158" i="13" s="1"/>
  <c r="H901" i="13"/>
  <c r="I178" i="13"/>
  <c r="I158" i="13" s="1"/>
  <c r="I901" i="13"/>
  <c r="E901" i="13" l="1"/>
  <c r="E178" i="13"/>
  <c r="E158" i="13" s="1"/>
  <c r="S536" i="13" l="1"/>
  <c r="O536" i="13"/>
  <c r="N536" i="13"/>
  <c r="AF536" i="13" s="1"/>
  <c r="Q536" i="13"/>
  <c r="P536" i="13"/>
  <c r="U536" i="13"/>
  <c r="T536" i="13"/>
  <c r="R536" i="13"/>
  <c r="U546" i="13" l="1"/>
  <c r="P543" i="13"/>
  <c r="P535" i="13"/>
  <c r="N547" i="13"/>
  <c r="AF547" i="13" s="1"/>
  <c r="Q534" i="13"/>
  <c r="N544" i="13"/>
  <c r="AF544" i="13" s="1"/>
  <c r="P544" i="13"/>
  <c r="P546" i="13"/>
  <c r="N546" i="13"/>
  <c r="AF546" i="13" s="1"/>
  <c r="U542" i="13"/>
  <c r="S542" i="13"/>
  <c r="T543" i="13"/>
  <c r="R543" i="13"/>
  <c r="T535" i="13"/>
  <c r="R535" i="13"/>
  <c r="R545" i="13"/>
  <c r="T545" i="13"/>
  <c r="T547" i="13"/>
  <c r="R547" i="13"/>
  <c r="U534" i="13"/>
  <c r="S534" i="13"/>
  <c r="U544" i="13"/>
  <c r="S546" i="13"/>
  <c r="O542" i="13"/>
  <c r="N535" i="13"/>
  <c r="AF535" i="13" s="1"/>
  <c r="N545" i="13"/>
  <c r="AF545" i="13" s="1"/>
  <c r="P547" i="13"/>
  <c r="R544" i="13"/>
  <c r="T544" i="13"/>
  <c r="T546" i="13"/>
  <c r="R546" i="13"/>
  <c r="P542" i="13"/>
  <c r="N542" i="13"/>
  <c r="AF542" i="13" s="1"/>
  <c r="O543" i="13"/>
  <c r="Q543" i="13"/>
  <c r="O535" i="13"/>
  <c r="Q535" i="13"/>
  <c r="Q545" i="13"/>
  <c r="O545" i="13"/>
  <c r="O547" i="13"/>
  <c r="Q547" i="13"/>
  <c r="P534" i="13"/>
  <c r="N534" i="13"/>
  <c r="S544" i="13"/>
  <c r="Q542" i="13"/>
  <c r="N543" i="13"/>
  <c r="AF543" i="13" s="1"/>
  <c r="P545" i="13"/>
  <c r="O534" i="13"/>
  <c r="O544" i="13"/>
  <c r="Q544" i="13"/>
  <c r="Q546" i="13"/>
  <c r="O546" i="13"/>
  <c r="T542" i="13"/>
  <c r="R542" i="13"/>
  <c r="S543" i="13"/>
  <c r="U543" i="13"/>
  <c r="S535" i="13"/>
  <c r="U535" i="13"/>
  <c r="U545" i="13"/>
  <c r="S545" i="13"/>
  <c r="S547" i="13"/>
  <c r="U547" i="13"/>
  <c r="T534" i="13"/>
  <c r="R534" i="13"/>
  <c r="AF534" i="13" l="1"/>
  <c r="H580" i="13" l="1"/>
  <c r="H175" i="11" s="1"/>
  <c r="K579" i="13"/>
  <c r="K174" i="11" s="1"/>
  <c r="J578" i="13"/>
  <c r="J173" i="11" s="1"/>
  <c r="I577" i="13"/>
  <c r="K580" i="13"/>
  <c r="K175" i="11" s="1"/>
  <c r="G580" i="13"/>
  <c r="G175" i="11" s="1"/>
  <c r="J579" i="13"/>
  <c r="J174" i="11" s="1"/>
  <c r="F579" i="13"/>
  <c r="F174" i="11" s="1"/>
  <c r="I578" i="13"/>
  <c r="I173" i="11" s="1"/>
  <c r="L577" i="13"/>
  <c r="H577" i="13"/>
  <c r="L580" i="13"/>
  <c r="L175" i="11" s="1"/>
  <c r="F578" i="13"/>
  <c r="F173" i="11" s="1"/>
  <c r="J580" i="13"/>
  <c r="J175" i="11" s="1"/>
  <c r="F580" i="13"/>
  <c r="F175" i="11" s="1"/>
  <c r="I579" i="13"/>
  <c r="I174" i="11" s="1"/>
  <c r="L578" i="13"/>
  <c r="L173" i="11" s="1"/>
  <c r="H578" i="13"/>
  <c r="H173" i="11" s="1"/>
  <c r="K577" i="13"/>
  <c r="G579" i="13"/>
  <c r="G174" i="11" s="1"/>
  <c r="I580" i="13"/>
  <c r="I175" i="11" s="1"/>
  <c r="L579" i="13"/>
  <c r="L174" i="11" s="1"/>
  <c r="H579" i="13"/>
  <c r="H174" i="11" s="1"/>
  <c r="K578" i="13"/>
  <c r="K173" i="11" s="1"/>
  <c r="G578" i="13"/>
  <c r="G173" i="11" s="1"/>
  <c r="J577" i="13" l="1"/>
  <c r="I172" i="11"/>
  <c r="I588" i="13"/>
  <c r="I589" i="13" s="1"/>
  <c r="H172" i="11"/>
  <c r="H588" i="13"/>
  <c r="G577" i="13"/>
  <c r="L172" i="11"/>
  <c r="L588" i="13"/>
  <c r="L589" i="13" s="1"/>
  <c r="F577" i="13"/>
  <c r="K172" i="11"/>
  <c r="K588" i="13"/>
  <c r="K589" i="13" s="1"/>
  <c r="T579" i="13"/>
  <c r="T174" i="11" s="1"/>
  <c r="P580" i="13"/>
  <c r="P175" i="11" s="1"/>
  <c r="U579" i="13"/>
  <c r="U174" i="11" s="1"/>
  <c r="U577" i="13"/>
  <c r="U172" i="11" s="1"/>
  <c r="P578" i="13"/>
  <c r="P173" i="11" s="1"/>
  <c r="O577" i="13"/>
  <c r="O172" i="11" s="1"/>
  <c r="O580" i="13"/>
  <c r="O175" i="11" s="1"/>
  <c r="O579" i="13"/>
  <c r="O174" i="11" s="1"/>
  <c r="R577" i="13"/>
  <c r="R172" i="11" s="1"/>
  <c r="O578" i="13"/>
  <c r="O173" i="11" s="1"/>
  <c r="P579" i="13"/>
  <c r="P174" i="11" s="1"/>
  <c r="S580" i="13"/>
  <c r="S175" i="11" s="1"/>
  <c r="S579" i="13"/>
  <c r="S174" i="11" s="1"/>
  <c r="S578" i="13"/>
  <c r="S173" i="11" s="1"/>
  <c r="Q578" i="13"/>
  <c r="Q173" i="11" s="1"/>
  <c r="T577" i="13"/>
  <c r="T172" i="11" s="1"/>
  <c r="Q579" i="13"/>
  <c r="Q174" i="11" s="1"/>
  <c r="R580" i="13"/>
  <c r="R175" i="11" s="1"/>
  <c r="U580" i="13"/>
  <c r="U175" i="11" s="1"/>
  <c r="Q577" i="13"/>
  <c r="Q172" i="11" s="1"/>
  <c r="S577" i="13"/>
  <c r="S172" i="11" s="1"/>
  <c r="P577" i="13"/>
  <c r="P172" i="11" s="1"/>
  <c r="Q580" i="13"/>
  <c r="Q175" i="11" s="1"/>
  <c r="T578" i="13"/>
  <c r="T173" i="11" s="1"/>
  <c r="U578" i="13"/>
  <c r="U173" i="11" s="1"/>
  <c r="R578" i="13"/>
  <c r="R173" i="11" s="1"/>
  <c r="T580" i="13"/>
  <c r="T175" i="11" s="1"/>
  <c r="G172" i="11" l="1"/>
  <c r="G588" i="13"/>
  <c r="K183" i="11"/>
  <c r="K184" i="11" s="1"/>
  <c r="H589" i="13"/>
  <c r="H184" i="11" s="1"/>
  <c r="H183" i="11"/>
  <c r="L183" i="11"/>
  <c r="L184" i="11" s="1"/>
  <c r="J172" i="11"/>
  <c r="J588" i="13"/>
  <c r="J589" i="13" s="1"/>
  <c r="F172" i="11"/>
  <c r="F588" i="13"/>
  <c r="I183" i="11"/>
  <c r="I184" i="11" s="1"/>
  <c r="U574" i="13"/>
  <c r="U576" i="13"/>
  <c r="U171" i="11" s="1"/>
  <c r="E577" i="13"/>
  <c r="S574" i="13"/>
  <c r="R579" i="13"/>
  <c r="R174" i="11" s="1"/>
  <c r="N579" i="13" l="1"/>
  <c r="U169" i="11"/>
  <c r="E579" i="13"/>
  <c r="E174" i="11" s="1"/>
  <c r="F589" i="13"/>
  <c r="F184" i="11" s="1"/>
  <c r="F183" i="11"/>
  <c r="G183" i="11"/>
  <c r="G589" i="13"/>
  <c r="G184" i="11" s="1"/>
  <c r="E172" i="11"/>
  <c r="J183" i="11"/>
  <c r="J184" i="11" s="1"/>
  <c r="S169" i="11"/>
  <c r="R582" i="13"/>
  <c r="R177" i="11" s="1"/>
  <c r="U582" i="13"/>
  <c r="U177" i="11" s="1"/>
  <c r="P582" i="13"/>
  <c r="P177" i="11" s="1"/>
  <c r="P584" i="13"/>
  <c r="P179" i="11" s="1"/>
  <c r="U584" i="13"/>
  <c r="U179" i="11" s="1"/>
  <c r="U587" i="13"/>
  <c r="U182" i="11" s="1"/>
  <c r="Q585" i="13"/>
  <c r="Q180" i="11" s="1"/>
  <c r="P583" i="13"/>
  <c r="P178" i="11" s="1"/>
  <c r="P585" i="13"/>
  <c r="P180" i="11" s="1"/>
  <c r="P587" i="13"/>
  <c r="P182" i="11" s="1"/>
  <c r="P581" i="13"/>
  <c r="P176" i="11" s="1"/>
  <c r="O576" i="13"/>
  <c r="O171" i="11" s="1"/>
  <c r="O582" i="13"/>
  <c r="O177" i="11" s="1"/>
  <c r="Q583" i="13"/>
  <c r="Q178" i="11" s="1"/>
  <c r="O584" i="13"/>
  <c r="O179" i="11" s="1"/>
  <c r="S582" i="13"/>
  <c r="S177" i="11" s="1"/>
  <c r="O587" i="13"/>
  <c r="O182" i="11" s="1"/>
  <c r="Q581" i="13"/>
  <c r="Q176" i="11" s="1"/>
  <c r="S581" i="13"/>
  <c r="S176" i="11" s="1"/>
  <c r="S575" i="13"/>
  <c r="S170" i="11" s="1"/>
  <c r="U585" i="13"/>
  <c r="U180" i="11" s="1"/>
  <c r="S586" i="13"/>
  <c r="S181" i="11" s="1"/>
  <c r="R586" i="13"/>
  <c r="R181" i="11" s="1"/>
  <c r="S576" i="13"/>
  <c r="S171" i="11" s="1"/>
  <c r="O574" i="13"/>
  <c r="R574" i="13"/>
  <c r="O575" i="13"/>
  <c r="O170" i="11" s="1"/>
  <c r="U586" i="13"/>
  <c r="U181" i="11" s="1"/>
  <c r="P576" i="13"/>
  <c r="P171" i="11" s="1"/>
  <c r="T576" i="13"/>
  <c r="T171" i="11" s="1"/>
  <c r="R583" i="13"/>
  <c r="R178" i="11" s="1"/>
  <c r="O583" i="13"/>
  <c r="O178" i="11" s="1"/>
  <c r="U583" i="13"/>
  <c r="U178" i="11" s="1"/>
  <c r="S584" i="13"/>
  <c r="S179" i="11" s="1"/>
  <c r="S587" i="13"/>
  <c r="S182" i="11" s="1"/>
  <c r="U581" i="13"/>
  <c r="U176" i="11" s="1"/>
  <c r="Q575" i="13"/>
  <c r="Q170" i="11" s="1"/>
  <c r="O585" i="13"/>
  <c r="O180" i="11" s="1"/>
  <c r="T586" i="13"/>
  <c r="T181" i="11" s="1"/>
  <c r="T574" i="13"/>
  <c r="Q574" i="13"/>
  <c r="P574" i="13"/>
  <c r="T583" i="13"/>
  <c r="T178" i="11" s="1"/>
  <c r="O581" i="13"/>
  <c r="O176" i="11" s="1"/>
  <c r="O586" i="13"/>
  <c r="O181" i="11" s="1"/>
  <c r="P575" i="13"/>
  <c r="P170" i="11" s="1"/>
  <c r="P586" i="13"/>
  <c r="P181" i="11" s="1"/>
  <c r="S583" i="13"/>
  <c r="S178" i="11" s="1"/>
  <c r="Q584" i="13"/>
  <c r="Q179" i="11" s="1"/>
  <c r="Q582" i="13"/>
  <c r="Q177" i="11" s="1"/>
  <c r="Q587" i="13"/>
  <c r="Q182" i="11" s="1"/>
  <c r="R575" i="13"/>
  <c r="R170" i="11" s="1"/>
  <c r="S585" i="13"/>
  <c r="S180" i="11" s="1"/>
  <c r="Q586" i="13"/>
  <c r="Q181" i="11" s="1"/>
  <c r="T584" i="13"/>
  <c r="T179" i="11" s="1"/>
  <c r="R584" i="13"/>
  <c r="R179" i="11" s="1"/>
  <c r="T575" i="13"/>
  <c r="T170" i="11" s="1"/>
  <c r="T582" i="13"/>
  <c r="T177" i="11" s="1"/>
  <c r="T585" i="13"/>
  <c r="T180" i="11" s="1"/>
  <c r="R585" i="13"/>
  <c r="R180" i="11" s="1"/>
  <c r="T587" i="13"/>
  <c r="T182" i="11" s="1"/>
  <c r="R587" i="13"/>
  <c r="R182" i="11" s="1"/>
  <c r="T581" i="13"/>
  <c r="T176" i="11" s="1"/>
  <c r="R581" i="13"/>
  <c r="R176" i="11" s="1"/>
  <c r="Q576" i="13"/>
  <c r="Q171" i="11" s="1"/>
  <c r="R576" i="13"/>
  <c r="R171" i="11" s="1"/>
  <c r="N574" i="13"/>
  <c r="N169" i="11" l="1"/>
  <c r="AF574" i="13"/>
  <c r="Q169" i="11"/>
  <c r="Q183" i="11" s="1"/>
  <c r="Q184" i="11" s="1"/>
  <c r="Q588" i="13"/>
  <c r="Q589" i="13" s="1"/>
  <c r="N580" i="13"/>
  <c r="E580" i="13"/>
  <c r="E175" i="11" s="1"/>
  <c r="S183" i="11"/>
  <c r="S184" i="11" s="1"/>
  <c r="U575" i="13"/>
  <c r="R169" i="11"/>
  <c r="R183" i="11" s="1"/>
  <c r="R184" i="11" s="1"/>
  <c r="R588" i="13"/>
  <c r="R589" i="13" s="1"/>
  <c r="E578" i="13"/>
  <c r="AF579" i="13"/>
  <c r="N174" i="11"/>
  <c r="P169" i="11"/>
  <c r="P183" i="11" s="1"/>
  <c r="P184" i="11" s="1"/>
  <c r="P588" i="13"/>
  <c r="P589" i="13" s="1"/>
  <c r="T169" i="11"/>
  <c r="T183" i="11" s="1"/>
  <c r="T184" i="11" s="1"/>
  <c r="T588" i="13"/>
  <c r="T589" i="13" s="1"/>
  <c r="O169" i="11"/>
  <c r="O183" i="11" s="1"/>
  <c r="O184" i="11" s="1"/>
  <c r="O588" i="13"/>
  <c r="O589" i="13" s="1"/>
  <c r="S588" i="13"/>
  <c r="S589" i="13" s="1"/>
  <c r="N578" i="13" l="1"/>
  <c r="N577" i="13"/>
  <c r="E173" i="11"/>
  <c r="E588" i="13"/>
  <c r="E589" i="13" s="1"/>
  <c r="U170" i="11"/>
  <c r="U183" i="11" s="1"/>
  <c r="U184" i="11" s="1"/>
  <c r="U588" i="13"/>
  <c r="U589" i="13" s="1"/>
  <c r="AF580" i="13"/>
  <c r="N175" i="11"/>
  <c r="AF174" i="11"/>
  <c r="I234" i="11" s="1"/>
  <c r="AF169" i="11"/>
  <c r="I229" i="11" s="1"/>
  <c r="N575" i="13"/>
  <c r="N576" i="13" l="1"/>
  <c r="AF577" i="13"/>
  <c r="N172" i="11"/>
  <c r="N586" i="13"/>
  <c r="N587" i="13"/>
  <c r="AF175" i="11"/>
  <c r="I235" i="11" s="1"/>
  <c r="AF578" i="13"/>
  <c r="N173" i="11"/>
  <c r="N584" i="13"/>
  <c r="N582" i="13"/>
  <c r="N581" i="13"/>
  <c r="N585" i="13"/>
  <c r="AF575" i="13"/>
  <c r="N170" i="11"/>
  <c r="N583" i="13"/>
  <c r="E183" i="11"/>
  <c r="N588" i="13" l="1"/>
  <c r="AF588" i="13" s="1"/>
  <c r="AF585" i="13"/>
  <c r="N180" i="11"/>
  <c r="AF180" i="11" s="1"/>
  <c r="I240" i="11" s="1"/>
  <c r="AF582" i="13"/>
  <c r="N177" i="11"/>
  <c r="AF177" i="11" s="1"/>
  <c r="I237" i="11" s="1"/>
  <c r="AF173" i="11"/>
  <c r="I233" i="11" s="1"/>
  <c r="AF587" i="13"/>
  <c r="N182" i="11"/>
  <c r="AF182" i="11" s="1"/>
  <c r="I242" i="11" s="1"/>
  <c r="AF172" i="11"/>
  <c r="I232" i="11" s="1"/>
  <c r="E184" i="11"/>
  <c r="AF170" i="11"/>
  <c r="I230" i="11" s="1"/>
  <c r="AF581" i="13"/>
  <c r="N176" i="11"/>
  <c r="AF176" i="11" s="1"/>
  <c r="AF584" i="13"/>
  <c r="N179" i="11"/>
  <c r="AF179" i="11" s="1"/>
  <c r="I239" i="11" s="1"/>
  <c r="AF586" i="13"/>
  <c r="N181" i="11"/>
  <c r="AF181" i="11" s="1"/>
  <c r="I241" i="11" s="1"/>
  <c r="AF576" i="13"/>
  <c r="N171" i="11"/>
  <c r="AF171" i="11" s="1"/>
  <c r="I231" i="11" s="1"/>
  <c r="AF583" i="13"/>
  <c r="N178" i="11"/>
  <c r="AF178" i="11" s="1"/>
  <c r="N589" i="13" l="1"/>
  <c r="AF589" i="13" s="1"/>
  <c r="I236" i="11"/>
  <c r="I238" i="11"/>
  <c r="N183" i="11"/>
  <c r="F868" i="13" l="1"/>
  <c r="F869" i="13" s="1"/>
  <c r="H868" i="13"/>
  <c r="H869" i="13" s="1"/>
  <c r="K868" i="13"/>
  <c r="K869" i="13" s="1"/>
  <c r="E868" i="13"/>
  <c r="E869" i="13" s="1"/>
  <c r="G868" i="13"/>
  <c r="G869" i="13" s="1"/>
  <c r="J868" i="13"/>
  <c r="J869" i="13" s="1"/>
  <c r="I868" i="13"/>
  <c r="I869" i="13" s="1"/>
  <c r="AF183" i="11"/>
  <c r="N184" i="11"/>
  <c r="AF184" i="11" s="1"/>
  <c r="L868" i="13"/>
  <c r="L869" i="13" s="1"/>
  <c r="I244" i="11" l="1"/>
  <c r="I243" i="11"/>
  <c r="E250" i="11" s="1"/>
  <c r="I377" i="13" l="1"/>
  <c r="F377" i="13"/>
  <c r="J377" i="13"/>
  <c r="F378" i="13"/>
  <c r="J378" i="13"/>
  <c r="F379" i="13"/>
  <c r="J379" i="13"/>
  <c r="F380" i="13"/>
  <c r="J380" i="13"/>
  <c r="I378" i="13"/>
  <c r="I380" i="13"/>
  <c r="G377" i="13"/>
  <c r="K377" i="13"/>
  <c r="G378" i="13"/>
  <c r="K378" i="13"/>
  <c r="G379" i="13"/>
  <c r="K379" i="13"/>
  <c r="G380" i="13"/>
  <c r="K380" i="13"/>
  <c r="I379" i="13"/>
  <c r="H377" i="13"/>
  <c r="L377" i="13"/>
  <c r="H378" i="13"/>
  <c r="L378" i="13"/>
  <c r="H379" i="13"/>
  <c r="L379" i="13"/>
  <c r="H380" i="13"/>
  <c r="L380" i="13"/>
  <c r="I637" i="13"/>
  <c r="I797" i="13"/>
  <c r="I837" i="13"/>
  <c r="I597" i="13"/>
  <c r="I477" i="13"/>
  <c r="I517" i="13"/>
  <c r="I457" i="13"/>
  <c r="I617" i="13"/>
  <c r="I598" i="13"/>
  <c r="I658" i="13"/>
  <c r="I538" i="13"/>
  <c r="I458" i="13"/>
  <c r="I618" i="13"/>
  <c r="I639" i="13"/>
  <c r="I599" i="13"/>
  <c r="I659" i="13"/>
  <c r="I539" i="13"/>
  <c r="I459" i="13"/>
  <c r="I619" i="13"/>
  <c r="I660" i="13"/>
  <c r="I520" i="13"/>
  <c r="F637" i="13"/>
  <c r="J637" i="13"/>
  <c r="F797" i="13"/>
  <c r="J797" i="13"/>
  <c r="F837" i="13"/>
  <c r="J837" i="13"/>
  <c r="F817" i="13"/>
  <c r="J817" i="13"/>
  <c r="F597" i="13"/>
  <c r="J597" i="13"/>
  <c r="F477" i="13"/>
  <c r="J477" i="13"/>
  <c r="F657" i="13"/>
  <c r="J657" i="13"/>
  <c r="F497" i="13"/>
  <c r="J497" i="13"/>
  <c r="F557" i="13"/>
  <c r="J557" i="13"/>
  <c r="F537" i="13"/>
  <c r="J537" i="13"/>
  <c r="F517" i="13"/>
  <c r="J517" i="13"/>
  <c r="F457" i="13"/>
  <c r="J457" i="13"/>
  <c r="F617" i="13"/>
  <c r="J617" i="13"/>
  <c r="F638" i="13"/>
  <c r="J638" i="13"/>
  <c r="F598" i="13"/>
  <c r="J598" i="13"/>
  <c r="F478" i="13"/>
  <c r="J478" i="13"/>
  <c r="F658" i="13"/>
  <c r="J658" i="13"/>
  <c r="F498" i="13"/>
  <c r="J498" i="13"/>
  <c r="F558" i="13"/>
  <c r="F153" i="11" s="1"/>
  <c r="J558" i="13"/>
  <c r="J153" i="11" s="1"/>
  <c r="F538" i="13"/>
  <c r="J538" i="13"/>
  <c r="F518" i="13"/>
  <c r="J518" i="13"/>
  <c r="F458" i="13"/>
  <c r="J458" i="13"/>
  <c r="F618" i="13"/>
  <c r="J618" i="13"/>
  <c r="F639" i="13"/>
  <c r="J639" i="13"/>
  <c r="F599" i="13"/>
  <c r="J599" i="13"/>
  <c r="F479" i="13"/>
  <c r="J479" i="13"/>
  <c r="F659" i="13"/>
  <c r="J659" i="13"/>
  <c r="F499" i="13"/>
  <c r="J499" i="13"/>
  <c r="F559" i="13"/>
  <c r="F154" i="11" s="1"/>
  <c r="J559" i="13"/>
  <c r="J154" i="11" s="1"/>
  <c r="F539" i="13"/>
  <c r="J539" i="13"/>
  <c r="F519" i="13"/>
  <c r="J519" i="13"/>
  <c r="F459" i="13"/>
  <c r="J459" i="13"/>
  <c r="F619" i="13"/>
  <c r="J619" i="13"/>
  <c r="F640" i="13"/>
  <c r="J640" i="13"/>
  <c r="F600" i="13"/>
  <c r="J600" i="13"/>
  <c r="F480" i="13"/>
  <c r="J480" i="13"/>
  <c r="F660" i="13"/>
  <c r="J660" i="13"/>
  <c r="F500" i="13"/>
  <c r="J500" i="13"/>
  <c r="F560" i="13"/>
  <c r="F155" i="11" s="1"/>
  <c r="J560" i="13"/>
  <c r="J155" i="11" s="1"/>
  <c r="F540" i="13"/>
  <c r="J540" i="13"/>
  <c r="F520" i="13"/>
  <c r="J520" i="13"/>
  <c r="F460" i="13"/>
  <c r="J460" i="13"/>
  <c r="F620" i="13"/>
  <c r="J620" i="13"/>
  <c r="I817" i="13"/>
  <c r="I557" i="13"/>
  <c r="I537" i="13"/>
  <c r="I498" i="13"/>
  <c r="I479" i="13"/>
  <c r="I499" i="13"/>
  <c r="I640" i="13"/>
  <c r="I560" i="13"/>
  <c r="I155" i="11" s="1"/>
  <c r="G637" i="13"/>
  <c r="K637" i="13"/>
  <c r="G797" i="13"/>
  <c r="K797" i="13"/>
  <c r="G837" i="13"/>
  <c r="K837" i="13"/>
  <c r="G817" i="13"/>
  <c r="K817" i="13"/>
  <c r="G597" i="13"/>
  <c r="K597" i="13"/>
  <c r="G477" i="13"/>
  <c r="K477" i="13"/>
  <c r="G657" i="13"/>
  <c r="K657" i="13"/>
  <c r="G497" i="13"/>
  <c r="K497" i="13"/>
  <c r="G557" i="13"/>
  <c r="K557" i="13"/>
  <c r="G537" i="13"/>
  <c r="K537" i="13"/>
  <c r="G517" i="13"/>
  <c r="K517" i="13"/>
  <c r="G457" i="13"/>
  <c r="K457" i="13"/>
  <c r="G617" i="13"/>
  <c r="K617" i="13"/>
  <c r="G638" i="13"/>
  <c r="K638" i="13"/>
  <c r="G598" i="13"/>
  <c r="K598" i="13"/>
  <c r="G478" i="13"/>
  <c r="K478" i="13"/>
  <c r="G658" i="13"/>
  <c r="K658" i="13"/>
  <c r="G498" i="13"/>
  <c r="K498" i="13"/>
  <c r="G558" i="13"/>
  <c r="G153" i="11" s="1"/>
  <c r="K558" i="13"/>
  <c r="K153" i="11" s="1"/>
  <c r="G538" i="13"/>
  <c r="K538" i="13"/>
  <c r="G518" i="13"/>
  <c r="K518" i="13"/>
  <c r="G458" i="13"/>
  <c r="K458" i="13"/>
  <c r="G618" i="13"/>
  <c r="K618" i="13"/>
  <c r="G639" i="13"/>
  <c r="K639" i="13"/>
  <c r="G599" i="13"/>
  <c r="K599" i="13"/>
  <c r="G479" i="13"/>
  <c r="K479" i="13"/>
  <c r="G659" i="13"/>
  <c r="K659" i="13"/>
  <c r="G499" i="13"/>
  <c r="K499" i="13"/>
  <c r="G559" i="13"/>
  <c r="G154" i="11" s="1"/>
  <c r="K559" i="13"/>
  <c r="K154" i="11" s="1"/>
  <c r="G539" i="13"/>
  <c r="K539" i="13"/>
  <c r="G519" i="13"/>
  <c r="K519" i="13"/>
  <c r="G459" i="13"/>
  <c r="K459" i="13"/>
  <c r="G619" i="13"/>
  <c r="K619" i="13"/>
  <c r="G640" i="13"/>
  <c r="K640" i="13"/>
  <c r="G600" i="13"/>
  <c r="K600" i="13"/>
  <c r="G480" i="13"/>
  <c r="K480" i="13"/>
  <c r="G660" i="13"/>
  <c r="K660" i="13"/>
  <c r="G500" i="13"/>
  <c r="K500" i="13"/>
  <c r="G560" i="13"/>
  <c r="G155" i="11" s="1"/>
  <c r="K560" i="13"/>
  <c r="K155" i="11" s="1"/>
  <c r="G540" i="13"/>
  <c r="K540" i="13"/>
  <c r="G520" i="13"/>
  <c r="K520" i="13"/>
  <c r="G460" i="13"/>
  <c r="K460" i="13"/>
  <c r="G620" i="13"/>
  <c r="K620" i="13"/>
  <c r="I497" i="13"/>
  <c r="I638" i="13"/>
  <c r="I478" i="13"/>
  <c r="I558" i="13"/>
  <c r="I153" i="11" s="1"/>
  <c r="I518" i="13"/>
  <c r="I559" i="13"/>
  <c r="I154" i="11" s="1"/>
  <c r="I519" i="13"/>
  <c r="I600" i="13"/>
  <c r="I480" i="13"/>
  <c r="I500" i="13"/>
  <c r="I540" i="13"/>
  <c r="I460" i="13"/>
  <c r="I620" i="13"/>
  <c r="H637" i="13"/>
  <c r="L637" i="13"/>
  <c r="H797" i="13"/>
  <c r="L797" i="13"/>
  <c r="H837" i="13"/>
  <c r="L837" i="13"/>
  <c r="H817" i="13"/>
  <c r="L817" i="13"/>
  <c r="H597" i="13"/>
  <c r="L597" i="13"/>
  <c r="H477" i="13"/>
  <c r="L477" i="13"/>
  <c r="H657" i="13"/>
  <c r="L657" i="13"/>
  <c r="H497" i="13"/>
  <c r="L497" i="13"/>
  <c r="H557" i="13"/>
  <c r="L557" i="13"/>
  <c r="H537" i="13"/>
  <c r="L537" i="13"/>
  <c r="H517" i="13"/>
  <c r="L517" i="13"/>
  <c r="H457" i="13"/>
  <c r="L457" i="13"/>
  <c r="H617" i="13"/>
  <c r="L617" i="13"/>
  <c r="H638" i="13"/>
  <c r="L638" i="13"/>
  <c r="H598" i="13"/>
  <c r="L598" i="13"/>
  <c r="H478" i="13"/>
  <c r="L478" i="13"/>
  <c r="H658" i="13"/>
  <c r="L658" i="13"/>
  <c r="H498" i="13"/>
  <c r="L498" i="13"/>
  <c r="H558" i="13"/>
  <c r="H153" i="11" s="1"/>
  <c r="L558" i="13"/>
  <c r="L153" i="11" s="1"/>
  <c r="H538" i="13"/>
  <c r="L538" i="13"/>
  <c r="H518" i="13"/>
  <c r="L518" i="13"/>
  <c r="H458" i="13"/>
  <c r="L458" i="13"/>
  <c r="H618" i="13"/>
  <c r="L618" i="13"/>
  <c r="H639" i="13"/>
  <c r="L639" i="13"/>
  <c r="H599" i="13"/>
  <c r="L599" i="13"/>
  <c r="H479" i="13"/>
  <c r="L479" i="13"/>
  <c r="H659" i="13"/>
  <c r="L659" i="13"/>
  <c r="H499" i="13"/>
  <c r="L499" i="13"/>
  <c r="H559" i="13"/>
  <c r="H154" i="11" s="1"/>
  <c r="L559" i="13"/>
  <c r="L154" i="11" s="1"/>
  <c r="H539" i="13"/>
  <c r="L539" i="13"/>
  <c r="H519" i="13"/>
  <c r="L519" i="13"/>
  <c r="H459" i="13"/>
  <c r="L459" i="13"/>
  <c r="H619" i="13"/>
  <c r="L619" i="13"/>
  <c r="H640" i="13"/>
  <c r="L640" i="13"/>
  <c r="H600" i="13"/>
  <c r="L600" i="13"/>
  <c r="H480" i="13"/>
  <c r="L480" i="13"/>
  <c r="H660" i="13"/>
  <c r="L660" i="13"/>
  <c r="H500" i="13"/>
  <c r="L500" i="13"/>
  <c r="H560" i="13"/>
  <c r="H155" i="11" s="1"/>
  <c r="L560" i="13"/>
  <c r="L155" i="11" s="1"/>
  <c r="H540" i="13"/>
  <c r="L540" i="13"/>
  <c r="H520" i="13"/>
  <c r="L520" i="13"/>
  <c r="H460" i="13"/>
  <c r="L460" i="13"/>
  <c r="H620" i="13"/>
  <c r="L620" i="13"/>
  <c r="G548" i="13" l="1"/>
  <c r="G549" i="13" s="1"/>
  <c r="H388" i="13"/>
  <c r="H389" i="13" s="1"/>
  <c r="L135" i="11"/>
  <c r="L215" i="11" s="1"/>
  <c r="L277" i="13"/>
  <c r="H134" i="11"/>
  <c r="H214" i="11" s="1"/>
  <c r="H276" i="13"/>
  <c r="H468" i="13"/>
  <c r="H469" i="13" s="1"/>
  <c r="H152" i="11"/>
  <c r="H568" i="13"/>
  <c r="H668" i="13"/>
  <c r="H669" i="13" s="1"/>
  <c r="H132" i="11"/>
  <c r="H274" i="13"/>
  <c r="H488" i="13"/>
  <c r="I135" i="11"/>
  <c r="I215" i="11" s="1"/>
  <c r="I277" i="13"/>
  <c r="G134" i="11"/>
  <c r="G214" i="11" s="1"/>
  <c r="G276" i="13"/>
  <c r="G468" i="13"/>
  <c r="G469" i="13" s="1"/>
  <c r="G152" i="11"/>
  <c r="G568" i="13"/>
  <c r="G668" i="13"/>
  <c r="G669" i="13" s="1"/>
  <c r="G132" i="11"/>
  <c r="G274" i="13"/>
  <c r="G488" i="13"/>
  <c r="I152" i="11"/>
  <c r="I568" i="13"/>
  <c r="I569" i="13" s="1"/>
  <c r="F276" i="13"/>
  <c r="F134" i="11"/>
  <c r="F214" i="11" s="1"/>
  <c r="F468" i="13"/>
  <c r="F469" i="13" s="1"/>
  <c r="F152" i="11"/>
  <c r="F568" i="13"/>
  <c r="F668" i="13"/>
  <c r="F669" i="13" s="1"/>
  <c r="F132" i="11"/>
  <c r="F274" i="13"/>
  <c r="F488" i="13"/>
  <c r="F489" i="13" s="1"/>
  <c r="I468" i="13"/>
  <c r="I469" i="13" s="1"/>
  <c r="I608" i="13"/>
  <c r="I609" i="13" s="1"/>
  <c r="K388" i="13"/>
  <c r="K389" i="13" s="1"/>
  <c r="L275" i="13"/>
  <c r="L133" i="11"/>
  <c r="L213" i="11" s="1"/>
  <c r="L628" i="13"/>
  <c r="L629" i="13" s="1"/>
  <c r="L528" i="13"/>
  <c r="L529" i="13" s="1"/>
  <c r="L508" i="13"/>
  <c r="L509" i="13" s="1"/>
  <c r="L608" i="13"/>
  <c r="L609" i="13" s="1"/>
  <c r="L234" i="13"/>
  <c r="L254" i="13"/>
  <c r="L648" i="13"/>
  <c r="L649" i="13" s="1"/>
  <c r="K277" i="13"/>
  <c r="K135" i="11"/>
  <c r="K215" i="11" s="1"/>
  <c r="K133" i="11"/>
  <c r="K213" i="11" s="1"/>
  <c r="K275" i="13"/>
  <c r="K628" i="13"/>
  <c r="K629" i="13" s="1"/>
  <c r="K528" i="13"/>
  <c r="K529" i="13" s="1"/>
  <c r="K508" i="13"/>
  <c r="K509" i="13" s="1"/>
  <c r="K608" i="13"/>
  <c r="K609" i="13" s="1"/>
  <c r="K234" i="13"/>
  <c r="K254" i="13"/>
  <c r="K648" i="13"/>
  <c r="K649" i="13" s="1"/>
  <c r="I134" i="11"/>
  <c r="I214" i="11" s="1"/>
  <c r="I276" i="13"/>
  <c r="J135" i="11"/>
  <c r="J215" i="11" s="1"/>
  <c r="J277" i="13"/>
  <c r="J133" i="11"/>
  <c r="J213" i="11" s="1"/>
  <c r="J275" i="13"/>
  <c r="J628" i="13"/>
  <c r="J629" i="13" s="1"/>
  <c r="J528" i="13"/>
  <c r="J529" i="13" s="1"/>
  <c r="F548" i="13"/>
  <c r="F549" i="13" s="1"/>
  <c r="J508" i="13"/>
  <c r="J509" i="13" s="1"/>
  <c r="J608" i="13"/>
  <c r="J609" i="13" s="1"/>
  <c r="J234" i="13"/>
  <c r="J254" i="13"/>
  <c r="J648" i="13"/>
  <c r="J649" i="13" s="1"/>
  <c r="I628" i="13"/>
  <c r="I629" i="13" s="1"/>
  <c r="I528" i="13"/>
  <c r="I529" i="13" s="1"/>
  <c r="I254" i="13"/>
  <c r="H135" i="11"/>
  <c r="H215" i="11" s="1"/>
  <c r="H277" i="13"/>
  <c r="H133" i="11"/>
  <c r="H213" i="11" s="1"/>
  <c r="H275" i="13"/>
  <c r="H628" i="13"/>
  <c r="H629" i="13" s="1"/>
  <c r="H528" i="13"/>
  <c r="H529" i="13" s="1"/>
  <c r="H548" i="13"/>
  <c r="H549" i="13" s="1"/>
  <c r="H508" i="13"/>
  <c r="H509" i="13" s="1"/>
  <c r="H608" i="13"/>
  <c r="H609" i="13" s="1"/>
  <c r="H234" i="13"/>
  <c r="H254" i="13"/>
  <c r="H648" i="13"/>
  <c r="H649" i="13" s="1"/>
  <c r="I133" i="11"/>
  <c r="I275" i="13"/>
  <c r="I508" i="13"/>
  <c r="I509" i="13" s="1"/>
  <c r="G135" i="11"/>
  <c r="G215" i="11" s="1"/>
  <c r="G277" i="13"/>
  <c r="G133" i="11"/>
  <c r="G213" i="11" s="1"/>
  <c r="G275" i="13"/>
  <c r="G628" i="13"/>
  <c r="G629" i="13" s="1"/>
  <c r="G528" i="13"/>
  <c r="G529" i="13" s="1"/>
  <c r="G508" i="13"/>
  <c r="G509" i="13" s="1"/>
  <c r="G608" i="13"/>
  <c r="G609" i="13" s="1"/>
  <c r="G234" i="13"/>
  <c r="G254" i="13"/>
  <c r="G648" i="13"/>
  <c r="G649" i="13" s="1"/>
  <c r="I548" i="13"/>
  <c r="I549" i="13" s="1"/>
  <c r="I234" i="13"/>
  <c r="F135" i="11"/>
  <c r="F215" i="11" s="1"/>
  <c r="F277" i="13"/>
  <c r="F275" i="13"/>
  <c r="F133" i="11"/>
  <c r="F213" i="11" s="1"/>
  <c r="F628" i="13"/>
  <c r="F629" i="13" s="1"/>
  <c r="F528" i="13"/>
  <c r="F529" i="13" s="1"/>
  <c r="F508" i="13"/>
  <c r="F509" i="13" s="1"/>
  <c r="F608" i="13"/>
  <c r="F609" i="13" s="1"/>
  <c r="F234" i="13"/>
  <c r="F254" i="13"/>
  <c r="F648" i="13"/>
  <c r="F649" i="13" s="1"/>
  <c r="G388" i="13"/>
  <c r="G389" i="13" s="1"/>
  <c r="J388" i="13"/>
  <c r="J389" i="13" s="1"/>
  <c r="I388" i="13"/>
  <c r="I389" i="13" s="1"/>
  <c r="L134" i="11"/>
  <c r="L214" i="11" s="1"/>
  <c r="L276" i="13"/>
  <c r="L468" i="13"/>
  <c r="L469" i="13" s="1"/>
  <c r="L548" i="13"/>
  <c r="L549" i="13" s="1"/>
  <c r="L152" i="11"/>
  <c r="L568" i="13"/>
  <c r="L569" i="13" s="1"/>
  <c r="L668" i="13"/>
  <c r="L669" i="13" s="1"/>
  <c r="L274" i="13"/>
  <c r="L132" i="11"/>
  <c r="L488" i="13"/>
  <c r="L489" i="13" s="1"/>
  <c r="I213" i="11"/>
  <c r="I657" i="13"/>
  <c r="I668" i="13" s="1"/>
  <c r="I669" i="13" s="1"/>
  <c r="K134" i="11"/>
  <c r="K214" i="11" s="1"/>
  <c r="K276" i="13"/>
  <c r="K468" i="13"/>
  <c r="K469" i="13" s="1"/>
  <c r="K548" i="13"/>
  <c r="K549" i="13" s="1"/>
  <c r="K152" i="11"/>
  <c r="K568" i="13"/>
  <c r="K569" i="13" s="1"/>
  <c r="K668" i="13"/>
  <c r="K669" i="13" s="1"/>
  <c r="K132" i="11"/>
  <c r="K274" i="13"/>
  <c r="K488" i="13"/>
  <c r="K489" i="13" s="1"/>
  <c r="J134" i="11"/>
  <c r="J214" i="11" s="1"/>
  <c r="J276" i="13"/>
  <c r="J468" i="13"/>
  <c r="J469" i="13" s="1"/>
  <c r="J548" i="13"/>
  <c r="J549" i="13" s="1"/>
  <c r="J152" i="11"/>
  <c r="J568" i="13"/>
  <c r="J569" i="13" s="1"/>
  <c r="J668" i="13"/>
  <c r="J669" i="13" s="1"/>
  <c r="J132" i="11"/>
  <c r="J274" i="13"/>
  <c r="J488" i="13"/>
  <c r="J489" i="13" s="1"/>
  <c r="I132" i="11"/>
  <c r="I274" i="13"/>
  <c r="I488" i="13"/>
  <c r="I489" i="13" s="1"/>
  <c r="I648" i="13"/>
  <c r="I649" i="13" s="1"/>
  <c r="L388" i="13"/>
  <c r="L389" i="13" s="1"/>
  <c r="F388" i="13"/>
  <c r="F389" i="13" s="1"/>
  <c r="H320" i="13"/>
  <c r="H720" i="13"/>
  <c r="H760" i="13"/>
  <c r="H339" i="13"/>
  <c r="H419" i="13"/>
  <c r="H679" i="13"/>
  <c r="H699" i="13"/>
  <c r="H779" i="13"/>
  <c r="H318" i="13"/>
  <c r="H718" i="13"/>
  <c r="H758" i="13"/>
  <c r="H337" i="13"/>
  <c r="H417" i="13"/>
  <c r="H677" i="13"/>
  <c r="H697" i="13"/>
  <c r="H777" i="13"/>
  <c r="I759" i="13"/>
  <c r="I718" i="13"/>
  <c r="I677" i="13"/>
  <c r="G320" i="13"/>
  <c r="G720" i="13"/>
  <c r="G760" i="13"/>
  <c r="G339" i="13"/>
  <c r="G419" i="13"/>
  <c r="G679" i="13"/>
  <c r="G699" i="13"/>
  <c r="G779" i="13"/>
  <c r="G318" i="13"/>
  <c r="G718" i="13"/>
  <c r="G758" i="13"/>
  <c r="G337" i="13"/>
  <c r="G417" i="13"/>
  <c r="G677" i="13"/>
  <c r="G697" i="13"/>
  <c r="G777" i="13"/>
  <c r="I699" i="13"/>
  <c r="F320" i="13"/>
  <c r="F720" i="13"/>
  <c r="F760" i="13"/>
  <c r="F339" i="13"/>
  <c r="F419" i="13"/>
  <c r="F679" i="13"/>
  <c r="F699" i="13"/>
  <c r="F779" i="13"/>
  <c r="F318" i="13"/>
  <c r="F718" i="13"/>
  <c r="F758" i="13"/>
  <c r="F337" i="13"/>
  <c r="F417" i="13"/>
  <c r="F677" i="13"/>
  <c r="F697" i="13"/>
  <c r="F777" i="13"/>
  <c r="I320" i="13"/>
  <c r="I780" i="13"/>
  <c r="L340" i="13"/>
  <c r="L420" i="13"/>
  <c r="L680" i="13"/>
  <c r="L700" i="13"/>
  <c r="L780" i="13"/>
  <c r="L319" i="13"/>
  <c r="L719" i="13"/>
  <c r="L759" i="13"/>
  <c r="L338" i="13"/>
  <c r="L418" i="13"/>
  <c r="L678" i="13"/>
  <c r="L698" i="13"/>
  <c r="L778" i="13"/>
  <c r="L317" i="13"/>
  <c r="L717" i="13"/>
  <c r="L757" i="13"/>
  <c r="K340" i="13"/>
  <c r="K420" i="13"/>
  <c r="K680" i="13"/>
  <c r="K700" i="13"/>
  <c r="K780" i="13"/>
  <c r="K319" i="13"/>
  <c r="K719" i="13"/>
  <c r="K759" i="13"/>
  <c r="K338" i="13"/>
  <c r="K418" i="13"/>
  <c r="K678" i="13"/>
  <c r="K698" i="13"/>
  <c r="K778" i="13"/>
  <c r="K317" i="13"/>
  <c r="K717" i="13"/>
  <c r="K757" i="13"/>
  <c r="I340" i="13"/>
  <c r="I760" i="13"/>
  <c r="I419" i="13"/>
  <c r="I418" i="13"/>
  <c r="I678" i="13"/>
  <c r="I777" i="13"/>
  <c r="J340" i="13"/>
  <c r="J420" i="13"/>
  <c r="J680" i="13"/>
  <c r="J700" i="13"/>
  <c r="J780" i="13"/>
  <c r="J319" i="13"/>
  <c r="J719" i="13"/>
  <c r="J759" i="13"/>
  <c r="J338" i="13"/>
  <c r="J418" i="13"/>
  <c r="J678" i="13"/>
  <c r="J698" i="13"/>
  <c r="J778" i="13"/>
  <c r="J317" i="13"/>
  <c r="J717" i="13"/>
  <c r="J757" i="13"/>
  <c r="I717" i="13"/>
  <c r="H340" i="13"/>
  <c r="H420" i="13"/>
  <c r="H680" i="13"/>
  <c r="H700" i="13"/>
  <c r="H780" i="13"/>
  <c r="H319" i="13"/>
  <c r="H719" i="13"/>
  <c r="H759" i="13"/>
  <c r="H338" i="13"/>
  <c r="H418" i="13"/>
  <c r="H678" i="13"/>
  <c r="H698" i="13"/>
  <c r="H778" i="13"/>
  <c r="H717" i="13"/>
  <c r="H757" i="13"/>
  <c r="I679" i="13"/>
  <c r="I778" i="13"/>
  <c r="I317" i="13"/>
  <c r="G340" i="13"/>
  <c r="G420" i="13"/>
  <c r="G680" i="13"/>
  <c r="G700" i="13"/>
  <c r="G780" i="13"/>
  <c r="G319" i="13"/>
  <c r="G719" i="13"/>
  <c r="G759" i="13"/>
  <c r="G338" i="13"/>
  <c r="G418" i="13"/>
  <c r="G678" i="13"/>
  <c r="G698" i="13"/>
  <c r="G778" i="13"/>
  <c r="G717" i="13"/>
  <c r="F340" i="13"/>
  <c r="F420" i="13"/>
  <c r="F680" i="13"/>
  <c r="F700" i="13"/>
  <c r="F780" i="13"/>
  <c r="F319" i="13"/>
  <c r="F719" i="13"/>
  <c r="F759" i="13"/>
  <c r="F338" i="13"/>
  <c r="F418" i="13"/>
  <c r="F678" i="13"/>
  <c r="F698" i="13"/>
  <c r="F778" i="13"/>
  <c r="F717" i="13"/>
  <c r="I720" i="13"/>
  <c r="I319" i="13"/>
  <c r="I779" i="13"/>
  <c r="I417" i="13"/>
  <c r="I697" i="13"/>
  <c r="L320" i="13"/>
  <c r="L720" i="13"/>
  <c r="L760" i="13"/>
  <c r="L339" i="13"/>
  <c r="L419" i="13"/>
  <c r="L679" i="13"/>
  <c r="L699" i="13"/>
  <c r="L779" i="13"/>
  <c r="L318" i="13"/>
  <c r="L718" i="13"/>
  <c r="L758" i="13"/>
  <c r="L677" i="13"/>
  <c r="L697" i="13"/>
  <c r="L777" i="13"/>
  <c r="I700" i="13"/>
  <c r="I318" i="13"/>
  <c r="I337" i="13"/>
  <c r="K320" i="13"/>
  <c r="K720" i="13"/>
  <c r="K760" i="13"/>
  <c r="K339" i="13"/>
  <c r="K419" i="13"/>
  <c r="K679" i="13"/>
  <c r="K699" i="13"/>
  <c r="K779" i="13"/>
  <c r="K318" i="13"/>
  <c r="K718" i="13"/>
  <c r="K758" i="13"/>
  <c r="K677" i="13"/>
  <c r="K697" i="13"/>
  <c r="I420" i="13"/>
  <c r="I339" i="13"/>
  <c r="I719" i="13"/>
  <c r="I338" i="13"/>
  <c r="I758" i="13"/>
  <c r="J320" i="13"/>
  <c r="J720" i="13"/>
  <c r="J760" i="13"/>
  <c r="J339" i="13"/>
  <c r="J419" i="13"/>
  <c r="J679" i="13"/>
  <c r="J699" i="13"/>
  <c r="J779" i="13"/>
  <c r="J318" i="13"/>
  <c r="J718" i="13"/>
  <c r="J758" i="13"/>
  <c r="J677" i="13"/>
  <c r="J697" i="13"/>
  <c r="J777" i="13"/>
  <c r="E799" i="13"/>
  <c r="E497" i="13"/>
  <c r="E839" i="13"/>
  <c r="E817" i="13"/>
  <c r="E338" i="13"/>
  <c r="E820" i="13"/>
  <c r="E237" i="13" s="1"/>
  <c r="E319" i="13"/>
  <c r="G440" i="13"/>
  <c r="G438" i="13"/>
  <c r="E477" i="13"/>
  <c r="K440" i="13"/>
  <c r="K439" i="13"/>
  <c r="K438" i="13"/>
  <c r="F440" i="13"/>
  <c r="F439" i="13"/>
  <c r="F438" i="13"/>
  <c r="I440" i="13"/>
  <c r="L440" i="13"/>
  <c r="L438" i="13"/>
  <c r="H440" i="13"/>
  <c r="H439" i="13"/>
  <c r="I400" i="13"/>
  <c r="L439" i="13"/>
  <c r="E537" i="13"/>
  <c r="I439" i="13"/>
  <c r="J440" i="13"/>
  <c r="J439" i="13"/>
  <c r="J438" i="13"/>
  <c r="E377" i="13"/>
  <c r="P541" i="13"/>
  <c r="T541" i="13"/>
  <c r="Q541" i="13"/>
  <c r="O541" i="13"/>
  <c r="U541" i="13"/>
  <c r="S541" i="13"/>
  <c r="R541" i="13"/>
  <c r="U539" i="13"/>
  <c r="T539" i="13"/>
  <c r="P539" i="13"/>
  <c r="O540" i="13"/>
  <c r="O538" i="13"/>
  <c r="R539" i="13"/>
  <c r="Q540" i="13"/>
  <c r="Q538" i="13"/>
  <c r="P538" i="13"/>
  <c r="S540" i="13"/>
  <c r="S538" i="13"/>
  <c r="U537" i="13"/>
  <c r="R540" i="13"/>
  <c r="T537" i="13"/>
  <c r="U540" i="13"/>
  <c r="U538" i="13"/>
  <c r="P540" i="13"/>
  <c r="T538" i="13"/>
  <c r="R537" i="13"/>
  <c r="O539" i="13"/>
  <c r="O537" i="13"/>
  <c r="Q537" i="13"/>
  <c r="Q539" i="13"/>
  <c r="T540" i="13"/>
  <c r="S539" i="13"/>
  <c r="R538" i="13"/>
  <c r="R457" i="13"/>
  <c r="R557" i="13"/>
  <c r="R152" i="11" s="1"/>
  <c r="R657" i="13"/>
  <c r="R597" i="13"/>
  <c r="U617" i="13"/>
  <c r="U517" i="13"/>
  <c r="U497" i="13"/>
  <c r="U477" i="13"/>
  <c r="T617" i="13"/>
  <c r="T517" i="13"/>
  <c r="T497" i="13"/>
  <c r="T477" i="13"/>
  <c r="S617" i="13"/>
  <c r="S517" i="13"/>
  <c r="S497" i="13"/>
  <c r="S477" i="13"/>
  <c r="Q457" i="13"/>
  <c r="Q557" i="13"/>
  <c r="Q152" i="11" s="1"/>
  <c r="Q657" i="13"/>
  <c r="Q597" i="13"/>
  <c r="Q637" i="13"/>
  <c r="P457" i="13"/>
  <c r="P557" i="13"/>
  <c r="P152" i="11" s="1"/>
  <c r="P657" i="13"/>
  <c r="P597" i="13"/>
  <c r="P637" i="13"/>
  <c r="O457" i="13"/>
  <c r="O557" i="13"/>
  <c r="O152" i="11" s="1"/>
  <c r="O657" i="13"/>
  <c r="O597" i="13"/>
  <c r="O637" i="13"/>
  <c r="R617" i="13"/>
  <c r="R517" i="13"/>
  <c r="R497" i="13"/>
  <c r="R477" i="13"/>
  <c r="R637" i="13"/>
  <c r="U457" i="13"/>
  <c r="U557" i="13"/>
  <c r="U152" i="11" s="1"/>
  <c r="U657" i="13"/>
  <c r="U597" i="13"/>
  <c r="U637" i="13"/>
  <c r="T457" i="13"/>
  <c r="T557" i="13"/>
  <c r="T152" i="11" s="1"/>
  <c r="T657" i="13"/>
  <c r="T597" i="13"/>
  <c r="T637" i="13"/>
  <c r="S457" i="13"/>
  <c r="S557" i="13"/>
  <c r="S152" i="11" s="1"/>
  <c r="S657" i="13"/>
  <c r="S597" i="13"/>
  <c r="S637" i="13"/>
  <c r="Q617" i="13"/>
  <c r="Q517" i="13"/>
  <c r="Q497" i="13"/>
  <c r="Q477" i="13"/>
  <c r="P617" i="13"/>
  <c r="P517" i="13"/>
  <c r="P497" i="13"/>
  <c r="P477" i="13"/>
  <c r="O617" i="13"/>
  <c r="O517" i="13"/>
  <c r="O497" i="13"/>
  <c r="O477" i="13"/>
  <c r="R460" i="13"/>
  <c r="R560" i="13"/>
  <c r="R155" i="11" s="1"/>
  <c r="R660" i="13"/>
  <c r="R600" i="13"/>
  <c r="U620" i="13"/>
  <c r="U520" i="13"/>
  <c r="U500" i="13"/>
  <c r="U480" i="13"/>
  <c r="T620" i="13"/>
  <c r="T520" i="13"/>
  <c r="T500" i="13"/>
  <c r="T480" i="13"/>
  <c r="S620" i="13"/>
  <c r="S520" i="13"/>
  <c r="S500" i="13"/>
  <c r="S480" i="13"/>
  <c r="Q460" i="13"/>
  <c r="Q560" i="13"/>
  <c r="Q155" i="11" s="1"/>
  <c r="Q660" i="13"/>
  <c r="Q600" i="13"/>
  <c r="Q640" i="13"/>
  <c r="P460" i="13"/>
  <c r="P560" i="13"/>
  <c r="P155" i="11" s="1"/>
  <c r="P660" i="13"/>
  <c r="P600" i="13"/>
  <c r="P640" i="13"/>
  <c r="O460" i="13"/>
  <c r="O560" i="13"/>
  <c r="O155" i="11" s="1"/>
  <c r="O660" i="13"/>
  <c r="O600" i="13"/>
  <c r="O640" i="13"/>
  <c r="R620" i="13"/>
  <c r="R520" i="13"/>
  <c r="R500" i="13"/>
  <c r="R480" i="13"/>
  <c r="R640" i="13"/>
  <c r="U460" i="13"/>
  <c r="U560" i="13"/>
  <c r="U155" i="11" s="1"/>
  <c r="U660" i="13"/>
  <c r="U600" i="13"/>
  <c r="U640" i="13"/>
  <c r="T460" i="13"/>
  <c r="T560" i="13"/>
  <c r="T155" i="11" s="1"/>
  <c r="T660" i="13"/>
  <c r="T600" i="13"/>
  <c r="T640" i="13"/>
  <c r="S460" i="13"/>
  <c r="S560" i="13"/>
  <c r="S155" i="11" s="1"/>
  <c r="S660" i="13"/>
  <c r="S600" i="13"/>
  <c r="S640" i="13"/>
  <c r="Q620" i="13"/>
  <c r="Q520" i="13"/>
  <c r="Q500" i="13"/>
  <c r="Q480" i="13"/>
  <c r="P620" i="13"/>
  <c r="P520" i="13"/>
  <c r="P500" i="13"/>
  <c r="P480" i="13"/>
  <c r="O620" i="13"/>
  <c r="O520" i="13"/>
  <c r="O500" i="13"/>
  <c r="O480" i="13"/>
  <c r="R459" i="13"/>
  <c r="R559" i="13"/>
  <c r="R154" i="11" s="1"/>
  <c r="R659" i="13"/>
  <c r="R599" i="13"/>
  <c r="U619" i="13"/>
  <c r="U519" i="13"/>
  <c r="U499" i="13"/>
  <c r="U479" i="13"/>
  <c r="T619" i="13"/>
  <c r="T519" i="13"/>
  <c r="T499" i="13"/>
  <c r="T479" i="13"/>
  <c r="S619" i="13"/>
  <c r="S519" i="13"/>
  <c r="S499" i="13"/>
  <c r="S479" i="13"/>
  <c r="Q459" i="13"/>
  <c r="Q559" i="13"/>
  <c r="Q154" i="11" s="1"/>
  <c r="Q659" i="13"/>
  <c r="Q599" i="13"/>
  <c r="Q639" i="13"/>
  <c r="P459" i="13"/>
  <c r="P559" i="13"/>
  <c r="P154" i="11" s="1"/>
  <c r="P659" i="13"/>
  <c r="P599" i="13"/>
  <c r="P639" i="13"/>
  <c r="O459" i="13"/>
  <c r="O559" i="13"/>
  <c r="O154" i="11" s="1"/>
  <c r="O659" i="13"/>
  <c r="O599" i="13"/>
  <c r="O639" i="13"/>
  <c r="R619" i="13"/>
  <c r="R519" i="13"/>
  <c r="R499" i="13"/>
  <c r="R479" i="13"/>
  <c r="R639" i="13"/>
  <c r="U459" i="13"/>
  <c r="U559" i="13"/>
  <c r="U154" i="11" s="1"/>
  <c r="U659" i="13"/>
  <c r="U599" i="13"/>
  <c r="U639" i="13"/>
  <c r="T459" i="13"/>
  <c r="T559" i="13"/>
  <c r="T154" i="11" s="1"/>
  <c r="T659" i="13"/>
  <c r="T599" i="13"/>
  <c r="T639" i="13"/>
  <c r="S459" i="13"/>
  <c r="S559" i="13"/>
  <c r="S154" i="11" s="1"/>
  <c r="S659" i="13"/>
  <c r="S599" i="13"/>
  <c r="S639" i="13"/>
  <c r="Q619" i="13"/>
  <c r="Q519" i="13"/>
  <c r="Q499" i="13"/>
  <c r="Q479" i="13"/>
  <c r="P619" i="13"/>
  <c r="P519" i="13"/>
  <c r="P499" i="13"/>
  <c r="P479" i="13"/>
  <c r="O619" i="13"/>
  <c r="O519" i="13"/>
  <c r="O499" i="13"/>
  <c r="O479" i="13"/>
  <c r="R458" i="13"/>
  <c r="R558" i="13"/>
  <c r="R153" i="11" s="1"/>
  <c r="R658" i="13"/>
  <c r="R598" i="13"/>
  <c r="U618" i="13"/>
  <c r="U518" i="13"/>
  <c r="U498" i="13"/>
  <c r="U478" i="13"/>
  <c r="T618" i="13"/>
  <c r="T518" i="13"/>
  <c r="T498" i="13"/>
  <c r="T478" i="13"/>
  <c r="S618" i="13"/>
  <c r="S518" i="13"/>
  <c r="S498" i="13"/>
  <c r="S478" i="13"/>
  <c r="Q458" i="13"/>
  <c r="Q558" i="13"/>
  <c r="Q153" i="11" s="1"/>
  <c r="Q658" i="13"/>
  <c r="Q598" i="13"/>
  <c r="Q638" i="13"/>
  <c r="P458" i="13"/>
  <c r="P558" i="13"/>
  <c r="P153" i="11" s="1"/>
  <c r="P658" i="13"/>
  <c r="P598" i="13"/>
  <c r="P638" i="13"/>
  <c r="O458" i="13"/>
  <c r="O558" i="13"/>
  <c r="O153" i="11" s="1"/>
  <c r="O658" i="13"/>
  <c r="O598" i="13"/>
  <c r="O638" i="13"/>
  <c r="R618" i="13"/>
  <c r="R518" i="13"/>
  <c r="R498" i="13"/>
  <c r="R478" i="13"/>
  <c r="R638" i="13"/>
  <c r="U458" i="13"/>
  <c r="U558" i="13"/>
  <c r="U153" i="11" s="1"/>
  <c r="U658" i="13"/>
  <c r="U598" i="13"/>
  <c r="U638" i="13"/>
  <c r="T458" i="13"/>
  <c r="T558" i="13"/>
  <c r="T153" i="11" s="1"/>
  <c r="T658" i="13"/>
  <c r="T598" i="13"/>
  <c r="T638" i="13"/>
  <c r="S458" i="13"/>
  <c r="S558" i="13"/>
  <c r="S153" i="11" s="1"/>
  <c r="S658" i="13"/>
  <c r="S598" i="13"/>
  <c r="S638" i="13"/>
  <c r="Q618" i="13"/>
  <c r="Q518" i="13"/>
  <c r="Q498" i="13"/>
  <c r="Q478" i="13"/>
  <c r="P618" i="13"/>
  <c r="P518" i="13"/>
  <c r="P498" i="13"/>
  <c r="P478" i="13"/>
  <c r="O618" i="13"/>
  <c r="O518" i="13"/>
  <c r="O498" i="13"/>
  <c r="O478" i="13"/>
  <c r="I197" i="13" l="1"/>
  <c r="G728" i="13"/>
  <c r="G729" i="13" s="1"/>
  <c r="F212" i="11"/>
  <c r="Q548" i="13"/>
  <c r="Q549" i="13" s="1"/>
  <c r="K216" i="13"/>
  <c r="F728" i="13"/>
  <c r="F729" i="13" s="1"/>
  <c r="H728" i="13"/>
  <c r="H729" i="13" s="1"/>
  <c r="I143" i="11"/>
  <c r="I144" i="11" s="1"/>
  <c r="K708" i="13"/>
  <c r="K709" i="13" s="1"/>
  <c r="L143" i="11"/>
  <c r="L144" i="11" s="1"/>
  <c r="O548" i="13"/>
  <c r="O549" i="13" s="1"/>
  <c r="L216" i="13"/>
  <c r="G217" i="13"/>
  <c r="U548" i="13"/>
  <c r="U549" i="13" s="1"/>
  <c r="J788" i="13"/>
  <c r="J789" i="13" s="1"/>
  <c r="J216" i="13"/>
  <c r="I348" i="13"/>
  <c r="I349" i="13" s="1"/>
  <c r="L708" i="13"/>
  <c r="L709" i="13" s="1"/>
  <c r="J708" i="13"/>
  <c r="J709" i="13" s="1"/>
  <c r="F215" i="13"/>
  <c r="F217" i="13"/>
  <c r="H768" i="13"/>
  <c r="H769" i="13" s="1"/>
  <c r="I285" i="13"/>
  <c r="I286" i="13" s="1"/>
  <c r="R275" i="13"/>
  <c r="R133" i="11"/>
  <c r="R213" i="11" s="1"/>
  <c r="P277" i="13"/>
  <c r="P135" i="11"/>
  <c r="P215" i="11" s="1"/>
  <c r="U274" i="13"/>
  <c r="U132" i="11"/>
  <c r="U212" i="11" s="1"/>
  <c r="P537" i="13"/>
  <c r="P548" i="13" s="1"/>
  <c r="P549" i="13" s="1"/>
  <c r="L300" i="13"/>
  <c r="L177" i="13" s="1"/>
  <c r="E758" i="13"/>
  <c r="G298" i="13"/>
  <c r="G175" i="13" s="1"/>
  <c r="I698" i="13"/>
  <c r="I215" i="13" s="1"/>
  <c r="J417" i="13"/>
  <c r="J428" i="13" s="1"/>
  <c r="J429" i="13" s="1"/>
  <c r="J838" i="13"/>
  <c r="J840" i="13"/>
  <c r="I680" i="13"/>
  <c r="I217" i="13" s="1"/>
  <c r="K777" i="13"/>
  <c r="K214" i="13"/>
  <c r="K688" i="13"/>
  <c r="K689" i="13" s="1"/>
  <c r="L788" i="13"/>
  <c r="L789" i="13" s="1"/>
  <c r="L214" i="13"/>
  <c r="L688" i="13"/>
  <c r="L689" i="13" s="1"/>
  <c r="F798" i="13"/>
  <c r="F819" i="13"/>
  <c r="F236" i="13" s="1"/>
  <c r="F800" i="13"/>
  <c r="G798" i="13"/>
  <c r="G215" i="13"/>
  <c r="G819" i="13"/>
  <c r="G236" i="13" s="1"/>
  <c r="G800" i="13"/>
  <c r="H317" i="13"/>
  <c r="H328" i="13" s="1"/>
  <c r="H329" i="13" s="1"/>
  <c r="H839" i="13"/>
  <c r="J328" i="13"/>
  <c r="J329" i="13" s="1"/>
  <c r="J839" i="13"/>
  <c r="I788" i="13"/>
  <c r="I789" i="13" s="1"/>
  <c r="K798" i="13"/>
  <c r="K215" i="13"/>
  <c r="K819" i="13"/>
  <c r="K236" i="13" s="1"/>
  <c r="K800" i="13"/>
  <c r="K217" i="13"/>
  <c r="I820" i="13"/>
  <c r="I237" i="13" s="1"/>
  <c r="I839" i="13"/>
  <c r="H708" i="13"/>
  <c r="H709" i="13" s="1"/>
  <c r="H428" i="13"/>
  <c r="H429" i="13" s="1"/>
  <c r="H838" i="13"/>
  <c r="H840" i="13"/>
  <c r="K143" i="11"/>
  <c r="K144" i="11" s="1"/>
  <c r="I163" i="11"/>
  <c r="I164" i="11" s="1"/>
  <c r="I212" i="11"/>
  <c r="I223" i="11" s="1"/>
  <c r="I224" i="11" s="1"/>
  <c r="H285" i="13"/>
  <c r="H286" i="13" s="1"/>
  <c r="H212" i="11"/>
  <c r="P275" i="13"/>
  <c r="P133" i="11"/>
  <c r="P213" i="11" s="1"/>
  <c r="U275" i="13"/>
  <c r="U133" i="11"/>
  <c r="U213" i="11" s="1"/>
  <c r="R277" i="13"/>
  <c r="R135" i="11"/>
  <c r="R215" i="11" s="1"/>
  <c r="U277" i="13"/>
  <c r="U135" i="11"/>
  <c r="U215" i="11" s="1"/>
  <c r="P274" i="13"/>
  <c r="P132" i="11"/>
  <c r="P212" i="11" s="1"/>
  <c r="T132" i="11"/>
  <c r="T274" i="13"/>
  <c r="K298" i="13"/>
  <c r="K175" i="13" s="1"/>
  <c r="K299" i="13"/>
  <c r="K176" i="13" s="1"/>
  <c r="J299" i="13"/>
  <c r="J176" i="13" s="1"/>
  <c r="F299" i="13"/>
  <c r="F176" i="13" s="1"/>
  <c r="E132" i="11"/>
  <c r="E234" i="13"/>
  <c r="E780" i="13"/>
  <c r="E256" i="13"/>
  <c r="J214" i="13"/>
  <c r="J688" i="13"/>
  <c r="J689" i="13" s="1"/>
  <c r="K337" i="13"/>
  <c r="K348" i="13" s="1"/>
  <c r="K349" i="13" s="1"/>
  <c r="K818" i="13"/>
  <c r="K799" i="13"/>
  <c r="K820" i="13"/>
  <c r="K237" i="13" s="1"/>
  <c r="I800" i="13"/>
  <c r="L337" i="13"/>
  <c r="L348" i="13" s="1"/>
  <c r="L349" i="13" s="1"/>
  <c r="L818" i="13"/>
  <c r="L799" i="13"/>
  <c r="L820" i="13"/>
  <c r="L237" i="13" s="1"/>
  <c r="I840" i="13"/>
  <c r="I838" i="13"/>
  <c r="I216" i="13"/>
  <c r="J728" i="13"/>
  <c r="J729" i="13" s="1"/>
  <c r="K768" i="13"/>
  <c r="K769" i="13" s="1"/>
  <c r="L768" i="13"/>
  <c r="L769" i="13" s="1"/>
  <c r="L328" i="13"/>
  <c r="L329" i="13" s="1"/>
  <c r="L839" i="13"/>
  <c r="F788" i="13"/>
  <c r="F789" i="13" s="1"/>
  <c r="F214" i="13"/>
  <c r="F688" i="13"/>
  <c r="F689" i="13" s="1"/>
  <c r="F348" i="13"/>
  <c r="F349" i="13" s="1"/>
  <c r="F818" i="13"/>
  <c r="F799" i="13"/>
  <c r="F216" i="13"/>
  <c r="F820" i="13"/>
  <c r="F237" i="13" s="1"/>
  <c r="G788" i="13"/>
  <c r="G789" i="13" s="1"/>
  <c r="G214" i="13"/>
  <c r="G688" i="13"/>
  <c r="G689" i="13" s="1"/>
  <c r="G348" i="13"/>
  <c r="G349" i="13" s="1"/>
  <c r="G818" i="13"/>
  <c r="G799" i="13"/>
  <c r="G216" i="13"/>
  <c r="G820" i="13"/>
  <c r="G237" i="13" s="1"/>
  <c r="I214" i="13"/>
  <c r="F569" i="13"/>
  <c r="F164" i="11" s="1"/>
  <c r="F163" i="11"/>
  <c r="U134" i="11"/>
  <c r="U214" i="11" s="1"/>
  <c r="U276" i="13"/>
  <c r="T133" i="11"/>
  <c r="T213" i="11" s="1"/>
  <c r="T275" i="13"/>
  <c r="T276" i="13"/>
  <c r="T134" i="11"/>
  <c r="T214" i="11" s="1"/>
  <c r="T277" i="13"/>
  <c r="T135" i="11"/>
  <c r="T215" i="11" s="1"/>
  <c r="T212" i="11"/>
  <c r="R274" i="13"/>
  <c r="R132" i="11"/>
  <c r="R212" i="11" s="1"/>
  <c r="S274" i="13"/>
  <c r="S132" i="11"/>
  <c r="S212" i="11" s="1"/>
  <c r="S537" i="13"/>
  <c r="S548" i="13" s="1"/>
  <c r="S549" i="13" s="1"/>
  <c r="T548" i="13"/>
  <c r="T549" i="13" s="1"/>
  <c r="F300" i="13"/>
  <c r="F177" i="13" s="1"/>
  <c r="H299" i="13"/>
  <c r="H176" i="13" s="1"/>
  <c r="E759" i="13"/>
  <c r="J298" i="13"/>
  <c r="J175" i="13" s="1"/>
  <c r="E760" i="13"/>
  <c r="K300" i="13"/>
  <c r="K177" i="13" s="1"/>
  <c r="I298" i="13"/>
  <c r="I175" i="13" s="1"/>
  <c r="H298" i="13"/>
  <c r="H175" i="13" s="1"/>
  <c r="E418" i="13"/>
  <c r="I798" i="13"/>
  <c r="J337" i="13"/>
  <c r="J348" i="13" s="1"/>
  <c r="J349" i="13" s="1"/>
  <c r="J818" i="13"/>
  <c r="J799" i="13"/>
  <c r="J820" i="13"/>
  <c r="J237" i="13" s="1"/>
  <c r="F757" i="13"/>
  <c r="F768" i="13" s="1"/>
  <c r="F769" i="13" s="1"/>
  <c r="F317" i="13"/>
  <c r="F328" i="13" s="1"/>
  <c r="F329" i="13" s="1"/>
  <c r="F839" i="13"/>
  <c r="G757" i="13"/>
  <c r="G768" i="13" s="1"/>
  <c r="G769" i="13" s="1"/>
  <c r="G317" i="13"/>
  <c r="G328" i="13" s="1"/>
  <c r="G329" i="13" s="1"/>
  <c r="G839" i="13"/>
  <c r="H798" i="13"/>
  <c r="H215" i="13"/>
  <c r="H819" i="13"/>
  <c r="H236" i="13" s="1"/>
  <c r="H800" i="13"/>
  <c r="H217" i="13"/>
  <c r="I728" i="13"/>
  <c r="I729" i="13" s="1"/>
  <c r="I818" i="13"/>
  <c r="J798" i="13"/>
  <c r="J215" i="13"/>
  <c r="J819" i="13"/>
  <c r="J236" i="13" s="1"/>
  <c r="J800" i="13"/>
  <c r="J217" i="13"/>
  <c r="K328" i="13"/>
  <c r="K329" i="13" s="1"/>
  <c r="K839" i="13"/>
  <c r="I799" i="13"/>
  <c r="H788" i="13"/>
  <c r="H789" i="13" s="1"/>
  <c r="H214" i="13"/>
  <c r="H688" i="13"/>
  <c r="H689" i="13" s="1"/>
  <c r="H348" i="13"/>
  <c r="H349" i="13" s="1"/>
  <c r="H818" i="13"/>
  <c r="H799" i="13"/>
  <c r="H216" i="13"/>
  <c r="H820" i="13"/>
  <c r="H237" i="13" s="1"/>
  <c r="J285" i="13"/>
  <c r="J286" i="13" s="1"/>
  <c r="J163" i="11"/>
  <c r="J164" i="11" s="1"/>
  <c r="J212" i="11"/>
  <c r="J223" i="11" s="1"/>
  <c r="J224" i="11" s="1"/>
  <c r="L163" i="11"/>
  <c r="L164" i="11" s="1"/>
  <c r="L212" i="11"/>
  <c r="L223" i="11" s="1"/>
  <c r="L224" i="11" s="1"/>
  <c r="F285" i="13"/>
  <c r="F286" i="13" s="1"/>
  <c r="G489" i="13"/>
  <c r="G144" i="11" s="1"/>
  <c r="G143" i="11"/>
  <c r="G569" i="13"/>
  <c r="G164" i="11" s="1"/>
  <c r="G163" i="11"/>
  <c r="P276" i="13"/>
  <c r="P134" i="11"/>
  <c r="P214" i="11" s="1"/>
  <c r="R276" i="13"/>
  <c r="R134" i="11"/>
  <c r="R214" i="11" s="1"/>
  <c r="O275" i="13"/>
  <c r="O133" i="11"/>
  <c r="O213" i="11" s="1"/>
  <c r="Q275" i="13"/>
  <c r="Q133" i="11"/>
  <c r="Q213" i="11" s="1"/>
  <c r="S275" i="13"/>
  <c r="S133" i="11"/>
  <c r="S213" i="11" s="1"/>
  <c r="O276" i="13"/>
  <c r="O134" i="11"/>
  <c r="O214" i="11" s="1"/>
  <c r="Q276" i="13"/>
  <c r="Q134" i="11"/>
  <c r="Q214" i="11" s="1"/>
  <c r="S276" i="13"/>
  <c r="S134" i="11"/>
  <c r="S214" i="11" s="1"/>
  <c r="O277" i="13"/>
  <c r="O135" i="11"/>
  <c r="O215" i="11" s="1"/>
  <c r="Q277" i="13"/>
  <c r="Q135" i="11"/>
  <c r="Q215" i="11" s="1"/>
  <c r="S277" i="13"/>
  <c r="S135" i="11"/>
  <c r="S215" i="11" s="1"/>
  <c r="O274" i="13"/>
  <c r="O132" i="11"/>
  <c r="O212" i="11" s="1"/>
  <c r="Q274" i="13"/>
  <c r="Q132" i="11"/>
  <c r="Q212" i="11" s="1"/>
  <c r="R548" i="13"/>
  <c r="R549" i="13" s="1"/>
  <c r="F298" i="13"/>
  <c r="F175" i="13" s="1"/>
  <c r="J300" i="13"/>
  <c r="J177" i="13" s="1"/>
  <c r="E420" i="13"/>
  <c r="E419" i="13"/>
  <c r="I757" i="13"/>
  <c r="I768" i="13" s="1"/>
  <c r="I769" i="13" s="1"/>
  <c r="K417" i="13"/>
  <c r="K428" i="13" s="1"/>
  <c r="K429" i="13" s="1"/>
  <c r="K838" i="13"/>
  <c r="K840" i="13"/>
  <c r="L417" i="13"/>
  <c r="L428" i="13" s="1"/>
  <c r="L429" i="13" s="1"/>
  <c r="L838" i="13"/>
  <c r="L840" i="13"/>
  <c r="I428" i="13"/>
  <c r="I429" i="13" s="1"/>
  <c r="I819" i="13"/>
  <c r="I236" i="13" s="1"/>
  <c r="I328" i="13"/>
  <c r="I329" i="13" s="1"/>
  <c r="J768" i="13"/>
  <c r="J769" i="13" s="1"/>
  <c r="K728" i="13"/>
  <c r="K729" i="13" s="1"/>
  <c r="L728" i="13"/>
  <c r="L729" i="13" s="1"/>
  <c r="L798" i="13"/>
  <c r="L215" i="13"/>
  <c r="L819" i="13"/>
  <c r="L236" i="13" s="1"/>
  <c r="L800" i="13"/>
  <c r="L217" i="13"/>
  <c r="F708" i="13"/>
  <c r="F709" i="13" s="1"/>
  <c r="F428" i="13"/>
  <c r="F429" i="13" s="1"/>
  <c r="F838" i="13"/>
  <c r="F840" i="13"/>
  <c r="G708" i="13"/>
  <c r="G709" i="13" s="1"/>
  <c r="G428" i="13"/>
  <c r="G429" i="13" s="1"/>
  <c r="G838" i="13"/>
  <c r="G840" i="13"/>
  <c r="J143" i="11"/>
  <c r="J144" i="11" s="1"/>
  <c r="K285" i="13"/>
  <c r="K286" i="13" s="1"/>
  <c r="K163" i="11"/>
  <c r="K164" i="11" s="1"/>
  <c r="K212" i="11"/>
  <c r="K223" i="11" s="1"/>
  <c r="K224" i="11" s="1"/>
  <c r="L285" i="13"/>
  <c r="L286" i="13" s="1"/>
  <c r="F143" i="11"/>
  <c r="F144" i="11" s="1"/>
  <c r="G285" i="13"/>
  <c r="G286" i="13" s="1"/>
  <c r="G212" i="11"/>
  <c r="H489" i="13"/>
  <c r="H144" i="11" s="1"/>
  <c r="H143" i="11"/>
  <c r="H569" i="13"/>
  <c r="H164" i="11" s="1"/>
  <c r="H163" i="11"/>
  <c r="O778" i="13"/>
  <c r="P678" i="13"/>
  <c r="Q778" i="13"/>
  <c r="U758" i="13"/>
  <c r="R678" i="13"/>
  <c r="S778" i="13"/>
  <c r="T698" i="13"/>
  <c r="U678" i="13"/>
  <c r="O779" i="13"/>
  <c r="P679" i="13"/>
  <c r="Q779" i="13"/>
  <c r="U759" i="13"/>
  <c r="R679" i="13"/>
  <c r="S779" i="13"/>
  <c r="T699" i="13"/>
  <c r="U679" i="13"/>
  <c r="O780" i="13"/>
  <c r="P680" i="13"/>
  <c r="Q780" i="13"/>
  <c r="U760" i="13"/>
  <c r="R680" i="13"/>
  <c r="S780" i="13"/>
  <c r="T700" i="13"/>
  <c r="U680" i="13"/>
  <c r="O777" i="13"/>
  <c r="P677" i="13"/>
  <c r="Q777" i="13"/>
  <c r="S717" i="13"/>
  <c r="R697" i="13"/>
  <c r="O717" i="13"/>
  <c r="P717" i="13"/>
  <c r="Q717" i="13"/>
  <c r="S697" i="13"/>
  <c r="T677" i="13"/>
  <c r="U417" i="13"/>
  <c r="R757" i="13"/>
  <c r="F357" i="13"/>
  <c r="K358" i="13"/>
  <c r="K359" i="13"/>
  <c r="J297" i="13"/>
  <c r="E299" i="13"/>
  <c r="L398" i="13"/>
  <c r="L195" i="13" s="1"/>
  <c r="K397" i="13"/>
  <c r="G359" i="13"/>
  <c r="J357" i="13"/>
  <c r="H360" i="13"/>
  <c r="J358" i="13"/>
  <c r="O698" i="13"/>
  <c r="P418" i="13"/>
  <c r="Q698" i="13"/>
  <c r="T758" i="13"/>
  <c r="U718" i="13"/>
  <c r="R418" i="13"/>
  <c r="S698" i="13"/>
  <c r="T678" i="13"/>
  <c r="U418" i="13"/>
  <c r="O699" i="13"/>
  <c r="P419" i="13"/>
  <c r="Q699" i="13"/>
  <c r="T759" i="13"/>
  <c r="U719" i="13"/>
  <c r="R419" i="13"/>
  <c r="S699" i="13"/>
  <c r="T679" i="13"/>
  <c r="U419" i="13"/>
  <c r="O700" i="13"/>
  <c r="P420" i="13"/>
  <c r="Q700" i="13"/>
  <c r="T760" i="13"/>
  <c r="U720" i="13"/>
  <c r="R420" i="13"/>
  <c r="S700" i="13"/>
  <c r="T680" i="13"/>
  <c r="U420" i="13"/>
  <c r="O697" i="13"/>
  <c r="P417" i="13"/>
  <c r="Q697" i="13"/>
  <c r="U757" i="13"/>
  <c r="R677" i="13"/>
  <c r="S677" i="13"/>
  <c r="T417" i="13"/>
  <c r="U777" i="13"/>
  <c r="R717" i="13"/>
  <c r="F399" i="13"/>
  <c r="F196" i="13" s="1"/>
  <c r="F360" i="13"/>
  <c r="I359" i="13"/>
  <c r="K357" i="13"/>
  <c r="J398" i="13"/>
  <c r="J195" i="13" s="1"/>
  <c r="J400" i="13"/>
  <c r="J197" i="13" s="1"/>
  <c r="K297" i="13"/>
  <c r="K360" i="13"/>
  <c r="L357" i="13"/>
  <c r="H358" i="13"/>
  <c r="H359" i="13"/>
  <c r="H397" i="13"/>
  <c r="H398" i="13"/>
  <c r="H400" i="13"/>
  <c r="H197" i="13" s="1"/>
  <c r="L400" i="13"/>
  <c r="L197" i="13" s="1"/>
  <c r="F297" i="13"/>
  <c r="I297" i="13"/>
  <c r="H297" i="13"/>
  <c r="E360" i="13"/>
  <c r="E298" i="13"/>
  <c r="E679" i="13"/>
  <c r="E340" i="13"/>
  <c r="J359" i="13"/>
  <c r="L359" i="13"/>
  <c r="G360" i="13"/>
  <c r="O678" i="13"/>
  <c r="P778" i="13"/>
  <c r="Q678" i="13"/>
  <c r="S758" i="13"/>
  <c r="T718" i="13"/>
  <c r="R778" i="13"/>
  <c r="O758" i="13"/>
  <c r="P758" i="13"/>
  <c r="Q758" i="13"/>
  <c r="S678" i="13"/>
  <c r="T418" i="13"/>
  <c r="U778" i="13"/>
  <c r="R758" i="13"/>
  <c r="O679" i="13"/>
  <c r="P779" i="13"/>
  <c r="Q679" i="13"/>
  <c r="S759" i="13"/>
  <c r="T719" i="13"/>
  <c r="R779" i="13"/>
  <c r="O759" i="13"/>
  <c r="P759" i="13"/>
  <c r="Q759" i="13"/>
  <c r="S679" i="13"/>
  <c r="T419" i="13"/>
  <c r="U779" i="13"/>
  <c r="R759" i="13"/>
  <c r="O680" i="13"/>
  <c r="P780" i="13"/>
  <c r="Q680" i="13"/>
  <c r="S760" i="13"/>
  <c r="T720" i="13"/>
  <c r="R780" i="13"/>
  <c r="O760" i="13"/>
  <c r="P760" i="13"/>
  <c r="Q760" i="13"/>
  <c r="S680" i="13"/>
  <c r="T420" i="13"/>
  <c r="U780" i="13"/>
  <c r="R760" i="13"/>
  <c r="O677" i="13"/>
  <c r="P777" i="13"/>
  <c r="Q677" i="13"/>
  <c r="T757" i="13"/>
  <c r="U717" i="13"/>
  <c r="R417" i="13"/>
  <c r="S417" i="13"/>
  <c r="T777" i="13"/>
  <c r="U697" i="13"/>
  <c r="F358" i="13"/>
  <c r="I399" i="13"/>
  <c r="I196" i="13" s="1"/>
  <c r="E300" i="13"/>
  <c r="L399" i="13"/>
  <c r="L196" i="13" s="1"/>
  <c r="K398" i="13"/>
  <c r="K195" i="13" s="1"/>
  <c r="F398" i="13"/>
  <c r="F195" i="13" s="1"/>
  <c r="K400" i="13"/>
  <c r="K197" i="13" s="1"/>
  <c r="G399" i="13"/>
  <c r="E318" i="13"/>
  <c r="G357" i="13"/>
  <c r="H357" i="13"/>
  <c r="I358" i="13"/>
  <c r="O418" i="13"/>
  <c r="P698" i="13"/>
  <c r="Q418" i="13"/>
  <c r="S718" i="13"/>
  <c r="R698" i="13"/>
  <c r="O718" i="13"/>
  <c r="P718" i="13"/>
  <c r="Q718" i="13"/>
  <c r="S418" i="13"/>
  <c r="T778" i="13"/>
  <c r="U698" i="13"/>
  <c r="R718" i="13"/>
  <c r="O419" i="13"/>
  <c r="P699" i="13"/>
  <c r="Q419" i="13"/>
  <c r="S719" i="13"/>
  <c r="R699" i="13"/>
  <c r="O719" i="13"/>
  <c r="P719" i="13"/>
  <c r="Q719" i="13"/>
  <c r="S419" i="13"/>
  <c r="T779" i="13"/>
  <c r="U699" i="13"/>
  <c r="R719" i="13"/>
  <c r="O420" i="13"/>
  <c r="P700" i="13"/>
  <c r="Q420" i="13"/>
  <c r="S720" i="13"/>
  <c r="R700" i="13"/>
  <c r="O720" i="13"/>
  <c r="P720" i="13"/>
  <c r="Q720" i="13"/>
  <c r="S420" i="13"/>
  <c r="T780" i="13"/>
  <c r="U700" i="13"/>
  <c r="R720" i="13"/>
  <c r="O417" i="13"/>
  <c r="P697" i="13"/>
  <c r="Q417" i="13"/>
  <c r="S757" i="13"/>
  <c r="T717" i="13"/>
  <c r="R777" i="13"/>
  <c r="O757" i="13"/>
  <c r="P757" i="13"/>
  <c r="Q757" i="13"/>
  <c r="S777" i="13"/>
  <c r="T697" i="13"/>
  <c r="U677" i="13"/>
  <c r="U214" i="13" s="1"/>
  <c r="I357" i="13"/>
  <c r="L297" i="13"/>
  <c r="J399" i="13"/>
  <c r="J196" i="13" s="1"/>
  <c r="H399" i="13"/>
  <c r="H196" i="13" s="1"/>
  <c r="E339" i="13"/>
  <c r="F400" i="13"/>
  <c r="F197" i="13" s="1"/>
  <c r="I398" i="13"/>
  <c r="G398" i="13"/>
  <c r="G195" i="13" s="1"/>
  <c r="G358" i="13"/>
  <c r="E359" i="13"/>
  <c r="G297" i="13"/>
  <c r="G400" i="13"/>
  <c r="G197" i="13" s="1"/>
  <c r="L397" i="13"/>
  <c r="N837" i="13"/>
  <c r="U438" i="13"/>
  <c r="N838" i="13"/>
  <c r="O439" i="13"/>
  <c r="P439" i="13"/>
  <c r="Q439" i="13"/>
  <c r="R440" i="13"/>
  <c r="O437" i="13"/>
  <c r="P437" i="13"/>
  <c r="Q437" i="13"/>
  <c r="E800" i="13"/>
  <c r="E837" i="13"/>
  <c r="E517" i="13"/>
  <c r="E838" i="13"/>
  <c r="E460" i="13"/>
  <c r="I437" i="13"/>
  <c r="E597" i="13"/>
  <c r="H437" i="13"/>
  <c r="N819" i="13"/>
  <c r="E797" i="13"/>
  <c r="E617" i="13"/>
  <c r="E458" i="13"/>
  <c r="E840" i="13"/>
  <c r="S438" i="13"/>
  <c r="T438" i="13"/>
  <c r="E459" i="13"/>
  <c r="R438" i="13"/>
  <c r="S439" i="13"/>
  <c r="T439" i="13"/>
  <c r="U439" i="13"/>
  <c r="R439" i="13"/>
  <c r="O440" i="13"/>
  <c r="P440" i="13"/>
  <c r="Q440" i="13"/>
  <c r="S437" i="13"/>
  <c r="T437" i="13"/>
  <c r="U437" i="13"/>
  <c r="N537" i="13"/>
  <c r="E637" i="13"/>
  <c r="N839" i="13"/>
  <c r="E657" i="13"/>
  <c r="R437" i="13"/>
  <c r="E819" i="13"/>
  <c r="E236" i="13" s="1"/>
  <c r="E457" i="13"/>
  <c r="O438" i="13"/>
  <c r="P438" i="13"/>
  <c r="Q438" i="13"/>
  <c r="S440" i="13"/>
  <c r="T440" i="13"/>
  <c r="U440" i="13"/>
  <c r="E557" i="13"/>
  <c r="E274" i="13" s="1"/>
  <c r="E320" i="13"/>
  <c r="E798" i="13"/>
  <c r="N840" i="13"/>
  <c r="E818" i="13"/>
  <c r="E235" i="13" s="1"/>
  <c r="N818" i="13"/>
  <c r="S214" i="13" l="1"/>
  <c r="H224" i="11"/>
  <c r="O214" i="13"/>
  <c r="H223" i="11"/>
  <c r="F224" i="11"/>
  <c r="I708" i="13"/>
  <c r="I709" i="13" s="1"/>
  <c r="K808" i="13"/>
  <c r="K809" i="13" s="1"/>
  <c r="G368" i="13"/>
  <c r="G369" i="13" s="1"/>
  <c r="Q214" i="13"/>
  <c r="I808" i="13"/>
  <c r="I809" i="13" s="1"/>
  <c r="H225" i="13"/>
  <c r="H226" i="13" s="1"/>
  <c r="H808" i="13"/>
  <c r="H809" i="13" s="1"/>
  <c r="I688" i="13"/>
  <c r="I689" i="13" s="1"/>
  <c r="G225" i="13"/>
  <c r="G226" i="13" s="1"/>
  <c r="F225" i="13"/>
  <c r="F226" i="13" s="1"/>
  <c r="E468" i="13"/>
  <c r="E469" i="13" s="1"/>
  <c r="N256" i="13"/>
  <c r="AF256" i="13" s="1"/>
  <c r="AF839" i="13"/>
  <c r="E778" i="13"/>
  <c r="E779" i="13"/>
  <c r="E808" i="13"/>
  <c r="E809" i="13" s="1"/>
  <c r="E255" i="13"/>
  <c r="E254" i="13"/>
  <c r="E848" i="13"/>
  <c r="E849" i="13" s="1"/>
  <c r="G174" i="13"/>
  <c r="H300" i="13"/>
  <c r="H177" i="13" s="1"/>
  <c r="E378" i="13"/>
  <c r="Q837" i="13"/>
  <c r="H368" i="13"/>
  <c r="H369" i="13" s="1"/>
  <c r="K368" i="13"/>
  <c r="K369" i="13" s="1"/>
  <c r="U818" i="13"/>
  <c r="U235" i="13" s="1"/>
  <c r="T797" i="13"/>
  <c r="P797" i="13"/>
  <c r="T217" i="13"/>
  <c r="P800" i="13"/>
  <c r="T216" i="13"/>
  <c r="P799" i="13"/>
  <c r="T215" i="13"/>
  <c r="P798" i="13"/>
  <c r="G300" i="13"/>
  <c r="G177" i="13" s="1"/>
  <c r="U819" i="13"/>
  <c r="U236" i="13" s="1"/>
  <c r="G257" i="13"/>
  <c r="F255" i="13"/>
  <c r="F898" i="13"/>
  <c r="F848" i="13"/>
  <c r="F849" i="13" s="1"/>
  <c r="L255" i="13"/>
  <c r="L848" i="13"/>
  <c r="L849" i="13" s="1"/>
  <c r="K257" i="13"/>
  <c r="K900" i="13"/>
  <c r="G224" i="11"/>
  <c r="H897" i="13"/>
  <c r="I235" i="13"/>
  <c r="I245" i="13" s="1"/>
  <c r="I246" i="13" s="1"/>
  <c r="I828" i="13"/>
  <c r="I829" i="13" s="1"/>
  <c r="G256" i="13"/>
  <c r="J235" i="13"/>
  <c r="J245" i="13" s="1"/>
  <c r="J246" i="13" s="1"/>
  <c r="J828" i="13"/>
  <c r="J829" i="13" s="1"/>
  <c r="I225" i="13"/>
  <c r="I226" i="13" s="1"/>
  <c r="I257" i="13"/>
  <c r="H256" i="13"/>
  <c r="H156" i="13" s="1"/>
  <c r="H899" i="13"/>
  <c r="F808" i="13"/>
  <c r="F809" i="13" s="1"/>
  <c r="E257" i="13"/>
  <c r="AF819" i="13"/>
  <c r="N236" i="13"/>
  <c r="AF236" i="13" s="1"/>
  <c r="N254" i="13"/>
  <c r="AF254" i="13" s="1"/>
  <c r="AF837" i="13"/>
  <c r="L408" i="13"/>
  <c r="L409" i="13" s="1"/>
  <c r="S839" i="13"/>
  <c r="T839" i="13"/>
  <c r="S838" i="13"/>
  <c r="E539" i="13"/>
  <c r="E480" i="13"/>
  <c r="T837" i="13"/>
  <c r="R840" i="13"/>
  <c r="U839" i="13"/>
  <c r="U817" i="13"/>
  <c r="U234" i="13" s="1"/>
  <c r="Q797" i="13"/>
  <c r="S800" i="13"/>
  <c r="Q800" i="13"/>
  <c r="S799" i="13"/>
  <c r="Q799" i="13"/>
  <c r="S798" i="13"/>
  <c r="Q798" i="13"/>
  <c r="S820" i="13"/>
  <c r="S237" i="13" s="1"/>
  <c r="E600" i="13"/>
  <c r="R819" i="13"/>
  <c r="R236" i="13" s="1"/>
  <c r="Q819" i="13"/>
  <c r="Q236" i="13" s="1"/>
  <c r="E177" i="13"/>
  <c r="P818" i="13"/>
  <c r="P235" i="13" s="1"/>
  <c r="T838" i="13"/>
  <c r="S217" i="13"/>
  <c r="S216" i="13"/>
  <c r="S215" i="13"/>
  <c r="G299" i="13"/>
  <c r="G176" i="13" s="1"/>
  <c r="O817" i="13"/>
  <c r="O234" i="13" s="1"/>
  <c r="E518" i="13"/>
  <c r="T820" i="13"/>
  <c r="T237" i="13" s="1"/>
  <c r="H174" i="13"/>
  <c r="F174" i="13"/>
  <c r="F308" i="13"/>
  <c r="F309" i="13" s="1"/>
  <c r="O837" i="13"/>
  <c r="E498" i="13"/>
  <c r="R818" i="13"/>
  <c r="R235" i="13" s="1"/>
  <c r="H194" i="13"/>
  <c r="H408" i="13"/>
  <c r="H409" i="13" s="1"/>
  <c r="K174" i="13"/>
  <c r="K308" i="13"/>
  <c r="K309" i="13" s="1"/>
  <c r="T817" i="13"/>
  <c r="T234" i="13" s="1"/>
  <c r="Q820" i="13"/>
  <c r="Q237" i="13" s="1"/>
  <c r="P820" i="13"/>
  <c r="P237" i="13" s="1"/>
  <c r="R839" i="13"/>
  <c r="E176" i="13"/>
  <c r="Q839" i="13"/>
  <c r="E540" i="13"/>
  <c r="U838" i="13"/>
  <c r="R837" i="13"/>
  <c r="T214" i="13"/>
  <c r="U217" i="13"/>
  <c r="U216" i="13"/>
  <c r="U215" i="13"/>
  <c r="H235" i="13"/>
  <c r="H245" i="13" s="1"/>
  <c r="H246" i="13" s="1"/>
  <c r="H828" i="13"/>
  <c r="H829" i="13" s="1"/>
  <c r="K256" i="13"/>
  <c r="K157" i="13"/>
  <c r="F235" i="13"/>
  <c r="F245" i="13" s="1"/>
  <c r="F246" i="13" s="1"/>
  <c r="F828" i="13"/>
  <c r="F829" i="13" s="1"/>
  <c r="E828" i="13"/>
  <c r="E829" i="13" s="1"/>
  <c r="H257" i="13"/>
  <c r="J256" i="13"/>
  <c r="J899" i="13"/>
  <c r="J255" i="13"/>
  <c r="J898" i="13"/>
  <c r="J848" i="13"/>
  <c r="J849" i="13" s="1"/>
  <c r="AF818" i="13"/>
  <c r="N235" i="13"/>
  <c r="AF235" i="13" s="1"/>
  <c r="AF537" i="13"/>
  <c r="AF840" i="13"/>
  <c r="N257" i="13"/>
  <c r="AF257" i="13" s="1"/>
  <c r="E152" i="11"/>
  <c r="L299" i="13"/>
  <c r="L176" i="13" s="1"/>
  <c r="L298" i="13"/>
  <c r="L175" i="13" s="1"/>
  <c r="L358" i="13"/>
  <c r="L360" i="13"/>
  <c r="L900" i="13" s="1"/>
  <c r="T818" i="13"/>
  <c r="T235" i="13" s="1"/>
  <c r="J360" i="13"/>
  <c r="J368" i="13" s="1"/>
  <c r="J369" i="13" s="1"/>
  <c r="E618" i="13"/>
  <c r="R838" i="13"/>
  <c r="P837" i="13"/>
  <c r="R214" i="13"/>
  <c r="U800" i="13"/>
  <c r="U799" i="13"/>
  <c r="U798" i="13"/>
  <c r="I299" i="13"/>
  <c r="I176" i="13" s="1"/>
  <c r="I360" i="13"/>
  <c r="E500" i="13"/>
  <c r="E379" i="13"/>
  <c r="G255" i="13"/>
  <c r="G898" i="13"/>
  <c r="G848" i="13"/>
  <c r="G849" i="13" s="1"/>
  <c r="F257" i="13"/>
  <c r="F157" i="13" s="1"/>
  <c r="F900" i="13"/>
  <c r="L808" i="13"/>
  <c r="L809" i="13" s="1"/>
  <c r="L257" i="13"/>
  <c r="K255" i="13"/>
  <c r="K265" i="13" s="1"/>
  <c r="K266" i="13" s="1"/>
  <c r="K898" i="13"/>
  <c r="K848" i="13"/>
  <c r="K849" i="13" s="1"/>
  <c r="J808" i="13"/>
  <c r="J809" i="13" s="1"/>
  <c r="F256" i="13"/>
  <c r="F156" i="13" s="1"/>
  <c r="F223" i="11"/>
  <c r="G235" i="13"/>
  <c r="G245" i="13" s="1"/>
  <c r="G246" i="13" s="1"/>
  <c r="G828" i="13"/>
  <c r="G829" i="13" s="1"/>
  <c r="I255" i="13"/>
  <c r="I848" i="13"/>
  <c r="I849" i="13" s="1"/>
  <c r="K235" i="13"/>
  <c r="K245" i="13" s="1"/>
  <c r="K246" i="13" s="1"/>
  <c r="K828" i="13"/>
  <c r="K829" i="13" s="1"/>
  <c r="E245" i="13"/>
  <c r="E246" i="13" s="1"/>
  <c r="J156" i="13"/>
  <c r="G808" i="13"/>
  <c r="G809" i="13" s="1"/>
  <c r="K225" i="13"/>
  <c r="K226" i="13" s="1"/>
  <c r="L157" i="13"/>
  <c r="N255" i="13"/>
  <c r="AF255" i="13" s="1"/>
  <c r="AF838" i="13"/>
  <c r="N759" i="13"/>
  <c r="AF759" i="13" s="1"/>
  <c r="T840" i="13"/>
  <c r="Q818" i="13"/>
  <c r="Q235" i="13" s="1"/>
  <c r="S840" i="13"/>
  <c r="E599" i="13"/>
  <c r="O839" i="13"/>
  <c r="T819" i="13"/>
  <c r="T236" i="13" s="1"/>
  <c r="S817" i="13"/>
  <c r="S234" i="13" s="1"/>
  <c r="O840" i="13"/>
  <c r="Q840" i="13"/>
  <c r="P819" i="13"/>
  <c r="P236" i="13" s="1"/>
  <c r="L174" i="13"/>
  <c r="F359" i="13"/>
  <c r="F368" i="13" s="1"/>
  <c r="F369" i="13" s="1"/>
  <c r="R797" i="13"/>
  <c r="O797" i="13"/>
  <c r="O800" i="13"/>
  <c r="O799" i="13"/>
  <c r="O798" i="13"/>
  <c r="O838" i="13"/>
  <c r="O819" i="13"/>
  <c r="O236" i="13" s="1"/>
  <c r="E538" i="13"/>
  <c r="O820" i="13"/>
  <c r="O237" i="13" s="1"/>
  <c r="U820" i="13"/>
  <c r="U237" i="13" s="1"/>
  <c r="P817" i="13"/>
  <c r="P234" i="13" s="1"/>
  <c r="S797" i="13"/>
  <c r="T800" i="13"/>
  <c r="Q217" i="13"/>
  <c r="O217" i="13"/>
  <c r="T799" i="13"/>
  <c r="Q216" i="13"/>
  <c r="O216" i="13"/>
  <c r="T798" i="13"/>
  <c r="Q215" i="13"/>
  <c r="O215" i="13"/>
  <c r="I300" i="13"/>
  <c r="I177" i="13" s="1"/>
  <c r="E175" i="13"/>
  <c r="R817" i="13"/>
  <c r="R234" i="13" s="1"/>
  <c r="S819" i="13"/>
  <c r="S236" i="13" s="1"/>
  <c r="I174" i="13"/>
  <c r="E380" i="13"/>
  <c r="S818" i="13"/>
  <c r="S235" i="13" s="1"/>
  <c r="U837" i="13"/>
  <c r="S837" i="13"/>
  <c r="R820" i="13"/>
  <c r="R237" i="13" s="1"/>
  <c r="U840" i="13"/>
  <c r="O818" i="13"/>
  <c r="O235" i="13" s="1"/>
  <c r="Q838" i="13"/>
  <c r="J174" i="13"/>
  <c r="J308" i="13"/>
  <c r="J309" i="13" s="1"/>
  <c r="P838" i="13"/>
  <c r="Q817" i="13"/>
  <c r="Q234" i="13" s="1"/>
  <c r="U797" i="13"/>
  <c r="P214" i="13"/>
  <c r="R800" i="13"/>
  <c r="R217" i="13"/>
  <c r="P217" i="13"/>
  <c r="R799" i="13"/>
  <c r="R216" i="13"/>
  <c r="P216" i="13"/>
  <c r="R798" i="13"/>
  <c r="R215" i="13"/>
  <c r="P215" i="13"/>
  <c r="G223" i="11"/>
  <c r="L256" i="13"/>
  <c r="L235" i="13"/>
  <c r="L245" i="13" s="1"/>
  <c r="L246" i="13" s="1"/>
  <c r="L828" i="13"/>
  <c r="L829" i="13" s="1"/>
  <c r="J225" i="13"/>
  <c r="J226" i="13" s="1"/>
  <c r="H255" i="13"/>
  <c r="H848" i="13"/>
  <c r="H849" i="13" s="1"/>
  <c r="I256" i="13"/>
  <c r="L225" i="13"/>
  <c r="L226" i="13" s="1"/>
  <c r="K788" i="13"/>
  <c r="K789" i="13" s="1"/>
  <c r="J257" i="13"/>
  <c r="J157" i="13" s="1"/>
  <c r="R400" i="13"/>
  <c r="R197" i="13" s="1"/>
  <c r="E757" i="13"/>
  <c r="E768" i="13" s="1"/>
  <c r="E769" i="13" s="1"/>
  <c r="U400" i="13"/>
  <c r="U197" i="13" s="1"/>
  <c r="F437" i="13"/>
  <c r="J437" i="13"/>
  <c r="P298" i="13"/>
  <c r="T357" i="13"/>
  <c r="S400" i="13"/>
  <c r="S197" i="13" s="1"/>
  <c r="T359" i="13"/>
  <c r="R359" i="13"/>
  <c r="P398" i="13"/>
  <c r="P195" i="13" s="1"/>
  <c r="U357" i="13"/>
  <c r="T397" i="13"/>
  <c r="T194" i="13" s="1"/>
  <c r="P400" i="13"/>
  <c r="P197" i="13" s="1"/>
  <c r="U359" i="13"/>
  <c r="S399" i="13"/>
  <c r="S196" i="13" s="1"/>
  <c r="Q358" i="13"/>
  <c r="N697" i="13"/>
  <c r="AF697" i="13" s="1"/>
  <c r="Q359" i="13"/>
  <c r="S358" i="13"/>
  <c r="E680" i="13"/>
  <c r="P397" i="13"/>
  <c r="P194" i="13" s="1"/>
  <c r="O360" i="13"/>
  <c r="Q399" i="13"/>
  <c r="Q196" i="13" s="1"/>
  <c r="O399" i="13"/>
  <c r="O196" i="13" s="1"/>
  <c r="O357" i="13"/>
  <c r="U398" i="13"/>
  <c r="U195" i="13" s="1"/>
  <c r="G397" i="13"/>
  <c r="E699" i="13"/>
  <c r="E700" i="13"/>
  <c r="U397" i="13"/>
  <c r="U194" i="13" s="1"/>
  <c r="T360" i="13"/>
  <c r="T399" i="13"/>
  <c r="T196" i="13" s="1"/>
  <c r="T398" i="13"/>
  <c r="T195" i="13" s="1"/>
  <c r="E678" i="13"/>
  <c r="R357" i="13"/>
  <c r="E478" i="13"/>
  <c r="Q398" i="13"/>
  <c r="Q195" i="13" s="1"/>
  <c r="R397" i="13"/>
  <c r="R194" i="13" s="1"/>
  <c r="P359" i="13"/>
  <c r="S357" i="13"/>
  <c r="S397" i="13"/>
  <c r="S194" i="13" s="1"/>
  <c r="O400" i="13"/>
  <c r="O197" i="13" s="1"/>
  <c r="R399" i="13"/>
  <c r="R196" i="13" s="1"/>
  <c r="O358" i="13"/>
  <c r="E677" i="13"/>
  <c r="E697" i="13"/>
  <c r="Q397" i="13"/>
  <c r="Q194" i="13" s="1"/>
  <c r="O397" i="13"/>
  <c r="O194" i="13" s="1"/>
  <c r="Q360" i="13"/>
  <c r="P399" i="13"/>
  <c r="P196" i="13" s="1"/>
  <c r="R358" i="13"/>
  <c r="E698" i="13"/>
  <c r="E717" i="13"/>
  <c r="E358" i="13"/>
  <c r="E719" i="13"/>
  <c r="E417" i="13"/>
  <c r="E428" i="13" s="1"/>
  <c r="E429" i="13" s="1"/>
  <c r="T400" i="13"/>
  <c r="T197" i="13" s="1"/>
  <c r="O398" i="13"/>
  <c r="O195" i="13" s="1"/>
  <c r="E777" i="13"/>
  <c r="E788" i="13" s="1"/>
  <c r="E789" i="13" s="1"/>
  <c r="Q400" i="13"/>
  <c r="Q197" i="13" s="1"/>
  <c r="U399" i="13"/>
  <c r="U196" i="13" s="1"/>
  <c r="R398" i="13"/>
  <c r="R195" i="13" s="1"/>
  <c r="N500" i="13"/>
  <c r="AF500" i="13" s="1"/>
  <c r="E357" i="13"/>
  <c r="E720" i="13"/>
  <c r="E718" i="13"/>
  <c r="S398" i="13"/>
  <c r="S195" i="13" s="1"/>
  <c r="N717" i="13"/>
  <c r="AF717" i="13" s="1"/>
  <c r="I438" i="13"/>
  <c r="I195" i="13" s="1"/>
  <c r="G439" i="13"/>
  <c r="N798" i="13"/>
  <c r="AF798" i="13" s="1"/>
  <c r="N460" i="13"/>
  <c r="AF460" i="13" s="1"/>
  <c r="N457" i="13"/>
  <c r="AF457" i="13" s="1"/>
  <c r="N799" i="13"/>
  <c r="AF799" i="13" s="1"/>
  <c r="N820" i="13"/>
  <c r="N458" i="13"/>
  <c r="AF458" i="13" s="1"/>
  <c r="N459" i="13"/>
  <c r="AF459" i="13" s="1"/>
  <c r="N797" i="13"/>
  <c r="AF797" i="13" s="1"/>
  <c r="N817" i="13"/>
  <c r="N800" i="13"/>
  <c r="AF800" i="13" s="1"/>
  <c r="G899" i="13" l="1"/>
  <c r="H900" i="13"/>
  <c r="E548" i="13"/>
  <c r="E549" i="13" s="1"/>
  <c r="J900" i="13"/>
  <c r="I899" i="13"/>
  <c r="L898" i="13"/>
  <c r="E216" i="13"/>
  <c r="F899" i="13"/>
  <c r="E368" i="13"/>
  <c r="E369" i="13" s="1"/>
  <c r="L308" i="13"/>
  <c r="L309" i="13" s="1"/>
  <c r="I900" i="13"/>
  <c r="G155" i="13"/>
  <c r="L899" i="13"/>
  <c r="F155" i="13"/>
  <c r="I157" i="13"/>
  <c r="G265" i="13"/>
  <c r="G266" i="13" s="1"/>
  <c r="H308" i="13"/>
  <c r="H309" i="13" s="1"/>
  <c r="H265" i="13"/>
  <c r="H266" i="13" s="1"/>
  <c r="I155" i="13"/>
  <c r="L368" i="13"/>
  <c r="L369" i="13" s="1"/>
  <c r="N779" i="13"/>
  <c r="AF779" i="13" s="1"/>
  <c r="N234" i="13"/>
  <c r="AF234" i="13" s="1"/>
  <c r="AF817" i="13"/>
  <c r="N420" i="13"/>
  <c r="AF420" i="13" s="1"/>
  <c r="N780" i="13"/>
  <c r="AF780" i="13" s="1"/>
  <c r="Q357" i="13"/>
  <c r="P360" i="13"/>
  <c r="E519" i="13"/>
  <c r="E708" i="13"/>
  <c r="E709" i="13" s="1"/>
  <c r="E558" i="13"/>
  <c r="E275" i="13" s="1"/>
  <c r="S360" i="13"/>
  <c r="E640" i="13"/>
  <c r="P358" i="13"/>
  <c r="K155" i="13"/>
  <c r="J185" i="13"/>
  <c r="J186" i="13" s="1"/>
  <c r="U254" i="13"/>
  <c r="O257" i="13"/>
  <c r="V35" i="13"/>
  <c r="I265" i="13"/>
  <c r="I266" i="13" s="1"/>
  <c r="L156" i="13"/>
  <c r="U255" i="13"/>
  <c r="Q256" i="13"/>
  <c r="F185" i="13"/>
  <c r="F186" i="13" s="1"/>
  <c r="S256" i="13"/>
  <c r="L265" i="13"/>
  <c r="L266" i="13" s="1"/>
  <c r="G900" i="13"/>
  <c r="G185" i="13"/>
  <c r="G186" i="13" s="1"/>
  <c r="E639" i="13"/>
  <c r="T358" i="13"/>
  <c r="E728" i="13"/>
  <c r="E729" i="13" s="1"/>
  <c r="N540" i="13"/>
  <c r="AF540" i="13" s="1"/>
  <c r="P357" i="13"/>
  <c r="E214" i="13"/>
  <c r="E688" i="13"/>
  <c r="E689" i="13" s="1"/>
  <c r="K399" i="13"/>
  <c r="E133" i="11"/>
  <c r="P840" i="13"/>
  <c r="N541" i="13"/>
  <c r="AF541" i="13" s="1"/>
  <c r="P839" i="13"/>
  <c r="E638" i="13"/>
  <c r="E598" i="13"/>
  <c r="E608" i="13" s="1"/>
  <c r="E609" i="13" s="1"/>
  <c r="F448" i="13"/>
  <c r="F449" i="13" s="1"/>
  <c r="P255" i="13"/>
  <c r="Q255" i="13"/>
  <c r="U257" i="13"/>
  <c r="S254" i="13"/>
  <c r="G196" i="13"/>
  <c r="G156" i="13" s="1"/>
  <c r="I448" i="13"/>
  <c r="I449" i="13" s="1"/>
  <c r="E212" i="11"/>
  <c r="R256" i="13"/>
  <c r="O254" i="13"/>
  <c r="U256" i="13"/>
  <c r="T254" i="13"/>
  <c r="T256" i="13"/>
  <c r="Q254" i="13"/>
  <c r="H157" i="13"/>
  <c r="N757" i="13"/>
  <c r="AF757" i="13" s="1"/>
  <c r="N760" i="13"/>
  <c r="AF760" i="13" s="1"/>
  <c r="N417" i="13"/>
  <c r="AF417" i="13" s="1"/>
  <c r="N778" i="13"/>
  <c r="AF778" i="13" s="1"/>
  <c r="N758" i="13"/>
  <c r="AF758" i="13" s="1"/>
  <c r="N777" i="13"/>
  <c r="AF777" i="13" s="1"/>
  <c r="N419" i="13"/>
  <c r="AF419" i="13" s="1"/>
  <c r="R360" i="13"/>
  <c r="S359" i="13"/>
  <c r="O359" i="13"/>
  <c r="E620" i="13"/>
  <c r="E499" i="13"/>
  <c r="E508" i="13" s="1"/>
  <c r="E509" i="13" s="1"/>
  <c r="N538" i="13"/>
  <c r="N499" i="13"/>
  <c r="AF499" i="13" s="1"/>
  <c r="E215" i="13"/>
  <c r="U358" i="13"/>
  <c r="G408" i="13"/>
  <c r="G409" i="13" s="1"/>
  <c r="E559" i="13"/>
  <c r="E154" i="11" s="1"/>
  <c r="J448" i="13"/>
  <c r="J449" i="13" s="1"/>
  <c r="I308" i="13"/>
  <c r="I309" i="13" s="1"/>
  <c r="Q257" i="13"/>
  <c r="O256" i="13"/>
  <c r="S257" i="13"/>
  <c r="T257" i="13"/>
  <c r="I156" i="13"/>
  <c r="R255" i="13"/>
  <c r="L155" i="13"/>
  <c r="R254" i="13"/>
  <c r="K185" i="13"/>
  <c r="K186" i="13" s="1"/>
  <c r="H154" i="13"/>
  <c r="H185" i="13"/>
  <c r="H186" i="13" s="1"/>
  <c r="I368" i="13"/>
  <c r="I369" i="13" s="1"/>
  <c r="V34" i="13"/>
  <c r="J155" i="13"/>
  <c r="G157" i="13"/>
  <c r="N237" i="13"/>
  <c r="AF237" i="13" s="1"/>
  <c r="AF820" i="13"/>
  <c r="N418" i="13"/>
  <c r="AF418" i="13" s="1"/>
  <c r="E658" i="13"/>
  <c r="H438" i="13"/>
  <c r="E520" i="13"/>
  <c r="E659" i="13"/>
  <c r="E660" i="13"/>
  <c r="U360" i="13"/>
  <c r="E619" i="13"/>
  <c r="E217" i="13"/>
  <c r="E560" i="13"/>
  <c r="E155" i="11" s="1"/>
  <c r="E479" i="13"/>
  <c r="N539" i="13"/>
  <c r="AF539" i="13" s="1"/>
  <c r="I185" i="13"/>
  <c r="I186" i="13" s="1"/>
  <c r="O255" i="13"/>
  <c r="L185" i="13"/>
  <c r="L186" i="13" s="1"/>
  <c r="I898" i="13"/>
  <c r="P254" i="13"/>
  <c r="V37" i="13"/>
  <c r="S35" i="13"/>
  <c r="J265" i="13"/>
  <c r="J266" i="13" s="1"/>
  <c r="T255" i="13"/>
  <c r="R257" i="13"/>
  <c r="E135" i="11"/>
  <c r="S255" i="13"/>
  <c r="S36" i="13"/>
  <c r="F265" i="13"/>
  <c r="F266" i="13" s="1"/>
  <c r="E388" i="13"/>
  <c r="E389" i="13" s="1"/>
  <c r="G308" i="13"/>
  <c r="G309" i="13" s="1"/>
  <c r="E265" i="13"/>
  <c r="E266" i="13" s="1"/>
  <c r="V36" i="13"/>
  <c r="N359" i="13"/>
  <c r="AF359" i="13" s="1"/>
  <c r="N637" i="13"/>
  <c r="AF637" i="13" s="1"/>
  <c r="N358" i="13"/>
  <c r="AF358" i="13" s="1"/>
  <c r="E397" i="13"/>
  <c r="J397" i="13"/>
  <c r="J897" i="13" s="1"/>
  <c r="J908" i="13" s="1"/>
  <c r="J909" i="13" s="1"/>
  <c r="N718" i="13"/>
  <c r="AF718" i="13" s="1"/>
  <c r="N699" i="13"/>
  <c r="AF699" i="13" s="1"/>
  <c r="N677" i="13"/>
  <c r="N678" i="13"/>
  <c r="E438" i="13"/>
  <c r="N719" i="13"/>
  <c r="AF719" i="13" s="1"/>
  <c r="L437" i="13"/>
  <c r="N680" i="13"/>
  <c r="I397" i="13"/>
  <c r="N360" i="13"/>
  <c r="AF360" i="13" s="1"/>
  <c r="N720" i="13"/>
  <c r="AF720" i="13" s="1"/>
  <c r="E399" i="13"/>
  <c r="N700" i="13"/>
  <c r="AF700" i="13" s="1"/>
  <c r="N679" i="13"/>
  <c r="N698" i="13"/>
  <c r="AF698" i="13" s="1"/>
  <c r="N357" i="13"/>
  <c r="AF357" i="13" s="1"/>
  <c r="F397" i="13"/>
  <c r="G437" i="13"/>
  <c r="N639" i="13"/>
  <c r="AF639" i="13" s="1"/>
  <c r="E398" i="13"/>
  <c r="K437" i="13"/>
  <c r="E437" i="13"/>
  <c r="Y36" i="13" l="1"/>
  <c r="E277" i="13"/>
  <c r="E898" i="13"/>
  <c r="K448" i="13"/>
  <c r="K449" i="13" s="1"/>
  <c r="K194" i="13"/>
  <c r="K897" i="13"/>
  <c r="N599" i="13"/>
  <c r="AF599" i="13" s="1"/>
  <c r="N559" i="13"/>
  <c r="N660" i="13"/>
  <c r="AF660" i="13" s="1"/>
  <c r="N517" i="13"/>
  <c r="AF517" i="13" s="1"/>
  <c r="N217" i="13"/>
  <c r="AF217" i="13" s="1"/>
  <c r="AF680" i="13"/>
  <c r="N480" i="13"/>
  <c r="N617" i="13"/>
  <c r="AF617" i="13" s="1"/>
  <c r="E215" i="11"/>
  <c r="S37" i="13"/>
  <c r="Y37" i="13" s="1"/>
  <c r="P256" i="13"/>
  <c r="P257" i="13"/>
  <c r="Y35" i="13"/>
  <c r="G448" i="13"/>
  <c r="G449" i="13" s="1"/>
  <c r="G897" i="13"/>
  <c r="G908" i="13" s="1"/>
  <c r="G909" i="13" s="1"/>
  <c r="N557" i="13"/>
  <c r="N638" i="13"/>
  <c r="AF638" i="13" s="1"/>
  <c r="N558" i="13"/>
  <c r="N618" i="13"/>
  <c r="AF618" i="13" s="1"/>
  <c r="N619" i="13"/>
  <c r="AF619" i="13" s="1"/>
  <c r="E194" i="13"/>
  <c r="N560" i="13"/>
  <c r="N600" i="13"/>
  <c r="AF600" i="13" s="1"/>
  <c r="E134" i="11"/>
  <c r="E143" i="11" s="1"/>
  <c r="E144" i="11" s="1"/>
  <c r="E276" i="13"/>
  <c r="H195" i="13"/>
  <c r="H448" i="13"/>
  <c r="H449" i="13" s="1"/>
  <c r="H898" i="13"/>
  <c r="H908" i="13" s="1"/>
  <c r="H909" i="13" s="1"/>
  <c r="AF538" i="13"/>
  <c r="N548" i="13"/>
  <c r="E225" i="13"/>
  <c r="E226" i="13" s="1"/>
  <c r="S34" i="13"/>
  <c r="Y34" i="13" s="1"/>
  <c r="E195" i="13"/>
  <c r="E155" i="13" s="1"/>
  <c r="N497" i="13"/>
  <c r="AF497" i="13" s="1"/>
  <c r="F194" i="13"/>
  <c r="F408" i="13"/>
  <c r="F409" i="13" s="1"/>
  <c r="N477" i="13"/>
  <c r="N216" i="13"/>
  <c r="AF216" i="13" s="1"/>
  <c r="AF679" i="13"/>
  <c r="N479" i="13"/>
  <c r="I194" i="13"/>
  <c r="I408" i="13"/>
  <c r="I409" i="13" s="1"/>
  <c r="I897" i="13"/>
  <c r="I908" i="13" s="1"/>
  <c r="I909" i="13" s="1"/>
  <c r="N214" i="13"/>
  <c r="AF214" i="13" s="1"/>
  <c r="AF677" i="13"/>
  <c r="N659" i="13"/>
  <c r="AF659" i="13" s="1"/>
  <c r="N598" i="13"/>
  <c r="AF598" i="13" s="1"/>
  <c r="N597" i="13"/>
  <c r="AF597" i="13" s="1"/>
  <c r="N519" i="13"/>
  <c r="AF519" i="13" s="1"/>
  <c r="G194" i="13"/>
  <c r="F897" i="13"/>
  <c r="F908" i="13" s="1"/>
  <c r="F909" i="13" s="1"/>
  <c r="E648" i="13"/>
  <c r="E649" i="13" s="1"/>
  <c r="E488" i="13"/>
  <c r="E489" i="13" s="1"/>
  <c r="K196" i="13"/>
  <c r="K156" i="13" s="1"/>
  <c r="K408" i="13"/>
  <c r="K409" i="13" s="1"/>
  <c r="K899" i="13"/>
  <c r="E528" i="13"/>
  <c r="E529" i="13" s="1"/>
  <c r="N658" i="13"/>
  <c r="AF658" i="13" s="1"/>
  <c r="N520" i="13"/>
  <c r="AF520" i="13" s="1"/>
  <c r="N498" i="13"/>
  <c r="AF498" i="13" s="1"/>
  <c r="N620" i="13"/>
  <c r="AF620" i="13" s="1"/>
  <c r="L448" i="13"/>
  <c r="L449" i="13" s="1"/>
  <c r="L897" i="13"/>
  <c r="L908" i="13" s="1"/>
  <c r="L909" i="13" s="1"/>
  <c r="L194" i="13"/>
  <c r="N478" i="13"/>
  <c r="N215" i="13"/>
  <c r="AF215" i="13" s="1"/>
  <c r="AF678" i="13"/>
  <c r="N518" i="13"/>
  <c r="AF518" i="13" s="1"/>
  <c r="J194" i="13"/>
  <c r="J408" i="13"/>
  <c r="J409" i="13" s="1"/>
  <c r="N640" i="13"/>
  <c r="AF640" i="13" s="1"/>
  <c r="N657" i="13"/>
  <c r="AF657" i="13" s="1"/>
  <c r="E628" i="13"/>
  <c r="E629" i="13" s="1"/>
  <c r="E668" i="13"/>
  <c r="E669" i="13" s="1"/>
  <c r="E153" i="11"/>
  <c r="E568" i="13"/>
  <c r="E569" i="13" s="1"/>
  <c r="E400" i="13"/>
  <c r="E440" i="13"/>
  <c r="E214" i="11" l="1"/>
  <c r="E285" i="13"/>
  <c r="E286" i="13" s="1"/>
  <c r="E900" i="13"/>
  <c r="E213" i="11"/>
  <c r="E163" i="11"/>
  <c r="L205" i="13"/>
  <c r="L206" i="13" s="1"/>
  <c r="L154" i="13"/>
  <c r="L165" i="13" s="1"/>
  <c r="L166" i="13" s="1"/>
  <c r="N277" i="13"/>
  <c r="AF277" i="13" s="1"/>
  <c r="N135" i="11"/>
  <c r="AF135" i="11" s="1"/>
  <c r="AF480" i="13"/>
  <c r="E197" i="13"/>
  <c r="E157" i="13" s="1"/>
  <c r="J205" i="13"/>
  <c r="J206" i="13" s="1"/>
  <c r="J154" i="13"/>
  <c r="J165" i="13" s="1"/>
  <c r="J166" i="13" s="1"/>
  <c r="K35" i="13"/>
  <c r="G205" i="13"/>
  <c r="G206" i="13" s="1"/>
  <c r="G154" i="13"/>
  <c r="G165" i="13" s="1"/>
  <c r="G166" i="13" s="1"/>
  <c r="H155" i="13"/>
  <c r="H165" i="13" s="1"/>
  <c r="H166" i="13" s="1"/>
  <c r="H205" i="13"/>
  <c r="H206" i="13" s="1"/>
  <c r="E408" i="13"/>
  <c r="E409" i="13" s="1"/>
  <c r="N154" i="11"/>
  <c r="AF559" i="13"/>
  <c r="K908" i="13"/>
  <c r="K909" i="13" s="1"/>
  <c r="N275" i="13"/>
  <c r="AF275" i="13" s="1"/>
  <c r="AF478" i="13"/>
  <c r="N133" i="11"/>
  <c r="AF133" i="11" s="1"/>
  <c r="I205" i="13"/>
  <c r="I206" i="13" s="1"/>
  <c r="I154" i="13"/>
  <c r="I165" i="13" s="1"/>
  <c r="I166" i="13" s="1"/>
  <c r="K36" i="13"/>
  <c r="F205" i="13"/>
  <c r="F206" i="13" s="1"/>
  <c r="F154" i="13"/>
  <c r="F165" i="13" s="1"/>
  <c r="F166" i="13" s="1"/>
  <c r="K205" i="13"/>
  <c r="K206" i="13" s="1"/>
  <c r="K154" i="13"/>
  <c r="K165" i="13" s="1"/>
  <c r="K166" i="13" s="1"/>
  <c r="E439" i="13"/>
  <c r="K34" i="13"/>
  <c r="N276" i="13"/>
  <c r="AF276" i="13" s="1"/>
  <c r="AF479" i="13"/>
  <c r="N134" i="11"/>
  <c r="AF134" i="11" s="1"/>
  <c r="N274" i="13"/>
  <c r="AF274" i="13" s="1"/>
  <c r="AF477" i="13"/>
  <c r="N132" i="11"/>
  <c r="AF132" i="11" s="1"/>
  <c r="AF548" i="13"/>
  <c r="N549" i="13"/>
  <c r="AF549" i="13" s="1"/>
  <c r="AF560" i="13"/>
  <c r="N155" i="11"/>
  <c r="AF558" i="13"/>
  <c r="N153" i="11"/>
  <c r="N152" i="11"/>
  <c r="AF557" i="13"/>
  <c r="K37" i="13"/>
  <c r="N400" i="13"/>
  <c r="N439" i="13"/>
  <c r="N398" i="13"/>
  <c r="N399" i="13"/>
  <c r="N440" i="13"/>
  <c r="N437" i="13"/>
  <c r="N438" i="13"/>
  <c r="N397" i="13"/>
  <c r="AF438" i="13" l="1"/>
  <c r="N196" i="13"/>
  <c r="AF196" i="13" s="1"/>
  <c r="AF399" i="13"/>
  <c r="AF439" i="13"/>
  <c r="AF155" i="11"/>
  <c r="N215" i="11"/>
  <c r="AF215" i="11" s="1"/>
  <c r="E234" i="11"/>
  <c r="AF440" i="13"/>
  <c r="AF152" i="11"/>
  <c r="N212" i="11"/>
  <c r="AF212" i="11" s="1"/>
  <c r="E232" i="11"/>
  <c r="E233" i="11"/>
  <c r="N194" i="13"/>
  <c r="AF194" i="13" s="1"/>
  <c r="AF397" i="13"/>
  <c r="AF437" i="13"/>
  <c r="N195" i="13"/>
  <c r="AF195" i="13" s="1"/>
  <c r="AF398" i="13"/>
  <c r="AF153" i="11"/>
  <c r="N213" i="11"/>
  <c r="AF213" i="11" s="1"/>
  <c r="E899" i="13"/>
  <c r="E448" i="13"/>
  <c r="E449" i="13" s="1"/>
  <c r="E196" i="13"/>
  <c r="AF154" i="11"/>
  <c r="N214" i="11"/>
  <c r="AF214" i="11" s="1"/>
  <c r="E235" i="11"/>
  <c r="E164" i="11"/>
  <c r="E224" i="11" s="1"/>
  <c r="E223" i="11"/>
  <c r="N197" i="13"/>
  <c r="AF197" i="13" s="1"/>
  <c r="AF400" i="13"/>
  <c r="E37" i="13" l="1"/>
  <c r="E156" i="13"/>
  <c r="E205" i="13"/>
  <c r="E206" i="13" s="1"/>
  <c r="G233" i="11"/>
  <c r="G235" i="11"/>
  <c r="E36" i="13"/>
  <c r="G232" i="11"/>
  <c r="G234" i="11"/>
  <c r="E35" i="13"/>
  <c r="E34" i="13"/>
  <c r="Q338" i="13" l="1"/>
  <c r="P340" i="13"/>
  <c r="T318" i="13"/>
  <c r="O338" i="13"/>
  <c r="U338" i="13"/>
  <c r="T319" i="13"/>
  <c r="S339" i="13"/>
  <c r="R319" i="13"/>
  <c r="U339" i="13"/>
  <c r="T340" i="13"/>
  <c r="S340" i="13"/>
  <c r="U320" i="13"/>
  <c r="U340" i="13"/>
  <c r="T317" i="13"/>
  <c r="T337" i="13"/>
  <c r="P319" i="13"/>
  <c r="Q320" i="13"/>
  <c r="Q340" i="13"/>
  <c r="P317" i="13"/>
  <c r="P337" i="13"/>
  <c r="S337" i="13"/>
  <c r="R337" i="13"/>
  <c r="R338" i="13"/>
  <c r="O340" i="13"/>
  <c r="T338" i="13"/>
  <c r="O318" i="13"/>
  <c r="U318" i="13"/>
  <c r="T339" i="13"/>
  <c r="S319" i="13"/>
  <c r="R339" i="13"/>
  <c r="U319" i="13"/>
  <c r="S320" i="13"/>
  <c r="R320" i="13"/>
  <c r="R340" i="13"/>
  <c r="T320" i="13"/>
  <c r="U337" i="13"/>
  <c r="S317" i="13"/>
  <c r="O337" i="13"/>
  <c r="U317" i="13"/>
  <c r="S318" i="13"/>
  <c r="O339" i="13"/>
  <c r="Q339" i="13"/>
  <c r="P338" i="13"/>
  <c r="S338" i="13"/>
  <c r="R318" i="13"/>
  <c r="Q318" i="13"/>
  <c r="P339" i="13"/>
  <c r="O319" i="13"/>
  <c r="Q319" i="13"/>
  <c r="O320" i="13"/>
  <c r="P320" i="13"/>
  <c r="Q337" i="13"/>
  <c r="O317" i="13"/>
  <c r="R317" i="13"/>
  <c r="Q317" i="13"/>
  <c r="O299" i="13" l="1"/>
  <c r="O176" i="13" s="1"/>
  <c r="O156" i="13" s="1"/>
  <c r="Q297" i="13"/>
  <c r="Q174" i="13" s="1"/>
  <c r="Q154" i="13" s="1"/>
  <c r="Q298" i="13"/>
  <c r="Q175" i="13" s="1"/>
  <c r="Q155" i="13" s="1"/>
  <c r="S300" i="13"/>
  <c r="S177" i="13" s="1"/>
  <c r="S157" i="13" s="1"/>
  <c r="T299" i="13"/>
  <c r="T176" i="13" s="1"/>
  <c r="T156" i="13" s="1"/>
  <c r="Q300" i="13"/>
  <c r="Q177" i="13" s="1"/>
  <c r="Q157" i="13" s="1"/>
  <c r="P318" i="13"/>
  <c r="P175" i="13" s="1"/>
  <c r="P155" i="13" s="1"/>
  <c r="O297" i="13"/>
  <c r="O174" i="13" s="1"/>
  <c r="O154" i="13" s="1"/>
  <c r="S299" i="13"/>
  <c r="S176" i="13" s="1"/>
  <c r="S156" i="13" s="1"/>
  <c r="P297" i="13"/>
  <c r="P174" i="13" s="1"/>
  <c r="P154" i="13" s="1"/>
  <c r="R300" i="13"/>
  <c r="R177" i="13" s="1"/>
  <c r="R157" i="13" s="1"/>
  <c r="T298" i="13"/>
  <c r="T175" i="13" s="1"/>
  <c r="T155" i="13" s="1"/>
  <c r="P299" i="13"/>
  <c r="P176" i="13" s="1"/>
  <c r="P156" i="13" s="1"/>
  <c r="Q897" i="13"/>
  <c r="R900" i="13"/>
  <c r="T297" i="13"/>
  <c r="T174" i="13" s="1"/>
  <c r="T154" i="13" s="1"/>
  <c r="R299" i="13"/>
  <c r="R176" i="13" s="1"/>
  <c r="R156" i="13" s="1"/>
  <c r="U297" i="13"/>
  <c r="U174" i="13" s="1"/>
  <c r="U154" i="13" s="1"/>
  <c r="U300" i="13"/>
  <c r="U177" i="13" s="1"/>
  <c r="U157" i="13" s="1"/>
  <c r="O298" i="13"/>
  <c r="O175" i="13" s="1"/>
  <c r="O155" i="13" s="1"/>
  <c r="S298" i="13"/>
  <c r="S175" i="13" s="1"/>
  <c r="S155" i="13" s="1"/>
  <c r="O300" i="13"/>
  <c r="O177" i="13" s="1"/>
  <c r="O157" i="13" s="1"/>
  <c r="U298" i="13"/>
  <c r="U175" i="13" s="1"/>
  <c r="U155" i="13" s="1"/>
  <c r="R297" i="13"/>
  <c r="R174" i="13" s="1"/>
  <c r="R154" i="13" s="1"/>
  <c r="O899" i="13"/>
  <c r="U900" i="13"/>
  <c r="S900" i="13"/>
  <c r="Q898" i="13"/>
  <c r="E297" i="13"/>
  <c r="Q900" i="13" l="1"/>
  <c r="P897" i="13"/>
  <c r="S899" i="13"/>
  <c r="P899" i="13"/>
  <c r="T899" i="13"/>
  <c r="U898" i="13"/>
  <c r="P898" i="13"/>
  <c r="O897" i="13"/>
  <c r="U897" i="13"/>
  <c r="T898" i="13"/>
  <c r="O900" i="13"/>
  <c r="Q299" i="13"/>
  <c r="E308" i="13"/>
  <c r="E309" i="13" s="1"/>
  <c r="S297" i="13"/>
  <c r="R298" i="13"/>
  <c r="T897" i="13"/>
  <c r="R899" i="13"/>
  <c r="S898" i="13"/>
  <c r="P300" i="13"/>
  <c r="T300" i="13"/>
  <c r="U299" i="13"/>
  <c r="O898" i="13"/>
  <c r="R897" i="13"/>
  <c r="N319" i="13"/>
  <c r="AF319" i="13" s="1"/>
  <c r="N339" i="13"/>
  <c r="E317" i="13"/>
  <c r="E328" i="13" s="1"/>
  <c r="E329" i="13" s="1"/>
  <c r="N340" i="13"/>
  <c r="N320" i="13"/>
  <c r="AF320" i="13" s="1"/>
  <c r="N338" i="13"/>
  <c r="N300" i="13"/>
  <c r="N297" i="13"/>
  <c r="N299" i="13"/>
  <c r="E337" i="13"/>
  <c r="N176" i="13" l="1"/>
  <c r="AF299" i="13"/>
  <c r="R175" i="13"/>
  <c r="R155" i="13" s="1"/>
  <c r="R898" i="13"/>
  <c r="N177" i="13"/>
  <c r="AF300" i="13"/>
  <c r="U176" i="13"/>
  <c r="U156" i="13" s="1"/>
  <c r="U899" i="13"/>
  <c r="P177" i="13"/>
  <c r="P157" i="13" s="1"/>
  <c r="P900" i="13"/>
  <c r="E174" i="13"/>
  <c r="E348" i="13"/>
  <c r="E349" i="13" s="1"/>
  <c r="E897" i="13"/>
  <c r="E908" i="13" s="1"/>
  <c r="E909" i="13" s="1"/>
  <c r="AF297" i="13"/>
  <c r="S174" i="13"/>
  <c r="S154" i="13" s="1"/>
  <c r="S897" i="13"/>
  <c r="Q176" i="13"/>
  <c r="Q156" i="13" s="1"/>
  <c r="Q899" i="13"/>
  <c r="AF338" i="13"/>
  <c r="AF340" i="13"/>
  <c r="N900" i="13"/>
  <c r="AF900" i="13" s="1"/>
  <c r="AF339" i="13"/>
  <c r="N899" i="13"/>
  <c r="AF899" i="13" s="1"/>
  <c r="T177" i="13"/>
  <c r="T157" i="13" s="1"/>
  <c r="T900" i="13"/>
  <c r="N298" i="13"/>
  <c r="N337" i="13"/>
  <c r="N317" i="13"/>
  <c r="AF317" i="13" s="1"/>
  <c r="N318" i="13"/>
  <c r="AF318" i="13" s="1"/>
  <c r="N174" i="13" l="1"/>
  <c r="AF337" i="13"/>
  <c r="N897" i="13"/>
  <c r="AF897" i="13" s="1"/>
  <c r="N175" i="13"/>
  <c r="AF298" i="13"/>
  <c r="N898" i="13"/>
  <c r="AF898" i="13" s="1"/>
  <c r="E154" i="13"/>
  <c r="E165" i="13" s="1"/>
  <c r="E166" i="13" s="1"/>
  <c r="E185" i="13"/>
  <c r="E186" i="13" s="1"/>
  <c r="N157" i="13"/>
  <c r="AF157" i="13" s="1"/>
  <c r="AF177" i="13"/>
  <c r="AF176" i="13"/>
  <c r="N156" i="13"/>
  <c r="AF156" i="13" s="1"/>
  <c r="H37" i="13" l="1"/>
  <c r="N37" i="13" s="1"/>
  <c r="AF175" i="13"/>
  <c r="N155" i="13"/>
  <c r="AF155" i="13" s="1"/>
  <c r="H36" i="13"/>
  <c r="N36" i="13" s="1"/>
  <c r="AF174" i="13"/>
  <c r="N154" i="13"/>
  <c r="AF154" i="13" s="1"/>
  <c r="H35" i="13" l="1"/>
  <c r="N35" i="13" s="1"/>
  <c r="H34" i="13"/>
  <c r="N34" i="13" s="1"/>
  <c r="Q735" i="13" l="1"/>
  <c r="Q190" i="11" s="1"/>
  <c r="R735" i="13"/>
  <c r="R190" i="11" s="1"/>
  <c r="O735" i="13"/>
  <c r="O190" i="11" s="1"/>
  <c r="P735" i="13"/>
  <c r="P190" i="11" s="1"/>
  <c r="S735" i="13"/>
  <c r="S190" i="11" s="1"/>
  <c r="P475" i="13"/>
  <c r="O455" i="13"/>
  <c r="O656" i="13"/>
  <c r="Q475" i="13"/>
  <c r="T555" i="13"/>
  <c r="T150" i="11" s="1"/>
  <c r="P635" i="13"/>
  <c r="O515" i="13"/>
  <c r="R496" i="13"/>
  <c r="U476" i="13"/>
  <c r="T456" i="13"/>
  <c r="R595" i="13"/>
  <c r="R655" i="13"/>
  <c r="R515" i="13"/>
  <c r="R615" i="13"/>
  <c r="Q596" i="13"/>
  <c r="Q656" i="13"/>
  <c r="Q516" i="13"/>
  <c r="Q616" i="13"/>
  <c r="S495" i="13"/>
  <c r="Q495" i="13"/>
  <c r="P456" i="13"/>
  <c r="P496" i="13"/>
  <c r="P516" i="13"/>
  <c r="S456" i="13"/>
  <c r="O635" i="13"/>
  <c r="O476" i="13"/>
  <c r="O556" i="13"/>
  <c r="O151" i="11" s="1"/>
  <c r="U456" i="13"/>
  <c r="T516" i="13"/>
  <c r="T596" i="13"/>
  <c r="T656" i="13"/>
  <c r="O456" i="13"/>
  <c r="O475" i="13"/>
  <c r="O555" i="13"/>
  <c r="O150" i="11" s="1"/>
  <c r="U635" i="13"/>
  <c r="R456" i="13"/>
  <c r="T635" i="13"/>
  <c r="S496" i="13"/>
  <c r="O596" i="13"/>
  <c r="O616" i="13"/>
  <c r="U496" i="13"/>
  <c r="O496" i="13"/>
  <c r="O595" i="13"/>
  <c r="O615" i="13"/>
  <c r="R556" i="13"/>
  <c r="R151" i="11" s="1"/>
  <c r="T455" i="13"/>
  <c r="Q496" i="13"/>
  <c r="R475" i="13"/>
  <c r="R555" i="13"/>
  <c r="R150" i="11" s="1"/>
  <c r="Q476" i="13"/>
  <c r="Q556" i="13"/>
  <c r="Q151" i="11" s="1"/>
  <c r="S455" i="13"/>
  <c r="Q455" i="13"/>
  <c r="S595" i="13"/>
  <c r="S655" i="13"/>
  <c r="S515" i="13"/>
  <c r="S615" i="13"/>
  <c r="P596" i="13"/>
  <c r="P656" i="13"/>
  <c r="S636" i="13"/>
  <c r="S596" i="13"/>
  <c r="S656" i="13"/>
  <c r="S516" i="13"/>
  <c r="S616" i="13"/>
  <c r="U636" i="13"/>
  <c r="T476" i="13"/>
  <c r="T556" i="13"/>
  <c r="T151" i="11" s="1"/>
  <c r="O636" i="13"/>
  <c r="P495" i="13"/>
  <c r="U595" i="13"/>
  <c r="U655" i="13"/>
  <c r="U515" i="13"/>
  <c r="U615" i="13"/>
  <c r="R495" i="13"/>
  <c r="R636" i="13"/>
  <c r="T636" i="13"/>
  <c r="Q636" i="13"/>
  <c r="P555" i="13"/>
  <c r="P150" i="11" s="1"/>
  <c r="O516" i="13"/>
  <c r="Q555" i="13"/>
  <c r="Q150" i="11" s="1"/>
  <c r="T475" i="13"/>
  <c r="O655" i="13"/>
  <c r="R476" i="13"/>
  <c r="U455" i="13"/>
  <c r="R635" i="13"/>
  <c r="U556" i="13"/>
  <c r="U151" i="11" s="1"/>
  <c r="T496" i="13"/>
  <c r="Q456" i="13"/>
  <c r="S635" i="13"/>
  <c r="P595" i="13"/>
  <c r="P655" i="13"/>
  <c r="P515" i="13"/>
  <c r="P615" i="13"/>
  <c r="Q635" i="13"/>
  <c r="P636" i="13"/>
  <c r="S475" i="13"/>
  <c r="S555" i="13"/>
  <c r="S150" i="11" s="1"/>
  <c r="P616" i="13"/>
  <c r="P476" i="13"/>
  <c r="P556" i="13"/>
  <c r="P151" i="11" s="1"/>
  <c r="O495" i="13"/>
  <c r="S476" i="13"/>
  <c r="S556" i="13"/>
  <c r="S151" i="11" s="1"/>
  <c r="Q595" i="13"/>
  <c r="Q655" i="13"/>
  <c r="Q515" i="13"/>
  <c r="Q615" i="13"/>
  <c r="T616" i="13"/>
  <c r="T595" i="13"/>
  <c r="T655" i="13"/>
  <c r="T515" i="13"/>
  <c r="T615" i="13"/>
  <c r="P455" i="13"/>
  <c r="U475" i="13"/>
  <c r="U555" i="13"/>
  <c r="U150" i="11" s="1"/>
  <c r="R596" i="13"/>
  <c r="R656" i="13"/>
  <c r="R516" i="13"/>
  <c r="R616" i="13"/>
  <c r="U495" i="13"/>
  <c r="R455" i="13"/>
  <c r="U596" i="13"/>
  <c r="U656" i="13"/>
  <c r="U516" i="13"/>
  <c r="U616" i="13"/>
  <c r="T495" i="13"/>
  <c r="P131" i="11" l="1"/>
  <c r="T130" i="11"/>
  <c r="O131" i="11"/>
  <c r="U131" i="11"/>
  <c r="P272" i="13"/>
  <c r="P130" i="11"/>
  <c r="P210" i="11" s="1"/>
  <c r="S131" i="11"/>
  <c r="Q131" i="11"/>
  <c r="R131" i="11"/>
  <c r="Q130" i="11"/>
  <c r="Q210" i="11" s="1"/>
  <c r="Q272" i="13"/>
  <c r="U130" i="11"/>
  <c r="S272" i="13"/>
  <c r="S130" i="11"/>
  <c r="S210" i="11" s="1"/>
  <c r="T131" i="11"/>
  <c r="R272" i="13"/>
  <c r="R130" i="11"/>
  <c r="R210" i="11" s="1"/>
  <c r="O272" i="13"/>
  <c r="O130" i="11"/>
  <c r="O210" i="11" s="1"/>
  <c r="Q736" i="13"/>
  <c r="Q191" i="11" s="1"/>
  <c r="P295" i="13"/>
  <c r="P675" i="13"/>
  <c r="Q715" i="13"/>
  <c r="U676" i="13"/>
  <c r="Q356" i="13"/>
  <c r="R355" i="13"/>
  <c r="O296" i="13"/>
  <c r="S296" i="13"/>
  <c r="S415" i="13"/>
  <c r="O676" i="13"/>
  <c r="S736" i="13"/>
  <c r="S191" i="11" s="1"/>
  <c r="S211" i="11" s="1"/>
  <c r="Q775" i="13"/>
  <c r="O415" i="13"/>
  <c r="O715" i="13"/>
  <c r="S676" i="13"/>
  <c r="Q695" i="13"/>
  <c r="T755" i="13"/>
  <c r="S715" i="13"/>
  <c r="T295" i="13"/>
  <c r="U736" i="13"/>
  <c r="U191" i="11" s="1"/>
  <c r="U695" i="13"/>
  <c r="P775" i="13"/>
  <c r="U416" i="13"/>
  <c r="T415" i="13"/>
  <c r="Q415" i="13"/>
  <c r="U715" i="13"/>
  <c r="T775" i="13"/>
  <c r="Q675" i="13"/>
  <c r="P747" i="13"/>
  <c r="P202" i="11" s="1"/>
  <c r="U735" i="13"/>
  <c r="U190" i="11" s="1"/>
  <c r="O675" i="13"/>
  <c r="S775" i="13"/>
  <c r="R695" i="13"/>
  <c r="S776" i="13"/>
  <c r="O315" i="13"/>
  <c r="T356" i="13"/>
  <c r="O755" i="13"/>
  <c r="P696" i="13"/>
  <c r="S696" i="13"/>
  <c r="U295" i="13"/>
  <c r="O355" i="13"/>
  <c r="O356" i="13"/>
  <c r="P416" i="13"/>
  <c r="Q316" i="13"/>
  <c r="Q295" i="13"/>
  <c r="S356" i="13"/>
  <c r="R356" i="13"/>
  <c r="U296" i="13"/>
  <c r="Q776" i="13"/>
  <c r="R696" i="13"/>
  <c r="P695" i="13"/>
  <c r="S716" i="13"/>
  <c r="P355" i="13"/>
  <c r="T296" i="13"/>
  <c r="S295" i="13"/>
  <c r="S755" i="13"/>
  <c r="Q755" i="13"/>
  <c r="R756" i="13"/>
  <c r="O335" i="13"/>
  <c r="Q676" i="13"/>
  <c r="O775" i="13"/>
  <c r="R415" i="13"/>
  <c r="Q296" i="13"/>
  <c r="U355" i="13"/>
  <c r="U316" i="13"/>
  <c r="T735" i="13"/>
  <c r="T190" i="11" s="1"/>
  <c r="R736" i="13"/>
  <c r="R191" i="11" s="1"/>
  <c r="T696" i="13"/>
  <c r="P316" i="13"/>
  <c r="T416" i="13"/>
  <c r="Q716" i="13"/>
  <c r="P676" i="13"/>
  <c r="R716" i="13"/>
  <c r="P715" i="13"/>
  <c r="R755" i="13"/>
  <c r="T675" i="13"/>
  <c r="T316" i="13"/>
  <c r="T676" i="13"/>
  <c r="U776" i="13"/>
  <c r="U415" i="13"/>
  <c r="T695" i="13"/>
  <c r="P736" i="13"/>
  <c r="P191" i="11" s="1"/>
  <c r="U747" i="13"/>
  <c r="U202" i="11" s="1"/>
  <c r="U356" i="13"/>
  <c r="U756" i="13"/>
  <c r="R296" i="13"/>
  <c r="T355" i="13"/>
  <c r="Q696" i="13"/>
  <c r="P716" i="13"/>
  <c r="O695" i="13"/>
  <c r="T715" i="13"/>
  <c r="P415" i="13"/>
  <c r="P755" i="13"/>
  <c r="S695" i="13"/>
  <c r="P356" i="13"/>
  <c r="S756" i="13"/>
  <c r="T716" i="13"/>
  <c r="O756" i="13"/>
  <c r="R676" i="13"/>
  <c r="T756" i="13"/>
  <c r="P776" i="13"/>
  <c r="Q416" i="13"/>
  <c r="S675" i="13"/>
  <c r="O716" i="13"/>
  <c r="T736" i="13"/>
  <c r="T191" i="11" s="1"/>
  <c r="T211" i="11" s="1"/>
  <c r="S416" i="13"/>
  <c r="R776" i="13"/>
  <c r="O776" i="13"/>
  <c r="O416" i="13"/>
  <c r="Q756" i="13"/>
  <c r="T776" i="13"/>
  <c r="U675" i="13"/>
  <c r="U716" i="13"/>
  <c r="O696" i="13"/>
  <c r="O316" i="13"/>
  <c r="S316" i="13"/>
  <c r="R316" i="13"/>
  <c r="R295" i="13"/>
  <c r="P756" i="13"/>
  <c r="S355" i="13"/>
  <c r="O736" i="13"/>
  <c r="O191" i="11" s="1"/>
  <c r="O211" i="11" s="1"/>
  <c r="R416" i="13"/>
  <c r="P296" i="13"/>
  <c r="O295" i="13"/>
  <c r="Q355" i="13"/>
  <c r="R675" i="13"/>
  <c r="R775" i="13"/>
  <c r="U755" i="13"/>
  <c r="U696" i="13"/>
  <c r="R715" i="13"/>
  <c r="U775" i="13"/>
  <c r="U501" i="13"/>
  <c r="S603" i="13"/>
  <c r="R502" i="13"/>
  <c r="S463" i="13"/>
  <c r="T601" i="13"/>
  <c r="T621" i="13"/>
  <c r="S567" i="13"/>
  <c r="S162" i="11" s="1"/>
  <c r="P566" i="13"/>
  <c r="P161" i="11" s="1"/>
  <c r="Q502" i="13"/>
  <c r="T641" i="13"/>
  <c r="O521" i="13"/>
  <c r="T483" i="13"/>
  <c r="O507" i="13"/>
  <c r="R486" i="13"/>
  <c r="U627" i="13"/>
  <c r="U527" i="13"/>
  <c r="O662" i="13"/>
  <c r="T643" i="13"/>
  <c r="Q526" i="13"/>
  <c r="T602" i="13"/>
  <c r="T622" i="13"/>
  <c r="P507" i="13"/>
  <c r="S642" i="13"/>
  <c r="S506" i="13"/>
  <c r="T607" i="13"/>
  <c r="T527" i="13"/>
  <c r="R507" i="13"/>
  <c r="T646" i="13"/>
  <c r="P646" i="13"/>
  <c r="S483" i="13"/>
  <c r="S563" i="13"/>
  <c r="S158" i="11" s="1"/>
  <c r="O606" i="13"/>
  <c r="O666" i="13"/>
  <c r="O526" i="13"/>
  <c r="O626" i="13"/>
  <c r="Q506" i="13"/>
  <c r="R462" i="13"/>
  <c r="Q507" i="13"/>
  <c r="U602" i="13"/>
  <c r="U662" i="13"/>
  <c r="U522" i="13"/>
  <c r="U622" i="13"/>
  <c r="S643" i="13"/>
  <c r="T481" i="13"/>
  <c r="T561" i="13"/>
  <c r="T156" i="11" s="1"/>
  <c r="P603" i="13"/>
  <c r="P663" i="13"/>
  <c r="P523" i="13"/>
  <c r="P623" i="13"/>
  <c r="R461" i="13"/>
  <c r="Q462" i="13"/>
  <c r="Q503" i="13"/>
  <c r="O481" i="13"/>
  <c r="O561" i="13"/>
  <c r="O156" i="11" s="1"/>
  <c r="R627" i="13"/>
  <c r="R607" i="13"/>
  <c r="R667" i="13"/>
  <c r="R527" i="13"/>
  <c r="O467" i="13"/>
  <c r="U487" i="13"/>
  <c r="U567" i="13"/>
  <c r="U162" i="11" s="1"/>
  <c r="S602" i="13"/>
  <c r="S662" i="13"/>
  <c r="S522" i="13"/>
  <c r="S622" i="13"/>
  <c r="O627" i="13"/>
  <c r="O607" i="13"/>
  <c r="O667" i="13"/>
  <c r="O527" i="13"/>
  <c r="O482" i="13"/>
  <c r="O562" i="13"/>
  <c r="O157" i="11" s="1"/>
  <c r="O603" i="13"/>
  <c r="O663" i="13"/>
  <c r="O523" i="13"/>
  <c r="O623" i="13"/>
  <c r="U503" i="13"/>
  <c r="Q641" i="13"/>
  <c r="S641" i="13"/>
  <c r="Q486" i="13"/>
  <c r="Q566" i="13"/>
  <c r="Q161" i="11" s="1"/>
  <c r="T482" i="13"/>
  <c r="T562" i="13"/>
  <c r="T157" i="11" s="1"/>
  <c r="P502" i="13"/>
  <c r="P467" i="13"/>
  <c r="O506" i="13"/>
  <c r="T487" i="13"/>
  <c r="T567" i="13"/>
  <c r="T162" i="11" s="1"/>
  <c r="R602" i="13"/>
  <c r="R662" i="13"/>
  <c r="R522" i="13"/>
  <c r="R622" i="13"/>
  <c r="U646" i="13"/>
  <c r="P463" i="13"/>
  <c r="T502" i="13"/>
  <c r="R603" i="13"/>
  <c r="R663" i="13"/>
  <c r="R523" i="13"/>
  <c r="R623" i="13"/>
  <c r="U603" i="13"/>
  <c r="U663" i="13"/>
  <c r="U523" i="13"/>
  <c r="U623" i="13"/>
  <c r="T467" i="13"/>
  <c r="P602" i="13"/>
  <c r="P662" i="13"/>
  <c r="P522" i="13"/>
  <c r="P622" i="13"/>
  <c r="R643" i="13"/>
  <c r="R646" i="13"/>
  <c r="S606" i="13"/>
  <c r="S666" i="13"/>
  <c r="S526" i="13"/>
  <c r="S626" i="13"/>
  <c r="T336" i="13"/>
  <c r="R435" i="13"/>
  <c r="U436" i="13"/>
  <c r="T435" i="13"/>
  <c r="Q435" i="13"/>
  <c r="S467" i="13"/>
  <c r="U642" i="13"/>
  <c r="P466" i="13"/>
  <c r="S663" i="13"/>
  <c r="S623" i="13"/>
  <c r="O643" i="13"/>
  <c r="T521" i="13"/>
  <c r="S487" i="13"/>
  <c r="R501" i="13"/>
  <c r="P486" i="13"/>
  <c r="O661" i="13"/>
  <c r="T563" i="13"/>
  <c r="T158" i="11" s="1"/>
  <c r="P481" i="13"/>
  <c r="R566" i="13"/>
  <c r="R161" i="11" s="1"/>
  <c r="U607" i="13"/>
  <c r="O622" i="13"/>
  <c r="Q461" i="13"/>
  <c r="S461" i="13"/>
  <c r="Q606" i="13"/>
  <c r="Q626" i="13"/>
  <c r="T662" i="13"/>
  <c r="Q487" i="13"/>
  <c r="U561" i="13"/>
  <c r="U156" i="11" s="1"/>
  <c r="T627" i="13"/>
  <c r="T507" i="13"/>
  <c r="U647" i="13"/>
  <c r="Q562" i="13"/>
  <c r="Q157" i="11" s="1"/>
  <c r="R336" i="13"/>
  <c r="S436" i="13"/>
  <c r="S435" i="13"/>
  <c r="N836" i="13"/>
  <c r="T436" i="13"/>
  <c r="N815" i="13"/>
  <c r="O435" i="13"/>
  <c r="O436" i="13"/>
  <c r="R436" i="13"/>
  <c r="S647" i="13"/>
  <c r="U461" i="13"/>
  <c r="U641" i="13"/>
  <c r="R467" i="13"/>
  <c r="U502" i="13"/>
  <c r="O486" i="13"/>
  <c r="O566" i="13"/>
  <c r="O161" i="11" s="1"/>
  <c r="Q466" i="13"/>
  <c r="O503" i="13"/>
  <c r="R642" i="13"/>
  <c r="Q467" i="13"/>
  <c r="U482" i="13"/>
  <c r="U562" i="13"/>
  <c r="U157" i="11" s="1"/>
  <c r="P483" i="13"/>
  <c r="P563" i="13"/>
  <c r="P158" i="11" s="1"/>
  <c r="R641" i="13"/>
  <c r="Q642" i="13"/>
  <c r="Q463" i="13"/>
  <c r="T501" i="13"/>
  <c r="P501" i="13"/>
  <c r="R487" i="13"/>
  <c r="R567" i="13"/>
  <c r="R162" i="11" s="1"/>
  <c r="R601" i="13"/>
  <c r="R661" i="13"/>
  <c r="R521" i="13"/>
  <c r="R621" i="13"/>
  <c r="O647" i="13"/>
  <c r="P627" i="13"/>
  <c r="P607" i="13"/>
  <c r="P667" i="13"/>
  <c r="P527" i="13"/>
  <c r="Q603" i="13"/>
  <c r="Q663" i="13"/>
  <c r="Q523" i="13"/>
  <c r="Q623" i="13"/>
  <c r="S482" i="13"/>
  <c r="S562" i="13"/>
  <c r="S157" i="11" s="1"/>
  <c r="O487" i="13"/>
  <c r="O567" i="13"/>
  <c r="O162" i="11" s="1"/>
  <c r="O483" i="13"/>
  <c r="O563" i="13"/>
  <c r="O158" i="11" s="1"/>
  <c r="U463" i="13"/>
  <c r="T503" i="13"/>
  <c r="O501" i="13"/>
  <c r="O502" i="13"/>
  <c r="P647" i="13"/>
  <c r="S502" i="13"/>
  <c r="S646" i="13"/>
  <c r="R482" i="13"/>
  <c r="R562" i="13"/>
  <c r="R157" i="11" s="1"/>
  <c r="P643" i="13"/>
  <c r="S601" i="13"/>
  <c r="S661" i="13"/>
  <c r="S521" i="13"/>
  <c r="S621" i="13"/>
  <c r="R483" i="13"/>
  <c r="R563" i="13"/>
  <c r="R158" i="11" s="1"/>
  <c r="T606" i="13"/>
  <c r="T666" i="13"/>
  <c r="T526" i="13"/>
  <c r="T626" i="13"/>
  <c r="U483" i="13"/>
  <c r="U563" i="13"/>
  <c r="U158" i="11" s="1"/>
  <c r="U606" i="13"/>
  <c r="U666" i="13"/>
  <c r="U526" i="13"/>
  <c r="U626" i="13"/>
  <c r="T647" i="13"/>
  <c r="P482" i="13"/>
  <c r="P562" i="13"/>
  <c r="P157" i="11" s="1"/>
  <c r="Q601" i="13"/>
  <c r="Q661" i="13"/>
  <c r="Q521" i="13"/>
  <c r="Q621" i="13"/>
  <c r="U507" i="13"/>
  <c r="S486" i="13"/>
  <c r="S566" i="13"/>
  <c r="S161" i="11" s="1"/>
  <c r="O336" i="13"/>
  <c r="P336" i="13"/>
  <c r="N734" i="13"/>
  <c r="Q436" i="13"/>
  <c r="N835" i="13"/>
  <c r="N796" i="13"/>
  <c r="AF796" i="13" s="1"/>
  <c r="N816" i="13"/>
  <c r="T466" i="13"/>
  <c r="S523" i="13"/>
  <c r="T661" i="13"/>
  <c r="P641" i="13"/>
  <c r="O601" i="13"/>
  <c r="O621" i="13"/>
  <c r="P561" i="13"/>
  <c r="P156" i="11" s="1"/>
  <c r="U667" i="13"/>
  <c r="O602" i="13"/>
  <c r="O522" i="13"/>
  <c r="O641" i="13"/>
  <c r="Q666" i="13"/>
  <c r="T522" i="13"/>
  <c r="Q567" i="13"/>
  <c r="Q162" i="11" s="1"/>
  <c r="O642" i="13"/>
  <c r="U481" i="13"/>
  <c r="T667" i="13"/>
  <c r="P503" i="13"/>
  <c r="R463" i="13"/>
  <c r="Q482" i="13"/>
  <c r="S507" i="13"/>
  <c r="R647" i="13"/>
  <c r="U462" i="13"/>
  <c r="T506" i="13"/>
  <c r="P506" i="13"/>
  <c r="Q646" i="13"/>
  <c r="O463" i="13"/>
  <c r="Q647" i="13"/>
  <c r="S503" i="13"/>
  <c r="S627" i="13"/>
  <c r="S607" i="13"/>
  <c r="S667" i="13"/>
  <c r="S527" i="13"/>
  <c r="P606" i="13"/>
  <c r="P666" i="13"/>
  <c r="P526" i="13"/>
  <c r="P626" i="13"/>
  <c r="Q643" i="13"/>
  <c r="T461" i="13"/>
  <c r="P461" i="13"/>
  <c r="R481" i="13"/>
  <c r="R561" i="13"/>
  <c r="R156" i="11" s="1"/>
  <c r="T603" i="13"/>
  <c r="T663" i="13"/>
  <c r="T523" i="13"/>
  <c r="T623" i="13"/>
  <c r="P487" i="13"/>
  <c r="P567" i="13"/>
  <c r="P162" i="11" s="1"/>
  <c r="P601" i="13"/>
  <c r="P661" i="13"/>
  <c r="P521" i="13"/>
  <c r="P621" i="13"/>
  <c r="Q483" i="13"/>
  <c r="Q563" i="13"/>
  <c r="Q158" i="11" s="1"/>
  <c r="R606" i="13"/>
  <c r="R666" i="13"/>
  <c r="R526" i="13"/>
  <c r="R626" i="13"/>
  <c r="U643" i="13"/>
  <c r="T463" i="13"/>
  <c r="Q501" i="13"/>
  <c r="O461" i="13"/>
  <c r="S501" i="13"/>
  <c r="Q627" i="13"/>
  <c r="Q607" i="13"/>
  <c r="Q667" i="13"/>
  <c r="Q527" i="13"/>
  <c r="P642" i="13"/>
  <c r="O646" i="13"/>
  <c r="U601" i="13"/>
  <c r="U661" i="13"/>
  <c r="U521" i="13"/>
  <c r="U621" i="13"/>
  <c r="U506" i="13"/>
  <c r="T642" i="13"/>
  <c r="S481" i="13"/>
  <c r="S561" i="13"/>
  <c r="S156" i="11" s="1"/>
  <c r="T486" i="13"/>
  <c r="T566" i="13"/>
  <c r="T161" i="11" s="1"/>
  <c r="U486" i="13"/>
  <c r="U566" i="13"/>
  <c r="U161" i="11" s="1"/>
  <c r="R503" i="13"/>
  <c r="Q481" i="13"/>
  <c r="Q561" i="13"/>
  <c r="Q156" i="11" s="1"/>
  <c r="U467" i="13"/>
  <c r="R506" i="13"/>
  <c r="Q602" i="13"/>
  <c r="Q662" i="13"/>
  <c r="Q522" i="13"/>
  <c r="Q622" i="13"/>
  <c r="Q336" i="13"/>
  <c r="U336" i="13"/>
  <c r="U435" i="13"/>
  <c r="N795" i="13"/>
  <c r="AF795" i="13" s="1"/>
  <c r="P436" i="13"/>
  <c r="P435" i="13"/>
  <c r="R211" i="11" l="1"/>
  <c r="P211" i="11"/>
  <c r="T210" i="11"/>
  <c r="U210" i="11"/>
  <c r="O172" i="13"/>
  <c r="Q212" i="13"/>
  <c r="U212" i="13"/>
  <c r="U211" i="11"/>
  <c r="Q211" i="11"/>
  <c r="S212" i="13"/>
  <c r="R213" i="13"/>
  <c r="T141" i="11"/>
  <c r="R136" i="11"/>
  <c r="Q137" i="11"/>
  <c r="U136" i="11"/>
  <c r="N775" i="13"/>
  <c r="AF775" i="13" s="1"/>
  <c r="N233" i="13"/>
  <c r="AF233" i="13" s="1"/>
  <c r="AF816" i="13"/>
  <c r="S141" i="11"/>
  <c r="P137" i="11"/>
  <c r="U138" i="11"/>
  <c r="O138" i="11"/>
  <c r="N232" i="13"/>
  <c r="AF232" i="13" s="1"/>
  <c r="AF815" i="13"/>
  <c r="N415" i="13"/>
  <c r="AF415" i="13" s="1"/>
  <c r="O137" i="11"/>
  <c r="Q796" i="13"/>
  <c r="R212" i="13"/>
  <c r="S795" i="13"/>
  <c r="U815" i="13"/>
  <c r="U232" i="13" s="1"/>
  <c r="U816" i="13"/>
  <c r="U233" i="13" s="1"/>
  <c r="O796" i="13"/>
  <c r="R796" i="13"/>
  <c r="Q816" i="13"/>
  <c r="Q233" i="13" s="1"/>
  <c r="S836" i="13"/>
  <c r="T836" i="13"/>
  <c r="O212" i="13"/>
  <c r="Q835" i="13"/>
  <c r="P795" i="13"/>
  <c r="U836" i="13"/>
  <c r="P816" i="13"/>
  <c r="P233" i="13" s="1"/>
  <c r="O815" i="13"/>
  <c r="O232" i="13" s="1"/>
  <c r="O173" i="13"/>
  <c r="U213" i="13"/>
  <c r="P212" i="13"/>
  <c r="R273" i="13"/>
  <c r="N736" i="13"/>
  <c r="Q138" i="11"/>
  <c r="P284" i="13"/>
  <c r="P142" i="11"/>
  <c r="P222" i="11" s="1"/>
  <c r="AF835" i="13"/>
  <c r="N252" i="13"/>
  <c r="AF252" i="13" s="1"/>
  <c r="R137" i="11"/>
  <c r="R142" i="11"/>
  <c r="N756" i="13"/>
  <c r="AF756" i="13" s="1"/>
  <c r="T136" i="11"/>
  <c r="S835" i="13"/>
  <c r="P213" i="13"/>
  <c r="O816" i="13"/>
  <c r="O233" i="13" s="1"/>
  <c r="U173" i="13"/>
  <c r="S816" i="13"/>
  <c r="S233" i="13" s="1"/>
  <c r="Q836" i="13"/>
  <c r="U795" i="13"/>
  <c r="R815" i="13"/>
  <c r="R232" i="13" s="1"/>
  <c r="T273" i="13"/>
  <c r="O273" i="13"/>
  <c r="T272" i="13"/>
  <c r="N416" i="13"/>
  <c r="AF416" i="13" s="1"/>
  <c r="Q136" i="11"/>
  <c r="U141" i="11"/>
  <c r="N189" i="11"/>
  <c r="AF734" i="13"/>
  <c r="S137" i="11"/>
  <c r="P138" i="11"/>
  <c r="O141" i="11"/>
  <c r="Q142" i="11"/>
  <c r="S142" i="11"/>
  <c r="O136" i="11"/>
  <c r="R141" i="11"/>
  <c r="T138" i="11"/>
  <c r="P836" i="13"/>
  <c r="T816" i="13"/>
  <c r="T233" i="13" s="1"/>
  <c r="T835" i="13"/>
  <c r="T815" i="13"/>
  <c r="T232" i="13" s="1"/>
  <c r="P815" i="13"/>
  <c r="P232" i="13" s="1"/>
  <c r="R836" i="13"/>
  <c r="P796" i="13"/>
  <c r="R173" i="13"/>
  <c r="Q173" i="13"/>
  <c r="S796" i="13"/>
  <c r="Q213" i="13"/>
  <c r="O835" i="13"/>
  <c r="T173" i="13"/>
  <c r="Q795" i="13"/>
  <c r="O836" i="13"/>
  <c r="T796" i="13"/>
  <c r="P835" i="13"/>
  <c r="R795" i="13"/>
  <c r="R835" i="13"/>
  <c r="S213" i="13"/>
  <c r="O795" i="13"/>
  <c r="T795" i="13"/>
  <c r="O213" i="13"/>
  <c r="U796" i="13"/>
  <c r="U272" i="13"/>
  <c r="Q273" i="13"/>
  <c r="S273" i="13"/>
  <c r="U273" i="13"/>
  <c r="N755" i="13"/>
  <c r="AF755" i="13" s="1"/>
  <c r="N776" i="13"/>
  <c r="AF776" i="13" s="1"/>
  <c r="N735" i="13"/>
  <c r="S136" i="11"/>
  <c r="R138" i="11"/>
  <c r="O142" i="11"/>
  <c r="U137" i="11"/>
  <c r="AF836" i="13"/>
  <c r="N253" i="13"/>
  <c r="AF253" i="13" s="1"/>
  <c r="P136" i="11"/>
  <c r="P141" i="11"/>
  <c r="T142" i="11"/>
  <c r="T137" i="11"/>
  <c r="Q141" i="11"/>
  <c r="U284" i="13"/>
  <c r="U142" i="11"/>
  <c r="U222" i="11" s="1"/>
  <c r="S138" i="11"/>
  <c r="P173" i="13"/>
  <c r="Q815" i="13"/>
  <c r="Q232" i="13" s="1"/>
  <c r="U835" i="13"/>
  <c r="T213" i="13"/>
  <c r="T212" i="13"/>
  <c r="S815" i="13"/>
  <c r="S232" i="13" s="1"/>
  <c r="R816" i="13"/>
  <c r="R233" i="13" s="1"/>
  <c r="P273" i="13"/>
  <c r="S395" i="13"/>
  <c r="S192" i="13" s="1"/>
  <c r="U742" i="13"/>
  <c r="U197" i="11" s="1"/>
  <c r="U217" i="11" s="1"/>
  <c r="O734" i="13"/>
  <c r="P422" i="13"/>
  <c r="Q323" i="13"/>
  <c r="U781" i="13"/>
  <c r="R787" i="13"/>
  <c r="R782" i="13"/>
  <c r="R703" i="13"/>
  <c r="U395" i="13"/>
  <c r="U192" i="13" s="1"/>
  <c r="O742" i="13"/>
  <c r="O197" i="11" s="1"/>
  <c r="R706" i="13"/>
  <c r="N695" i="13"/>
  <c r="AF695" i="13" s="1"/>
  <c r="Q396" i="13"/>
  <c r="Q193" i="13" s="1"/>
  <c r="P741" i="13"/>
  <c r="P196" i="11" s="1"/>
  <c r="O743" i="13"/>
  <c r="O198" i="11" s="1"/>
  <c r="R726" i="13"/>
  <c r="U363" i="13"/>
  <c r="R362" i="13"/>
  <c r="O323" i="13"/>
  <c r="S347" i="13"/>
  <c r="R307" i="13"/>
  <c r="Q681" i="13"/>
  <c r="O363" i="13"/>
  <c r="O367" i="13"/>
  <c r="R427" i="13"/>
  <c r="T783" i="13"/>
  <c r="T766" i="13"/>
  <c r="R707" i="13"/>
  <c r="R781" i="13"/>
  <c r="U362" i="13"/>
  <c r="S767" i="13"/>
  <c r="O366" i="13"/>
  <c r="T727" i="13"/>
  <c r="Q747" i="13"/>
  <c r="Q202" i="11" s="1"/>
  <c r="Q222" i="11" s="1"/>
  <c r="Q361" i="13"/>
  <c r="S421" i="13"/>
  <c r="O722" i="13"/>
  <c r="Q395" i="13"/>
  <c r="Q192" i="13" s="1"/>
  <c r="P682" i="13"/>
  <c r="O681" i="13"/>
  <c r="U687" i="13"/>
  <c r="O362" i="13"/>
  <c r="O761" i="13"/>
  <c r="S766" i="13"/>
  <c r="O421" i="13"/>
  <c r="U682" i="13"/>
  <c r="U726" i="13"/>
  <c r="Q762" i="13"/>
  <c r="R721" i="13"/>
  <c r="T683" i="13"/>
  <c r="T361" i="13"/>
  <c r="S787" i="13"/>
  <c r="S423" i="13"/>
  <c r="T707" i="13"/>
  <c r="N456" i="13"/>
  <c r="AF456" i="13" s="1"/>
  <c r="T734" i="13"/>
  <c r="Q421" i="13"/>
  <c r="O687" i="13"/>
  <c r="Q763" i="13"/>
  <c r="U763" i="13"/>
  <c r="T366" i="13"/>
  <c r="Q347" i="13"/>
  <c r="P367" i="13"/>
  <c r="U741" i="13"/>
  <c r="U196" i="11" s="1"/>
  <c r="U743" i="13"/>
  <c r="U198" i="11" s="1"/>
  <c r="O746" i="13"/>
  <c r="O201" i="11" s="1"/>
  <c r="P315" i="13"/>
  <c r="Q362" i="13"/>
  <c r="Q787" i="13"/>
  <c r="R722" i="13"/>
  <c r="Q427" i="13"/>
  <c r="P723" i="13"/>
  <c r="O781" i="13"/>
  <c r="Q703" i="13"/>
  <c r="U722" i="13"/>
  <c r="P701" i="13"/>
  <c r="P366" i="13"/>
  <c r="T723" i="13"/>
  <c r="S367" i="13"/>
  <c r="R723" i="13"/>
  <c r="U761" i="13"/>
  <c r="U707" i="13"/>
  <c r="P703" i="13"/>
  <c r="P767" i="13"/>
  <c r="R335" i="13"/>
  <c r="R423" i="13"/>
  <c r="T681" i="13"/>
  <c r="R761" i="13"/>
  <c r="S734" i="13"/>
  <c r="R682" i="13"/>
  <c r="S681" i="13"/>
  <c r="Q727" i="13"/>
  <c r="Q307" i="13"/>
  <c r="O301" i="13"/>
  <c r="S763" i="13"/>
  <c r="Q426" i="13"/>
  <c r="Q706" i="13"/>
  <c r="Q723" i="13"/>
  <c r="U367" i="13"/>
  <c r="R766" i="13"/>
  <c r="P396" i="13"/>
  <c r="P193" i="13" s="1"/>
  <c r="O747" i="13"/>
  <c r="O202" i="11" s="1"/>
  <c r="U426" i="13"/>
  <c r="T706" i="13"/>
  <c r="T703" i="13"/>
  <c r="O783" i="13"/>
  <c r="N696" i="13"/>
  <c r="AF696" i="13" s="1"/>
  <c r="P746" i="13"/>
  <c r="P201" i="11" s="1"/>
  <c r="P781" i="13"/>
  <c r="S721" i="13"/>
  <c r="U767" i="13"/>
  <c r="Q707" i="13"/>
  <c r="U361" i="13"/>
  <c r="O762" i="13"/>
  <c r="S687" i="13"/>
  <c r="P722" i="13"/>
  <c r="O721" i="13"/>
  <c r="Q786" i="13"/>
  <c r="R426" i="13"/>
  <c r="P361" i="13"/>
  <c r="S683" i="13"/>
  <c r="T423" i="13"/>
  <c r="Q782" i="13"/>
  <c r="P783" i="13"/>
  <c r="R763" i="13"/>
  <c r="O682" i="13"/>
  <c r="S702" i="13"/>
  <c r="U762" i="13"/>
  <c r="U766" i="13"/>
  <c r="S701" i="13"/>
  <c r="U787" i="13"/>
  <c r="R301" i="13"/>
  <c r="S302" i="13"/>
  <c r="S723" i="13"/>
  <c r="T763" i="13"/>
  <c r="U702" i="13"/>
  <c r="S426" i="13"/>
  <c r="S422" i="13"/>
  <c r="S703" i="13"/>
  <c r="P681" i="13"/>
  <c r="P363" i="13"/>
  <c r="S782" i="13"/>
  <c r="P706" i="13"/>
  <c r="S327" i="13"/>
  <c r="U786" i="13"/>
  <c r="P395" i="13"/>
  <c r="P192" i="13" s="1"/>
  <c r="R741" i="13"/>
  <c r="R196" i="11" s="1"/>
  <c r="Q315" i="13"/>
  <c r="O707" i="13"/>
  <c r="N716" i="13"/>
  <c r="AF716" i="13" s="1"/>
  <c r="N455" i="13"/>
  <c r="AF455" i="13" s="1"/>
  <c r="O396" i="13"/>
  <c r="O193" i="13" s="1"/>
  <c r="R743" i="13"/>
  <c r="R198" i="11" s="1"/>
  <c r="T722" i="13"/>
  <c r="Q783" i="13"/>
  <c r="U423" i="13"/>
  <c r="S707" i="13"/>
  <c r="O423" i="13"/>
  <c r="O427" i="13"/>
  <c r="P787" i="13"/>
  <c r="R367" i="13"/>
  <c r="U686" i="13"/>
  <c r="S682" i="13"/>
  <c r="U422" i="13"/>
  <c r="O706" i="13"/>
  <c r="T747" i="13"/>
  <c r="T202" i="11" s="1"/>
  <c r="T222" i="11" s="1"/>
  <c r="R686" i="13"/>
  <c r="S706" i="13"/>
  <c r="T687" i="13"/>
  <c r="N676" i="13"/>
  <c r="T395" i="13"/>
  <c r="T192" i="13" s="1"/>
  <c r="S747" i="13"/>
  <c r="S202" i="11" s="1"/>
  <c r="P742" i="13"/>
  <c r="P197" i="11" s="1"/>
  <c r="Q343" i="13"/>
  <c r="O343" i="13"/>
  <c r="R327" i="13"/>
  <c r="T362" i="13"/>
  <c r="T767" i="13"/>
  <c r="P762" i="13"/>
  <c r="Q721" i="13"/>
  <c r="O683" i="13"/>
  <c r="P683" i="13"/>
  <c r="O422" i="13"/>
  <c r="O361" i="13"/>
  <c r="T686" i="13"/>
  <c r="P763" i="13"/>
  <c r="T421" i="13"/>
  <c r="R683" i="13"/>
  <c r="R220" i="13" s="1"/>
  <c r="S363" i="13"/>
  <c r="S781" i="13"/>
  <c r="U396" i="13"/>
  <c r="U193" i="13" s="1"/>
  <c r="R395" i="13"/>
  <c r="R192" i="13" s="1"/>
  <c r="N675" i="13"/>
  <c r="N356" i="13"/>
  <c r="AF356" i="13" s="1"/>
  <c r="T742" i="13"/>
  <c r="T197" i="11" s="1"/>
  <c r="T217" i="11" s="1"/>
  <c r="Q746" i="13"/>
  <c r="Q201" i="11" s="1"/>
  <c r="Q221" i="11" s="1"/>
  <c r="T315" i="13"/>
  <c r="U683" i="13"/>
  <c r="T682" i="13"/>
  <c r="R702" i="13"/>
  <c r="T426" i="13"/>
  <c r="S361" i="13"/>
  <c r="Q722" i="13"/>
  <c r="S727" i="13"/>
  <c r="P707" i="13"/>
  <c r="P786" i="13"/>
  <c r="O767" i="13"/>
  <c r="S396" i="13"/>
  <c r="S193" i="13" s="1"/>
  <c r="Q742" i="13"/>
  <c r="Q197" i="11" s="1"/>
  <c r="U335" i="13"/>
  <c r="Q734" i="13"/>
  <c r="Q422" i="13"/>
  <c r="P726" i="13"/>
  <c r="Q682" i="13"/>
  <c r="R762" i="13"/>
  <c r="R326" i="13"/>
  <c r="Q367" i="13"/>
  <c r="S783" i="13"/>
  <c r="U727" i="13"/>
  <c r="Q701" i="13"/>
  <c r="O723" i="13"/>
  <c r="O766" i="13"/>
  <c r="S786" i="13"/>
  <c r="T726" i="13"/>
  <c r="U706" i="13"/>
  <c r="R701" i="13"/>
  <c r="P426" i="13"/>
  <c r="S427" i="13"/>
  <c r="O763" i="13"/>
  <c r="P702" i="13"/>
  <c r="Q686" i="13"/>
  <c r="O703" i="13"/>
  <c r="O786" i="13"/>
  <c r="R727" i="13"/>
  <c r="T746" i="13"/>
  <c r="T201" i="11" s="1"/>
  <c r="Q335" i="13"/>
  <c r="U783" i="13"/>
  <c r="O741" i="13"/>
  <c r="O196" i="11" s="1"/>
  <c r="R742" i="13"/>
  <c r="R197" i="11" s="1"/>
  <c r="R346" i="13"/>
  <c r="S743" i="13"/>
  <c r="S198" i="11" s="1"/>
  <c r="U746" i="13"/>
  <c r="U201" i="11" s="1"/>
  <c r="T427" i="13"/>
  <c r="R396" i="13"/>
  <c r="R193" i="13" s="1"/>
  <c r="O395" i="13"/>
  <c r="O192" i="13" s="1"/>
  <c r="T396" i="13"/>
  <c r="T193" i="13" s="1"/>
  <c r="R747" i="13"/>
  <c r="R202" i="11" s="1"/>
  <c r="S742" i="13"/>
  <c r="S197" i="11" s="1"/>
  <c r="R746" i="13"/>
  <c r="R201" i="11" s="1"/>
  <c r="R221" i="11" s="1"/>
  <c r="S335" i="13"/>
  <c r="U734" i="13"/>
  <c r="S366" i="13"/>
  <c r="U723" i="13"/>
  <c r="O727" i="13"/>
  <c r="P362" i="13"/>
  <c r="Q761" i="13"/>
  <c r="R363" i="13"/>
  <c r="T782" i="13"/>
  <c r="Q702" i="13"/>
  <c r="Q687" i="13"/>
  <c r="Q224" i="13" s="1"/>
  <c r="R422" i="13"/>
  <c r="Q726" i="13"/>
  <c r="S362" i="13"/>
  <c r="Q683" i="13"/>
  <c r="R681" i="13"/>
  <c r="O787" i="13"/>
  <c r="O702" i="13"/>
  <c r="P423" i="13"/>
  <c r="U701" i="13"/>
  <c r="O426" i="13"/>
  <c r="T743" i="13"/>
  <c r="T198" i="11" s="1"/>
  <c r="R734" i="13"/>
  <c r="U366" i="13"/>
  <c r="R302" i="13"/>
  <c r="Q423" i="13"/>
  <c r="P427" i="13"/>
  <c r="R361" i="13"/>
  <c r="U721" i="13"/>
  <c r="S762" i="13"/>
  <c r="R767" i="13"/>
  <c r="N355" i="13"/>
  <c r="AF355" i="13" s="1"/>
  <c r="Q741" i="13"/>
  <c r="Q196" i="11" s="1"/>
  <c r="Q743" i="13"/>
  <c r="Q198" i="11" s="1"/>
  <c r="S746" i="13"/>
  <c r="S201" i="11" s="1"/>
  <c r="S315" i="13"/>
  <c r="T335" i="13"/>
  <c r="P734" i="13"/>
  <c r="Q767" i="13"/>
  <c r="P686" i="13"/>
  <c r="P761" i="13"/>
  <c r="U703" i="13"/>
  <c r="T702" i="13"/>
  <c r="Q781" i="13"/>
  <c r="T761" i="13"/>
  <c r="S686" i="13"/>
  <c r="T367" i="13"/>
  <c r="P687" i="13"/>
  <c r="R306" i="13"/>
  <c r="T422" i="13"/>
  <c r="Q366" i="13"/>
  <c r="Q766" i="13"/>
  <c r="U427" i="13"/>
  <c r="T721" i="13"/>
  <c r="P721" i="13"/>
  <c r="T786" i="13"/>
  <c r="S722" i="13"/>
  <c r="S761" i="13"/>
  <c r="S741" i="13"/>
  <c r="S196" i="11" s="1"/>
  <c r="O782" i="13"/>
  <c r="O701" i="13"/>
  <c r="Q363" i="13"/>
  <c r="R421" i="13"/>
  <c r="R783" i="13"/>
  <c r="U782" i="13"/>
  <c r="O726" i="13"/>
  <c r="N715" i="13"/>
  <c r="AF715" i="13" s="1"/>
  <c r="T741" i="13"/>
  <c r="T196" i="11" s="1"/>
  <c r="P743" i="13"/>
  <c r="P198" i="11" s="1"/>
  <c r="T781" i="13"/>
  <c r="S726" i="13"/>
  <c r="U421" i="13"/>
  <c r="Q327" i="13"/>
  <c r="P727" i="13"/>
  <c r="R347" i="13"/>
  <c r="T787" i="13"/>
  <c r="P782" i="13"/>
  <c r="T701" i="13"/>
  <c r="R366" i="13"/>
  <c r="P421" i="13"/>
  <c r="T363" i="13"/>
  <c r="R786" i="13"/>
  <c r="R687" i="13"/>
  <c r="U681" i="13"/>
  <c r="O686" i="13"/>
  <c r="T762" i="13"/>
  <c r="P814" i="13"/>
  <c r="Q654" i="13"/>
  <c r="R814" i="13"/>
  <c r="P614" i="13"/>
  <c r="S354" i="13"/>
  <c r="O814" i="13"/>
  <c r="R474" i="13"/>
  <c r="T594" i="13"/>
  <c r="U794" i="13"/>
  <c r="U654" i="13"/>
  <c r="S462" i="13"/>
  <c r="T462" i="13"/>
  <c r="T443" i="13"/>
  <c r="O446" i="13"/>
  <c r="U441" i="13"/>
  <c r="T794" i="13"/>
  <c r="O494" i="13"/>
  <c r="O634" i="13"/>
  <c r="O354" i="13"/>
  <c r="O614" i="13"/>
  <c r="Q514" i="13"/>
  <c r="P474" i="13"/>
  <c r="P594" i="13"/>
  <c r="S474" i="13"/>
  <c r="S594" i="13"/>
  <c r="Q794" i="13"/>
  <c r="Q454" i="13"/>
  <c r="P494" i="13"/>
  <c r="R554" i="13"/>
  <c r="R654" i="13"/>
  <c r="T554" i="13"/>
  <c r="T654" i="13"/>
  <c r="U634" i="13"/>
  <c r="Q814" i="13"/>
  <c r="U514" i="13"/>
  <c r="R466" i="13"/>
  <c r="P462" i="13"/>
  <c r="N846" i="13"/>
  <c r="S447" i="13"/>
  <c r="R443" i="13"/>
  <c r="N806" i="13"/>
  <c r="AF806" i="13" s="1"/>
  <c r="N807" i="13"/>
  <c r="AF807" i="13" s="1"/>
  <c r="N822" i="13"/>
  <c r="N827" i="13"/>
  <c r="T447" i="13"/>
  <c r="Q446" i="13"/>
  <c r="N823" i="13"/>
  <c r="N461" i="13"/>
  <c r="AF461" i="13" s="1"/>
  <c r="T441" i="13"/>
  <c r="T454" i="13"/>
  <c r="S614" i="13"/>
  <c r="U834" i="13"/>
  <c r="R494" i="13"/>
  <c r="R594" i="13"/>
  <c r="S494" i="13"/>
  <c r="Q441" i="13"/>
  <c r="N843" i="13"/>
  <c r="O443" i="13"/>
  <c r="O442" i="13"/>
  <c r="P834" i="13"/>
  <c r="T634" i="13"/>
  <c r="O474" i="13"/>
  <c r="O594" i="13"/>
  <c r="Q614" i="13"/>
  <c r="Q354" i="13"/>
  <c r="P554" i="13"/>
  <c r="P654" i="13"/>
  <c r="S554" i="13"/>
  <c r="S654" i="13"/>
  <c r="Q634" i="13"/>
  <c r="U814" i="13"/>
  <c r="T814" i="13"/>
  <c r="P454" i="13"/>
  <c r="R454" i="13"/>
  <c r="R514" i="13"/>
  <c r="T514" i="13"/>
  <c r="U494" i="13"/>
  <c r="U614" i="13"/>
  <c r="U354" i="13"/>
  <c r="S454" i="13"/>
  <c r="P302" i="13"/>
  <c r="O462" i="13"/>
  <c r="T446" i="13"/>
  <c r="N462" i="13"/>
  <c r="AF462" i="13" s="1"/>
  <c r="R441" i="13"/>
  <c r="N801" i="13"/>
  <c r="AF801" i="13" s="1"/>
  <c r="U443" i="13"/>
  <c r="R447" i="13"/>
  <c r="N847" i="13"/>
  <c r="U442" i="13"/>
  <c r="N466" i="13"/>
  <c r="AF466" i="13" s="1"/>
  <c r="T442" i="13"/>
  <c r="N802" i="13"/>
  <c r="AF802" i="13" s="1"/>
  <c r="O441" i="13"/>
  <c r="N821" i="13"/>
  <c r="S443" i="13"/>
  <c r="O794" i="13"/>
  <c r="O514" i="13"/>
  <c r="Q554" i="13"/>
  <c r="R834" i="13"/>
  <c r="P354" i="13"/>
  <c r="O834" i="13"/>
  <c r="T834" i="13"/>
  <c r="P634" i="13"/>
  <c r="T474" i="13"/>
  <c r="U454" i="13"/>
  <c r="U554" i="13"/>
  <c r="S634" i="13"/>
  <c r="U307" i="13"/>
  <c r="S466" i="13"/>
  <c r="U466" i="13"/>
  <c r="N841" i="13"/>
  <c r="Q442" i="13"/>
  <c r="R446" i="13"/>
  <c r="O447" i="13"/>
  <c r="N463" i="13"/>
  <c r="AF463" i="13" s="1"/>
  <c r="N467" i="13"/>
  <c r="AF467" i="13" s="1"/>
  <c r="N826" i="13"/>
  <c r="U447" i="13"/>
  <c r="Q447" i="13"/>
  <c r="P441" i="13"/>
  <c r="T494" i="13"/>
  <c r="O454" i="13"/>
  <c r="O554" i="13"/>
  <c r="O654" i="13"/>
  <c r="Q594" i="13"/>
  <c r="Q474" i="13"/>
  <c r="S834" i="13"/>
  <c r="S814" i="13"/>
  <c r="P514" i="13"/>
  <c r="S514" i="13"/>
  <c r="Q494" i="13"/>
  <c r="P794" i="13"/>
  <c r="R634" i="13"/>
  <c r="R794" i="13"/>
  <c r="R354" i="13"/>
  <c r="R614" i="13"/>
  <c r="T614" i="13"/>
  <c r="T354" i="13"/>
  <c r="Q834" i="13"/>
  <c r="U594" i="13"/>
  <c r="U474" i="13"/>
  <c r="S794" i="13"/>
  <c r="T303" i="13"/>
  <c r="T302" i="13"/>
  <c r="P766" i="13"/>
  <c r="O466" i="13"/>
  <c r="U446" i="13"/>
  <c r="S441" i="13"/>
  <c r="Q443" i="13"/>
  <c r="P447" i="13"/>
  <c r="P446" i="13"/>
  <c r="S446" i="13"/>
  <c r="P442" i="13"/>
  <c r="R442" i="13"/>
  <c r="N803" i="13"/>
  <c r="AF803" i="13" s="1"/>
  <c r="N842" i="13"/>
  <c r="S442" i="13"/>
  <c r="P443" i="13"/>
  <c r="Q218" i="11" l="1"/>
  <c r="T218" i="11"/>
  <c r="T221" i="11"/>
  <c r="T216" i="11"/>
  <c r="P217" i="11"/>
  <c r="Q216" i="11"/>
  <c r="S221" i="11"/>
  <c r="P221" i="11"/>
  <c r="U216" i="11"/>
  <c r="O221" i="11"/>
  <c r="R222" i="11"/>
  <c r="R223" i="13"/>
  <c r="O218" i="11"/>
  <c r="R183" i="13"/>
  <c r="O222" i="11"/>
  <c r="P216" i="11"/>
  <c r="O223" i="13"/>
  <c r="P218" i="11"/>
  <c r="U221" i="11"/>
  <c r="O216" i="11"/>
  <c r="P220" i="13"/>
  <c r="O217" i="11"/>
  <c r="P223" i="13"/>
  <c r="S218" i="11"/>
  <c r="Q217" i="11"/>
  <c r="R218" i="11"/>
  <c r="R217" i="11"/>
  <c r="R216" i="11"/>
  <c r="U218" i="13"/>
  <c r="S172" i="13"/>
  <c r="R218" i="13"/>
  <c r="T224" i="13"/>
  <c r="U218" i="11"/>
  <c r="R224" i="13"/>
  <c r="S216" i="11"/>
  <c r="Q220" i="13"/>
  <c r="S217" i="11"/>
  <c r="S222" i="11"/>
  <c r="Q172" i="13"/>
  <c r="T172" i="13"/>
  <c r="U271" i="13"/>
  <c r="U129" i="11"/>
  <c r="Q251" i="13"/>
  <c r="S231" i="13"/>
  <c r="Q271" i="13"/>
  <c r="Q129" i="11"/>
  <c r="N762" i="13"/>
  <c r="AF762" i="13" s="1"/>
  <c r="N238" i="13"/>
  <c r="AF238" i="13" s="1"/>
  <c r="AF821" i="13"/>
  <c r="U231" i="13"/>
  <c r="N783" i="13"/>
  <c r="AF783" i="13" s="1"/>
  <c r="N421" i="13"/>
  <c r="AF421" i="13" s="1"/>
  <c r="N761" i="13"/>
  <c r="AF761" i="13" s="1"/>
  <c r="N263" i="13"/>
  <c r="AF263" i="13" s="1"/>
  <c r="AF846" i="13"/>
  <c r="Q231" i="13"/>
  <c r="P129" i="11"/>
  <c r="P271" i="13"/>
  <c r="R271" i="13"/>
  <c r="R129" i="11"/>
  <c r="R231" i="13"/>
  <c r="P847" i="13"/>
  <c r="Q842" i="13"/>
  <c r="S801" i="13"/>
  <c r="S223" i="13"/>
  <c r="R806" i="13"/>
  <c r="P189" i="11"/>
  <c r="R315" i="13"/>
  <c r="R172" i="13" s="1"/>
  <c r="T827" i="13"/>
  <c r="T244" i="13" s="1"/>
  <c r="P826" i="13"/>
  <c r="P243" i="13" s="1"/>
  <c r="S826" i="13"/>
  <c r="S243" i="13" s="1"/>
  <c r="O806" i="13"/>
  <c r="T803" i="13"/>
  <c r="T219" i="13"/>
  <c r="R846" i="13"/>
  <c r="P807" i="13"/>
  <c r="O822" i="13"/>
  <c r="O239" i="13" s="1"/>
  <c r="N496" i="13"/>
  <c r="AF496" i="13" s="1"/>
  <c r="N495" i="13"/>
  <c r="AF495" i="13" s="1"/>
  <c r="U841" i="13"/>
  <c r="Q843" i="13"/>
  <c r="O846" i="13"/>
  <c r="S802" i="13"/>
  <c r="S218" i="13"/>
  <c r="R219" i="13"/>
  <c r="T218" i="13"/>
  <c r="O224" i="13"/>
  <c r="Q827" i="13"/>
  <c r="Q244" i="13" s="1"/>
  <c r="S841" i="13"/>
  <c r="S822" i="13"/>
  <c r="S239" i="13" s="1"/>
  <c r="Q846" i="13"/>
  <c r="P842" i="13"/>
  <c r="T847" i="13"/>
  <c r="U806" i="13"/>
  <c r="N475" i="13"/>
  <c r="Q218" i="13"/>
  <c r="S806" i="13"/>
  <c r="N555" i="13"/>
  <c r="N516" i="13"/>
  <c r="AF516" i="13" s="1"/>
  <c r="U822" i="13"/>
  <c r="U239" i="13" s="1"/>
  <c r="U252" i="13"/>
  <c r="S280" i="13"/>
  <c r="Q283" i="13"/>
  <c r="P283" i="13"/>
  <c r="V33" i="13"/>
  <c r="O252" i="13"/>
  <c r="O152" i="13" s="1"/>
  <c r="O895" i="13"/>
  <c r="P253" i="13"/>
  <c r="P153" i="13" s="1"/>
  <c r="P896" i="13"/>
  <c r="O283" i="13"/>
  <c r="AF189" i="11"/>
  <c r="U283" i="13"/>
  <c r="R279" i="13"/>
  <c r="T253" i="13"/>
  <c r="T153" i="13" s="1"/>
  <c r="T896" i="13"/>
  <c r="Q279" i="13"/>
  <c r="R278" i="13"/>
  <c r="N742" i="13"/>
  <c r="N427" i="13"/>
  <c r="AF427" i="13" s="1"/>
  <c r="N422" i="13"/>
  <c r="AF422" i="13" s="1"/>
  <c r="N747" i="13"/>
  <c r="U149" i="11"/>
  <c r="O251" i="13"/>
  <c r="R251" i="13"/>
  <c r="N264" i="13"/>
  <c r="AF264" i="13" s="1"/>
  <c r="AF847" i="13"/>
  <c r="N786" i="13"/>
  <c r="AF786" i="13" s="1"/>
  <c r="O303" i="13"/>
  <c r="O180" i="13" s="1"/>
  <c r="O271" i="13"/>
  <c r="O129" i="11"/>
  <c r="N782" i="13"/>
  <c r="AF782" i="13" s="1"/>
  <c r="AF827" i="13"/>
  <c r="N244" i="13"/>
  <c r="AF244" i="13" s="1"/>
  <c r="N426" i="13"/>
  <c r="AF426" i="13" s="1"/>
  <c r="S271" i="13"/>
  <c r="S129" i="11"/>
  <c r="P231" i="13"/>
  <c r="R807" i="13"/>
  <c r="Q822" i="13"/>
  <c r="Q239" i="13" s="1"/>
  <c r="R843" i="13"/>
  <c r="S307" i="13"/>
  <c r="S184" i="13" s="1"/>
  <c r="O842" i="13"/>
  <c r="U847" i="13"/>
  <c r="N476" i="13"/>
  <c r="S821" i="13"/>
  <c r="S238" i="13" s="1"/>
  <c r="P224" i="13"/>
  <c r="P821" i="13"/>
  <c r="P238" i="13" s="1"/>
  <c r="T846" i="13"/>
  <c r="U189" i="11"/>
  <c r="P335" i="13"/>
  <c r="P172" i="13" s="1"/>
  <c r="Q847" i="13"/>
  <c r="R823" i="13"/>
  <c r="R240" i="13" s="1"/>
  <c r="Q821" i="13"/>
  <c r="Q238" i="13" s="1"/>
  <c r="S336" i="13"/>
  <c r="S173" i="13" s="1"/>
  <c r="N595" i="13"/>
  <c r="AF595" i="13" s="1"/>
  <c r="S807" i="13"/>
  <c r="P806" i="13"/>
  <c r="S846" i="13"/>
  <c r="O841" i="13"/>
  <c r="N213" i="13"/>
  <c r="AF213" i="13" s="1"/>
  <c r="AF676" i="13"/>
  <c r="R802" i="13"/>
  <c r="S219" i="13"/>
  <c r="U223" i="13"/>
  <c r="U827" i="13"/>
  <c r="U244" i="13" s="1"/>
  <c r="Q807" i="13"/>
  <c r="U802" i="13"/>
  <c r="O219" i="13"/>
  <c r="N656" i="13"/>
  <c r="AF656" i="13" s="1"/>
  <c r="T843" i="13"/>
  <c r="U846" i="13"/>
  <c r="T801" i="13"/>
  <c r="O801" i="13"/>
  <c r="P846" i="13"/>
  <c r="T842" i="13"/>
  <c r="T220" i="13"/>
  <c r="O827" i="13"/>
  <c r="O244" i="13" s="1"/>
  <c r="U219" i="13"/>
  <c r="T823" i="13"/>
  <c r="T240" i="13" s="1"/>
  <c r="P822" i="13"/>
  <c r="P239" i="13" s="1"/>
  <c r="R252" i="13"/>
  <c r="R253" i="13"/>
  <c r="R153" i="13" s="1"/>
  <c r="R896" i="13"/>
  <c r="T280" i="13"/>
  <c r="Q284" i="13"/>
  <c r="Q253" i="13"/>
  <c r="Q153" i="13" s="1"/>
  <c r="Q896" i="13"/>
  <c r="V32" i="13"/>
  <c r="AF736" i="13"/>
  <c r="N191" i="11"/>
  <c r="U253" i="13"/>
  <c r="U153" i="13" s="1"/>
  <c r="U896" i="13"/>
  <c r="Q252" i="13"/>
  <c r="Q895" i="13"/>
  <c r="P279" i="13"/>
  <c r="S33" i="13"/>
  <c r="U278" i="13"/>
  <c r="N259" i="13"/>
  <c r="AF259" i="13" s="1"/>
  <c r="AF842" i="13"/>
  <c r="S251" i="13"/>
  <c r="O149" i="11"/>
  <c r="N258" i="13"/>
  <c r="AF258" i="13" s="1"/>
  <c r="AF841" i="13"/>
  <c r="T271" i="13"/>
  <c r="T129" i="11"/>
  <c r="T251" i="13"/>
  <c r="Q149" i="11"/>
  <c r="N787" i="13"/>
  <c r="AF787" i="13" s="1"/>
  <c r="N741" i="13"/>
  <c r="T231" i="13"/>
  <c r="S149" i="11"/>
  <c r="P149" i="11"/>
  <c r="U251" i="13"/>
  <c r="AF822" i="13"/>
  <c r="N239" i="13"/>
  <c r="AF239" i="13" s="1"/>
  <c r="N763" i="13"/>
  <c r="AF763" i="13" s="1"/>
  <c r="Q303" i="13"/>
  <c r="Q180" i="13" s="1"/>
  <c r="T149" i="11"/>
  <c r="O231" i="13"/>
  <c r="Q826" i="13"/>
  <c r="Q243" i="13" s="1"/>
  <c r="R821" i="13"/>
  <c r="R238" i="13" s="1"/>
  <c r="U823" i="13"/>
  <c r="U240" i="13" s="1"/>
  <c r="Q823" i="13"/>
  <c r="Q240" i="13" s="1"/>
  <c r="R803" i="13"/>
  <c r="N556" i="13"/>
  <c r="U803" i="13"/>
  <c r="S823" i="13"/>
  <c r="S240" i="13" s="1"/>
  <c r="T821" i="13"/>
  <c r="T238" i="13" s="1"/>
  <c r="R822" i="13"/>
  <c r="R239" i="13" s="1"/>
  <c r="S842" i="13"/>
  <c r="P823" i="13"/>
  <c r="P240" i="13" s="1"/>
  <c r="Q223" i="13"/>
  <c r="P802" i="13"/>
  <c r="O803" i="13"/>
  <c r="U220" i="13"/>
  <c r="S803" i="13"/>
  <c r="T223" i="13"/>
  <c r="O826" i="13"/>
  <c r="O243" i="13" s="1"/>
  <c r="N615" i="13"/>
  <c r="AF615" i="13" s="1"/>
  <c r="Q803" i="13"/>
  <c r="S224" i="13"/>
  <c r="Q801" i="13"/>
  <c r="U821" i="13"/>
  <c r="U238" i="13" s="1"/>
  <c r="Q184" i="13"/>
  <c r="T822" i="13"/>
  <c r="T239" i="13" s="1"/>
  <c r="T841" i="13"/>
  <c r="S189" i="11"/>
  <c r="O807" i="13"/>
  <c r="T189" i="11"/>
  <c r="N635" i="13"/>
  <c r="AF635" i="13" s="1"/>
  <c r="R827" i="13"/>
  <c r="R244" i="13" s="1"/>
  <c r="U224" i="13"/>
  <c r="O218" i="13"/>
  <c r="P219" i="13"/>
  <c r="N515" i="13"/>
  <c r="AF515" i="13" s="1"/>
  <c r="U801" i="13"/>
  <c r="R184" i="13"/>
  <c r="T807" i="13"/>
  <c r="Q802" i="13"/>
  <c r="O189" i="11"/>
  <c r="N616" i="13"/>
  <c r="AF616" i="13" s="1"/>
  <c r="T284" i="13"/>
  <c r="O284" i="13"/>
  <c r="P252" i="13"/>
  <c r="O278" i="13"/>
  <c r="Q278" i="13"/>
  <c r="S252" i="13"/>
  <c r="S895" i="13"/>
  <c r="T278" i="13"/>
  <c r="R284" i="13"/>
  <c r="S253" i="13"/>
  <c r="O279" i="13"/>
  <c r="S32" i="13"/>
  <c r="O280" i="13"/>
  <c r="T283" i="13"/>
  <c r="N781" i="13"/>
  <c r="AF781" i="13" s="1"/>
  <c r="N743" i="13"/>
  <c r="N767" i="13"/>
  <c r="AF767" i="13" s="1"/>
  <c r="N746" i="13"/>
  <c r="AF826" i="13"/>
  <c r="N243" i="13"/>
  <c r="AF243" i="13" s="1"/>
  <c r="P251" i="13"/>
  <c r="N260" i="13"/>
  <c r="AF260" i="13" s="1"/>
  <c r="AF843" i="13"/>
  <c r="N240" i="13"/>
  <c r="AF240" i="13" s="1"/>
  <c r="AF823" i="13"/>
  <c r="N423" i="13"/>
  <c r="AF423" i="13" s="1"/>
  <c r="R149" i="11"/>
  <c r="R841" i="13"/>
  <c r="U842" i="13"/>
  <c r="T826" i="13"/>
  <c r="T243" i="13" s="1"/>
  <c r="P801" i="13"/>
  <c r="R842" i="13"/>
  <c r="N655" i="13"/>
  <c r="AF655" i="13" s="1"/>
  <c r="S843" i="13"/>
  <c r="R826" i="13"/>
  <c r="R243" i="13" s="1"/>
  <c r="R189" i="11"/>
  <c r="N636" i="13"/>
  <c r="AF636" i="13" s="1"/>
  <c r="P841" i="13"/>
  <c r="U315" i="13"/>
  <c r="U172" i="13" s="1"/>
  <c r="U152" i="13" s="1"/>
  <c r="O823" i="13"/>
  <c r="O240" i="13" s="1"/>
  <c r="Q219" i="13"/>
  <c r="Q189" i="11"/>
  <c r="AF675" i="13"/>
  <c r="N212" i="13"/>
  <c r="AF212" i="13" s="1"/>
  <c r="T806" i="13"/>
  <c r="P827" i="13"/>
  <c r="P244" i="13" s="1"/>
  <c r="O220" i="13"/>
  <c r="U843" i="13"/>
  <c r="S847" i="13"/>
  <c r="R801" i="13"/>
  <c r="P218" i="13"/>
  <c r="Q841" i="13"/>
  <c r="Q806" i="13"/>
  <c r="S220" i="13"/>
  <c r="U807" i="13"/>
  <c r="O821" i="13"/>
  <c r="O238" i="13" s="1"/>
  <c r="N596" i="13"/>
  <c r="AF596" i="13" s="1"/>
  <c r="R847" i="13"/>
  <c r="S827" i="13"/>
  <c r="S244" i="13" s="1"/>
  <c r="O843" i="13"/>
  <c r="O802" i="13"/>
  <c r="P843" i="13"/>
  <c r="O847" i="13"/>
  <c r="T802" i="13"/>
  <c r="U826" i="13"/>
  <c r="U243" i="13" s="1"/>
  <c r="P803" i="13"/>
  <c r="T279" i="13"/>
  <c r="P278" i="13"/>
  <c r="U279" i="13"/>
  <c r="R280" i="13"/>
  <c r="S278" i="13"/>
  <c r="AF735" i="13"/>
  <c r="N190" i="11"/>
  <c r="O253" i="13"/>
  <c r="O153" i="13" s="1"/>
  <c r="O896" i="13"/>
  <c r="T252" i="13"/>
  <c r="T895" i="13"/>
  <c r="R283" i="13"/>
  <c r="S284" i="13"/>
  <c r="P280" i="13"/>
  <c r="S279" i="13"/>
  <c r="Q280" i="13"/>
  <c r="U280" i="13"/>
  <c r="S283" i="13"/>
  <c r="R406" i="13"/>
  <c r="R203" i="13" s="1"/>
  <c r="S407" i="13"/>
  <c r="S204" i="13" s="1"/>
  <c r="O401" i="13"/>
  <c r="O198" i="13" s="1"/>
  <c r="U403" i="13"/>
  <c r="U200" i="13" s="1"/>
  <c r="R401" i="13"/>
  <c r="R198" i="13" s="1"/>
  <c r="U407" i="13"/>
  <c r="U204" i="13" s="1"/>
  <c r="Q401" i="13"/>
  <c r="Q198" i="13" s="1"/>
  <c r="Q406" i="13"/>
  <c r="Q203" i="13" s="1"/>
  <c r="U346" i="13"/>
  <c r="U343" i="13"/>
  <c r="T322" i="13"/>
  <c r="U774" i="13"/>
  <c r="T401" i="13"/>
  <c r="T198" i="13" s="1"/>
  <c r="N703" i="13"/>
  <c r="AF703" i="13" s="1"/>
  <c r="S402" i="13"/>
  <c r="S199" i="13" s="1"/>
  <c r="U406" i="13"/>
  <c r="U203" i="13" s="1"/>
  <c r="P343" i="13"/>
  <c r="U327" i="13"/>
  <c r="S322" i="13"/>
  <c r="T414" i="13"/>
  <c r="Q714" i="13"/>
  <c r="N363" i="13"/>
  <c r="AF363" i="13" s="1"/>
  <c r="P401" i="13"/>
  <c r="P198" i="13" s="1"/>
  <c r="O407" i="13"/>
  <c r="O204" i="13" s="1"/>
  <c r="O322" i="13"/>
  <c r="U342" i="13"/>
  <c r="O306" i="13"/>
  <c r="P306" i="13"/>
  <c r="Q694" i="13"/>
  <c r="U314" i="13"/>
  <c r="R334" i="13"/>
  <c r="R774" i="13"/>
  <c r="P406" i="13"/>
  <c r="P203" i="13" s="1"/>
  <c r="R303" i="13"/>
  <c r="T343" i="13"/>
  <c r="P347" i="13"/>
  <c r="R322" i="13"/>
  <c r="T407" i="13"/>
  <c r="T204" i="13" s="1"/>
  <c r="N721" i="13"/>
  <c r="AF721" i="13" s="1"/>
  <c r="T342" i="13"/>
  <c r="P342" i="13"/>
  <c r="Q301" i="13"/>
  <c r="T674" i="13"/>
  <c r="U294" i="13"/>
  <c r="S774" i="13"/>
  <c r="N682" i="13"/>
  <c r="N362" i="13"/>
  <c r="AF362" i="13" s="1"/>
  <c r="Q341" i="13"/>
  <c r="Q306" i="13"/>
  <c r="P341" i="13"/>
  <c r="R341" i="13"/>
  <c r="P714" i="13"/>
  <c r="P314" i="13"/>
  <c r="N501" i="13"/>
  <c r="AF501" i="13" s="1"/>
  <c r="R407" i="13"/>
  <c r="R204" i="13" s="1"/>
  <c r="N296" i="13"/>
  <c r="U347" i="13"/>
  <c r="P346" i="13"/>
  <c r="S343" i="13"/>
  <c r="S342" i="13"/>
  <c r="Q414" i="13"/>
  <c r="O694" i="13"/>
  <c r="N727" i="13"/>
  <c r="AF727" i="13" s="1"/>
  <c r="U303" i="13"/>
  <c r="U323" i="13"/>
  <c r="U334" i="13"/>
  <c r="R314" i="13"/>
  <c r="R694" i="13"/>
  <c r="T694" i="13"/>
  <c r="R674" i="13"/>
  <c r="N701" i="13"/>
  <c r="AF701" i="13" s="1"/>
  <c r="N726" i="13"/>
  <c r="AF726" i="13" s="1"/>
  <c r="T402" i="13"/>
  <c r="T199" i="13" s="1"/>
  <c r="N681" i="13"/>
  <c r="N722" i="13"/>
  <c r="AF722" i="13" s="1"/>
  <c r="P327" i="13"/>
  <c r="O326" i="13"/>
  <c r="S301" i="13"/>
  <c r="P326" i="13"/>
  <c r="P303" i="13"/>
  <c r="R323" i="13"/>
  <c r="U414" i="13"/>
  <c r="P694" i="13"/>
  <c r="P403" i="13"/>
  <c r="P200" i="13" s="1"/>
  <c r="N316" i="13"/>
  <c r="AF316" i="13" s="1"/>
  <c r="S326" i="13"/>
  <c r="S754" i="13"/>
  <c r="O414" i="13"/>
  <c r="N702" i="13"/>
  <c r="AF702" i="13" s="1"/>
  <c r="T307" i="13"/>
  <c r="U714" i="13"/>
  <c r="P754" i="13"/>
  <c r="S406" i="13"/>
  <c r="S203" i="13" s="1"/>
  <c r="Q342" i="13"/>
  <c r="T301" i="13"/>
  <c r="Q774" i="13"/>
  <c r="S403" i="13"/>
  <c r="S200" i="13" s="1"/>
  <c r="N295" i="13"/>
  <c r="N396" i="13"/>
  <c r="O406" i="13"/>
  <c r="O203" i="13" s="1"/>
  <c r="T403" i="13"/>
  <c r="T200" i="13" s="1"/>
  <c r="Q402" i="13"/>
  <c r="Q199" i="13" s="1"/>
  <c r="O327" i="13"/>
  <c r="T347" i="13"/>
  <c r="P323" i="13"/>
  <c r="U321" i="13"/>
  <c r="O302" i="13"/>
  <c r="U322" i="13"/>
  <c r="Q322" i="13"/>
  <c r="S674" i="13"/>
  <c r="O774" i="13"/>
  <c r="P414" i="13"/>
  <c r="N686" i="13"/>
  <c r="S401" i="13"/>
  <c r="S198" i="13" s="1"/>
  <c r="T306" i="13"/>
  <c r="U302" i="13"/>
  <c r="U694" i="13"/>
  <c r="N707" i="13"/>
  <c r="AF707" i="13" s="1"/>
  <c r="P402" i="13"/>
  <c r="P199" i="13" s="1"/>
  <c r="N367" i="13"/>
  <c r="AF367" i="13" s="1"/>
  <c r="S321" i="13"/>
  <c r="T327" i="13"/>
  <c r="O341" i="13"/>
  <c r="N683" i="13"/>
  <c r="R343" i="13"/>
  <c r="T346" i="13"/>
  <c r="O402" i="13"/>
  <c r="O199" i="13" s="1"/>
  <c r="U402" i="13"/>
  <c r="U199" i="13" s="1"/>
  <c r="O403" i="13"/>
  <c r="O200" i="13" s="1"/>
  <c r="T406" i="13"/>
  <c r="T203" i="13" s="1"/>
  <c r="O342" i="13"/>
  <c r="P301" i="13"/>
  <c r="Q326" i="13"/>
  <c r="S694" i="13"/>
  <c r="T754" i="13"/>
  <c r="O754" i="13"/>
  <c r="R754" i="13"/>
  <c r="R714" i="13"/>
  <c r="Q754" i="13"/>
  <c r="S714" i="13"/>
  <c r="U401" i="13"/>
  <c r="U198" i="13" s="1"/>
  <c r="O307" i="13"/>
  <c r="S414" i="13"/>
  <c r="O674" i="13"/>
  <c r="N723" i="13"/>
  <c r="AF723" i="13" s="1"/>
  <c r="N361" i="13"/>
  <c r="AF361" i="13" s="1"/>
  <c r="N687" i="13"/>
  <c r="P407" i="13"/>
  <c r="P204" i="13" s="1"/>
  <c r="S306" i="13"/>
  <c r="Q407" i="13"/>
  <c r="Q204" i="13" s="1"/>
  <c r="N366" i="13"/>
  <c r="AF366" i="13" s="1"/>
  <c r="T341" i="13"/>
  <c r="O347" i="13"/>
  <c r="S341" i="13"/>
  <c r="P674" i="13"/>
  <c r="T714" i="13"/>
  <c r="P294" i="13"/>
  <c r="P774" i="13"/>
  <c r="R403" i="13"/>
  <c r="R200" i="13" s="1"/>
  <c r="O346" i="13"/>
  <c r="O714" i="13"/>
  <c r="Q403" i="13"/>
  <c r="Q200" i="13" s="1"/>
  <c r="S346" i="13"/>
  <c r="U306" i="13"/>
  <c r="R342" i="13"/>
  <c r="U674" i="13"/>
  <c r="R414" i="13"/>
  <c r="R402" i="13"/>
  <c r="R199" i="13" s="1"/>
  <c r="N706" i="13"/>
  <c r="AF706" i="13" s="1"/>
  <c r="Q346" i="13"/>
  <c r="U326" i="13"/>
  <c r="T326" i="13"/>
  <c r="S323" i="13"/>
  <c r="U341" i="13"/>
  <c r="S303" i="13"/>
  <c r="Q321" i="13"/>
  <c r="T321" i="13"/>
  <c r="Q674" i="13"/>
  <c r="T774" i="13"/>
  <c r="U754" i="13"/>
  <c r="P321" i="13"/>
  <c r="N634" i="13"/>
  <c r="N834" i="13"/>
  <c r="N554" i="13"/>
  <c r="N654" i="13"/>
  <c r="P334" i="13"/>
  <c r="N474" i="13"/>
  <c r="N814" i="13"/>
  <c r="N794" i="13"/>
  <c r="N354" i="13"/>
  <c r="N594" i="13"/>
  <c r="N754" i="13"/>
  <c r="N454" i="13"/>
  <c r="N514" i="13"/>
  <c r="N494" i="13"/>
  <c r="Q152" i="13" l="1"/>
  <c r="S896" i="13"/>
  <c r="P895" i="13"/>
  <c r="S152" i="13"/>
  <c r="S180" i="13"/>
  <c r="R895" i="13"/>
  <c r="U179" i="13"/>
  <c r="T152" i="13"/>
  <c r="U184" i="13"/>
  <c r="Y32" i="13"/>
  <c r="S179" i="13"/>
  <c r="T179" i="13"/>
  <c r="R179" i="13"/>
  <c r="U180" i="13"/>
  <c r="P152" i="13"/>
  <c r="AF514" i="13"/>
  <c r="AF594" i="13"/>
  <c r="R321" i="13"/>
  <c r="R178" i="13" s="1"/>
  <c r="U183" i="13"/>
  <c r="N567" i="13"/>
  <c r="N486" i="13"/>
  <c r="N522" i="13"/>
  <c r="AF522" i="13" s="1"/>
  <c r="S183" i="13"/>
  <c r="N561" i="13"/>
  <c r="N666" i="13"/>
  <c r="AF666" i="13" s="1"/>
  <c r="N562" i="13"/>
  <c r="N663" i="13"/>
  <c r="AF663" i="13" s="1"/>
  <c r="N626" i="13"/>
  <c r="AF626" i="13" s="1"/>
  <c r="S211" i="13"/>
  <c r="N521" i="13"/>
  <c r="AF521" i="13" s="1"/>
  <c r="N641" i="13"/>
  <c r="AF641" i="13" s="1"/>
  <c r="T211" i="13"/>
  <c r="R180" i="13"/>
  <c r="N481" i="13"/>
  <c r="O264" i="13"/>
  <c r="O907" i="13"/>
  <c r="K32" i="13"/>
  <c r="U259" i="13"/>
  <c r="U902" i="13"/>
  <c r="S40" i="13"/>
  <c r="V40" i="13"/>
  <c r="T209" i="11"/>
  <c r="S259" i="13"/>
  <c r="S902" i="13"/>
  <c r="T259" i="13"/>
  <c r="T902" i="13"/>
  <c r="U263" i="13"/>
  <c r="U906" i="13"/>
  <c r="O258" i="13"/>
  <c r="Q264" i="13"/>
  <c r="Q164" i="13" s="1"/>
  <c r="Q907" i="13"/>
  <c r="N272" i="13"/>
  <c r="AF272" i="13" s="1"/>
  <c r="AF475" i="13"/>
  <c r="N130" i="11"/>
  <c r="AF130" i="11" s="1"/>
  <c r="T264" i="13"/>
  <c r="T907" i="13"/>
  <c r="Q263" i="13"/>
  <c r="Q906" i="13"/>
  <c r="S258" i="13"/>
  <c r="S901" i="13"/>
  <c r="Q259" i="13"/>
  <c r="V43" i="13"/>
  <c r="AF494" i="13"/>
  <c r="N231" i="13"/>
  <c r="AF814" i="13"/>
  <c r="N271" i="13"/>
  <c r="N129" i="11"/>
  <c r="AF474" i="13"/>
  <c r="T323" i="13"/>
  <c r="T180" i="13" s="1"/>
  <c r="Q302" i="13"/>
  <c r="Q179" i="13" s="1"/>
  <c r="N506" i="13"/>
  <c r="AF506" i="13" s="1"/>
  <c r="N622" i="13"/>
  <c r="AF622" i="13" s="1"/>
  <c r="N601" i="13"/>
  <c r="AF601" i="13" s="1"/>
  <c r="N621" i="13"/>
  <c r="AF621" i="13" s="1"/>
  <c r="P171" i="13"/>
  <c r="P211" i="13"/>
  <c r="N662" i="13"/>
  <c r="AF662" i="13" s="1"/>
  <c r="N527" i="13"/>
  <c r="AF527" i="13" s="1"/>
  <c r="T183" i="13"/>
  <c r="AF686" i="13"/>
  <c r="N223" i="13"/>
  <c r="AF223" i="13" s="1"/>
  <c r="N566" i="13"/>
  <c r="AF295" i="13"/>
  <c r="P180" i="13"/>
  <c r="S178" i="13"/>
  <c r="N487" i="13"/>
  <c r="N218" i="13"/>
  <c r="AF218" i="13" s="1"/>
  <c r="AF681" i="13"/>
  <c r="N603" i="13"/>
  <c r="AF603" i="13" s="1"/>
  <c r="N502" i="13"/>
  <c r="AF502" i="13" s="1"/>
  <c r="P183" i="13"/>
  <c r="N563" i="13"/>
  <c r="N607" i="13"/>
  <c r="AF607" i="13" s="1"/>
  <c r="AF190" i="11"/>
  <c r="U260" i="13"/>
  <c r="U903" i="13"/>
  <c r="P258" i="13"/>
  <c r="P901" i="13"/>
  <c r="AF746" i="13"/>
  <c r="N201" i="11"/>
  <c r="AF743" i="13"/>
  <c r="N198" i="11"/>
  <c r="T258" i="13"/>
  <c r="T901" i="13"/>
  <c r="V39" i="13"/>
  <c r="U209" i="11"/>
  <c r="N273" i="13"/>
  <c r="AF273" i="13" s="1"/>
  <c r="AF476" i="13"/>
  <c r="N131" i="11"/>
  <c r="AF131" i="11" s="1"/>
  <c r="O259" i="13"/>
  <c r="O902" i="13"/>
  <c r="R260" i="13"/>
  <c r="R903" i="13"/>
  <c r="S44" i="13"/>
  <c r="AF747" i="13"/>
  <c r="N202" i="11"/>
  <c r="U895" i="13"/>
  <c r="Q260" i="13"/>
  <c r="Q160" i="13" s="1"/>
  <c r="Q903" i="13"/>
  <c r="R263" i="13"/>
  <c r="R163" i="13" s="1"/>
  <c r="R906" i="13"/>
  <c r="P209" i="11"/>
  <c r="N766" i="13"/>
  <c r="AF766" i="13" s="1"/>
  <c r="AF654" i="13"/>
  <c r="AF834" i="13"/>
  <c r="N251" i="13"/>
  <c r="AF634" i="13"/>
  <c r="Q211" i="13"/>
  <c r="U211" i="13"/>
  <c r="N482" i="13"/>
  <c r="N483" i="13"/>
  <c r="AF687" i="13"/>
  <c r="N224" i="13"/>
  <c r="AF224" i="13" s="1"/>
  <c r="O211" i="13"/>
  <c r="O184" i="13"/>
  <c r="N661" i="13"/>
  <c r="AF661" i="13" s="1"/>
  <c r="P178" i="13"/>
  <c r="N643" i="13"/>
  <c r="AF643" i="13" s="1"/>
  <c r="O179" i="13"/>
  <c r="T184" i="13"/>
  <c r="T164" i="13" s="1"/>
  <c r="AF296" i="13"/>
  <c r="N642" i="13"/>
  <c r="AF642" i="13" s="1"/>
  <c r="N219" i="13"/>
  <c r="AF219" i="13" s="1"/>
  <c r="AF682" i="13"/>
  <c r="U171" i="13"/>
  <c r="Q178" i="13"/>
  <c r="N507" i="13"/>
  <c r="AF507" i="13" s="1"/>
  <c r="P260" i="13"/>
  <c r="P903" i="13"/>
  <c r="O260" i="13"/>
  <c r="O160" i="13" s="1"/>
  <c r="O903" i="13"/>
  <c r="R264" i="13"/>
  <c r="R164" i="13" s="1"/>
  <c r="R907" i="13"/>
  <c r="Q258" i="13"/>
  <c r="Q901" i="13"/>
  <c r="Q209" i="11"/>
  <c r="R209" i="11"/>
  <c r="S260" i="13"/>
  <c r="S903" i="13"/>
  <c r="R259" i="13"/>
  <c r="R902" i="13"/>
  <c r="R258" i="13"/>
  <c r="S43" i="13"/>
  <c r="O209" i="11"/>
  <c r="AF556" i="13"/>
  <c r="N151" i="11"/>
  <c r="AF151" i="11" s="1"/>
  <c r="AF741" i="13"/>
  <c r="N196" i="11"/>
  <c r="P263" i="13"/>
  <c r="P906" i="13"/>
  <c r="T260" i="13"/>
  <c r="S263" i="13"/>
  <c r="S906" i="13"/>
  <c r="S153" i="13"/>
  <c r="T263" i="13"/>
  <c r="T906" i="13"/>
  <c r="V44" i="13"/>
  <c r="Y44" i="13" s="1"/>
  <c r="AF742" i="13"/>
  <c r="N197" i="11"/>
  <c r="P259" i="13"/>
  <c r="P264" i="13"/>
  <c r="AF454" i="13"/>
  <c r="AF754" i="13"/>
  <c r="AF354" i="13"/>
  <c r="AF794" i="13"/>
  <c r="N149" i="11"/>
  <c r="AF554" i="13"/>
  <c r="U301" i="13"/>
  <c r="U178" i="13" s="1"/>
  <c r="N602" i="13"/>
  <c r="AF602" i="13" s="1"/>
  <c r="N503" i="13"/>
  <c r="AF503" i="13" s="1"/>
  <c r="N627" i="13"/>
  <c r="AF627" i="13" s="1"/>
  <c r="O321" i="13"/>
  <c r="O178" i="13" s="1"/>
  <c r="N526" i="13"/>
  <c r="AF526" i="13" s="1"/>
  <c r="N606" i="13"/>
  <c r="AF606" i="13" s="1"/>
  <c r="N667" i="13"/>
  <c r="AF667" i="13" s="1"/>
  <c r="AF683" i="13"/>
  <c r="N220" i="13"/>
  <c r="AF220" i="13" s="1"/>
  <c r="N623" i="13"/>
  <c r="AF623" i="13" s="1"/>
  <c r="AF396" i="13"/>
  <c r="T178" i="13"/>
  <c r="P307" i="13"/>
  <c r="P184" i="13" s="1"/>
  <c r="P164" i="13" s="1"/>
  <c r="N647" i="13"/>
  <c r="AF647" i="13" s="1"/>
  <c r="R211" i="13"/>
  <c r="P322" i="13"/>
  <c r="P179" i="13" s="1"/>
  <c r="N646" i="13"/>
  <c r="AF646" i="13" s="1"/>
  <c r="Q183" i="13"/>
  <c r="O183" i="13"/>
  <c r="N523" i="13"/>
  <c r="AF523" i="13" s="1"/>
  <c r="S264" i="13"/>
  <c r="S164" i="13" s="1"/>
  <c r="S907" i="13"/>
  <c r="S209" i="11"/>
  <c r="S39" i="13"/>
  <c r="V38" i="13"/>
  <c r="AF191" i="11"/>
  <c r="K33" i="13"/>
  <c r="U264" i="13"/>
  <c r="U907" i="13"/>
  <c r="K229" i="11"/>
  <c r="Y33" i="13"/>
  <c r="N150" i="11"/>
  <c r="AF150" i="11" s="1"/>
  <c r="AF555" i="13"/>
  <c r="O263" i="13"/>
  <c r="O906" i="13"/>
  <c r="U258" i="13"/>
  <c r="R152" i="13"/>
  <c r="S38" i="13"/>
  <c r="O394" i="13"/>
  <c r="T394" i="13"/>
  <c r="P394" i="13"/>
  <c r="S394" i="13"/>
  <c r="Q394" i="13"/>
  <c r="U394" i="13"/>
  <c r="R394" i="13"/>
  <c r="N336" i="13"/>
  <c r="AF336" i="13" s="1"/>
  <c r="S314" i="13"/>
  <c r="N401" i="13"/>
  <c r="N402" i="13"/>
  <c r="Q314" i="13"/>
  <c r="T294" i="13"/>
  <c r="Q334" i="13"/>
  <c r="S294" i="13"/>
  <c r="N395" i="13"/>
  <c r="T334" i="13"/>
  <c r="N301" i="13"/>
  <c r="N335" i="13"/>
  <c r="AF335" i="13" s="1"/>
  <c r="N614" i="13"/>
  <c r="R294" i="13"/>
  <c r="S334" i="13"/>
  <c r="N674" i="13"/>
  <c r="N414" i="13"/>
  <c r="O314" i="13"/>
  <c r="N774" i="13"/>
  <c r="Q294" i="13"/>
  <c r="N436" i="13"/>
  <c r="AF436" i="13" s="1"/>
  <c r="O334" i="13"/>
  <c r="N435" i="13"/>
  <c r="AF435" i="13" s="1"/>
  <c r="N315" i="13"/>
  <c r="AF315" i="13" s="1"/>
  <c r="N694" i="13"/>
  <c r="N714" i="13"/>
  <c r="T314" i="13"/>
  <c r="N441" i="13"/>
  <c r="AF441" i="13" s="1"/>
  <c r="N394" i="13"/>
  <c r="U159" i="13" l="1"/>
  <c r="R901" i="13"/>
  <c r="U160" i="13"/>
  <c r="Q163" i="13"/>
  <c r="U901" i="13"/>
  <c r="O158" i="13"/>
  <c r="T903" i="13"/>
  <c r="Q159" i="13"/>
  <c r="N211" i="11"/>
  <c r="AF211" i="11" s="1"/>
  <c r="S158" i="13"/>
  <c r="T159" i="13"/>
  <c r="U164" i="13"/>
  <c r="P158" i="13"/>
  <c r="R159" i="13"/>
  <c r="O164" i="13"/>
  <c r="S159" i="13"/>
  <c r="P159" i="13"/>
  <c r="T158" i="13"/>
  <c r="Q902" i="13"/>
  <c r="Y38" i="13"/>
  <c r="P902" i="13"/>
  <c r="Y40" i="13"/>
  <c r="AF394" i="13"/>
  <c r="AF694" i="13"/>
  <c r="N192" i="13"/>
  <c r="AF192" i="13" s="1"/>
  <c r="AF395" i="13"/>
  <c r="AF197" i="11"/>
  <c r="K44" i="13"/>
  <c r="N279" i="13"/>
  <c r="AF279" i="13" s="1"/>
  <c r="N137" i="11"/>
  <c r="AF137" i="11" s="1"/>
  <c r="E237" i="11" s="1"/>
  <c r="AF482" i="13"/>
  <c r="AF202" i="11"/>
  <c r="AF566" i="13"/>
  <c r="N161" i="11"/>
  <c r="AF161" i="11" s="1"/>
  <c r="T163" i="13"/>
  <c r="AF271" i="13"/>
  <c r="E230" i="11"/>
  <c r="N156" i="11"/>
  <c r="AF156" i="11" s="1"/>
  <c r="AF561" i="13"/>
  <c r="AF714" i="13"/>
  <c r="Q171" i="13"/>
  <c r="N211" i="13"/>
  <c r="AF674" i="13"/>
  <c r="R171" i="13"/>
  <c r="T171" i="13"/>
  <c r="N198" i="13"/>
  <c r="AF198" i="13" s="1"/>
  <c r="AF401" i="13"/>
  <c r="G230" i="11"/>
  <c r="E231" i="11"/>
  <c r="AF201" i="11"/>
  <c r="P163" i="13"/>
  <c r="S160" i="13"/>
  <c r="Y43" i="13"/>
  <c r="N283" i="13"/>
  <c r="AF283" i="13" s="1"/>
  <c r="AF486" i="13"/>
  <c r="N141" i="11"/>
  <c r="AF141" i="11" s="1"/>
  <c r="U163" i="13"/>
  <c r="K231" i="11"/>
  <c r="N896" i="13"/>
  <c r="AF896" i="13" s="1"/>
  <c r="O163" i="13"/>
  <c r="N193" i="13"/>
  <c r="AF193" i="13" s="1"/>
  <c r="K40" i="13"/>
  <c r="AF196" i="11"/>
  <c r="K236" i="11" s="1"/>
  <c r="G231" i="11"/>
  <c r="O159" i="13"/>
  <c r="N280" i="13"/>
  <c r="AF280" i="13" s="1"/>
  <c r="N138" i="11"/>
  <c r="AF138" i="11" s="1"/>
  <c r="AF483" i="13"/>
  <c r="AF251" i="13"/>
  <c r="N895" i="13"/>
  <c r="AF895" i="13" s="1"/>
  <c r="N210" i="11"/>
  <c r="AF210" i="11" s="1"/>
  <c r="K38" i="13"/>
  <c r="P160" i="13"/>
  <c r="K43" i="13"/>
  <c r="T160" i="13"/>
  <c r="O901" i="13"/>
  <c r="R160" i="13"/>
  <c r="AF562" i="13"/>
  <c r="N157" i="11"/>
  <c r="AF157" i="11" s="1"/>
  <c r="S163" i="13"/>
  <c r="R158" i="13"/>
  <c r="AF774" i="13"/>
  <c r="AF414" i="13"/>
  <c r="AF614" i="13"/>
  <c r="AF301" i="13"/>
  <c r="S171" i="13"/>
  <c r="AF402" i="13"/>
  <c r="U158" i="13"/>
  <c r="AF149" i="11"/>
  <c r="N209" i="11"/>
  <c r="P907" i="13"/>
  <c r="Q158" i="13"/>
  <c r="K39" i="13"/>
  <c r="N173" i="13"/>
  <c r="Y39" i="13"/>
  <c r="AF198" i="11"/>
  <c r="K230" i="11"/>
  <c r="N158" i="11"/>
  <c r="AF158" i="11" s="1"/>
  <c r="G238" i="11" s="1"/>
  <c r="AF563" i="13"/>
  <c r="N284" i="13"/>
  <c r="AF284" i="13" s="1"/>
  <c r="N142" i="11"/>
  <c r="AF142" i="11" s="1"/>
  <c r="AF487" i="13"/>
  <c r="N172" i="13"/>
  <c r="AF129" i="11"/>
  <c r="AF231" i="13"/>
  <c r="N278" i="13"/>
  <c r="AF278" i="13" s="1"/>
  <c r="AF481" i="13"/>
  <c r="N136" i="11"/>
  <c r="AF136" i="11" s="1"/>
  <c r="E236" i="11" s="1"/>
  <c r="N162" i="11"/>
  <c r="AF162" i="11" s="1"/>
  <c r="AF567" i="13"/>
  <c r="N407" i="13"/>
  <c r="N341" i="13"/>
  <c r="AF341" i="13" s="1"/>
  <c r="Q434" i="13"/>
  <c r="N442" i="13"/>
  <c r="AF442" i="13" s="1"/>
  <c r="N321" i="13"/>
  <c r="AF321" i="13" s="1"/>
  <c r="N323" i="13"/>
  <c r="AF323" i="13" s="1"/>
  <c r="S434" i="13"/>
  <c r="S191" i="13" s="1"/>
  <c r="N347" i="13"/>
  <c r="AF347" i="13" s="1"/>
  <c r="N446" i="13"/>
  <c r="AF446" i="13" s="1"/>
  <c r="N406" i="13"/>
  <c r="N342" i="13"/>
  <c r="AF342" i="13" s="1"/>
  <c r="N346" i="13"/>
  <c r="AF346" i="13" s="1"/>
  <c r="N327" i="13"/>
  <c r="AF327" i="13" s="1"/>
  <c r="P434" i="13"/>
  <c r="U434" i="13"/>
  <c r="T434" i="13"/>
  <c r="N307" i="13"/>
  <c r="R434" i="13"/>
  <c r="N303" i="13"/>
  <c r="N326" i="13"/>
  <c r="AF326" i="13" s="1"/>
  <c r="O434" i="13"/>
  <c r="N322" i="13"/>
  <c r="AF322" i="13" s="1"/>
  <c r="N443" i="13"/>
  <c r="N306" i="13"/>
  <c r="N447" i="13"/>
  <c r="AF447" i="13" s="1"/>
  <c r="N403" i="13"/>
  <c r="N302" i="13"/>
  <c r="N343" i="13"/>
  <c r="AF343" i="13" s="1"/>
  <c r="O294" i="13"/>
  <c r="Q894" i="13" l="1"/>
  <c r="AF172" i="13"/>
  <c r="N152" i="13"/>
  <c r="AF152" i="13" s="1"/>
  <c r="N218" i="11"/>
  <c r="AF218" i="11" s="1"/>
  <c r="G229" i="11"/>
  <c r="N199" i="13"/>
  <c r="AF199" i="13" s="1"/>
  <c r="S151" i="13"/>
  <c r="V31" i="13"/>
  <c r="N216" i="11"/>
  <c r="AF216" i="11" s="1"/>
  <c r="E33" i="13"/>
  <c r="N221" i="11"/>
  <c r="AF221" i="11" s="1"/>
  <c r="Q191" i="13"/>
  <c r="Q151" i="13" s="1"/>
  <c r="AF211" i="13"/>
  <c r="G241" i="11"/>
  <c r="K242" i="11"/>
  <c r="N217" i="11"/>
  <c r="AF217" i="11" s="1"/>
  <c r="N200" i="13"/>
  <c r="AF200" i="13" s="1"/>
  <c r="AF403" i="13"/>
  <c r="N183" i="13"/>
  <c r="AF306" i="13"/>
  <c r="O894" i="13"/>
  <c r="R894" i="13"/>
  <c r="T894" i="13"/>
  <c r="P894" i="13"/>
  <c r="N204" i="13"/>
  <c r="AF204" i="13" s="1"/>
  <c r="AF407" i="13"/>
  <c r="S31" i="13"/>
  <c r="K238" i="11"/>
  <c r="N906" i="13"/>
  <c r="AF906" i="13" s="1"/>
  <c r="R191" i="13"/>
  <c r="E241" i="11"/>
  <c r="K241" i="11"/>
  <c r="G236" i="11"/>
  <c r="K237" i="11"/>
  <c r="T191" i="13"/>
  <c r="E32" i="13"/>
  <c r="O171" i="13"/>
  <c r="N179" i="13"/>
  <c r="AF302" i="13"/>
  <c r="N203" i="13"/>
  <c r="AF203" i="13" s="1"/>
  <c r="AF406" i="13"/>
  <c r="E242" i="11"/>
  <c r="AF173" i="13"/>
  <c r="N153" i="13"/>
  <c r="AF153" i="13" s="1"/>
  <c r="N178" i="13"/>
  <c r="N907" i="13"/>
  <c r="AF907" i="13" s="1"/>
  <c r="N901" i="13"/>
  <c r="AF901" i="13" s="1"/>
  <c r="O191" i="13"/>
  <c r="E38" i="13"/>
  <c r="AF443" i="13"/>
  <c r="N903" i="13"/>
  <c r="AF903" i="13" s="1"/>
  <c r="N180" i="13"/>
  <c r="AF303" i="13"/>
  <c r="N184" i="13"/>
  <c r="AF307" i="13"/>
  <c r="U894" i="13"/>
  <c r="S894" i="13"/>
  <c r="G242" i="11"/>
  <c r="E229" i="11"/>
  <c r="AF209" i="11"/>
  <c r="N902" i="13"/>
  <c r="AF902" i="13" s="1"/>
  <c r="P191" i="13"/>
  <c r="G237" i="11"/>
  <c r="E238" i="11"/>
  <c r="N222" i="11"/>
  <c r="AF222" i="11" s="1"/>
  <c r="U191" i="13"/>
  <c r="N434" i="13"/>
  <c r="AF184" i="13" l="1"/>
  <c r="N164" i="13"/>
  <c r="AF164" i="13" s="1"/>
  <c r="AF178" i="13"/>
  <c r="N158" i="13"/>
  <c r="AF158" i="13" s="1"/>
  <c r="E43" i="13"/>
  <c r="O151" i="13"/>
  <c r="K31" i="13"/>
  <c r="E44" i="13"/>
  <c r="E40" i="13"/>
  <c r="E39" i="13"/>
  <c r="AF180" i="13"/>
  <c r="N160" i="13"/>
  <c r="AF160" i="13" s="1"/>
  <c r="H33" i="13"/>
  <c r="N33" i="13" s="1"/>
  <c r="AF179" i="13"/>
  <c r="N159" i="13"/>
  <c r="AF159" i="13" s="1"/>
  <c r="R151" i="13"/>
  <c r="AF434" i="13"/>
  <c r="N191" i="13"/>
  <c r="U151" i="13"/>
  <c r="P151" i="13"/>
  <c r="AF183" i="13"/>
  <c r="N163" i="13"/>
  <c r="AF163" i="13" s="1"/>
  <c r="T151" i="13"/>
  <c r="Y31" i="13"/>
  <c r="H32" i="13"/>
  <c r="N32" i="13" s="1"/>
  <c r="H43" i="13" l="1"/>
  <c r="N43" i="13" s="1"/>
  <c r="H44" i="13"/>
  <c r="N44" i="13" s="1"/>
  <c r="H38" i="13"/>
  <c r="N38" i="13" s="1"/>
  <c r="AF191" i="13"/>
  <c r="H39" i="13"/>
  <c r="N39" i="13" s="1"/>
  <c r="H40" i="13"/>
  <c r="N40" i="13" s="1"/>
  <c r="E31" i="13" l="1"/>
  <c r="N294" i="13" l="1"/>
  <c r="AF294" i="13" l="1"/>
  <c r="N314" i="13" l="1"/>
  <c r="N334" i="13"/>
  <c r="AF314" i="13" l="1"/>
  <c r="N171" i="13"/>
  <c r="N151" i="13" s="1"/>
  <c r="AF334" i="13"/>
  <c r="N894" i="13"/>
  <c r="AF171" i="13" l="1"/>
  <c r="AF894" i="13"/>
  <c r="H31" i="13" l="1"/>
  <c r="N31" i="13" s="1"/>
  <c r="AF151" i="13"/>
  <c r="T745" i="13" l="1"/>
  <c r="T200" i="11" s="1"/>
  <c r="R745" i="13"/>
  <c r="R200" i="11" s="1"/>
  <c r="S745" i="13"/>
  <c r="S200" i="11" s="1"/>
  <c r="P745" i="13"/>
  <c r="P200" i="11" s="1"/>
  <c r="Q745" i="13"/>
  <c r="Q200" i="11" s="1"/>
  <c r="U745" i="13"/>
  <c r="U200" i="11" s="1"/>
  <c r="O745" i="13"/>
  <c r="O200" i="11" s="1"/>
  <c r="Q485" i="13"/>
  <c r="U485" i="13"/>
  <c r="U140" i="11" l="1"/>
  <c r="N745" i="13"/>
  <c r="Q140" i="11"/>
  <c r="O685" i="13"/>
  <c r="P685" i="13"/>
  <c r="R705" i="13"/>
  <c r="U725" i="13"/>
  <c r="T685" i="13"/>
  <c r="S725" i="13"/>
  <c r="Q705" i="13"/>
  <c r="T725" i="13"/>
  <c r="S685" i="13"/>
  <c r="O705" i="13"/>
  <c r="S705" i="13"/>
  <c r="U685" i="13"/>
  <c r="O365" i="13"/>
  <c r="Q685" i="13"/>
  <c r="P705" i="13"/>
  <c r="R725" i="13"/>
  <c r="T705" i="13"/>
  <c r="Q725" i="13"/>
  <c r="P725" i="13"/>
  <c r="R685" i="13"/>
  <c r="U705" i="13"/>
  <c r="O725" i="13"/>
  <c r="S485" i="13"/>
  <c r="Q605" i="13"/>
  <c r="P525" i="13"/>
  <c r="Q665" i="13"/>
  <c r="R625" i="13"/>
  <c r="T565" i="13"/>
  <c r="T160" i="11" s="1"/>
  <c r="R645" i="13"/>
  <c r="S505" i="13"/>
  <c r="P605" i="13"/>
  <c r="O605" i="13"/>
  <c r="T525" i="13"/>
  <c r="O525" i="13"/>
  <c r="T665" i="13"/>
  <c r="T625" i="13"/>
  <c r="S465" i="13"/>
  <c r="Q565" i="13"/>
  <c r="Q160" i="11" s="1"/>
  <c r="Q220" i="11" s="1"/>
  <c r="S565" i="13"/>
  <c r="S160" i="11" s="1"/>
  <c r="U645" i="13"/>
  <c r="P645" i="13"/>
  <c r="R505" i="13"/>
  <c r="Q505" i="13"/>
  <c r="Q465" i="13"/>
  <c r="U465" i="13"/>
  <c r="T485" i="13"/>
  <c r="R665" i="13"/>
  <c r="Q625" i="13"/>
  <c r="T645" i="13"/>
  <c r="O465" i="13"/>
  <c r="T605" i="13"/>
  <c r="R605" i="13"/>
  <c r="R525" i="13"/>
  <c r="U525" i="13"/>
  <c r="O665" i="13"/>
  <c r="S665" i="13"/>
  <c r="P625" i="13"/>
  <c r="O625" i="13"/>
  <c r="P465" i="13"/>
  <c r="O565" i="13"/>
  <c r="O160" i="11" s="1"/>
  <c r="P565" i="13"/>
  <c r="P160" i="11" s="1"/>
  <c r="S645" i="13"/>
  <c r="U505" i="13"/>
  <c r="P505" i="13"/>
  <c r="R305" i="13"/>
  <c r="R465" i="13"/>
  <c r="R485" i="13"/>
  <c r="S605" i="13"/>
  <c r="U605" i="13"/>
  <c r="Q525" i="13"/>
  <c r="S525" i="13"/>
  <c r="U665" i="13"/>
  <c r="P665" i="13"/>
  <c r="U625" i="13"/>
  <c r="S625" i="13"/>
  <c r="T465" i="13"/>
  <c r="U565" i="13"/>
  <c r="U160" i="11" s="1"/>
  <c r="R565" i="13"/>
  <c r="R160" i="11" s="1"/>
  <c r="O645" i="13"/>
  <c r="Q645" i="13"/>
  <c r="U305" i="13"/>
  <c r="T505" i="13"/>
  <c r="O505" i="13"/>
  <c r="O485" i="13"/>
  <c r="P485" i="13"/>
  <c r="U220" i="11" l="1"/>
  <c r="R222" i="13"/>
  <c r="O282" i="13"/>
  <c r="O140" i="11"/>
  <c r="O220" i="11" s="1"/>
  <c r="R282" i="13"/>
  <c r="R140" i="11"/>
  <c r="R220" i="11" s="1"/>
  <c r="S282" i="13"/>
  <c r="S140" i="11"/>
  <c r="S220" i="11" s="1"/>
  <c r="S222" i="13"/>
  <c r="T222" i="13"/>
  <c r="O222" i="13"/>
  <c r="Q282" i="13"/>
  <c r="P282" i="13"/>
  <c r="P140" i="11"/>
  <c r="P220" i="11" s="1"/>
  <c r="U222" i="13"/>
  <c r="P222" i="13"/>
  <c r="AF745" i="13"/>
  <c r="N200" i="11"/>
  <c r="T282" i="13"/>
  <c r="T140" i="11"/>
  <c r="T220" i="11" s="1"/>
  <c r="Q222" i="13"/>
  <c r="U282" i="13"/>
  <c r="U425" i="13"/>
  <c r="Q345" i="13"/>
  <c r="Q425" i="13"/>
  <c r="N705" i="13"/>
  <c r="AF705" i="13" s="1"/>
  <c r="S365" i="13"/>
  <c r="O305" i="13"/>
  <c r="U325" i="13"/>
  <c r="R425" i="13"/>
  <c r="O345" i="13"/>
  <c r="S345" i="13"/>
  <c r="N685" i="13"/>
  <c r="S325" i="13"/>
  <c r="T365" i="13"/>
  <c r="O325" i="13"/>
  <c r="T305" i="13"/>
  <c r="P365" i="13"/>
  <c r="O425" i="13"/>
  <c r="Q325" i="13"/>
  <c r="P325" i="13"/>
  <c r="Q365" i="13"/>
  <c r="P305" i="13"/>
  <c r="P425" i="13"/>
  <c r="P345" i="13"/>
  <c r="U365" i="13"/>
  <c r="R325" i="13"/>
  <c r="T425" i="13"/>
  <c r="T345" i="13"/>
  <c r="N725" i="13"/>
  <c r="AF725" i="13" s="1"/>
  <c r="S425" i="13"/>
  <c r="R365" i="13"/>
  <c r="T325" i="13"/>
  <c r="R345" i="13"/>
  <c r="N805" i="13"/>
  <c r="AF805" i="13" s="1"/>
  <c r="T445" i="13"/>
  <c r="S445" i="13"/>
  <c r="R445" i="13"/>
  <c r="Q445" i="13"/>
  <c r="O445" i="13"/>
  <c r="P445" i="13"/>
  <c r="N465" i="13"/>
  <c r="AF465" i="13" s="1"/>
  <c r="U445" i="13"/>
  <c r="R182" i="13" l="1"/>
  <c r="N425" i="13"/>
  <c r="AF425" i="13" s="1"/>
  <c r="U345" i="13"/>
  <c r="U182" i="13" s="1"/>
  <c r="P182" i="13"/>
  <c r="S805" i="13"/>
  <c r="R805" i="13"/>
  <c r="P805" i="13"/>
  <c r="U805" i="13"/>
  <c r="N222" i="13"/>
  <c r="AF222" i="13" s="1"/>
  <c r="AF685" i="13"/>
  <c r="T805" i="13"/>
  <c r="O182" i="13"/>
  <c r="S305" i="13"/>
  <c r="S182" i="13" s="1"/>
  <c r="Q305" i="13"/>
  <c r="Q182" i="13" s="1"/>
  <c r="O805" i="13"/>
  <c r="T182" i="13"/>
  <c r="Q805" i="13"/>
  <c r="AF200" i="11"/>
  <c r="R405" i="13"/>
  <c r="R202" i="13" s="1"/>
  <c r="S785" i="13"/>
  <c r="O405" i="13"/>
  <c r="O202" i="13" s="1"/>
  <c r="N325" i="13"/>
  <c r="AF325" i="13" s="1"/>
  <c r="N305" i="13"/>
  <c r="R785" i="13"/>
  <c r="S405" i="13"/>
  <c r="S202" i="13" s="1"/>
  <c r="Q765" i="13"/>
  <c r="N345" i="13"/>
  <c r="AF345" i="13" s="1"/>
  <c r="P785" i="13"/>
  <c r="Q405" i="13"/>
  <c r="Q202" i="13" s="1"/>
  <c r="U405" i="13"/>
  <c r="U202" i="13" s="1"/>
  <c r="U785" i="13"/>
  <c r="T765" i="13"/>
  <c r="R765" i="13"/>
  <c r="O785" i="13"/>
  <c r="T405" i="13"/>
  <c r="T202" i="13" s="1"/>
  <c r="T785" i="13"/>
  <c r="P405" i="13"/>
  <c r="P202" i="13" s="1"/>
  <c r="O765" i="13"/>
  <c r="N505" i="13"/>
  <c r="AF505" i="13" s="1"/>
  <c r="N365" i="13"/>
  <c r="AF365" i="13" s="1"/>
  <c r="Q785" i="13"/>
  <c r="N825" i="13"/>
  <c r="N845" i="13"/>
  <c r="N262" i="13" l="1"/>
  <c r="AF262" i="13" s="1"/>
  <c r="AF845" i="13"/>
  <c r="U825" i="13"/>
  <c r="U242" i="13" s="1"/>
  <c r="T845" i="13"/>
  <c r="O825" i="13"/>
  <c r="O242" i="13" s="1"/>
  <c r="T825" i="13"/>
  <c r="T242" i="13" s="1"/>
  <c r="N665" i="13"/>
  <c r="AF665" i="13" s="1"/>
  <c r="S765" i="13"/>
  <c r="N645" i="13"/>
  <c r="AF645" i="13" s="1"/>
  <c r="Q845" i="13"/>
  <c r="N182" i="13"/>
  <c r="AF305" i="13"/>
  <c r="Q825" i="13"/>
  <c r="Q242" i="13" s="1"/>
  <c r="N242" i="13"/>
  <c r="AF242" i="13" s="1"/>
  <c r="AF825" i="13"/>
  <c r="N565" i="13"/>
  <c r="N525" i="13"/>
  <c r="AF525" i="13" s="1"/>
  <c r="R845" i="13"/>
  <c r="N785" i="13"/>
  <c r="AF785" i="13" s="1"/>
  <c r="P765" i="13"/>
  <c r="P845" i="13"/>
  <c r="U765" i="13"/>
  <c r="N625" i="13"/>
  <c r="AF625" i="13" s="1"/>
  <c r="S845" i="13"/>
  <c r="N605" i="13"/>
  <c r="AF605" i="13" s="1"/>
  <c r="R825" i="13"/>
  <c r="R242" i="13" s="1"/>
  <c r="O845" i="13"/>
  <c r="P825" i="13"/>
  <c r="P242" i="13" s="1"/>
  <c r="S825" i="13"/>
  <c r="S242" i="13" s="1"/>
  <c r="U845" i="13"/>
  <c r="N485" i="13"/>
  <c r="K240" i="11"/>
  <c r="K42" i="13"/>
  <c r="N765" i="13"/>
  <c r="AF765" i="13" s="1"/>
  <c r="Q262" i="13" l="1"/>
  <c r="Q162" i="13" s="1"/>
  <c r="Q905" i="13"/>
  <c r="O262" i="13"/>
  <c r="O162" i="13" s="1"/>
  <c r="O905" i="13"/>
  <c r="P262" i="13"/>
  <c r="P162" i="13" s="1"/>
  <c r="P905" i="13"/>
  <c r="R262" i="13"/>
  <c r="R162" i="13" s="1"/>
  <c r="R905" i="13"/>
  <c r="N160" i="11"/>
  <c r="AF565" i="13"/>
  <c r="S42" i="13"/>
  <c r="T262" i="13"/>
  <c r="T162" i="13" s="1"/>
  <c r="T905" i="13"/>
  <c r="V42" i="13"/>
  <c r="N282" i="13"/>
  <c r="AF282" i="13" s="1"/>
  <c r="AF485" i="13"/>
  <c r="N140" i="11"/>
  <c r="AF140" i="11" s="1"/>
  <c r="E240" i="11" s="1"/>
  <c r="U262" i="13"/>
  <c r="U162" i="13" s="1"/>
  <c r="U905" i="13"/>
  <c r="S262" i="13"/>
  <c r="S162" i="13" s="1"/>
  <c r="S905" i="13"/>
  <c r="AF182" i="13"/>
  <c r="N405" i="13"/>
  <c r="N445" i="13"/>
  <c r="AF445" i="13" s="1"/>
  <c r="Y42" i="13" l="1"/>
  <c r="N905" i="13"/>
  <c r="AF905" i="13" s="1"/>
  <c r="N202" i="13"/>
  <c r="AF405" i="13"/>
  <c r="H42" i="13"/>
  <c r="AF160" i="11"/>
  <c r="N220" i="11"/>
  <c r="AF220" i="11" s="1"/>
  <c r="G240" i="11" l="1"/>
  <c r="AF202" i="13"/>
  <c r="N162" i="13"/>
  <c r="AF162" i="13" s="1"/>
  <c r="E42" i="13" l="1"/>
  <c r="N42" i="13" s="1"/>
  <c r="U344" i="13" l="1"/>
  <c r="U348" i="13" s="1"/>
  <c r="U349" i="13" s="1"/>
  <c r="S344" i="13"/>
  <c r="S348" i="13" s="1"/>
  <c r="S349" i="13" s="1"/>
  <c r="U744" i="13"/>
  <c r="R744" i="13"/>
  <c r="T744" i="13"/>
  <c r="P744" i="13"/>
  <c r="S744" i="13"/>
  <c r="O744" i="13"/>
  <c r="Q744" i="13"/>
  <c r="U724" i="13"/>
  <c r="U728" i="13" s="1"/>
  <c r="U729" i="13" s="1"/>
  <c r="R324" i="13" l="1"/>
  <c r="R328" i="13" s="1"/>
  <c r="R329" i="13" s="1"/>
  <c r="P344" i="13"/>
  <c r="P348" i="13" s="1"/>
  <c r="P349" i="13" s="1"/>
  <c r="O344" i="13"/>
  <c r="O348" i="13" s="1"/>
  <c r="O349" i="13" s="1"/>
  <c r="P324" i="13"/>
  <c r="P328" i="13" s="1"/>
  <c r="P329" i="13" s="1"/>
  <c r="Q199" i="11"/>
  <c r="Q748" i="13"/>
  <c r="Q749" i="13" s="1"/>
  <c r="P199" i="11"/>
  <c r="P748" i="13"/>
  <c r="P749" i="13" s="1"/>
  <c r="R199" i="11"/>
  <c r="R748" i="13"/>
  <c r="R749" i="13" s="1"/>
  <c r="U199" i="11"/>
  <c r="U748" i="13"/>
  <c r="U749" i="13" s="1"/>
  <c r="S424" i="13"/>
  <c r="S428" i="13" s="1"/>
  <c r="S429" i="13" s="1"/>
  <c r="Q324" i="13"/>
  <c r="Q328" i="13" s="1"/>
  <c r="Q329" i="13" s="1"/>
  <c r="T324" i="13"/>
  <c r="T328" i="13" s="1"/>
  <c r="T329" i="13" s="1"/>
  <c r="Q344" i="13"/>
  <c r="Q348" i="13" s="1"/>
  <c r="Q349" i="13" s="1"/>
  <c r="O324" i="13"/>
  <c r="O328" i="13" s="1"/>
  <c r="O329" i="13" s="1"/>
  <c r="T344" i="13"/>
  <c r="T348" i="13" s="1"/>
  <c r="T349" i="13" s="1"/>
  <c r="S324" i="13"/>
  <c r="S328" i="13" s="1"/>
  <c r="S329" i="13" s="1"/>
  <c r="O199" i="11"/>
  <c r="O748" i="13"/>
  <c r="O749" i="13" s="1"/>
  <c r="S199" i="11"/>
  <c r="S748" i="13"/>
  <c r="S749" i="13" s="1"/>
  <c r="T199" i="11"/>
  <c r="T748" i="13"/>
  <c r="T749" i="13" s="1"/>
  <c r="Q424" i="13"/>
  <c r="Q428" i="13" s="1"/>
  <c r="Q429" i="13" s="1"/>
  <c r="R344" i="13"/>
  <c r="R348" i="13" s="1"/>
  <c r="R349" i="13" s="1"/>
  <c r="U324" i="13"/>
  <c r="U328" i="13" s="1"/>
  <c r="U329" i="13" s="1"/>
  <c r="T684" i="13"/>
  <c r="R704" i="13"/>
  <c r="R708" i="13" s="1"/>
  <c r="R709" i="13" s="1"/>
  <c r="Q724" i="13"/>
  <c r="Q728" i="13" s="1"/>
  <c r="Q729" i="13" s="1"/>
  <c r="O684" i="13"/>
  <c r="Q304" i="13"/>
  <c r="P684" i="13"/>
  <c r="O704" i="13"/>
  <c r="O708" i="13" s="1"/>
  <c r="O709" i="13" s="1"/>
  <c r="S684" i="13"/>
  <c r="P724" i="13"/>
  <c r="P728" i="13" s="1"/>
  <c r="P729" i="13" s="1"/>
  <c r="R684" i="13"/>
  <c r="Q704" i="13"/>
  <c r="Q708" i="13" s="1"/>
  <c r="Q709" i="13" s="1"/>
  <c r="S704" i="13"/>
  <c r="S708" i="13" s="1"/>
  <c r="S709" i="13" s="1"/>
  <c r="R304" i="13"/>
  <c r="Q684" i="13"/>
  <c r="U684" i="13"/>
  <c r="T304" i="13"/>
  <c r="O724" i="13"/>
  <c r="O728" i="13" s="1"/>
  <c r="O729" i="13" s="1"/>
  <c r="S304" i="13"/>
  <c r="N744" i="13"/>
  <c r="P704" i="13"/>
  <c r="P708" i="13" s="1"/>
  <c r="P709" i="13" s="1"/>
  <c r="U304" i="13"/>
  <c r="T704" i="13"/>
  <c r="T708" i="13" s="1"/>
  <c r="T709" i="13" s="1"/>
  <c r="T724" i="13"/>
  <c r="T728" i="13" s="1"/>
  <c r="T729" i="13" s="1"/>
  <c r="U704" i="13"/>
  <c r="U708" i="13" s="1"/>
  <c r="U709" i="13" s="1"/>
  <c r="R724" i="13"/>
  <c r="R728" i="13" s="1"/>
  <c r="R729" i="13" s="1"/>
  <c r="P304" i="13"/>
  <c r="O304" i="13"/>
  <c r="S724" i="13"/>
  <c r="S728" i="13" s="1"/>
  <c r="S729" i="13" s="1"/>
  <c r="S804" i="13"/>
  <c r="S808" i="13" s="1"/>
  <c r="S809" i="13" s="1"/>
  <c r="R804" i="13"/>
  <c r="R808" i="13" s="1"/>
  <c r="R809" i="13" s="1"/>
  <c r="S824" i="13"/>
  <c r="Q804" i="13"/>
  <c r="Q808" i="13" s="1"/>
  <c r="Q809" i="13" s="1"/>
  <c r="P844" i="13"/>
  <c r="R824" i="13"/>
  <c r="O844" i="13"/>
  <c r="S844" i="13"/>
  <c r="P804" i="13"/>
  <c r="P808" i="13" s="1"/>
  <c r="P809" i="13" s="1"/>
  <c r="U824" i="13"/>
  <c r="Q824" i="13"/>
  <c r="O824" i="13"/>
  <c r="R844" i="13"/>
  <c r="U844" i="13"/>
  <c r="O804" i="13"/>
  <c r="O808" i="13" s="1"/>
  <c r="O809" i="13" s="1"/>
  <c r="U804" i="13"/>
  <c r="U808" i="13" s="1"/>
  <c r="U809" i="13" s="1"/>
  <c r="T844" i="13"/>
  <c r="P824" i="13"/>
  <c r="T824" i="13"/>
  <c r="Q844" i="13"/>
  <c r="T804" i="13"/>
  <c r="T808" i="13" s="1"/>
  <c r="T809" i="13" s="1"/>
  <c r="R424" i="13" l="1"/>
  <c r="R428" i="13" s="1"/>
  <c r="R429" i="13" s="1"/>
  <c r="T241" i="13"/>
  <c r="T245" i="13" s="1"/>
  <c r="T246" i="13" s="1"/>
  <c r="T828" i="13"/>
  <c r="T829" i="13" s="1"/>
  <c r="O424" i="13"/>
  <c r="O428" i="13" s="1"/>
  <c r="O429" i="13" s="1"/>
  <c r="O241" i="13"/>
  <c r="O245" i="13" s="1"/>
  <c r="O246" i="13" s="1"/>
  <c r="O828" i="13"/>
  <c r="O829" i="13" s="1"/>
  <c r="T424" i="13"/>
  <c r="T428" i="13" s="1"/>
  <c r="T429" i="13" s="1"/>
  <c r="S261" i="13"/>
  <c r="S265" i="13" s="1"/>
  <c r="S266" i="13" s="1"/>
  <c r="S848" i="13"/>
  <c r="S849" i="13" s="1"/>
  <c r="U764" i="13"/>
  <c r="U768" i="13" s="1"/>
  <c r="U769" i="13" s="1"/>
  <c r="T784" i="13"/>
  <c r="T788" i="13" s="1"/>
  <c r="T789" i="13" s="1"/>
  <c r="U203" i="11"/>
  <c r="U204" i="11" s="1"/>
  <c r="P203" i="11"/>
  <c r="P204" i="11" s="1"/>
  <c r="Q203" i="11"/>
  <c r="Q204" i="11" s="1"/>
  <c r="U424" i="13"/>
  <c r="U428" i="13" s="1"/>
  <c r="U429" i="13" s="1"/>
  <c r="T261" i="13"/>
  <c r="T265" i="13" s="1"/>
  <c r="T266" i="13" s="1"/>
  <c r="T848" i="13"/>
  <c r="T849" i="13" s="1"/>
  <c r="Q241" i="13"/>
  <c r="Q245" i="13" s="1"/>
  <c r="Q246" i="13" s="1"/>
  <c r="Q828" i="13"/>
  <c r="Q829" i="13" s="1"/>
  <c r="U784" i="13"/>
  <c r="U788" i="13" s="1"/>
  <c r="U789" i="13" s="1"/>
  <c r="R764" i="13"/>
  <c r="R768" i="13" s="1"/>
  <c r="R769" i="13" s="1"/>
  <c r="R241" i="13"/>
  <c r="R245" i="13" s="1"/>
  <c r="R246" i="13" s="1"/>
  <c r="R828" i="13"/>
  <c r="R829" i="13" s="1"/>
  <c r="O181" i="13"/>
  <c r="O308" i="13"/>
  <c r="O309" i="13" s="1"/>
  <c r="U181" i="13"/>
  <c r="U308" i="13"/>
  <c r="U309" i="13" s="1"/>
  <c r="AF744" i="13"/>
  <c r="N199" i="11"/>
  <c r="N748" i="13"/>
  <c r="P664" i="13"/>
  <c r="P668" i="13" s="1"/>
  <c r="P669" i="13" s="1"/>
  <c r="U221" i="13"/>
  <c r="U225" i="13" s="1"/>
  <c r="U226" i="13" s="1"/>
  <c r="U688" i="13"/>
  <c r="U689" i="13" s="1"/>
  <c r="R181" i="13"/>
  <c r="R308" i="13"/>
  <c r="R309" i="13" s="1"/>
  <c r="S664" i="13"/>
  <c r="S668" i="13" s="1"/>
  <c r="S669" i="13" s="1"/>
  <c r="Q181" i="13"/>
  <c r="Q308" i="13"/>
  <c r="Q309" i="13" s="1"/>
  <c r="T221" i="13"/>
  <c r="T225" i="13" s="1"/>
  <c r="T226" i="13" s="1"/>
  <c r="T688" i="13"/>
  <c r="T689" i="13" s="1"/>
  <c r="R664" i="13"/>
  <c r="R668" i="13" s="1"/>
  <c r="R669" i="13" s="1"/>
  <c r="T203" i="11"/>
  <c r="T204" i="11" s="1"/>
  <c r="O203" i="11"/>
  <c r="O204" i="11" s="1"/>
  <c r="Q261" i="13"/>
  <c r="Q265" i="13" s="1"/>
  <c r="Q266" i="13" s="1"/>
  <c r="Q848" i="13"/>
  <c r="Q849" i="13" s="1"/>
  <c r="R784" i="13"/>
  <c r="R788" i="13" s="1"/>
  <c r="R789" i="13" s="1"/>
  <c r="P764" i="13"/>
  <c r="P768" i="13" s="1"/>
  <c r="P769" i="13" s="1"/>
  <c r="P424" i="13"/>
  <c r="P428" i="13" s="1"/>
  <c r="P429" i="13" s="1"/>
  <c r="R261" i="13"/>
  <c r="R265" i="13" s="1"/>
  <c r="R266" i="13" s="1"/>
  <c r="R848" i="13"/>
  <c r="R849" i="13" s="1"/>
  <c r="Q784" i="13"/>
  <c r="Q788" i="13" s="1"/>
  <c r="Q789" i="13" s="1"/>
  <c r="O261" i="13"/>
  <c r="O265" i="13" s="1"/>
  <c r="O266" i="13" s="1"/>
  <c r="O848" i="13"/>
  <c r="O849" i="13" s="1"/>
  <c r="S784" i="13"/>
  <c r="S788" i="13" s="1"/>
  <c r="S789" i="13" s="1"/>
  <c r="P261" i="13"/>
  <c r="P265" i="13" s="1"/>
  <c r="P266" i="13" s="1"/>
  <c r="P848" i="13"/>
  <c r="P849" i="13" s="1"/>
  <c r="S241" i="13"/>
  <c r="S245" i="13" s="1"/>
  <c r="S246" i="13" s="1"/>
  <c r="S828" i="13"/>
  <c r="S829" i="13" s="1"/>
  <c r="R203" i="11"/>
  <c r="R204" i="11" s="1"/>
  <c r="P241" i="13"/>
  <c r="P245" i="13" s="1"/>
  <c r="P246" i="13" s="1"/>
  <c r="P828" i="13"/>
  <c r="P829" i="13" s="1"/>
  <c r="O784" i="13"/>
  <c r="O788" i="13" s="1"/>
  <c r="O789" i="13" s="1"/>
  <c r="T764" i="13"/>
  <c r="T768" i="13" s="1"/>
  <c r="T769" i="13" s="1"/>
  <c r="U261" i="13"/>
  <c r="U265" i="13" s="1"/>
  <c r="U266" i="13" s="1"/>
  <c r="U848" i="13"/>
  <c r="U849" i="13" s="1"/>
  <c r="P784" i="13"/>
  <c r="P788" i="13" s="1"/>
  <c r="P789" i="13" s="1"/>
  <c r="Q764" i="13"/>
  <c r="Q768" i="13" s="1"/>
  <c r="Q769" i="13" s="1"/>
  <c r="U241" i="13"/>
  <c r="U245" i="13" s="1"/>
  <c r="U246" i="13" s="1"/>
  <c r="U828" i="13"/>
  <c r="U829" i="13" s="1"/>
  <c r="S764" i="13"/>
  <c r="S768" i="13" s="1"/>
  <c r="S769" i="13" s="1"/>
  <c r="O764" i="13"/>
  <c r="O768" i="13" s="1"/>
  <c r="O769" i="13" s="1"/>
  <c r="P181" i="13"/>
  <c r="P308" i="13"/>
  <c r="P309" i="13" s="1"/>
  <c r="U664" i="13"/>
  <c r="U668" i="13" s="1"/>
  <c r="U669" i="13" s="1"/>
  <c r="S181" i="13"/>
  <c r="S308" i="13"/>
  <c r="S309" i="13" s="1"/>
  <c r="O664" i="13"/>
  <c r="O668" i="13" s="1"/>
  <c r="O669" i="13" s="1"/>
  <c r="T181" i="13"/>
  <c r="T308" i="13"/>
  <c r="T309" i="13" s="1"/>
  <c r="Q221" i="13"/>
  <c r="Q225" i="13" s="1"/>
  <c r="Q226" i="13" s="1"/>
  <c r="Q688" i="13"/>
  <c r="Q689" i="13" s="1"/>
  <c r="R221" i="13"/>
  <c r="R225" i="13" s="1"/>
  <c r="R226" i="13" s="1"/>
  <c r="R688" i="13"/>
  <c r="R689" i="13" s="1"/>
  <c r="T664" i="13"/>
  <c r="T668" i="13" s="1"/>
  <c r="T669" i="13" s="1"/>
  <c r="S221" i="13"/>
  <c r="S225" i="13" s="1"/>
  <c r="S226" i="13" s="1"/>
  <c r="S688" i="13"/>
  <c r="S689" i="13" s="1"/>
  <c r="P221" i="13"/>
  <c r="P225" i="13" s="1"/>
  <c r="P226" i="13" s="1"/>
  <c r="P688" i="13"/>
  <c r="P689" i="13" s="1"/>
  <c r="O221" i="13"/>
  <c r="O225" i="13" s="1"/>
  <c r="O226" i="13" s="1"/>
  <c r="O688" i="13"/>
  <c r="O689" i="13" s="1"/>
  <c r="Q664" i="13"/>
  <c r="Q668" i="13" s="1"/>
  <c r="Q669" i="13" s="1"/>
  <c r="S203" i="11"/>
  <c r="S204" i="11" s="1"/>
  <c r="T364" i="13"/>
  <c r="T368" i="13" s="1"/>
  <c r="T369" i="13" s="1"/>
  <c r="S364" i="13"/>
  <c r="S368" i="13" s="1"/>
  <c r="S369" i="13" s="1"/>
  <c r="Q364" i="13"/>
  <c r="Q368" i="13" s="1"/>
  <c r="Q369" i="13" s="1"/>
  <c r="N344" i="13"/>
  <c r="N684" i="13"/>
  <c r="N304" i="13"/>
  <c r="N324" i="13"/>
  <c r="O364" i="13"/>
  <c r="O368" i="13" s="1"/>
  <c r="O369" i="13" s="1"/>
  <c r="R504" i="13"/>
  <c r="R508" i="13" s="1"/>
  <c r="R509" i="13" s="1"/>
  <c r="U364" i="13"/>
  <c r="U368" i="13" s="1"/>
  <c r="U369" i="13" s="1"/>
  <c r="N704" i="13"/>
  <c r="P364" i="13"/>
  <c r="P368" i="13" s="1"/>
  <c r="P369" i="13" s="1"/>
  <c r="N724" i="13"/>
  <c r="N604" i="13"/>
  <c r="N664" i="13"/>
  <c r="N504" i="13"/>
  <c r="N804" i="13"/>
  <c r="N524" i="13"/>
  <c r="N644" i="13"/>
  <c r="N564" i="13"/>
  <c r="N464" i="13"/>
  <c r="N784" i="13"/>
  <c r="N844" i="13"/>
  <c r="N484" i="13"/>
  <c r="N624" i="13"/>
  <c r="N824" i="13"/>
  <c r="AF464" i="13" l="1"/>
  <c r="N468" i="13"/>
  <c r="AF624" i="13"/>
  <c r="N628" i="13"/>
  <c r="AF804" i="13"/>
  <c r="N808" i="13"/>
  <c r="U524" i="13"/>
  <c r="U528" i="13" s="1"/>
  <c r="U529" i="13" s="1"/>
  <c r="U564" i="13"/>
  <c r="O464" i="13"/>
  <c r="O468" i="13" s="1"/>
  <c r="O469" i="13" s="1"/>
  <c r="P604" i="13"/>
  <c r="P608" i="13" s="1"/>
  <c r="P609" i="13" s="1"/>
  <c r="S564" i="13"/>
  <c r="S524" i="13"/>
  <c r="S528" i="13" s="1"/>
  <c r="S529" i="13" s="1"/>
  <c r="S644" i="13"/>
  <c r="S648" i="13" s="1"/>
  <c r="S649" i="13" s="1"/>
  <c r="S464" i="13"/>
  <c r="S468" i="13" s="1"/>
  <c r="S469" i="13" s="1"/>
  <c r="AF199" i="11"/>
  <c r="N203" i="11"/>
  <c r="AF784" i="13"/>
  <c r="N788" i="13"/>
  <c r="N281" i="13"/>
  <c r="AF484" i="13"/>
  <c r="N139" i="11"/>
  <c r="N488" i="13"/>
  <c r="AF564" i="13"/>
  <c r="N159" i="11"/>
  <c r="N568" i="13"/>
  <c r="N241" i="13"/>
  <c r="AF824" i="13"/>
  <c r="N828" i="13"/>
  <c r="AF844" i="13"/>
  <c r="N261" i="13"/>
  <c r="N848" i="13"/>
  <c r="AF504" i="13"/>
  <c r="N508" i="13"/>
  <c r="AF604" i="13"/>
  <c r="N608" i="13"/>
  <c r="O624" i="13"/>
  <c r="O628" i="13" s="1"/>
  <c r="O629" i="13" s="1"/>
  <c r="O484" i="13"/>
  <c r="Q484" i="13"/>
  <c r="R564" i="13"/>
  <c r="R364" i="13"/>
  <c r="R368" i="13" s="1"/>
  <c r="R369" i="13" s="1"/>
  <c r="U464" i="13"/>
  <c r="U468" i="13" s="1"/>
  <c r="U469" i="13" s="1"/>
  <c r="AF704" i="13"/>
  <c r="N708" i="13"/>
  <c r="T564" i="13"/>
  <c r="T524" i="13"/>
  <c r="T528" i="13" s="1"/>
  <c r="T529" i="13" s="1"/>
  <c r="T484" i="13"/>
  <c r="S624" i="13"/>
  <c r="S628" i="13" s="1"/>
  <c r="S629" i="13" s="1"/>
  <c r="S484" i="13"/>
  <c r="U504" i="13"/>
  <c r="U508" i="13" s="1"/>
  <c r="U509" i="13" s="1"/>
  <c r="P504" i="13"/>
  <c r="P508" i="13" s="1"/>
  <c r="P509" i="13" s="1"/>
  <c r="U484" i="13"/>
  <c r="Q564" i="13"/>
  <c r="T624" i="13"/>
  <c r="T628" i="13" s="1"/>
  <c r="T629" i="13" s="1"/>
  <c r="P464" i="13"/>
  <c r="P468" i="13" s="1"/>
  <c r="P469" i="13" s="1"/>
  <c r="S504" i="13"/>
  <c r="S508" i="13" s="1"/>
  <c r="S509" i="13" s="1"/>
  <c r="O564" i="13"/>
  <c r="R464" i="13"/>
  <c r="R468" i="13" s="1"/>
  <c r="R469" i="13" s="1"/>
  <c r="P524" i="13"/>
  <c r="P528" i="13" s="1"/>
  <c r="P529" i="13" s="1"/>
  <c r="P564" i="13"/>
  <c r="O185" i="13"/>
  <c r="O186" i="13" s="1"/>
  <c r="AF524" i="13"/>
  <c r="N528" i="13"/>
  <c r="AF664" i="13"/>
  <c r="N668" i="13"/>
  <c r="T644" i="13"/>
  <c r="T648" i="13" s="1"/>
  <c r="T649" i="13" s="1"/>
  <c r="AF724" i="13"/>
  <c r="N728" i="13"/>
  <c r="O524" i="13"/>
  <c r="O528" i="13" s="1"/>
  <c r="O529" i="13" s="1"/>
  <c r="O644" i="13"/>
  <c r="O648" i="13" s="1"/>
  <c r="O649" i="13" s="1"/>
  <c r="P484" i="13"/>
  <c r="R644" i="13"/>
  <c r="R648" i="13" s="1"/>
  <c r="R649" i="13" s="1"/>
  <c r="Q624" i="13"/>
  <c r="Q628" i="13" s="1"/>
  <c r="Q629" i="13" s="1"/>
  <c r="Q464" i="13"/>
  <c r="Q468" i="13" s="1"/>
  <c r="Q469" i="13" s="1"/>
  <c r="Q604" i="13"/>
  <c r="Q608" i="13" s="1"/>
  <c r="Q609" i="13" s="1"/>
  <c r="Q185" i="13"/>
  <c r="Q186" i="13" s="1"/>
  <c r="R185" i="13"/>
  <c r="R186" i="13" s="1"/>
  <c r="AF644" i="13"/>
  <c r="N648" i="13"/>
  <c r="Q644" i="13"/>
  <c r="Q648" i="13" s="1"/>
  <c r="Q649" i="13" s="1"/>
  <c r="T504" i="13"/>
  <c r="T508" i="13" s="1"/>
  <c r="T509" i="13" s="1"/>
  <c r="R604" i="13"/>
  <c r="R608" i="13" s="1"/>
  <c r="R609" i="13" s="1"/>
  <c r="R524" i="13"/>
  <c r="R528" i="13" s="1"/>
  <c r="R529" i="13" s="1"/>
  <c r="R484" i="13"/>
  <c r="S604" i="13"/>
  <c r="S608" i="13" s="1"/>
  <c r="S609" i="13" s="1"/>
  <c r="Q504" i="13"/>
  <c r="Q508" i="13" s="1"/>
  <c r="Q509" i="13" s="1"/>
  <c r="O504" i="13"/>
  <c r="O508" i="13" s="1"/>
  <c r="O509" i="13" s="1"/>
  <c r="T464" i="13"/>
  <c r="T468" i="13" s="1"/>
  <c r="T469" i="13" s="1"/>
  <c r="T604" i="13"/>
  <c r="T608" i="13" s="1"/>
  <c r="T609" i="13" s="1"/>
  <c r="P644" i="13"/>
  <c r="P648" i="13" s="1"/>
  <c r="P649" i="13" s="1"/>
  <c r="AF324" i="13"/>
  <c r="N328" i="13"/>
  <c r="U644" i="13"/>
  <c r="U648" i="13" s="1"/>
  <c r="U649" i="13" s="1"/>
  <c r="N181" i="13"/>
  <c r="AF304" i="13"/>
  <c r="N308" i="13"/>
  <c r="N221" i="13"/>
  <c r="AF684" i="13"/>
  <c r="N688" i="13"/>
  <c r="AF344" i="13"/>
  <c r="N348" i="13"/>
  <c r="U604" i="13"/>
  <c r="U608" i="13" s="1"/>
  <c r="U609" i="13" s="1"/>
  <c r="R624" i="13"/>
  <c r="R628" i="13" s="1"/>
  <c r="R629" i="13" s="1"/>
  <c r="U624" i="13"/>
  <c r="U628" i="13" s="1"/>
  <c r="U629" i="13" s="1"/>
  <c r="O604" i="13"/>
  <c r="O608" i="13" s="1"/>
  <c r="O609" i="13" s="1"/>
  <c r="Q524" i="13"/>
  <c r="Q528" i="13" s="1"/>
  <c r="Q529" i="13" s="1"/>
  <c r="P624" i="13"/>
  <c r="P628" i="13" s="1"/>
  <c r="P629" i="13" s="1"/>
  <c r="T185" i="13"/>
  <c r="T186" i="13" s="1"/>
  <c r="S185" i="13"/>
  <c r="S186" i="13" s="1"/>
  <c r="P185" i="13"/>
  <c r="P186" i="13" s="1"/>
  <c r="AF748" i="13"/>
  <c r="N749" i="13"/>
  <c r="AF749" i="13" s="1"/>
  <c r="U185" i="13"/>
  <c r="U186" i="13" s="1"/>
  <c r="N424" i="13"/>
  <c r="N364" i="13"/>
  <c r="T444" i="13"/>
  <c r="T448" i="13" s="1"/>
  <c r="T449" i="13" s="1"/>
  <c r="AF424" i="13" l="1"/>
  <c r="N428" i="13"/>
  <c r="AF181" i="13"/>
  <c r="N185" i="13"/>
  <c r="AF728" i="13"/>
  <c r="N729" i="13"/>
  <c r="AF729" i="13" s="1"/>
  <c r="E17" i="13"/>
  <c r="P17" i="13" s="1"/>
  <c r="AF668" i="13"/>
  <c r="N669" i="13"/>
  <c r="AF669" i="13" s="1"/>
  <c r="O159" i="11"/>
  <c r="O568" i="13"/>
  <c r="O569" i="13" s="1"/>
  <c r="Q159" i="11"/>
  <c r="Q568" i="13"/>
  <c r="Q569" i="13" s="1"/>
  <c r="S281" i="13"/>
  <c r="S285" i="13" s="1"/>
  <c r="S286" i="13" s="1"/>
  <c r="S139" i="11"/>
  <c r="S143" i="11" s="1"/>
  <c r="S144" i="11" s="1"/>
  <c r="S488" i="13"/>
  <c r="S489" i="13" s="1"/>
  <c r="T281" i="13"/>
  <c r="T285" i="13" s="1"/>
  <c r="T286" i="13" s="1"/>
  <c r="T139" i="11"/>
  <c r="T143" i="11" s="1"/>
  <c r="T144" i="11" s="1"/>
  <c r="T488" i="13"/>
  <c r="T489" i="13" s="1"/>
  <c r="T159" i="11"/>
  <c r="T568" i="13"/>
  <c r="T569" i="13" s="1"/>
  <c r="R159" i="11"/>
  <c r="R568" i="13"/>
  <c r="R569" i="13" s="1"/>
  <c r="O281" i="13"/>
  <c r="O285" i="13" s="1"/>
  <c r="O286" i="13" s="1"/>
  <c r="O139" i="11"/>
  <c r="O143" i="11" s="1"/>
  <c r="O144" i="11" s="1"/>
  <c r="O488" i="13"/>
  <c r="O489" i="13" s="1"/>
  <c r="N609" i="13"/>
  <c r="AF609" i="13" s="1"/>
  <c r="AF608" i="13"/>
  <c r="N849" i="13"/>
  <c r="AF849" i="13" s="1"/>
  <c r="AF848" i="13"/>
  <c r="N829" i="13"/>
  <c r="AF829" i="13" s="1"/>
  <c r="AF828" i="13"/>
  <c r="AF159" i="11"/>
  <c r="N163" i="11"/>
  <c r="K239" i="11"/>
  <c r="S159" i="11"/>
  <c r="S568" i="13"/>
  <c r="S569" i="13" s="1"/>
  <c r="AF628" i="13"/>
  <c r="N629" i="13"/>
  <c r="AF629" i="13" s="1"/>
  <c r="N349" i="13"/>
  <c r="AF349" i="13" s="1"/>
  <c r="AF348" i="13"/>
  <c r="AF221" i="13"/>
  <c r="N225" i="13"/>
  <c r="R139" i="11"/>
  <c r="R143" i="11" s="1"/>
  <c r="R144" i="11" s="1"/>
  <c r="R281" i="13"/>
  <c r="R285" i="13" s="1"/>
  <c r="R286" i="13" s="1"/>
  <c r="R488" i="13"/>
  <c r="R489" i="13" s="1"/>
  <c r="AF281" i="13"/>
  <c r="N285" i="13"/>
  <c r="N309" i="13"/>
  <c r="AF309" i="13" s="1"/>
  <c r="AF308" i="13"/>
  <c r="P281" i="13"/>
  <c r="P285" i="13" s="1"/>
  <c r="P286" i="13" s="1"/>
  <c r="P139" i="11"/>
  <c r="P143" i="11" s="1"/>
  <c r="P144" i="11" s="1"/>
  <c r="P488" i="13"/>
  <c r="P489" i="13" s="1"/>
  <c r="N529" i="13"/>
  <c r="AF529" i="13" s="1"/>
  <c r="AF528" i="13"/>
  <c r="E14" i="13"/>
  <c r="P13" i="13" s="1"/>
  <c r="P159" i="11"/>
  <c r="P568" i="13"/>
  <c r="P569" i="13" s="1"/>
  <c r="U281" i="13"/>
  <c r="U285" i="13" s="1"/>
  <c r="U286" i="13" s="1"/>
  <c r="U139" i="11"/>
  <c r="U143" i="11" s="1"/>
  <c r="U144" i="11" s="1"/>
  <c r="U488" i="13"/>
  <c r="U489" i="13" s="1"/>
  <c r="N709" i="13"/>
  <c r="AF709" i="13" s="1"/>
  <c r="AF708" i="13"/>
  <c r="Q281" i="13"/>
  <c r="Q285" i="13" s="1"/>
  <c r="Q286" i="13" s="1"/>
  <c r="Q139" i="11"/>
  <c r="Q143" i="11" s="1"/>
  <c r="Q144" i="11" s="1"/>
  <c r="Q488" i="13"/>
  <c r="Q489" i="13" s="1"/>
  <c r="N509" i="13"/>
  <c r="AF509" i="13" s="1"/>
  <c r="AF508" i="13"/>
  <c r="AF261" i="13"/>
  <c r="N265" i="13"/>
  <c r="AF241" i="13"/>
  <c r="N245" i="13"/>
  <c r="AF488" i="13"/>
  <c r="N489" i="13"/>
  <c r="AF489" i="13" s="1"/>
  <c r="E18" i="13"/>
  <c r="P16" i="13" s="1"/>
  <c r="N789" i="13"/>
  <c r="AF789" i="13" s="1"/>
  <c r="AF788" i="13"/>
  <c r="AF203" i="11"/>
  <c r="N204" i="11"/>
  <c r="AF204" i="11" s="1"/>
  <c r="U159" i="11"/>
  <c r="U568" i="13"/>
  <c r="U569" i="13" s="1"/>
  <c r="E19" i="13"/>
  <c r="P10" i="13" s="1"/>
  <c r="N809" i="13"/>
  <c r="AF809" i="13" s="1"/>
  <c r="AF808" i="13"/>
  <c r="E13" i="13"/>
  <c r="P14" i="13" s="1"/>
  <c r="N469" i="13"/>
  <c r="AF469" i="13" s="1"/>
  <c r="AF468" i="13"/>
  <c r="N764" i="13"/>
  <c r="AF364" i="13"/>
  <c r="N368" i="13"/>
  <c r="AF688" i="13"/>
  <c r="N689" i="13"/>
  <c r="AF689" i="13" s="1"/>
  <c r="N329" i="13"/>
  <c r="AF329" i="13" s="1"/>
  <c r="AF328" i="13"/>
  <c r="AF648" i="13"/>
  <c r="N649" i="13"/>
  <c r="AF649" i="13" s="1"/>
  <c r="E15" i="13"/>
  <c r="P18" i="13" s="1"/>
  <c r="N569" i="13"/>
  <c r="AF569" i="13" s="1"/>
  <c r="AF568" i="13"/>
  <c r="AF139" i="11"/>
  <c r="E239" i="11" s="1"/>
  <c r="N143" i="11"/>
  <c r="N219" i="11"/>
  <c r="R444" i="13"/>
  <c r="R448" i="13" s="1"/>
  <c r="R449" i="13" s="1"/>
  <c r="S444" i="13"/>
  <c r="S448" i="13" s="1"/>
  <c r="S449" i="13" s="1"/>
  <c r="O444" i="13"/>
  <c r="O448" i="13" s="1"/>
  <c r="O449" i="13" s="1"/>
  <c r="O404" i="13"/>
  <c r="P404" i="13"/>
  <c r="Q404" i="13"/>
  <c r="R404" i="13"/>
  <c r="P444" i="13"/>
  <c r="P448" i="13" s="1"/>
  <c r="P449" i="13" s="1"/>
  <c r="Q444" i="13"/>
  <c r="T404" i="13"/>
  <c r="U404" i="13"/>
  <c r="U444" i="13"/>
  <c r="U448" i="13" s="1"/>
  <c r="U449" i="13" s="1"/>
  <c r="S404" i="13"/>
  <c r="N444" i="13"/>
  <c r="T201" i="13" l="1"/>
  <c r="T408" i="13"/>
  <c r="T409" i="13" s="1"/>
  <c r="Q201" i="13"/>
  <c r="Q408" i="13"/>
  <c r="Q409" i="13" s="1"/>
  <c r="U163" i="11"/>
  <c r="U164" i="11" s="1"/>
  <c r="U219" i="11"/>
  <c r="U223" i="11" s="1"/>
  <c r="U224" i="11" s="1"/>
  <c r="E7" i="13"/>
  <c r="P5" i="13" s="1"/>
  <c r="N246" i="13"/>
  <c r="AF246" i="13" s="1"/>
  <c r="AF245" i="13"/>
  <c r="O904" i="13"/>
  <c r="O908" i="13" s="1"/>
  <c r="O909" i="13" s="1"/>
  <c r="S163" i="11"/>
  <c r="S164" i="11" s="1"/>
  <c r="S219" i="11"/>
  <c r="S223" i="11" s="1"/>
  <c r="S224" i="11" s="1"/>
  <c r="G239" i="11"/>
  <c r="R904" i="13"/>
  <c r="R908" i="13" s="1"/>
  <c r="R909" i="13" s="1"/>
  <c r="H41" i="13"/>
  <c r="N429" i="13"/>
  <c r="AF429" i="13" s="1"/>
  <c r="AF428" i="13"/>
  <c r="R201" i="13"/>
  <c r="R408" i="13"/>
  <c r="R409" i="13" s="1"/>
  <c r="O201" i="13"/>
  <c r="O408" i="13"/>
  <c r="O409" i="13" s="1"/>
  <c r="AF219" i="11"/>
  <c r="N223" i="11"/>
  <c r="AF368" i="13"/>
  <c r="E12" i="13"/>
  <c r="P12" i="13" s="1"/>
  <c r="N369" i="13"/>
  <c r="AF369" i="13" s="1"/>
  <c r="K244" i="11"/>
  <c r="S41" i="13"/>
  <c r="U904" i="13"/>
  <c r="U908" i="13" s="1"/>
  <c r="U909" i="13" s="1"/>
  <c r="P904" i="13"/>
  <c r="P908" i="13" s="1"/>
  <c r="P909" i="13" s="1"/>
  <c r="AF225" i="13"/>
  <c r="N226" i="13"/>
  <c r="AF226" i="13" s="1"/>
  <c r="E6" i="13"/>
  <c r="P6" i="13" s="1"/>
  <c r="T163" i="11"/>
  <c r="T164" i="11" s="1"/>
  <c r="T219" i="11"/>
  <c r="T223" i="11" s="1"/>
  <c r="T224" i="11" s="1"/>
  <c r="Q163" i="11"/>
  <c r="Q164" i="11" s="1"/>
  <c r="Q219" i="11"/>
  <c r="Q223" i="11" s="1"/>
  <c r="Q224" i="11" s="1"/>
  <c r="AF444" i="13"/>
  <c r="N448" i="13"/>
  <c r="S201" i="13"/>
  <c r="S408" i="13"/>
  <c r="S409" i="13" s="1"/>
  <c r="Q448" i="13"/>
  <c r="Q449" i="13" s="1"/>
  <c r="Q904" i="13"/>
  <c r="Q908" i="13" s="1"/>
  <c r="Q909" i="13" s="1"/>
  <c r="P201" i="13"/>
  <c r="P408" i="13"/>
  <c r="P409" i="13" s="1"/>
  <c r="AF143" i="11"/>
  <c r="N144" i="11"/>
  <c r="AF144" i="11" s="1"/>
  <c r="K243" i="11"/>
  <c r="E251" i="11" s="1"/>
  <c r="N266" i="13"/>
  <c r="AF266" i="13" s="1"/>
  <c r="AF265" i="13"/>
  <c r="E8" i="13"/>
  <c r="P8" i="13" s="1"/>
  <c r="S904" i="13"/>
  <c r="S908" i="13" s="1"/>
  <c r="S909" i="13" s="1"/>
  <c r="K41" i="13"/>
  <c r="AF185" i="13"/>
  <c r="N186" i="13"/>
  <c r="AF186" i="13" s="1"/>
  <c r="E4" i="13"/>
  <c r="P7" i="13" s="1"/>
  <c r="U201" i="13"/>
  <c r="U408" i="13"/>
  <c r="U409" i="13" s="1"/>
  <c r="AF764" i="13"/>
  <c r="N768" i="13"/>
  <c r="V41" i="13"/>
  <c r="P163" i="11"/>
  <c r="P164" i="11" s="1"/>
  <c r="P219" i="11"/>
  <c r="P223" i="11" s="1"/>
  <c r="P224" i="11" s="1"/>
  <c r="N286" i="13"/>
  <c r="AF286" i="13" s="1"/>
  <c r="AF285" i="13"/>
  <c r="E11" i="13"/>
  <c r="P9" i="13" s="1"/>
  <c r="AF163" i="11"/>
  <c r="N164" i="11"/>
  <c r="AF164" i="11" s="1"/>
  <c r="R163" i="11"/>
  <c r="R164" i="11" s="1"/>
  <c r="R219" i="11"/>
  <c r="R223" i="11" s="1"/>
  <c r="R224" i="11" s="1"/>
  <c r="O163" i="11"/>
  <c r="O164" i="11" s="1"/>
  <c r="O219" i="11"/>
  <c r="O223" i="11" s="1"/>
  <c r="O224" i="11" s="1"/>
  <c r="T904" i="13"/>
  <c r="T908" i="13" s="1"/>
  <c r="T909" i="13" s="1"/>
  <c r="N404" i="13"/>
  <c r="N904" i="13" s="1"/>
  <c r="Y41" i="13" l="1"/>
  <c r="AF904" i="13"/>
  <c r="N908" i="13"/>
  <c r="U205" i="13"/>
  <c r="U206" i="13" s="1"/>
  <c r="U161" i="13"/>
  <c r="U165" i="13" s="1"/>
  <c r="U166" i="13" s="1"/>
  <c r="V45" i="13"/>
  <c r="E243" i="11"/>
  <c r="E248" i="11" s="1"/>
  <c r="O205" i="13"/>
  <c r="O206" i="13" s="1"/>
  <c r="O161" i="13"/>
  <c r="O165" i="13" s="1"/>
  <c r="O166" i="13" s="1"/>
  <c r="N201" i="13"/>
  <c r="AF404" i="13"/>
  <c r="N408" i="13"/>
  <c r="G244" i="11"/>
  <c r="N769" i="13"/>
  <c r="AF769" i="13" s="1"/>
  <c r="E16" i="13"/>
  <c r="P11" i="13" s="1"/>
  <c r="AF768" i="13"/>
  <c r="K45" i="13"/>
  <c r="N224" i="11"/>
  <c r="AF224" i="11" s="1"/>
  <c r="AF223" i="11"/>
  <c r="Q205" i="13"/>
  <c r="Q206" i="13" s="1"/>
  <c r="Q161" i="13"/>
  <c r="Q165" i="13" s="1"/>
  <c r="Q166" i="13" s="1"/>
  <c r="G243" i="11"/>
  <c r="E249" i="11" s="1"/>
  <c r="P205" i="13"/>
  <c r="P206" i="13" s="1"/>
  <c r="P161" i="13"/>
  <c r="P165" i="13" s="1"/>
  <c r="P166" i="13" s="1"/>
  <c r="S205" i="13"/>
  <c r="S206" i="13" s="1"/>
  <c r="S161" i="13"/>
  <c r="S165" i="13" s="1"/>
  <c r="S166" i="13" s="1"/>
  <c r="R205" i="13"/>
  <c r="R206" i="13" s="1"/>
  <c r="R161" i="13"/>
  <c r="R165" i="13" s="1"/>
  <c r="R166" i="13" s="1"/>
  <c r="H45" i="13"/>
  <c r="E244" i="11"/>
  <c r="N449" i="13"/>
  <c r="AF449" i="13" s="1"/>
  <c r="AF448" i="13"/>
  <c r="S45" i="13"/>
  <c r="T205" i="13"/>
  <c r="T206" i="13" s="1"/>
  <c r="T161" i="13"/>
  <c r="T165" i="13" s="1"/>
  <c r="T166" i="13" s="1"/>
  <c r="E252" i="11" l="1"/>
  <c r="AF201" i="13"/>
  <c r="N205" i="13"/>
  <c r="N161" i="13"/>
  <c r="E22" i="13"/>
  <c r="F16" i="13" s="1"/>
  <c r="M11" i="13" s="1"/>
  <c r="AF908" i="13"/>
  <c r="N909" i="13"/>
  <c r="AF909" i="13" s="1"/>
  <c r="N409" i="13"/>
  <c r="AF409" i="13" s="1"/>
  <c r="AF408" i="13"/>
  <c r="Y45" i="13"/>
  <c r="E5" i="13" l="1"/>
  <c r="P4" i="13" s="1"/>
  <c r="N206" i="13"/>
  <c r="AF206" i="13" s="1"/>
  <c r="AF205" i="13"/>
  <c r="E41" i="13"/>
  <c r="N41" i="13" s="1"/>
  <c r="F22" i="13"/>
  <c r="F20" i="13"/>
  <c r="M15" i="13" s="1"/>
  <c r="F17" i="13"/>
  <c r="M17" i="13" s="1"/>
  <c r="F18" i="13"/>
  <c r="M16" i="13" s="1"/>
  <c r="F13" i="13"/>
  <c r="M14" i="13" s="1"/>
  <c r="F14" i="13"/>
  <c r="M13" i="13" s="1"/>
  <c r="F15" i="13"/>
  <c r="M18" i="13" s="1"/>
  <c r="F19" i="13"/>
  <c r="M10" i="13" s="1"/>
  <c r="F6" i="13"/>
  <c r="M6" i="13" s="1"/>
  <c r="F7" i="13"/>
  <c r="M5" i="13" s="1"/>
  <c r="F11" i="13"/>
  <c r="M9" i="13" s="1"/>
  <c r="F4" i="13"/>
  <c r="M7" i="13" s="1"/>
  <c r="F8" i="13"/>
  <c r="M8" i="13" s="1"/>
  <c r="F12" i="13"/>
  <c r="M12" i="13" s="1"/>
  <c r="AF161" i="13"/>
  <c r="N165" i="13"/>
  <c r="E45" i="13" l="1"/>
  <c r="N45" i="13" s="1"/>
  <c r="AF165" i="13"/>
  <c r="E9" i="13"/>
  <c r="F9" i="13" s="1"/>
  <c r="N166" i="13"/>
  <c r="AF166" i="13" s="1"/>
  <c r="F5" i="13"/>
  <c r="M4" i="13" s="1"/>
  <c r="E35" i="11" l="1"/>
  <c r="E18" i="11"/>
  <c r="M52" i="11" l="1"/>
  <c r="M43" i="11"/>
  <c r="M51" i="11"/>
  <c r="M46" i="11"/>
  <c r="M45" i="11"/>
  <c r="M41" i="11"/>
  <c r="M48" i="11"/>
  <c r="M49" i="11"/>
  <c r="M47" i="11"/>
  <c r="M42" i="11"/>
  <c r="M50" i="11"/>
  <c r="M40" i="11"/>
  <c r="M44" i="11"/>
  <c r="M53" i="11"/>
  <c r="M18" i="11"/>
  <c r="N52" i="11"/>
  <c r="N48" i="11"/>
  <c r="N43" i="11"/>
  <c r="N51" i="11"/>
  <c r="N49" i="11"/>
  <c r="N42" i="11"/>
  <c r="N50" i="11"/>
  <c r="N41" i="11"/>
  <c r="N45" i="11"/>
  <c r="N44" i="11"/>
  <c r="N53" i="11"/>
  <c r="N47" i="11"/>
  <c r="N46" i="11"/>
  <c r="N40" i="11"/>
  <c r="M35" i="11"/>
  <c r="W865" i="13"/>
  <c r="AG865" i="13" s="1"/>
  <c r="AH865" i="13" s="1"/>
  <c r="AI865" i="13" s="1"/>
  <c r="W864" i="13"/>
  <c r="AG864" i="13" s="1"/>
  <c r="W863" i="13"/>
  <c r="AG863" i="13" s="1"/>
  <c r="AH863" i="13" s="1"/>
  <c r="AI863" i="13" s="1"/>
  <c r="W862" i="13"/>
  <c r="AG862" i="13" s="1"/>
  <c r="AH862" i="13" s="1"/>
  <c r="AI862" i="13" s="1"/>
  <c r="W859" i="13"/>
  <c r="AG859" i="13" s="1"/>
  <c r="W858" i="13"/>
  <c r="AG858" i="13" s="1"/>
  <c r="AH858" i="13" s="1"/>
  <c r="AI858" i="13" s="1"/>
  <c r="W856" i="13"/>
  <c r="AG856" i="13" s="1"/>
  <c r="W855" i="13"/>
  <c r="W887" i="13"/>
  <c r="AG887" i="13" s="1"/>
  <c r="W886" i="13"/>
  <c r="AG886" i="13" s="1"/>
  <c r="W885" i="13"/>
  <c r="AG885" i="13" s="1"/>
  <c r="AH885" i="13" s="1"/>
  <c r="AI885" i="13" s="1"/>
  <c r="W884" i="13"/>
  <c r="AG884" i="13" s="1"/>
  <c r="W883" i="13"/>
  <c r="AG883" i="13" s="1"/>
  <c r="AH883" i="13" s="1"/>
  <c r="AI883" i="13" s="1"/>
  <c r="W882" i="13"/>
  <c r="AG882" i="13" s="1"/>
  <c r="W881" i="13"/>
  <c r="AG881" i="13" s="1"/>
  <c r="AH881" i="13" s="1"/>
  <c r="AI881" i="13" s="1"/>
  <c r="W880" i="13"/>
  <c r="AG880" i="13" s="1"/>
  <c r="W879" i="13"/>
  <c r="AG879" i="13" s="1"/>
  <c r="W878" i="13"/>
  <c r="AG878" i="13" s="1"/>
  <c r="AH878" i="13" s="1"/>
  <c r="AI878" i="13" s="1"/>
  <c r="W877" i="13"/>
  <c r="AG877" i="13" s="1"/>
  <c r="W876" i="13"/>
  <c r="AG876" i="13" s="1"/>
  <c r="AH876" i="13" s="1"/>
  <c r="AI876" i="13" s="1"/>
  <c r="W875" i="13"/>
  <c r="W857" i="13" l="1"/>
  <c r="AG857" i="13" s="1"/>
  <c r="AH857" i="13" s="1"/>
  <c r="W860" i="13"/>
  <c r="AG860" i="13" s="1"/>
  <c r="AH860" i="13" s="1"/>
  <c r="W861" i="13"/>
  <c r="AG861" i="13" s="1"/>
  <c r="AH861" i="13" s="1"/>
  <c r="AI861" i="13" s="1"/>
  <c r="AI887" i="13"/>
  <c r="AH887" i="13"/>
  <c r="W927" i="13"/>
  <c r="W867" i="13"/>
  <c r="AG867" i="13" s="1"/>
  <c r="AH867" i="13" s="1"/>
  <c r="AI867" i="13" s="1"/>
  <c r="AI886" i="13"/>
  <c r="AH886" i="13"/>
  <c r="W866" i="13"/>
  <c r="AG866" i="13" s="1"/>
  <c r="W926" i="13"/>
  <c r="W925" i="13"/>
  <c r="W924" i="13"/>
  <c r="AI884" i="13"/>
  <c r="AH884" i="13"/>
  <c r="AI864" i="13"/>
  <c r="AH864" i="13"/>
  <c r="W923" i="13"/>
  <c r="AI882" i="13"/>
  <c r="AH882" i="13"/>
  <c r="W922" i="13"/>
  <c r="AI880" i="13"/>
  <c r="AH880" i="13"/>
  <c r="AI879" i="13"/>
  <c r="AH879" i="13"/>
  <c r="AI859" i="13"/>
  <c r="AH859" i="13"/>
  <c r="W918" i="13"/>
  <c r="W917" i="13"/>
  <c r="AI877" i="13"/>
  <c r="AH877" i="13"/>
  <c r="AI857" i="13"/>
  <c r="W916" i="13"/>
  <c r="AH856" i="13"/>
  <c r="AI856" i="13"/>
  <c r="W915" i="13"/>
  <c r="AG875" i="13"/>
  <c r="W888" i="13"/>
  <c r="AG855" i="13"/>
  <c r="AI860" i="13" l="1"/>
  <c r="W868" i="13"/>
  <c r="W869" i="13" s="1"/>
  <c r="AG869" i="13" s="1"/>
  <c r="AH869" i="13" s="1"/>
  <c r="AI869" i="13" s="1"/>
  <c r="W921" i="13"/>
  <c r="W920" i="13"/>
  <c r="W919" i="13"/>
  <c r="AH866" i="13"/>
  <c r="AI866" i="13"/>
  <c r="G20" i="13"/>
  <c r="W889" i="13"/>
  <c r="AG889" i="13" s="1"/>
  <c r="AH889" i="13" s="1"/>
  <c r="AI889" i="13" s="1"/>
  <c r="AG888" i="13"/>
  <c r="AH888" i="13" s="1"/>
  <c r="AI888" i="13" s="1"/>
  <c r="AH855" i="13"/>
  <c r="AI855" i="13"/>
  <c r="AI875" i="13"/>
  <c r="AH875" i="13"/>
  <c r="W914" i="13"/>
  <c r="AG868" i="13" l="1"/>
  <c r="AH868" i="13" s="1"/>
  <c r="AI868" i="13" s="1"/>
  <c r="Q15" i="13"/>
  <c r="W928" i="13"/>
  <c r="R15" i="13" l="1"/>
  <c r="S15" i="13" s="1"/>
  <c r="W929" i="13"/>
  <c r="G23" i="13"/>
  <c r="Q19" i="13" l="1"/>
  <c r="N922" i="13" l="1"/>
  <c r="N926" i="13"/>
  <c r="N918" i="13"/>
  <c r="N927" i="13"/>
  <c r="N917" i="13"/>
  <c r="N925" i="13" l="1"/>
  <c r="N924" i="13"/>
  <c r="N919" i="13"/>
  <c r="N923" i="13"/>
  <c r="N920" i="13"/>
  <c r="N921" i="13"/>
  <c r="N914" i="13"/>
  <c r="N916" i="13"/>
  <c r="W834" i="13" l="1"/>
  <c r="X394" i="13"/>
  <c r="X474" i="13"/>
  <c r="X514" i="13"/>
  <c r="X534" i="13"/>
  <c r="X554" i="13"/>
  <c r="X574" i="13"/>
  <c r="X594" i="13"/>
  <c r="X614" i="13"/>
  <c r="X734" i="13"/>
  <c r="X834" i="13"/>
  <c r="Y394" i="13"/>
  <c r="Y474" i="13"/>
  <c r="Y514" i="13"/>
  <c r="Y534" i="13"/>
  <c r="Y554" i="13"/>
  <c r="Y574" i="13"/>
  <c r="Y594" i="13"/>
  <c r="Y614" i="13"/>
  <c r="Y734" i="13"/>
  <c r="Y834" i="13"/>
  <c r="Z394" i="13"/>
  <c r="Z474" i="13"/>
  <c r="Z514" i="13"/>
  <c r="Z534" i="13"/>
  <c r="Z554" i="13"/>
  <c r="Z574" i="13"/>
  <c r="Z594" i="13"/>
  <c r="Z614" i="13"/>
  <c r="Z734" i="13"/>
  <c r="Z834" i="13"/>
  <c r="AA394" i="13"/>
  <c r="AA474" i="13"/>
  <c r="AA514" i="13"/>
  <c r="AA534" i="13"/>
  <c r="AA554" i="13"/>
  <c r="AA574" i="13"/>
  <c r="AA594" i="13"/>
  <c r="AA614" i="13"/>
  <c r="AA734" i="13"/>
  <c r="AA834" i="13"/>
  <c r="AB394" i="13"/>
  <c r="AB474" i="13"/>
  <c r="AB514" i="13"/>
  <c r="AB534" i="13"/>
  <c r="AB554" i="13"/>
  <c r="AB574" i="13"/>
  <c r="AB594" i="13"/>
  <c r="AB614" i="13"/>
  <c r="AB734" i="13"/>
  <c r="AB834" i="13"/>
  <c r="AC394" i="13"/>
  <c r="AC474" i="13"/>
  <c r="AC514" i="13"/>
  <c r="AC534" i="13"/>
  <c r="AC554" i="13"/>
  <c r="AC574" i="13"/>
  <c r="AC594" i="13"/>
  <c r="AC614" i="13"/>
  <c r="AC734" i="13"/>
  <c r="AC834" i="13"/>
  <c r="AD394" i="13"/>
  <c r="AD474" i="13"/>
  <c r="AD514" i="13"/>
  <c r="AD534" i="13"/>
  <c r="AD554" i="13"/>
  <c r="AD574" i="13"/>
  <c r="AD594" i="13"/>
  <c r="AD614" i="13"/>
  <c r="AD734" i="13"/>
  <c r="AD834" i="13"/>
  <c r="AD251" i="13" l="1"/>
  <c r="AD169" i="11"/>
  <c r="AC169" i="11"/>
  <c r="AB169" i="11"/>
  <c r="AA169" i="11"/>
  <c r="Z169" i="11"/>
  <c r="Y169" i="11"/>
  <c r="X169" i="11"/>
  <c r="AD189" i="11"/>
  <c r="AD149" i="11"/>
  <c r="AD129" i="11"/>
  <c r="AD271" i="13"/>
  <c r="AC251" i="13"/>
  <c r="AC189" i="11"/>
  <c r="AC149" i="11"/>
  <c r="AC129" i="11"/>
  <c r="AC271" i="13"/>
  <c r="AB251" i="13"/>
  <c r="AB189" i="11"/>
  <c r="AB149" i="11"/>
  <c r="AB271" i="13"/>
  <c r="AB129" i="11"/>
  <c r="AA251" i="13"/>
  <c r="AA189" i="11"/>
  <c r="AA149" i="11"/>
  <c r="AA271" i="13"/>
  <c r="AA129" i="11"/>
  <c r="Z251" i="13"/>
  <c r="Z189" i="11"/>
  <c r="Z149" i="11"/>
  <c r="Z129" i="11"/>
  <c r="Z271" i="13"/>
  <c r="Y251" i="13"/>
  <c r="Y189" i="11"/>
  <c r="Y149" i="11"/>
  <c r="Y129" i="11"/>
  <c r="Y271" i="13"/>
  <c r="X251" i="13"/>
  <c r="X189" i="11"/>
  <c r="X149" i="11"/>
  <c r="X129" i="11"/>
  <c r="X271" i="13"/>
  <c r="W251" i="13"/>
  <c r="AG834" i="13"/>
  <c r="AH834" i="13" s="1"/>
  <c r="AI834" i="13" s="1"/>
  <c r="AC774" i="13"/>
  <c r="Y774" i="13"/>
  <c r="X774" i="13"/>
  <c r="X314" i="13"/>
  <c r="W734" i="13"/>
  <c r="AD517" i="13"/>
  <c r="AA517" i="13"/>
  <c r="AA377" i="13"/>
  <c r="Z597" i="13"/>
  <c r="Z517" i="13"/>
  <c r="Z377" i="13"/>
  <c r="Y597" i="13"/>
  <c r="Y377" i="13"/>
  <c r="X517" i="13"/>
  <c r="W377" i="13"/>
  <c r="AD557" i="13"/>
  <c r="AD152" i="11" s="1"/>
  <c r="AC477" i="13"/>
  <c r="AB477" i="13"/>
  <c r="AD457" i="13"/>
  <c r="AB617" i="13"/>
  <c r="AA457" i="13"/>
  <c r="AA337" i="13"/>
  <c r="Z617" i="13"/>
  <c r="Z457" i="13"/>
  <c r="Z337" i="13"/>
  <c r="Y537" i="13"/>
  <c r="X617" i="13"/>
  <c r="AD854" i="13"/>
  <c r="AC854" i="13"/>
  <c r="AB854" i="13"/>
  <c r="Y854" i="13"/>
  <c r="X854" i="13"/>
  <c r="AD638" i="13"/>
  <c r="AC638" i="13"/>
  <c r="AB638" i="13"/>
  <c r="AA638" i="13"/>
  <c r="Z638" i="13"/>
  <c r="Y638" i="13"/>
  <c r="X638" i="13"/>
  <c r="W638" i="13"/>
  <c r="AG638" i="13" s="1"/>
  <c r="AH638" i="13" s="1"/>
  <c r="AI638" i="13" s="1"/>
  <c r="AD859" i="13"/>
  <c r="AC859" i="13"/>
  <c r="AB859" i="13"/>
  <c r="AA859" i="13"/>
  <c r="Z859" i="13"/>
  <c r="Y859" i="13"/>
  <c r="X859" i="13"/>
  <c r="AD642" i="13"/>
  <c r="AC642" i="13"/>
  <c r="AB642" i="13"/>
  <c r="AA642" i="13"/>
  <c r="Z642" i="13"/>
  <c r="Y642" i="13"/>
  <c r="X642" i="13"/>
  <c r="W642" i="13"/>
  <c r="AG642" i="13" s="1"/>
  <c r="AH642" i="13" s="1"/>
  <c r="AI642" i="13" s="1"/>
  <c r="AD863" i="13"/>
  <c r="AC863" i="13"/>
  <c r="AB863" i="13"/>
  <c r="AA863" i="13"/>
  <c r="Z863" i="13"/>
  <c r="Y863" i="13"/>
  <c r="X863" i="13"/>
  <c r="AD646" i="13"/>
  <c r="AC646" i="13"/>
  <c r="AB646" i="13"/>
  <c r="AA646" i="13"/>
  <c r="Z646" i="13"/>
  <c r="Y646" i="13"/>
  <c r="X646" i="13"/>
  <c r="W646" i="13"/>
  <c r="AG646" i="13" s="1"/>
  <c r="AD867" i="13"/>
  <c r="AC867" i="13"/>
  <c r="AB867" i="13"/>
  <c r="AA867" i="13"/>
  <c r="Z867" i="13"/>
  <c r="Y867" i="13"/>
  <c r="X867" i="13"/>
  <c r="AA854" i="13"/>
  <c r="Z854" i="13"/>
  <c r="AD636" i="13"/>
  <c r="AC636" i="13"/>
  <c r="AB636" i="13"/>
  <c r="AA636" i="13"/>
  <c r="Z636" i="13"/>
  <c r="Y636" i="13"/>
  <c r="X636" i="13"/>
  <c r="W636" i="13"/>
  <c r="AG636" i="13" s="1"/>
  <c r="AD858" i="13"/>
  <c r="AC858" i="13"/>
  <c r="AB858" i="13"/>
  <c r="AA858" i="13"/>
  <c r="Z858" i="13"/>
  <c r="Y858" i="13"/>
  <c r="X858" i="13"/>
  <c r="AD641" i="13"/>
  <c r="AC641" i="13"/>
  <c r="AB641" i="13"/>
  <c r="AA641" i="13"/>
  <c r="Z641" i="13"/>
  <c r="Y641" i="13"/>
  <c r="X641" i="13"/>
  <c r="W641" i="13"/>
  <c r="AG641" i="13" s="1"/>
  <c r="AD862" i="13"/>
  <c r="AC862" i="13"/>
  <c r="AB862" i="13"/>
  <c r="AA862" i="13"/>
  <c r="Z862" i="13"/>
  <c r="Y862" i="13"/>
  <c r="X862" i="13"/>
  <c r="AD645" i="13"/>
  <c r="AC645" i="13"/>
  <c r="AB645" i="13"/>
  <c r="AA645" i="13"/>
  <c r="Z645" i="13"/>
  <c r="Y645" i="13"/>
  <c r="X645" i="13"/>
  <c r="W645" i="13"/>
  <c r="AG645" i="13" s="1"/>
  <c r="AD866" i="13"/>
  <c r="AC866" i="13"/>
  <c r="AB866" i="13"/>
  <c r="AA866" i="13"/>
  <c r="Z866" i="13"/>
  <c r="Y866" i="13"/>
  <c r="X866" i="13"/>
  <c r="Z635" i="13"/>
  <c r="Y635" i="13"/>
  <c r="X635" i="13"/>
  <c r="AD856" i="13"/>
  <c r="AC856" i="13"/>
  <c r="AB856" i="13"/>
  <c r="AA856" i="13"/>
  <c r="Z856" i="13"/>
  <c r="Y856" i="13"/>
  <c r="X856" i="13"/>
  <c r="AD640" i="13"/>
  <c r="AC640" i="13"/>
  <c r="AB640" i="13"/>
  <c r="AA640" i="13"/>
  <c r="Z640" i="13"/>
  <c r="Y640" i="13"/>
  <c r="X640" i="13"/>
  <c r="W640" i="13"/>
  <c r="AG640" i="13" s="1"/>
  <c r="AH640" i="13" s="1"/>
  <c r="AI640" i="13" s="1"/>
  <c r="AD861" i="13"/>
  <c r="AC861" i="13"/>
  <c r="AB861" i="13"/>
  <c r="AA861" i="13"/>
  <c r="Z861" i="13"/>
  <c r="Y861" i="13"/>
  <c r="X861" i="13"/>
  <c r="AD644" i="13"/>
  <c r="AC644" i="13"/>
  <c r="AB644" i="13"/>
  <c r="AA644" i="13"/>
  <c r="Z644" i="13"/>
  <c r="Y644" i="13"/>
  <c r="X644" i="13"/>
  <c r="W644" i="13"/>
  <c r="AG644" i="13" s="1"/>
  <c r="AD865" i="13"/>
  <c r="AC865" i="13"/>
  <c r="AB865" i="13"/>
  <c r="AA865" i="13"/>
  <c r="Z865" i="13"/>
  <c r="Y865" i="13"/>
  <c r="X865" i="13"/>
  <c r="AD635" i="13"/>
  <c r="AC635" i="13"/>
  <c r="AB635" i="13"/>
  <c r="AA635" i="13"/>
  <c r="W635" i="13"/>
  <c r="AG635" i="13" s="1"/>
  <c r="W634" i="13"/>
  <c r="AD855" i="13"/>
  <c r="AC855" i="13"/>
  <c r="AB855" i="13"/>
  <c r="AA855" i="13"/>
  <c r="Z855" i="13"/>
  <c r="Y855" i="13"/>
  <c r="X855" i="13"/>
  <c r="AD639" i="13"/>
  <c r="AC639" i="13"/>
  <c r="AB639" i="13"/>
  <c r="AA639" i="13"/>
  <c r="Z639" i="13"/>
  <c r="Y639" i="13"/>
  <c r="X639" i="13"/>
  <c r="W639" i="13"/>
  <c r="AG639" i="13" s="1"/>
  <c r="AH639" i="13" s="1"/>
  <c r="AI639" i="13" s="1"/>
  <c r="AD860" i="13"/>
  <c r="AC860" i="13"/>
  <c r="AB860" i="13"/>
  <c r="AA860" i="13"/>
  <c r="Z860" i="13"/>
  <c r="Y860" i="13"/>
  <c r="X860" i="13"/>
  <c r="AD643" i="13"/>
  <c r="AC643" i="13"/>
  <c r="AB643" i="13"/>
  <c r="AA643" i="13"/>
  <c r="Z643" i="13"/>
  <c r="Y643" i="13"/>
  <c r="X643" i="13"/>
  <c r="W643" i="13"/>
  <c r="AG643" i="13" s="1"/>
  <c r="AH643" i="13" s="1"/>
  <c r="AI643" i="13" s="1"/>
  <c r="AD864" i="13"/>
  <c r="AC864" i="13"/>
  <c r="AB864" i="13"/>
  <c r="AA864" i="13"/>
  <c r="Z864" i="13"/>
  <c r="Y864" i="13"/>
  <c r="X864" i="13"/>
  <c r="AD647" i="13"/>
  <c r="AC647" i="13"/>
  <c r="AB647" i="13"/>
  <c r="AA647" i="13"/>
  <c r="Z647" i="13"/>
  <c r="Y647" i="13"/>
  <c r="X647" i="13"/>
  <c r="W647" i="13"/>
  <c r="AG647" i="13" s="1"/>
  <c r="AH647" i="13" s="1"/>
  <c r="AI647" i="13" s="1"/>
  <c r="AD497" i="13"/>
  <c r="AC577" i="13"/>
  <c r="AC172" i="11" s="1"/>
  <c r="AB577" i="13"/>
  <c r="AB172" i="11" s="1"/>
  <c r="AB357" i="13"/>
  <c r="Y357" i="13"/>
  <c r="X497" i="13"/>
  <c r="AC418" i="13"/>
  <c r="AB418" i="13"/>
  <c r="AA418" i="13"/>
  <c r="Z418" i="13"/>
  <c r="X418" i="13"/>
  <c r="X423" i="13"/>
  <c r="AD416" i="13"/>
  <c r="AD316" i="13"/>
  <c r="AC416" i="13"/>
  <c r="AC316" i="13"/>
  <c r="AB416" i="13"/>
  <c r="AB316" i="13"/>
  <c r="AA416" i="13"/>
  <c r="AA316" i="13"/>
  <c r="Z416" i="13"/>
  <c r="Z316" i="13"/>
  <c r="Y416" i="13"/>
  <c r="Y316" i="13"/>
  <c r="X416" i="13"/>
  <c r="X316" i="13"/>
  <c r="W819" i="13"/>
  <c r="AD421" i="13"/>
  <c r="AD321" i="13"/>
  <c r="AC421" i="13"/>
  <c r="AC321" i="13"/>
  <c r="AB421" i="13"/>
  <c r="AB321" i="13"/>
  <c r="AA421" i="13"/>
  <c r="AA321" i="13"/>
  <c r="Z421" i="13"/>
  <c r="Z321" i="13"/>
  <c r="Y421" i="13"/>
  <c r="Y321" i="13"/>
  <c r="X421" i="13"/>
  <c r="X321" i="13"/>
  <c r="AD425" i="13"/>
  <c r="AD325" i="13"/>
  <c r="AC425" i="13"/>
  <c r="AC325" i="13"/>
  <c r="AB425" i="13"/>
  <c r="AB325" i="13"/>
  <c r="AA425" i="13"/>
  <c r="AA325" i="13"/>
  <c r="Z425" i="13"/>
  <c r="Z325" i="13"/>
  <c r="Y425" i="13"/>
  <c r="AD434" i="13"/>
  <c r="AA434" i="13"/>
  <c r="X434" i="13"/>
  <c r="W514" i="13"/>
  <c r="AD575" i="13"/>
  <c r="AD170" i="11" s="1"/>
  <c r="AC355" i="13"/>
  <c r="AB495" i="13"/>
  <c r="AA575" i="13"/>
  <c r="AA170" i="11" s="1"/>
  <c r="AA355" i="13"/>
  <c r="Z575" i="13"/>
  <c r="Z170" i="11" s="1"/>
  <c r="Z355" i="13"/>
  <c r="X575" i="13"/>
  <c r="X170" i="11" s="1"/>
  <c r="AC556" i="13"/>
  <c r="AC151" i="11" s="1"/>
  <c r="Y476" i="13"/>
  <c r="AD714" i="13"/>
  <c r="AD494" i="13"/>
  <c r="AC794" i="13"/>
  <c r="AC354" i="13"/>
  <c r="AA354" i="13"/>
  <c r="Z714" i="13"/>
  <c r="Y714" i="13"/>
  <c r="AD694" i="13"/>
  <c r="AD414" i="13"/>
  <c r="AC694" i="13"/>
  <c r="AC414" i="13"/>
  <c r="AC314" i="13"/>
  <c r="AB694" i="13"/>
  <c r="AB634" i="13"/>
  <c r="AD674" i="13"/>
  <c r="AD454" i="13"/>
  <c r="AD334" i="13"/>
  <c r="AD294" i="13"/>
  <c r="AC674" i="13"/>
  <c r="AC454" i="13"/>
  <c r="AC334" i="13"/>
  <c r="AC294" i="13"/>
  <c r="AB674" i="13"/>
  <c r="AB454" i="13"/>
  <c r="AB334" i="13"/>
  <c r="AB294" i="13"/>
  <c r="AA674" i="13"/>
  <c r="AA454" i="13"/>
  <c r="AA334" i="13"/>
  <c r="AA294" i="13"/>
  <c r="Z674" i="13"/>
  <c r="Z454" i="13"/>
  <c r="Z334" i="13"/>
  <c r="Z294" i="13"/>
  <c r="Y674" i="13"/>
  <c r="Y454" i="13"/>
  <c r="Y334" i="13"/>
  <c r="Y294" i="13"/>
  <c r="X674" i="13"/>
  <c r="X454" i="13"/>
  <c r="X334" i="13"/>
  <c r="X294" i="13"/>
  <c r="W614" i="13"/>
  <c r="W534" i="13"/>
  <c r="W454" i="13"/>
  <c r="AD595" i="13"/>
  <c r="AD515" i="13"/>
  <c r="AC595" i="13"/>
  <c r="AC515" i="13"/>
  <c r="AB595" i="13"/>
  <c r="AB515" i="13"/>
  <c r="AA595" i="13"/>
  <c r="AA515" i="13"/>
  <c r="Z595" i="13"/>
  <c r="Z515" i="13"/>
  <c r="Y595" i="13"/>
  <c r="Y515" i="13"/>
  <c r="X595" i="13"/>
  <c r="X515" i="13"/>
  <c r="W815" i="13"/>
  <c r="W595" i="13"/>
  <c r="AG595" i="13" s="1"/>
  <c r="AH595" i="13" s="1"/>
  <c r="AI595" i="13" s="1"/>
  <c r="W515" i="13"/>
  <c r="AG515" i="13" s="1"/>
  <c r="AH515" i="13" s="1"/>
  <c r="AI515" i="13" s="1"/>
  <c r="AD576" i="13"/>
  <c r="AD171" i="11" s="1"/>
  <c r="AD496" i="13"/>
  <c r="AD356" i="13"/>
  <c r="AC576" i="13"/>
  <c r="AC171" i="11" s="1"/>
  <c r="AC496" i="13"/>
  <c r="AC356" i="13"/>
  <c r="AB576" i="13"/>
  <c r="AB171" i="11" s="1"/>
  <c r="AB496" i="13"/>
  <c r="AB356" i="13"/>
  <c r="AC434" i="13"/>
  <c r="Z434" i="13"/>
  <c r="W434" i="13"/>
  <c r="AD355" i="13"/>
  <c r="AC575" i="13"/>
  <c r="AC170" i="11" s="1"/>
  <c r="AB575" i="13"/>
  <c r="AB170" i="11" s="1"/>
  <c r="AB355" i="13"/>
  <c r="AA495" i="13"/>
  <c r="Y495" i="13"/>
  <c r="X495" i="13"/>
  <c r="X355" i="13"/>
  <c r="AD476" i="13"/>
  <c r="AB556" i="13"/>
  <c r="AB151" i="11" s="1"/>
  <c r="AA556" i="13"/>
  <c r="AA151" i="11" s="1"/>
  <c r="Z556" i="13"/>
  <c r="Z151" i="11" s="1"/>
  <c r="X476" i="13"/>
  <c r="W476" i="13"/>
  <c r="AD618" i="13"/>
  <c r="AD538" i="13"/>
  <c r="AD458" i="13"/>
  <c r="AD338" i="13"/>
  <c r="AC618" i="13"/>
  <c r="AC538" i="13"/>
  <c r="AC458" i="13"/>
  <c r="AC338" i="13"/>
  <c r="AB618" i="13"/>
  <c r="AB538" i="13"/>
  <c r="AB458" i="13"/>
  <c r="AB338" i="13"/>
  <c r="AA618" i="13"/>
  <c r="AA538" i="13"/>
  <c r="AA458" i="13"/>
  <c r="AA338" i="13"/>
  <c r="Z618" i="13"/>
  <c r="Z538" i="13"/>
  <c r="Z458" i="13"/>
  <c r="Z338" i="13"/>
  <c r="Y618" i="13"/>
  <c r="Y538" i="13"/>
  <c r="Y458" i="13"/>
  <c r="Y338" i="13"/>
  <c r="X618" i="13"/>
  <c r="X538" i="13"/>
  <c r="X458" i="13"/>
  <c r="X338" i="13"/>
  <c r="W618" i="13"/>
  <c r="AG618" i="13" s="1"/>
  <c r="AH618" i="13" s="1"/>
  <c r="AI618" i="13" s="1"/>
  <c r="W538" i="13"/>
  <c r="AG538" i="13" s="1"/>
  <c r="AH538" i="13" s="1"/>
  <c r="AI538" i="13" s="1"/>
  <c r="W458" i="13"/>
  <c r="AG458" i="13" s="1"/>
  <c r="AH458" i="13" s="1"/>
  <c r="AI458" i="13" s="1"/>
  <c r="AB434" i="13"/>
  <c r="AD495" i="13"/>
  <c r="AC495" i="13"/>
  <c r="Y575" i="13"/>
  <c r="Y170" i="11" s="1"/>
  <c r="AB476" i="13"/>
  <c r="AA476" i="13"/>
  <c r="Y556" i="13"/>
  <c r="Y151" i="11" s="1"/>
  <c r="X556" i="13"/>
  <c r="X151" i="11" s="1"/>
  <c r="W556" i="13"/>
  <c r="AD354" i="13"/>
  <c r="AC714" i="13"/>
  <c r="AB714" i="13"/>
  <c r="AB494" i="13"/>
  <c r="AA774" i="13"/>
  <c r="AA794" i="13"/>
  <c r="AA494" i="13"/>
  <c r="Z354" i="13"/>
  <c r="Y794" i="13"/>
  <c r="Y354" i="13"/>
  <c r="X494" i="13"/>
  <c r="X354" i="13"/>
  <c r="W794" i="13"/>
  <c r="W494" i="13"/>
  <c r="W354" i="13"/>
  <c r="AD555" i="13"/>
  <c r="AD150" i="11" s="1"/>
  <c r="AD475" i="13"/>
  <c r="AD415" i="13"/>
  <c r="AD315" i="13"/>
  <c r="AC555" i="13"/>
  <c r="AC150" i="11" s="1"/>
  <c r="AC475" i="13"/>
  <c r="AC415" i="13"/>
  <c r="AC315" i="13"/>
  <c r="AB555" i="13"/>
  <c r="AB150" i="11" s="1"/>
  <c r="AB475" i="13"/>
  <c r="AB415" i="13"/>
  <c r="AB315" i="13"/>
  <c r="AA555" i="13"/>
  <c r="AA150" i="11" s="1"/>
  <c r="AA475" i="13"/>
  <c r="AA415" i="13"/>
  <c r="AA315" i="13"/>
  <c r="Z555" i="13"/>
  <c r="Z150" i="11" s="1"/>
  <c r="Z475" i="13"/>
  <c r="Z415" i="13"/>
  <c r="Z315" i="13"/>
  <c r="Y555" i="13"/>
  <c r="Y150" i="11" s="1"/>
  <c r="Y475" i="13"/>
  <c r="Y415" i="13"/>
  <c r="Y315" i="13"/>
  <c r="X555" i="13"/>
  <c r="X150" i="11" s="1"/>
  <c r="X475" i="13"/>
  <c r="X415" i="13"/>
  <c r="X315" i="13"/>
  <c r="W555" i="13"/>
  <c r="W475" i="13"/>
  <c r="AD616" i="13"/>
  <c r="AD536" i="13"/>
  <c r="AD456" i="13"/>
  <c r="AD336" i="13"/>
  <c r="AC616" i="13"/>
  <c r="AC536" i="13"/>
  <c r="AC456" i="13"/>
  <c r="AC336" i="13"/>
  <c r="AB616" i="13"/>
  <c r="AB536" i="13"/>
  <c r="AB456" i="13"/>
  <c r="AB336" i="13"/>
  <c r="AA616" i="13"/>
  <c r="AA536" i="13"/>
  <c r="AA456" i="13"/>
  <c r="AA336" i="13"/>
  <c r="Z616" i="13"/>
  <c r="Z536" i="13"/>
  <c r="Z456" i="13"/>
  <c r="Z336" i="13"/>
  <c r="Y616" i="13"/>
  <c r="Y536" i="13"/>
  <c r="Y456" i="13"/>
  <c r="Y336" i="13"/>
  <c r="X616" i="13"/>
  <c r="X536" i="13"/>
  <c r="X456" i="13"/>
  <c r="X336" i="13"/>
  <c r="W616" i="13"/>
  <c r="AG616" i="13" s="1"/>
  <c r="AH616" i="13" s="1"/>
  <c r="AI616" i="13" s="1"/>
  <c r="W536" i="13"/>
  <c r="AG536" i="13" s="1"/>
  <c r="AH536" i="13" s="1"/>
  <c r="AI536" i="13" s="1"/>
  <c r="W456" i="13"/>
  <c r="AG456" i="13" s="1"/>
  <c r="AH456" i="13" s="1"/>
  <c r="AI456" i="13" s="1"/>
  <c r="Y434" i="13"/>
  <c r="W594" i="13"/>
  <c r="Z495" i="13"/>
  <c r="Y355" i="13"/>
  <c r="W495" i="13"/>
  <c r="AG495" i="13" s="1"/>
  <c r="AH495" i="13" s="1"/>
  <c r="AI495" i="13" s="1"/>
  <c r="W355" i="13"/>
  <c r="AG355" i="13" s="1"/>
  <c r="AH355" i="13" s="1"/>
  <c r="AI355" i="13" s="1"/>
  <c r="AD556" i="13"/>
  <c r="AD151" i="11" s="1"/>
  <c r="AC476" i="13"/>
  <c r="Z476" i="13"/>
  <c r="AD774" i="13"/>
  <c r="AC494" i="13"/>
  <c r="AB774" i="13"/>
  <c r="AB794" i="13"/>
  <c r="AB354" i="13"/>
  <c r="AA714" i="13"/>
  <c r="Z774" i="13"/>
  <c r="Z794" i="13"/>
  <c r="Z494" i="13"/>
  <c r="Y494" i="13"/>
  <c r="X714" i="13"/>
  <c r="AD634" i="13"/>
  <c r="AD314" i="13"/>
  <c r="AC634" i="13"/>
  <c r="AB414" i="13"/>
  <c r="AB314" i="13"/>
  <c r="AA694" i="13"/>
  <c r="AA634" i="13"/>
  <c r="AA414" i="13"/>
  <c r="AA314" i="13"/>
  <c r="Z694" i="13"/>
  <c r="Z634" i="13"/>
  <c r="Z414" i="13"/>
  <c r="Z314" i="13"/>
  <c r="Y694" i="13"/>
  <c r="Y634" i="13"/>
  <c r="Y414" i="13"/>
  <c r="Y314" i="13"/>
  <c r="X694" i="13"/>
  <c r="X634" i="13"/>
  <c r="X414" i="13"/>
  <c r="W554" i="13"/>
  <c r="W474" i="13"/>
  <c r="AD615" i="13"/>
  <c r="AD535" i="13"/>
  <c r="AD455" i="13"/>
  <c r="AD335" i="13"/>
  <c r="AC615" i="13"/>
  <c r="AC535" i="13"/>
  <c r="AC455" i="13"/>
  <c r="AC335" i="13"/>
  <c r="AB615" i="13"/>
  <c r="AB535" i="13"/>
  <c r="AB455" i="13"/>
  <c r="AB335" i="13"/>
  <c r="AA615" i="13"/>
  <c r="AA535" i="13"/>
  <c r="AA455" i="13"/>
  <c r="AA335" i="13"/>
  <c r="Z615" i="13"/>
  <c r="Z535" i="13"/>
  <c r="Z455" i="13"/>
  <c r="Z335" i="13"/>
  <c r="Y615" i="13"/>
  <c r="Y535" i="13"/>
  <c r="Y455" i="13"/>
  <c r="Y335" i="13"/>
  <c r="X615" i="13"/>
  <c r="X535" i="13"/>
  <c r="X455" i="13"/>
  <c r="X335" i="13"/>
  <c r="W615" i="13"/>
  <c r="AG615" i="13" s="1"/>
  <c r="AH615" i="13" s="1"/>
  <c r="AI615" i="13" s="1"/>
  <c r="W535" i="13"/>
  <c r="AG535" i="13" s="1"/>
  <c r="AH535" i="13" s="1"/>
  <c r="AI535" i="13" s="1"/>
  <c r="W455" i="13"/>
  <c r="AG455" i="13" s="1"/>
  <c r="AH455" i="13" s="1"/>
  <c r="AI455" i="13" s="1"/>
  <c r="AD596" i="13"/>
  <c r="AD516" i="13"/>
  <c r="AC596" i="13"/>
  <c r="AC516" i="13"/>
  <c r="AB596" i="13"/>
  <c r="AB516" i="13"/>
  <c r="AA576" i="13"/>
  <c r="AA171" i="11" s="1"/>
  <c r="AA496" i="13"/>
  <c r="AA356" i="13"/>
  <c r="Z576" i="13"/>
  <c r="Z171" i="11" s="1"/>
  <c r="Z496" i="13"/>
  <c r="Z356" i="13"/>
  <c r="Y576" i="13"/>
  <c r="Y171" i="11" s="1"/>
  <c r="Y496" i="13"/>
  <c r="Y356" i="13"/>
  <c r="X576" i="13"/>
  <c r="X171" i="11" s="1"/>
  <c r="X496" i="13"/>
  <c r="X356" i="13"/>
  <c r="W496" i="13"/>
  <c r="AG496" i="13" s="1"/>
  <c r="AH496" i="13" s="1"/>
  <c r="AI496" i="13" s="1"/>
  <c r="W356" i="13"/>
  <c r="AG356" i="13" s="1"/>
  <c r="AH356" i="13" s="1"/>
  <c r="AI356" i="13" s="1"/>
  <c r="Z557" i="13"/>
  <c r="Z152" i="11" s="1"/>
  <c r="AD558" i="13"/>
  <c r="AD153" i="11" s="1"/>
  <c r="AD478" i="13"/>
  <c r="AD418" i="13"/>
  <c r="AD318" i="13"/>
  <c r="AC558" i="13"/>
  <c r="AC153" i="11" s="1"/>
  <c r="AC478" i="13"/>
  <c r="AC318" i="13"/>
  <c r="AB558" i="13"/>
  <c r="AB153" i="11" s="1"/>
  <c r="AB478" i="13"/>
  <c r="AB318" i="13"/>
  <c r="AA558" i="13"/>
  <c r="AA153" i="11" s="1"/>
  <c r="AA478" i="13"/>
  <c r="AA318" i="13"/>
  <c r="Z558" i="13"/>
  <c r="Z153" i="11" s="1"/>
  <c r="Z478" i="13"/>
  <c r="Z318" i="13"/>
  <c r="Y558" i="13"/>
  <c r="Y153" i="11" s="1"/>
  <c r="Y478" i="13"/>
  <c r="Y418" i="13"/>
  <c r="Y318" i="13"/>
  <c r="X558" i="13"/>
  <c r="X153" i="11" s="1"/>
  <c r="X478" i="13"/>
  <c r="X318" i="13"/>
  <c r="W558" i="13"/>
  <c r="W478" i="13"/>
  <c r="AD619" i="13"/>
  <c r="AD539" i="13"/>
  <c r="AD459" i="13"/>
  <c r="AD339" i="13"/>
  <c r="AC619" i="13"/>
  <c r="AC539" i="13"/>
  <c r="AC459" i="13"/>
  <c r="AC339" i="13"/>
  <c r="AB619" i="13"/>
  <c r="AB539" i="13"/>
  <c r="AB459" i="13"/>
  <c r="AB339" i="13"/>
  <c r="AA619" i="13"/>
  <c r="AA539" i="13"/>
  <c r="AA459" i="13"/>
  <c r="AA339" i="13"/>
  <c r="Z619" i="13"/>
  <c r="Z539" i="13"/>
  <c r="Z459" i="13"/>
  <c r="Z339" i="13"/>
  <c r="Y619" i="13"/>
  <c r="Y539" i="13"/>
  <c r="Y459" i="13"/>
  <c r="Y339" i="13"/>
  <c r="X619" i="13"/>
  <c r="X539" i="13"/>
  <c r="X459" i="13"/>
  <c r="X339" i="13"/>
  <c r="W619" i="13"/>
  <c r="AG619" i="13" s="1"/>
  <c r="AH619" i="13" s="1"/>
  <c r="AI619" i="13" s="1"/>
  <c r="W539" i="13"/>
  <c r="AG539" i="13" s="1"/>
  <c r="AH539" i="13" s="1"/>
  <c r="AI539" i="13" s="1"/>
  <c r="W459" i="13"/>
  <c r="AG459" i="13" s="1"/>
  <c r="AH459" i="13" s="1"/>
  <c r="AI459" i="13" s="1"/>
  <c r="AD600" i="13"/>
  <c r="AD520" i="13"/>
  <c r="AD380" i="13"/>
  <c r="AC600" i="13"/>
  <c r="AC520" i="13"/>
  <c r="AC380" i="13"/>
  <c r="AB600" i="13"/>
  <c r="AB520" i="13"/>
  <c r="AB380" i="13"/>
  <c r="AA600" i="13"/>
  <c r="AA520" i="13"/>
  <c r="AA380" i="13"/>
  <c r="Z600" i="13"/>
  <c r="Z520" i="13"/>
  <c r="Z380" i="13"/>
  <c r="Y600" i="13"/>
  <c r="Y520" i="13"/>
  <c r="Y380" i="13"/>
  <c r="X600" i="13"/>
  <c r="X520" i="13"/>
  <c r="X380" i="13"/>
  <c r="W820" i="13"/>
  <c r="W600" i="13"/>
  <c r="AG600" i="13" s="1"/>
  <c r="W520" i="13"/>
  <c r="AG520" i="13" s="1"/>
  <c r="AH520" i="13" s="1"/>
  <c r="AI520" i="13" s="1"/>
  <c r="W380" i="13"/>
  <c r="AG380" i="13" s="1"/>
  <c r="AH380" i="13" s="1"/>
  <c r="AI380" i="13" s="1"/>
  <c r="AD581" i="13"/>
  <c r="AD176" i="11" s="1"/>
  <c r="AD501" i="13"/>
  <c r="AD361" i="13"/>
  <c r="AC581" i="13"/>
  <c r="AC176" i="11" s="1"/>
  <c r="AC501" i="13"/>
  <c r="AC361" i="13"/>
  <c r="AB581" i="13"/>
  <c r="AB176" i="11" s="1"/>
  <c r="AB501" i="13"/>
  <c r="AB361" i="13"/>
  <c r="AA581" i="13"/>
  <c r="AA176" i="11" s="1"/>
  <c r="AA501" i="13"/>
  <c r="AA361" i="13"/>
  <c r="Z581" i="13"/>
  <c r="Z176" i="11" s="1"/>
  <c r="Z501" i="13"/>
  <c r="Z361" i="13"/>
  <c r="Y581" i="13"/>
  <c r="Y176" i="11" s="1"/>
  <c r="Y501" i="13"/>
  <c r="Y361" i="13"/>
  <c r="X581" i="13"/>
  <c r="X176" i="11" s="1"/>
  <c r="X501" i="13"/>
  <c r="X361" i="13"/>
  <c r="W501" i="13"/>
  <c r="AG501" i="13" s="1"/>
  <c r="W361" i="13"/>
  <c r="AG361" i="13" s="1"/>
  <c r="AH361" i="13" s="1"/>
  <c r="AI361" i="13" s="1"/>
  <c r="AD562" i="13"/>
  <c r="AD157" i="11" s="1"/>
  <c r="AD482" i="13"/>
  <c r="AD422" i="13"/>
  <c r="AD322" i="13"/>
  <c r="AC562" i="13"/>
  <c r="AC157" i="11" s="1"/>
  <c r="AC482" i="13"/>
  <c r="AC422" i="13"/>
  <c r="AC322" i="13"/>
  <c r="AB562" i="13"/>
  <c r="AB157" i="11" s="1"/>
  <c r="AB482" i="13"/>
  <c r="AB422" i="13"/>
  <c r="AB322" i="13"/>
  <c r="AA562" i="13"/>
  <c r="AA157" i="11" s="1"/>
  <c r="AA482" i="13"/>
  <c r="AA422" i="13"/>
  <c r="AA322" i="13"/>
  <c r="Z562" i="13"/>
  <c r="Z157" i="11" s="1"/>
  <c r="Z482" i="13"/>
  <c r="Z422" i="13"/>
  <c r="Z322" i="13"/>
  <c r="Y562" i="13"/>
  <c r="Y157" i="11" s="1"/>
  <c r="Y482" i="13"/>
  <c r="Y422" i="13"/>
  <c r="Y322" i="13"/>
  <c r="X562" i="13"/>
  <c r="X157" i="11" s="1"/>
  <c r="X482" i="13"/>
  <c r="X422" i="13"/>
  <c r="X322" i="13"/>
  <c r="W562" i="13"/>
  <c r="W482" i="13"/>
  <c r="AD623" i="13"/>
  <c r="AD543" i="13"/>
  <c r="AD463" i="13"/>
  <c r="AD343" i="13"/>
  <c r="AC623" i="13"/>
  <c r="AC543" i="13"/>
  <c r="AC463" i="13"/>
  <c r="AC343" i="13"/>
  <c r="AB623" i="13"/>
  <c r="AB543" i="13"/>
  <c r="AB463" i="13"/>
  <c r="AB343" i="13"/>
  <c r="AA623" i="13"/>
  <c r="AA543" i="13"/>
  <c r="AA463" i="13"/>
  <c r="AA343" i="13"/>
  <c r="Z623" i="13"/>
  <c r="Z543" i="13"/>
  <c r="Z463" i="13"/>
  <c r="Z343" i="13"/>
  <c r="Y623" i="13"/>
  <c r="Y543" i="13"/>
  <c r="Y463" i="13"/>
  <c r="Y343" i="13"/>
  <c r="X623" i="13"/>
  <c r="X543" i="13"/>
  <c r="X463" i="13"/>
  <c r="X343" i="13"/>
  <c r="W623" i="13"/>
  <c r="AG623" i="13" s="1"/>
  <c r="AH623" i="13" s="1"/>
  <c r="AI623" i="13" s="1"/>
  <c r="W543" i="13"/>
  <c r="AG543" i="13" s="1"/>
  <c r="AH543" i="13" s="1"/>
  <c r="AI543" i="13" s="1"/>
  <c r="W463" i="13"/>
  <c r="AG463" i="13" s="1"/>
  <c r="AH463" i="13" s="1"/>
  <c r="AI463" i="13" s="1"/>
  <c r="AD604" i="13"/>
  <c r="AD524" i="13"/>
  <c r="AC604" i="13"/>
  <c r="AC524" i="13"/>
  <c r="AB604" i="13"/>
  <c r="AB524" i="13"/>
  <c r="AA604" i="13"/>
  <c r="AA524" i="13"/>
  <c r="Z604" i="13"/>
  <c r="Z524" i="13"/>
  <c r="Y604" i="13"/>
  <c r="Y524" i="13"/>
  <c r="X604" i="13"/>
  <c r="X524" i="13"/>
  <c r="W824" i="13"/>
  <c r="W604" i="13"/>
  <c r="AG604" i="13" s="1"/>
  <c r="AH604" i="13" s="1"/>
  <c r="AI604" i="13" s="1"/>
  <c r="W524" i="13"/>
  <c r="AG524" i="13" s="1"/>
  <c r="AH524" i="13" s="1"/>
  <c r="AI524" i="13" s="1"/>
  <c r="AD585" i="13"/>
  <c r="AD180" i="11" s="1"/>
  <c r="AD505" i="13"/>
  <c r="AD365" i="13"/>
  <c r="AC585" i="13"/>
  <c r="AC180" i="11" s="1"/>
  <c r="AC505" i="13"/>
  <c r="AC365" i="13"/>
  <c r="AB585" i="13"/>
  <c r="AB180" i="11" s="1"/>
  <c r="AB505" i="13"/>
  <c r="AB365" i="13"/>
  <c r="AA585" i="13"/>
  <c r="AA180" i="11" s="1"/>
  <c r="AA505" i="13"/>
  <c r="AA365" i="13"/>
  <c r="Z585" i="13"/>
  <c r="Z180" i="11" s="1"/>
  <c r="Z505" i="13"/>
  <c r="Z365" i="13"/>
  <c r="Y585" i="13"/>
  <c r="Y180" i="11" s="1"/>
  <c r="Y505" i="13"/>
  <c r="Y365" i="13"/>
  <c r="X585" i="13"/>
  <c r="X180" i="11" s="1"/>
  <c r="X505" i="13"/>
  <c r="X365" i="13"/>
  <c r="W505" i="13"/>
  <c r="AG505" i="13" s="1"/>
  <c r="AH505" i="13" s="1"/>
  <c r="AI505" i="13" s="1"/>
  <c r="W365" i="13"/>
  <c r="AG365" i="13" s="1"/>
  <c r="AH365" i="13" s="1"/>
  <c r="AI365" i="13" s="1"/>
  <c r="AD566" i="13"/>
  <c r="AD161" i="11" s="1"/>
  <c r="AD486" i="13"/>
  <c r="AD326" i="13"/>
  <c r="AC566" i="13"/>
  <c r="AC161" i="11" s="1"/>
  <c r="AC486" i="13"/>
  <c r="AC326" i="13"/>
  <c r="AB566" i="13"/>
  <c r="AB161" i="11" s="1"/>
  <c r="AB486" i="13"/>
  <c r="AB326" i="13"/>
  <c r="AA566" i="13"/>
  <c r="AA161" i="11" s="1"/>
  <c r="AA486" i="13"/>
  <c r="AA326" i="13"/>
  <c r="Z566" i="13"/>
  <c r="Z161" i="11" s="1"/>
  <c r="Z486" i="13"/>
  <c r="Z426" i="13"/>
  <c r="Z326" i="13"/>
  <c r="Y566" i="13"/>
  <c r="Y161" i="11" s="1"/>
  <c r="Y486" i="13"/>
  <c r="Y426" i="13"/>
  <c r="Y326" i="13"/>
  <c r="X566" i="13"/>
  <c r="X161" i="11" s="1"/>
  <c r="X486" i="13"/>
  <c r="X326" i="13"/>
  <c r="W566" i="13"/>
  <c r="W486" i="13"/>
  <c r="AD627" i="13"/>
  <c r="AD547" i="13"/>
  <c r="AD467" i="13"/>
  <c r="AD347" i="13"/>
  <c r="AC627" i="13"/>
  <c r="AC547" i="13"/>
  <c r="AC467" i="13"/>
  <c r="AC347" i="13"/>
  <c r="AB627" i="13"/>
  <c r="AB547" i="13"/>
  <c r="AB467" i="13"/>
  <c r="AB347" i="13"/>
  <c r="AA627" i="13"/>
  <c r="AA547" i="13"/>
  <c r="AA467" i="13"/>
  <c r="AA347" i="13"/>
  <c r="Z627" i="13"/>
  <c r="Z547" i="13"/>
  <c r="Z467" i="13"/>
  <c r="Z347" i="13"/>
  <c r="Y627" i="13"/>
  <c r="Y547" i="13"/>
  <c r="Y467" i="13"/>
  <c r="Y347" i="13"/>
  <c r="X627" i="13"/>
  <c r="X547" i="13"/>
  <c r="X467" i="13"/>
  <c r="X347" i="13"/>
  <c r="W627" i="13"/>
  <c r="AG627" i="13" s="1"/>
  <c r="AH627" i="13" s="1"/>
  <c r="AI627" i="13" s="1"/>
  <c r="W547" i="13"/>
  <c r="AG547" i="13" s="1"/>
  <c r="AH547" i="13" s="1"/>
  <c r="AI547" i="13" s="1"/>
  <c r="W467" i="13"/>
  <c r="AG467" i="13" s="1"/>
  <c r="AH467" i="13" s="1"/>
  <c r="AI467" i="13" s="1"/>
  <c r="AD599" i="13"/>
  <c r="AD519" i="13"/>
  <c r="AD379" i="13"/>
  <c r="AC599" i="13"/>
  <c r="AC519" i="13"/>
  <c r="AC379" i="13"/>
  <c r="AB599" i="13"/>
  <c r="AB519" i="13"/>
  <c r="AB379" i="13"/>
  <c r="AA599" i="13"/>
  <c r="AA519" i="13"/>
  <c r="AA379" i="13"/>
  <c r="Z599" i="13"/>
  <c r="Z519" i="13"/>
  <c r="Z379" i="13"/>
  <c r="Y599" i="13"/>
  <c r="Y519" i="13"/>
  <c r="Y379" i="13"/>
  <c r="X599" i="13"/>
  <c r="X519" i="13"/>
  <c r="X379" i="13"/>
  <c r="W599" i="13"/>
  <c r="AG599" i="13" s="1"/>
  <c r="W519" i="13"/>
  <c r="AG519" i="13" s="1"/>
  <c r="AH519" i="13" s="1"/>
  <c r="AI519" i="13" s="1"/>
  <c r="W379" i="13"/>
  <c r="AG379" i="13" s="1"/>
  <c r="AH379" i="13" s="1"/>
  <c r="AI379" i="13" s="1"/>
  <c r="AD580" i="13"/>
  <c r="AD175" i="11" s="1"/>
  <c r="AD500" i="13"/>
  <c r="AD360" i="13"/>
  <c r="AC580" i="13"/>
  <c r="AC175" i="11" s="1"/>
  <c r="AC500" i="13"/>
  <c r="AC360" i="13"/>
  <c r="AB580" i="13"/>
  <c r="AB175" i="11" s="1"/>
  <c r="AB500" i="13"/>
  <c r="AB360" i="13"/>
  <c r="AA580" i="13"/>
  <c r="AA175" i="11" s="1"/>
  <c r="AA500" i="13"/>
  <c r="AA360" i="13"/>
  <c r="Z580" i="13"/>
  <c r="Z175" i="11" s="1"/>
  <c r="Z500" i="13"/>
  <c r="Z360" i="13"/>
  <c r="Y580" i="13"/>
  <c r="Y175" i="11" s="1"/>
  <c r="Y500" i="13"/>
  <c r="Y360" i="13"/>
  <c r="X580" i="13"/>
  <c r="X175" i="11" s="1"/>
  <c r="X500" i="13"/>
  <c r="X360" i="13"/>
  <c r="W500" i="13"/>
  <c r="AG500" i="13" s="1"/>
  <c r="W360" i="13"/>
  <c r="AG360" i="13" s="1"/>
  <c r="AH360" i="13" s="1"/>
  <c r="AI360" i="13" s="1"/>
  <c r="AD561" i="13"/>
  <c r="AD156" i="11" s="1"/>
  <c r="AD481" i="13"/>
  <c r="AC561" i="13"/>
  <c r="AC156" i="11" s="1"/>
  <c r="AC481" i="13"/>
  <c r="AB561" i="13"/>
  <c r="AB156" i="11" s="1"/>
  <c r="AB481" i="13"/>
  <c r="AA561" i="13"/>
  <c r="AA156" i="11" s="1"/>
  <c r="AA481" i="13"/>
  <c r="Z561" i="13"/>
  <c r="Z156" i="11" s="1"/>
  <c r="Z481" i="13"/>
  <c r="Y561" i="13"/>
  <c r="Y156" i="11" s="1"/>
  <c r="Y481" i="13"/>
  <c r="X561" i="13"/>
  <c r="X156" i="11" s="1"/>
  <c r="X481" i="13"/>
  <c r="W561" i="13"/>
  <c r="W481" i="13"/>
  <c r="AD622" i="13"/>
  <c r="AD542" i="13"/>
  <c r="AD462" i="13"/>
  <c r="AD342" i="13"/>
  <c r="AC622" i="13"/>
  <c r="AC542" i="13"/>
  <c r="AC462" i="13"/>
  <c r="AC342" i="13"/>
  <c r="AB622" i="13"/>
  <c r="AB542" i="13"/>
  <c r="AB462" i="13"/>
  <c r="AB342" i="13"/>
  <c r="AA622" i="13"/>
  <c r="AA542" i="13"/>
  <c r="AA462" i="13"/>
  <c r="AA342" i="13"/>
  <c r="Z622" i="13"/>
  <c r="Z542" i="13"/>
  <c r="Z462" i="13"/>
  <c r="Z342" i="13"/>
  <c r="Y622" i="13"/>
  <c r="Y542" i="13"/>
  <c r="Y462" i="13"/>
  <c r="Y342" i="13"/>
  <c r="X622" i="13"/>
  <c r="X542" i="13"/>
  <c r="X462" i="13"/>
  <c r="X342" i="13"/>
  <c r="W622" i="13"/>
  <c r="AG622" i="13" s="1"/>
  <c r="AH622" i="13" s="1"/>
  <c r="AI622" i="13" s="1"/>
  <c r="W542" i="13"/>
  <c r="AG542" i="13" s="1"/>
  <c r="AH542" i="13" s="1"/>
  <c r="AI542" i="13" s="1"/>
  <c r="W462" i="13"/>
  <c r="AG462" i="13" s="1"/>
  <c r="AH462" i="13" s="1"/>
  <c r="AI462" i="13" s="1"/>
  <c r="AD603" i="13"/>
  <c r="AD523" i="13"/>
  <c r="AC603" i="13"/>
  <c r="AC523" i="13"/>
  <c r="AB603" i="13"/>
  <c r="AB523" i="13"/>
  <c r="AA603" i="13"/>
  <c r="AA523" i="13"/>
  <c r="Z603" i="13"/>
  <c r="Z523" i="13"/>
  <c r="Y603" i="13"/>
  <c r="Y523" i="13"/>
  <c r="X603" i="13"/>
  <c r="X523" i="13"/>
  <c r="W603" i="13"/>
  <c r="AG603" i="13" s="1"/>
  <c r="AH603" i="13" s="1"/>
  <c r="AI603" i="13" s="1"/>
  <c r="W523" i="13"/>
  <c r="AG523" i="13" s="1"/>
  <c r="AH523" i="13" s="1"/>
  <c r="AI523" i="13" s="1"/>
  <c r="AD584" i="13"/>
  <c r="AD179" i="11" s="1"/>
  <c r="AD504" i="13"/>
  <c r="AD364" i="13"/>
  <c r="AC584" i="13"/>
  <c r="AC179" i="11" s="1"/>
  <c r="AC504" i="13"/>
  <c r="AC364" i="13"/>
  <c r="AB584" i="13"/>
  <c r="AB179" i="11" s="1"/>
  <c r="AB504" i="13"/>
  <c r="AB364" i="13"/>
  <c r="AA584" i="13"/>
  <c r="AA179" i="11" s="1"/>
  <c r="AA504" i="13"/>
  <c r="AA364" i="13"/>
  <c r="Z584" i="13"/>
  <c r="Z179" i="11" s="1"/>
  <c r="Z504" i="13"/>
  <c r="Z364" i="13"/>
  <c r="Y584" i="13"/>
  <c r="Y179" i="11" s="1"/>
  <c r="Y504" i="13"/>
  <c r="Y364" i="13"/>
  <c r="X584" i="13"/>
  <c r="X179" i="11" s="1"/>
  <c r="X504" i="13"/>
  <c r="X364" i="13"/>
  <c r="W504" i="13"/>
  <c r="AG504" i="13" s="1"/>
  <c r="AH504" i="13" s="1"/>
  <c r="AI504" i="13" s="1"/>
  <c r="W364" i="13"/>
  <c r="AG364" i="13" s="1"/>
  <c r="AH364" i="13" s="1"/>
  <c r="AI364" i="13" s="1"/>
  <c r="AD565" i="13"/>
  <c r="AD160" i="11" s="1"/>
  <c r="AD485" i="13"/>
  <c r="AC565" i="13"/>
  <c r="AC160" i="11" s="1"/>
  <c r="AC485" i="13"/>
  <c r="AB565" i="13"/>
  <c r="AB160" i="11" s="1"/>
  <c r="AB485" i="13"/>
  <c r="AA565" i="13"/>
  <c r="AA160" i="11" s="1"/>
  <c r="AA485" i="13"/>
  <c r="Z565" i="13"/>
  <c r="Z160" i="11" s="1"/>
  <c r="Z485" i="13"/>
  <c r="Y565" i="13"/>
  <c r="Y160" i="11" s="1"/>
  <c r="Y485" i="13"/>
  <c r="Y325" i="13"/>
  <c r="X565" i="13"/>
  <c r="X160" i="11" s="1"/>
  <c r="X485" i="13"/>
  <c r="X425" i="13"/>
  <c r="X325" i="13"/>
  <c r="W565" i="13"/>
  <c r="W485" i="13"/>
  <c r="AD626" i="13"/>
  <c r="AD546" i="13"/>
  <c r="AD466" i="13"/>
  <c r="AD346" i="13"/>
  <c r="AC626" i="13"/>
  <c r="AC546" i="13"/>
  <c r="AC466" i="13"/>
  <c r="AC346" i="13"/>
  <c r="AB626" i="13"/>
  <c r="AB546" i="13"/>
  <c r="AB466" i="13"/>
  <c r="AB346" i="13"/>
  <c r="AA626" i="13"/>
  <c r="AA546" i="13"/>
  <c r="AA466" i="13"/>
  <c r="AA346" i="13"/>
  <c r="Z626" i="13"/>
  <c r="Z546" i="13"/>
  <c r="Z466" i="13"/>
  <c r="Z346" i="13"/>
  <c r="Y626" i="13"/>
  <c r="Y546" i="13"/>
  <c r="Y466" i="13"/>
  <c r="Y346" i="13"/>
  <c r="X626" i="13"/>
  <c r="X546" i="13"/>
  <c r="X466" i="13"/>
  <c r="X346" i="13"/>
  <c r="W626" i="13"/>
  <c r="AG626" i="13" s="1"/>
  <c r="AH626" i="13" s="1"/>
  <c r="AI626" i="13" s="1"/>
  <c r="W546" i="13"/>
  <c r="AG546" i="13" s="1"/>
  <c r="AH546" i="13" s="1"/>
  <c r="AI546" i="13" s="1"/>
  <c r="W466" i="13"/>
  <c r="AG466" i="13" s="1"/>
  <c r="AH466" i="13" s="1"/>
  <c r="AI466" i="13" s="1"/>
  <c r="AD607" i="13"/>
  <c r="AD527" i="13"/>
  <c r="AC607" i="13"/>
  <c r="AC527" i="13"/>
  <c r="AB607" i="13"/>
  <c r="AB527" i="13"/>
  <c r="AA607" i="13"/>
  <c r="AA527" i="13"/>
  <c r="Z607" i="13"/>
  <c r="Z527" i="13"/>
  <c r="Y607" i="13"/>
  <c r="Y527" i="13"/>
  <c r="X607" i="13"/>
  <c r="X527" i="13"/>
  <c r="W827" i="13"/>
  <c r="W607" i="13"/>
  <c r="AG607" i="13" s="1"/>
  <c r="AH607" i="13" s="1"/>
  <c r="AI607" i="13" s="1"/>
  <c r="W527" i="13"/>
  <c r="AG527" i="13" s="1"/>
  <c r="AH527" i="13" s="1"/>
  <c r="AI527" i="13" s="1"/>
  <c r="AD377" i="13"/>
  <c r="AB517" i="13"/>
  <c r="W517" i="13"/>
  <c r="AG517" i="13" s="1"/>
  <c r="AH517" i="13" s="1"/>
  <c r="AI517" i="13" s="1"/>
  <c r="AD598" i="13"/>
  <c r="AD518" i="13"/>
  <c r="AD378" i="13"/>
  <c r="AC598" i="13"/>
  <c r="AC518" i="13"/>
  <c r="AC378" i="13"/>
  <c r="AB598" i="13"/>
  <c r="AB518" i="13"/>
  <c r="AB378" i="13"/>
  <c r="AA598" i="13"/>
  <c r="AA518" i="13"/>
  <c r="AA378" i="13"/>
  <c r="Z598" i="13"/>
  <c r="Z518" i="13"/>
  <c r="Z378" i="13"/>
  <c r="Y598" i="13"/>
  <c r="Y518" i="13"/>
  <c r="Y378" i="13"/>
  <c r="X598" i="13"/>
  <c r="X518" i="13"/>
  <c r="X378" i="13"/>
  <c r="W818" i="13"/>
  <c r="W598" i="13"/>
  <c r="AG598" i="13" s="1"/>
  <c r="W518" i="13"/>
  <c r="AG518" i="13" s="1"/>
  <c r="AH518" i="13" s="1"/>
  <c r="AI518" i="13" s="1"/>
  <c r="W378" i="13"/>
  <c r="AG378" i="13" s="1"/>
  <c r="AD579" i="13"/>
  <c r="AD174" i="11" s="1"/>
  <c r="AD499" i="13"/>
  <c r="AD359" i="13"/>
  <c r="AC579" i="13"/>
  <c r="AC174" i="11" s="1"/>
  <c r="AC499" i="13"/>
  <c r="AC359" i="13"/>
  <c r="AB579" i="13"/>
  <c r="AB174" i="11" s="1"/>
  <c r="AB499" i="13"/>
  <c r="AB359" i="13"/>
  <c r="AA579" i="13"/>
  <c r="AA174" i="11" s="1"/>
  <c r="AA499" i="13"/>
  <c r="AA359" i="13"/>
  <c r="Z579" i="13"/>
  <c r="Z174" i="11" s="1"/>
  <c r="Z499" i="13"/>
  <c r="Z359" i="13"/>
  <c r="Y579" i="13"/>
  <c r="Y174" i="11" s="1"/>
  <c r="Y499" i="13"/>
  <c r="Y359" i="13"/>
  <c r="X579" i="13"/>
  <c r="X174" i="11" s="1"/>
  <c r="X499" i="13"/>
  <c r="X359" i="13"/>
  <c r="W499" i="13"/>
  <c r="AG499" i="13" s="1"/>
  <c r="AH499" i="13" s="1"/>
  <c r="AI499" i="13" s="1"/>
  <c r="W359" i="13"/>
  <c r="AG359" i="13" s="1"/>
  <c r="AH359" i="13" s="1"/>
  <c r="AI359" i="13" s="1"/>
  <c r="AD560" i="13"/>
  <c r="AD155" i="11" s="1"/>
  <c r="AD480" i="13"/>
  <c r="AD420" i="13"/>
  <c r="AD320" i="13"/>
  <c r="AC560" i="13"/>
  <c r="AC155" i="11" s="1"/>
  <c r="AC480" i="13"/>
  <c r="AC420" i="13"/>
  <c r="AC320" i="13"/>
  <c r="AB560" i="13"/>
  <c r="AB155" i="11" s="1"/>
  <c r="AB480" i="13"/>
  <c r="AB420" i="13"/>
  <c r="AB320" i="13"/>
  <c r="AA560" i="13"/>
  <c r="AA155" i="11" s="1"/>
  <c r="AA480" i="13"/>
  <c r="AA420" i="13"/>
  <c r="AA320" i="13"/>
  <c r="Z560" i="13"/>
  <c r="Z155" i="11" s="1"/>
  <c r="Z480" i="13"/>
  <c r="Z420" i="13"/>
  <c r="Z320" i="13"/>
  <c r="Y560" i="13"/>
  <c r="Y155" i="11" s="1"/>
  <c r="Y480" i="13"/>
  <c r="Y420" i="13"/>
  <c r="Y320" i="13"/>
  <c r="X560" i="13"/>
  <c r="X155" i="11" s="1"/>
  <c r="X480" i="13"/>
  <c r="X420" i="13"/>
  <c r="X320" i="13"/>
  <c r="W560" i="13"/>
  <c r="W480" i="13"/>
  <c r="AD621" i="13"/>
  <c r="AD541" i="13"/>
  <c r="AD461" i="13"/>
  <c r="AD341" i="13"/>
  <c r="AC621" i="13"/>
  <c r="AC541" i="13"/>
  <c r="AC461" i="13"/>
  <c r="AC341" i="13"/>
  <c r="AB621" i="13"/>
  <c r="AB541" i="13"/>
  <c r="AB461" i="13"/>
  <c r="AB341" i="13"/>
  <c r="AA621" i="13"/>
  <c r="AA541" i="13"/>
  <c r="AA461" i="13"/>
  <c r="AA341" i="13"/>
  <c r="Z621" i="13"/>
  <c r="Z541" i="13"/>
  <c r="Z461" i="13"/>
  <c r="Z341" i="13"/>
  <c r="Y621" i="13"/>
  <c r="Y541" i="13"/>
  <c r="Y461" i="13"/>
  <c r="Y341" i="13"/>
  <c r="X621" i="13"/>
  <c r="X541" i="13"/>
  <c r="X461" i="13"/>
  <c r="X341" i="13"/>
  <c r="W621" i="13"/>
  <c r="AG621" i="13" s="1"/>
  <c r="W541" i="13"/>
  <c r="AG541" i="13" s="1"/>
  <c r="AH541" i="13" s="1"/>
  <c r="AI541" i="13" s="1"/>
  <c r="W461" i="13"/>
  <c r="AG461" i="13" s="1"/>
  <c r="AH461" i="13" s="1"/>
  <c r="AI461" i="13" s="1"/>
  <c r="AD602" i="13"/>
  <c r="AD522" i="13"/>
  <c r="AC602" i="13"/>
  <c r="AC522" i="13"/>
  <c r="AB602" i="13"/>
  <c r="AB522" i="13"/>
  <c r="AA602" i="13"/>
  <c r="AA522" i="13"/>
  <c r="Z602" i="13"/>
  <c r="Z522" i="13"/>
  <c r="Y602" i="13"/>
  <c r="Y522" i="13"/>
  <c r="X602" i="13"/>
  <c r="X522" i="13"/>
  <c r="W822" i="13"/>
  <c r="W602" i="13"/>
  <c r="AG602" i="13" s="1"/>
  <c r="AH602" i="13" s="1"/>
  <c r="AI602" i="13" s="1"/>
  <c r="W522" i="13"/>
  <c r="AG522" i="13" s="1"/>
  <c r="AH522" i="13" s="1"/>
  <c r="AI522" i="13" s="1"/>
  <c r="AD583" i="13"/>
  <c r="AD178" i="11" s="1"/>
  <c r="AD503" i="13"/>
  <c r="AD363" i="13"/>
  <c r="AC583" i="13"/>
  <c r="AC178" i="11" s="1"/>
  <c r="AC503" i="13"/>
  <c r="AC363" i="13"/>
  <c r="AB583" i="13"/>
  <c r="AB178" i="11" s="1"/>
  <c r="AB503" i="13"/>
  <c r="AB363" i="13"/>
  <c r="AA583" i="13"/>
  <c r="AA178" i="11" s="1"/>
  <c r="AA503" i="13"/>
  <c r="AA363" i="13"/>
  <c r="Z583" i="13"/>
  <c r="Z178" i="11" s="1"/>
  <c r="Z503" i="13"/>
  <c r="Z363" i="13"/>
  <c r="Y583" i="13"/>
  <c r="Y178" i="11" s="1"/>
  <c r="Y503" i="13"/>
  <c r="Y363" i="13"/>
  <c r="X583" i="13"/>
  <c r="X178" i="11" s="1"/>
  <c r="X503" i="13"/>
  <c r="X363" i="13"/>
  <c r="W503" i="13"/>
  <c r="AG503" i="13" s="1"/>
  <c r="AH503" i="13" s="1"/>
  <c r="AI503" i="13" s="1"/>
  <c r="W363" i="13"/>
  <c r="AG363" i="13" s="1"/>
  <c r="AH363" i="13" s="1"/>
  <c r="AI363" i="13" s="1"/>
  <c r="AD564" i="13"/>
  <c r="AD159" i="11" s="1"/>
  <c r="AD484" i="13"/>
  <c r="AD424" i="13"/>
  <c r="AD324" i="13"/>
  <c r="AC564" i="13"/>
  <c r="AC159" i="11" s="1"/>
  <c r="AC484" i="13"/>
  <c r="AC424" i="13"/>
  <c r="AC324" i="13"/>
  <c r="AB564" i="13"/>
  <c r="AB159" i="11" s="1"/>
  <c r="AB484" i="13"/>
  <c r="AB424" i="13"/>
  <c r="AB324" i="13"/>
  <c r="AA564" i="13"/>
  <c r="AA159" i="11" s="1"/>
  <c r="AA484" i="13"/>
  <c r="AA424" i="13"/>
  <c r="AA324" i="13"/>
  <c r="Z564" i="13"/>
  <c r="Z159" i="11" s="1"/>
  <c r="Z484" i="13"/>
  <c r="Z424" i="13"/>
  <c r="Z324" i="13"/>
  <c r="Y564" i="13"/>
  <c r="Y159" i="11" s="1"/>
  <c r="Y484" i="13"/>
  <c r="Y424" i="13"/>
  <c r="Y324" i="13"/>
  <c r="X564" i="13"/>
  <c r="X159" i="11" s="1"/>
  <c r="X484" i="13"/>
  <c r="X424" i="13"/>
  <c r="X324" i="13"/>
  <c r="W564" i="13"/>
  <c r="W484" i="13"/>
  <c r="AD625" i="13"/>
  <c r="AD545" i="13"/>
  <c r="AD465" i="13"/>
  <c r="AD345" i="13"/>
  <c r="AC625" i="13"/>
  <c r="AC545" i="13"/>
  <c r="AC465" i="13"/>
  <c r="AC345" i="13"/>
  <c r="AB625" i="13"/>
  <c r="AB545" i="13"/>
  <c r="AB465" i="13"/>
  <c r="AB345" i="13"/>
  <c r="AA625" i="13"/>
  <c r="AA545" i="13"/>
  <c r="AA465" i="13"/>
  <c r="AA345" i="13"/>
  <c r="Z625" i="13"/>
  <c r="Z545" i="13"/>
  <c r="Z465" i="13"/>
  <c r="Z345" i="13"/>
  <c r="Y625" i="13"/>
  <c r="Y545" i="13"/>
  <c r="Y465" i="13"/>
  <c r="Y345" i="13"/>
  <c r="X625" i="13"/>
  <c r="X545" i="13"/>
  <c r="X465" i="13"/>
  <c r="X345" i="13"/>
  <c r="W625" i="13"/>
  <c r="AG625" i="13" s="1"/>
  <c r="AH625" i="13" s="1"/>
  <c r="AI625" i="13" s="1"/>
  <c r="W545" i="13"/>
  <c r="AG545" i="13" s="1"/>
  <c r="AH545" i="13" s="1"/>
  <c r="AI545" i="13" s="1"/>
  <c r="W465" i="13"/>
  <c r="AG465" i="13" s="1"/>
  <c r="AH465" i="13" s="1"/>
  <c r="AI465" i="13" s="1"/>
  <c r="AD606" i="13"/>
  <c r="AD526" i="13"/>
  <c r="AC606" i="13"/>
  <c r="AC526" i="13"/>
  <c r="AB606" i="13"/>
  <c r="AB526" i="13"/>
  <c r="AA606" i="13"/>
  <c r="AA526" i="13"/>
  <c r="Z606" i="13"/>
  <c r="Z526" i="13"/>
  <c r="Y606" i="13"/>
  <c r="Y526" i="13"/>
  <c r="X606" i="13"/>
  <c r="X526" i="13"/>
  <c r="W826" i="13"/>
  <c r="W606" i="13"/>
  <c r="AG606" i="13" s="1"/>
  <c r="AH606" i="13" s="1"/>
  <c r="AI606" i="13" s="1"/>
  <c r="W526" i="13"/>
  <c r="AG526" i="13" s="1"/>
  <c r="AH526" i="13" s="1"/>
  <c r="AI526" i="13" s="1"/>
  <c r="AD587" i="13"/>
  <c r="AD182" i="11" s="1"/>
  <c r="AD507" i="13"/>
  <c r="AD367" i="13"/>
  <c r="AC587" i="13"/>
  <c r="AC182" i="11" s="1"/>
  <c r="AC507" i="13"/>
  <c r="AC367" i="13"/>
  <c r="AB587" i="13"/>
  <c r="AB182" i="11" s="1"/>
  <c r="AB507" i="13"/>
  <c r="AB367" i="13"/>
  <c r="AA587" i="13"/>
  <c r="AA182" i="11" s="1"/>
  <c r="AA507" i="13"/>
  <c r="AA367" i="13"/>
  <c r="Z587" i="13"/>
  <c r="Z182" i="11" s="1"/>
  <c r="Z507" i="13"/>
  <c r="Z367" i="13"/>
  <c r="Y587" i="13"/>
  <c r="Y182" i="11" s="1"/>
  <c r="Y507" i="13"/>
  <c r="Y367" i="13"/>
  <c r="X587" i="13"/>
  <c r="X182" i="11" s="1"/>
  <c r="X507" i="13"/>
  <c r="X367" i="13"/>
  <c r="W507" i="13"/>
  <c r="AG507" i="13" s="1"/>
  <c r="W367" i="13"/>
  <c r="AG367" i="13" s="1"/>
  <c r="AH367" i="13" s="1"/>
  <c r="AI367" i="13" s="1"/>
  <c r="AA596" i="13"/>
  <c r="AA516" i="13"/>
  <c r="Z596" i="13"/>
  <c r="Z516" i="13"/>
  <c r="Y596" i="13"/>
  <c r="Y516" i="13"/>
  <c r="X596" i="13"/>
  <c r="X516" i="13"/>
  <c r="W816" i="13"/>
  <c r="W596" i="13"/>
  <c r="AG596" i="13" s="1"/>
  <c r="AH596" i="13" s="1"/>
  <c r="AI596" i="13" s="1"/>
  <c r="W516" i="13"/>
  <c r="AG516" i="13" s="1"/>
  <c r="AH516" i="13" s="1"/>
  <c r="AI516" i="13" s="1"/>
  <c r="AD578" i="13"/>
  <c r="AD173" i="11" s="1"/>
  <c r="AD498" i="13"/>
  <c r="AD358" i="13"/>
  <c r="AC578" i="13"/>
  <c r="AC173" i="11" s="1"/>
  <c r="AC498" i="13"/>
  <c r="AC358" i="13"/>
  <c r="AB578" i="13"/>
  <c r="AB173" i="11" s="1"/>
  <c r="AB498" i="13"/>
  <c r="AB358" i="13"/>
  <c r="AA578" i="13"/>
  <c r="AA173" i="11" s="1"/>
  <c r="AA498" i="13"/>
  <c r="AA358" i="13"/>
  <c r="Z578" i="13"/>
  <c r="Z173" i="11" s="1"/>
  <c r="Z498" i="13"/>
  <c r="Z358" i="13"/>
  <c r="Y578" i="13"/>
  <c r="Y173" i="11" s="1"/>
  <c r="Y498" i="13"/>
  <c r="Y358" i="13"/>
  <c r="X578" i="13"/>
  <c r="X173" i="11" s="1"/>
  <c r="X498" i="13"/>
  <c r="X358" i="13"/>
  <c r="W498" i="13"/>
  <c r="AG498" i="13" s="1"/>
  <c r="AH498" i="13" s="1"/>
  <c r="AI498" i="13" s="1"/>
  <c r="W358" i="13"/>
  <c r="AG358" i="13" s="1"/>
  <c r="AH358" i="13" s="1"/>
  <c r="AI358" i="13" s="1"/>
  <c r="AD559" i="13"/>
  <c r="AD154" i="11" s="1"/>
  <c r="AD479" i="13"/>
  <c r="AD419" i="13"/>
  <c r="AD319" i="13"/>
  <c r="AC559" i="13"/>
  <c r="AC154" i="11" s="1"/>
  <c r="AC479" i="13"/>
  <c r="AC419" i="13"/>
  <c r="AC319" i="13"/>
  <c r="AB559" i="13"/>
  <c r="AB154" i="11" s="1"/>
  <c r="AB479" i="13"/>
  <c r="AB419" i="13"/>
  <c r="AB319" i="13"/>
  <c r="AA559" i="13"/>
  <c r="AA154" i="11" s="1"/>
  <c r="AA479" i="13"/>
  <c r="AA419" i="13"/>
  <c r="AA319" i="13"/>
  <c r="Z559" i="13"/>
  <c r="Z154" i="11" s="1"/>
  <c r="Z479" i="13"/>
  <c r="Z419" i="13"/>
  <c r="Z319" i="13"/>
  <c r="Y559" i="13"/>
  <c r="Y154" i="11" s="1"/>
  <c r="Y479" i="13"/>
  <c r="Y419" i="13"/>
  <c r="Y319" i="13"/>
  <c r="X559" i="13"/>
  <c r="X154" i="11" s="1"/>
  <c r="X479" i="13"/>
  <c r="X419" i="13"/>
  <c r="X319" i="13"/>
  <c r="W559" i="13"/>
  <c r="W479" i="13"/>
  <c r="AD620" i="13"/>
  <c r="AD540" i="13"/>
  <c r="AD460" i="13"/>
  <c r="AD340" i="13"/>
  <c r="AC620" i="13"/>
  <c r="AC540" i="13"/>
  <c r="AC460" i="13"/>
  <c r="AC340" i="13"/>
  <c r="AB620" i="13"/>
  <c r="AB540" i="13"/>
  <c r="AB460" i="13"/>
  <c r="AB340" i="13"/>
  <c r="AA620" i="13"/>
  <c r="AA540" i="13"/>
  <c r="AA460" i="13"/>
  <c r="AA340" i="13"/>
  <c r="Z620" i="13"/>
  <c r="Z540" i="13"/>
  <c r="Z460" i="13"/>
  <c r="Z340" i="13"/>
  <c r="Y620" i="13"/>
  <c r="Y540" i="13"/>
  <c r="Y460" i="13"/>
  <c r="Y340" i="13"/>
  <c r="X620" i="13"/>
  <c r="X540" i="13"/>
  <c r="X460" i="13"/>
  <c r="X340" i="13"/>
  <c r="W620" i="13"/>
  <c r="AG620" i="13" s="1"/>
  <c r="AH620" i="13" s="1"/>
  <c r="AI620" i="13" s="1"/>
  <c r="W540" i="13"/>
  <c r="AG540" i="13" s="1"/>
  <c r="AH540" i="13" s="1"/>
  <c r="AI540" i="13" s="1"/>
  <c r="W460" i="13"/>
  <c r="AG460" i="13" s="1"/>
  <c r="AH460" i="13" s="1"/>
  <c r="AI460" i="13" s="1"/>
  <c r="AD601" i="13"/>
  <c r="AD521" i="13"/>
  <c r="AC601" i="13"/>
  <c r="AC521" i="13"/>
  <c r="AB601" i="13"/>
  <c r="AB521" i="13"/>
  <c r="AA601" i="13"/>
  <c r="AA521" i="13"/>
  <c r="Z601" i="13"/>
  <c r="Z521" i="13"/>
  <c r="Y601" i="13"/>
  <c r="Y521" i="13"/>
  <c r="X601" i="13"/>
  <c r="X521" i="13"/>
  <c r="W821" i="13"/>
  <c r="W601" i="13"/>
  <c r="AG601" i="13" s="1"/>
  <c r="AH601" i="13" s="1"/>
  <c r="AI601" i="13" s="1"/>
  <c r="W521" i="13"/>
  <c r="AG521" i="13" s="1"/>
  <c r="AH521" i="13" s="1"/>
  <c r="AI521" i="13" s="1"/>
  <c r="AD582" i="13"/>
  <c r="AD177" i="11" s="1"/>
  <c r="AD502" i="13"/>
  <c r="AD362" i="13"/>
  <c r="AC582" i="13"/>
  <c r="AC177" i="11" s="1"/>
  <c r="AC502" i="13"/>
  <c r="AC362" i="13"/>
  <c r="AB582" i="13"/>
  <c r="AB177" i="11" s="1"/>
  <c r="AB502" i="13"/>
  <c r="AB362" i="13"/>
  <c r="AA582" i="13"/>
  <c r="AA177" i="11" s="1"/>
  <c r="AA502" i="13"/>
  <c r="AA362" i="13"/>
  <c r="Z582" i="13"/>
  <c r="Z177" i="11" s="1"/>
  <c r="Z502" i="13"/>
  <c r="Z362" i="13"/>
  <c r="Y582" i="13"/>
  <c r="Y177" i="11" s="1"/>
  <c r="Y502" i="13"/>
  <c r="Y362" i="13"/>
  <c r="X582" i="13"/>
  <c r="X177" i="11" s="1"/>
  <c r="X502" i="13"/>
  <c r="X362" i="13"/>
  <c r="W502" i="13"/>
  <c r="AG502" i="13" s="1"/>
  <c r="AH502" i="13" s="1"/>
  <c r="AI502" i="13" s="1"/>
  <c r="W362" i="13"/>
  <c r="AG362" i="13" s="1"/>
  <c r="AH362" i="13" s="1"/>
  <c r="AI362" i="13" s="1"/>
  <c r="AD563" i="13"/>
  <c r="AD158" i="11" s="1"/>
  <c r="AD483" i="13"/>
  <c r="AD423" i="13"/>
  <c r="AD323" i="13"/>
  <c r="AC563" i="13"/>
  <c r="AC158" i="11" s="1"/>
  <c r="AC483" i="13"/>
  <c r="AC423" i="13"/>
  <c r="AC323" i="13"/>
  <c r="AB563" i="13"/>
  <c r="AB158" i="11" s="1"/>
  <c r="AB483" i="13"/>
  <c r="AB423" i="13"/>
  <c r="AB323" i="13"/>
  <c r="AA563" i="13"/>
  <c r="AA158" i="11" s="1"/>
  <c r="AA483" i="13"/>
  <c r="AA423" i="13"/>
  <c r="AA323" i="13"/>
  <c r="Z563" i="13"/>
  <c r="Z158" i="11" s="1"/>
  <c r="Z483" i="13"/>
  <c r="Z423" i="13"/>
  <c r="Z323" i="13"/>
  <c r="Y563" i="13"/>
  <c r="Y158" i="11" s="1"/>
  <c r="Y483" i="13"/>
  <c r="Y423" i="13"/>
  <c r="Y323" i="13"/>
  <c r="X563" i="13"/>
  <c r="X158" i="11" s="1"/>
  <c r="X483" i="13"/>
  <c r="X323" i="13"/>
  <c r="W563" i="13"/>
  <c r="W483" i="13"/>
  <c r="AD624" i="13"/>
  <c r="AD544" i="13"/>
  <c r="AD464" i="13"/>
  <c r="AD344" i="13"/>
  <c r="AC624" i="13"/>
  <c r="AC544" i="13"/>
  <c r="AC464" i="13"/>
  <c r="AC344" i="13"/>
  <c r="AB624" i="13"/>
  <c r="AB544" i="13"/>
  <c r="AB464" i="13"/>
  <c r="AB344" i="13"/>
  <c r="AA624" i="13"/>
  <c r="AA544" i="13"/>
  <c r="AA464" i="13"/>
  <c r="AA344" i="13"/>
  <c r="Z624" i="13"/>
  <c r="Z544" i="13"/>
  <c r="Z464" i="13"/>
  <c r="Z344" i="13"/>
  <c r="Y624" i="13"/>
  <c r="Y544" i="13"/>
  <c r="Y464" i="13"/>
  <c r="Y344" i="13"/>
  <c r="X624" i="13"/>
  <c r="X544" i="13"/>
  <c r="X464" i="13"/>
  <c r="X344" i="13"/>
  <c r="W624" i="13"/>
  <c r="AG624" i="13" s="1"/>
  <c r="AH624" i="13" s="1"/>
  <c r="AI624" i="13" s="1"/>
  <c r="W544" i="13"/>
  <c r="AG544" i="13" s="1"/>
  <c r="AH544" i="13" s="1"/>
  <c r="AI544" i="13" s="1"/>
  <c r="W464" i="13"/>
  <c r="AG464" i="13" s="1"/>
  <c r="AH464" i="13" s="1"/>
  <c r="AI464" i="13" s="1"/>
  <c r="AD605" i="13"/>
  <c r="AD525" i="13"/>
  <c r="AC605" i="13"/>
  <c r="AC525" i="13"/>
  <c r="AB605" i="13"/>
  <c r="AB525" i="13"/>
  <c r="AA605" i="13"/>
  <c r="AA525" i="13"/>
  <c r="Z605" i="13"/>
  <c r="Z525" i="13"/>
  <c r="Y605" i="13"/>
  <c r="Y525" i="13"/>
  <c r="X605" i="13"/>
  <c r="X525" i="13"/>
  <c r="W605" i="13"/>
  <c r="AG605" i="13" s="1"/>
  <c r="AH605" i="13" s="1"/>
  <c r="AI605" i="13" s="1"/>
  <c r="W525" i="13"/>
  <c r="AG525" i="13" s="1"/>
  <c r="AH525" i="13" s="1"/>
  <c r="AI525" i="13" s="1"/>
  <c r="AD586" i="13"/>
  <c r="AD181" i="11" s="1"/>
  <c r="AD506" i="13"/>
  <c r="AD366" i="13"/>
  <c r="AC586" i="13"/>
  <c r="AC181" i="11" s="1"/>
  <c r="AC506" i="13"/>
  <c r="AC366" i="13"/>
  <c r="AB586" i="13"/>
  <c r="AB181" i="11" s="1"/>
  <c r="AB506" i="13"/>
  <c r="AB366" i="13"/>
  <c r="AA586" i="13"/>
  <c r="AA181" i="11" s="1"/>
  <c r="AA506" i="13"/>
  <c r="AA366" i="13"/>
  <c r="Z586" i="13"/>
  <c r="Z181" i="11" s="1"/>
  <c r="Z506" i="13"/>
  <c r="Z366" i="13"/>
  <c r="Y586" i="13"/>
  <c r="Y181" i="11" s="1"/>
  <c r="Y506" i="13"/>
  <c r="Y366" i="13"/>
  <c r="X586" i="13"/>
  <c r="X181" i="11" s="1"/>
  <c r="X506" i="13"/>
  <c r="X366" i="13"/>
  <c r="W506" i="13"/>
  <c r="AG506" i="13" s="1"/>
  <c r="W366" i="13"/>
  <c r="AG366" i="13" s="1"/>
  <c r="AH366" i="13" s="1"/>
  <c r="AI366" i="13" s="1"/>
  <c r="AD567" i="13"/>
  <c r="AD162" i="11" s="1"/>
  <c r="AD487" i="13"/>
  <c r="AD427" i="13"/>
  <c r="AD327" i="13"/>
  <c r="AC567" i="13"/>
  <c r="AC162" i="11" s="1"/>
  <c r="AC487" i="13"/>
  <c r="AC427" i="13"/>
  <c r="AC327" i="13"/>
  <c r="AB567" i="13"/>
  <c r="AB162" i="11" s="1"/>
  <c r="AB487" i="13"/>
  <c r="AB427" i="13"/>
  <c r="AB327" i="13"/>
  <c r="AA567" i="13"/>
  <c r="AA162" i="11" s="1"/>
  <c r="AA487" i="13"/>
  <c r="AA427" i="13"/>
  <c r="AA327" i="13"/>
  <c r="Z567" i="13"/>
  <c r="Z162" i="11" s="1"/>
  <c r="Z487" i="13"/>
  <c r="Z427" i="13"/>
  <c r="Z327" i="13"/>
  <c r="Y567" i="13"/>
  <c r="Y162" i="11" s="1"/>
  <c r="Y487" i="13"/>
  <c r="Y427" i="13"/>
  <c r="Y327" i="13"/>
  <c r="X567" i="13"/>
  <c r="X162" i="11" s="1"/>
  <c r="X487" i="13"/>
  <c r="X427" i="13"/>
  <c r="X327" i="13"/>
  <c r="W567" i="13"/>
  <c r="W487" i="13"/>
  <c r="AD687" i="13"/>
  <c r="AC687" i="13"/>
  <c r="AB687" i="13"/>
  <c r="AA687" i="13"/>
  <c r="Z687" i="13"/>
  <c r="Y687" i="13"/>
  <c r="X687" i="13"/>
  <c r="AD747" i="13"/>
  <c r="AD202" i="11" s="1"/>
  <c r="AD447" i="13"/>
  <c r="AC747" i="13"/>
  <c r="AC202" i="11" s="1"/>
  <c r="AC447" i="13"/>
  <c r="AB747" i="13"/>
  <c r="AB202" i="11" s="1"/>
  <c r="AB447" i="13"/>
  <c r="AA747" i="13"/>
  <c r="AA202" i="11" s="1"/>
  <c r="AA447" i="13"/>
  <c r="Z747" i="13"/>
  <c r="Z202" i="11" s="1"/>
  <c r="Z447" i="13"/>
  <c r="Y747" i="13"/>
  <c r="Y202" i="11" s="1"/>
  <c r="Y447" i="13"/>
  <c r="X747" i="13"/>
  <c r="X202" i="11" s="1"/>
  <c r="X447" i="13"/>
  <c r="W847" i="13"/>
  <c r="AD727" i="13"/>
  <c r="AC727" i="13"/>
  <c r="AB727" i="13"/>
  <c r="AA727" i="13"/>
  <c r="Z727" i="13"/>
  <c r="Y727" i="13"/>
  <c r="X727" i="13"/>
  <c r="W807" i="13"/>
  <c r="AG807" i="13" s="1"/>
  <c r="AH807" i="13" s="1"/>
  <c r="AI807" i="13" s="1"/>
  <c r="AD707" i="13"/>
  <c r="AC707" i="13"/>
  <c r="AB707" i="13"/>
  <c r="AA707" i="13"/>
  <c r="Z707" i="13"/>
  <c r="Y707" i="13"/>
  <c r="X707" i="13"/>
  <c r="AD706" i="13"/>
  <c r="AC706" i="13"/>
  <c r="AB706" i="13"/>
  <c r="AA706" i="13"/>
  <c r="Z706" i="13"/>
  <c r="Y706" i="13"/>
  <c r="X706" i="13"/>
  <c r="AD686" i="13"/>
  <c r="AC686" i="13"/>
  <c r="AB686" i="13"/>
  <c r="AA686" i="13"/>
  <c r="Z686" i="13"/>
  <c r="Y686" i="13"/>
  <c r="X686" i="13"/>
  <c r="AD746" i="13"/>
  <c r="AD201" i="11" s="1"/>
  <c r="AD446" i="13"/>
  <c r="AC746" i="13"/>
  <c r="AC201" i="11" s="1"/>
  <c r="AC446" i="13"/>
  <c r="AB746" i="13"/>
  <c r="AB201" i="11" s="1"/>
  <c r="AB446" i="13"/>
  <c r="AA746" i="13"/>
  <c r="AA201" i="11" s="1"/>
  <c r="AA446" i="13"/>
  <c r="Z746" i="13"/>
  <c r="Z201" i="11" s="1"/>
  <c r="Z446" i="13"/>
  <c r="Y746" i="13"/>
  <c r="Y201" i="11" s="1"/>
  <c r="Y446" i="13"/>
  <c r="X746" i="13"/>
  <c r="X201" i="11" s="1"/>
  <c r="X446" i="13"/>
  <c r="W846" i="13"/>
  <c r="W446" i="13"/>
  <c r="AG446" i="13" s="1"/>
  <c r="AH446" i="13" s="1"/>
  <c r="AI446" i="13" s="1"/>
  <c r="AD726" i="13"/>
  <c r="AC726" i="13"/>
  <c r="AB726" i="13"/>
  <c r="AA726" i="13"/>
  <c r="Z726" i="13"/>
  <c r="Y726" i="13"/>
  <c r="X726" i="13"/>
  <c r="W806" i="13"/>
  <c r="AG806" i="13" s="1"/>
  <c r="AH806" i="13" s="1"/>
  <c r="AI806" i="13" s="1"/>
  <c r="AD725" i="13"/>
  <c r="AC725" i="13"/>
  <c r="AB725" i="13"/>
  <c r="AA725" i="13"/>
  <c r="Z725" i="13"/>
  <c r="Y725" i="13"/>
  <c r="X725" i="13"/>
  <c r="W805" i="13"/>
  <c r="AG805" i="13" s="1"/>
  <c r="AH805" i="13" s="1"/>
  <c r="AI805" i="13" s="1"/>
  <c r="AD705" i="13"/>
  <c r="AC705" i="13"/>
  <c r="AB705" i="13"/>
  <c r="AA705" i="13"/>
  <c r="Z705" i="13"/>
  <c r="Y705" i="13"/>
  <c r="X705" i="13"/>
  <c r="AD685" i="13"/>
  <c r="AC685" i="13"/>
  <c r="AB685" i="13"/>
  <c r="AA685" i="13"/>
  <c r="Z685" i="13"/>
  <c r="Y685" i="13"/>
  <c r="X685" i="13"/>
  <c r="AD745" i="13"/>
  <c r="AD200" i="11" s="1"/>
  <c r="AD445" i="13"/>
  <c r="AC745" i="13"/>
  <c r="AC200" i="11" s="1"/>
  <c r="AC445" i="13"/>
  <c r="AB745" i="13"/>
  <c r="AB200" i="11" s="1"/>
  <c r="AB445" i="13"/>
  <c r="AA745" i="13"/>
  <c r="AA200" i="11" s="1"/>
  <c r="AA445" i="13"/>
  <c r="Z745" i="13"/>
  <c r="Z200" i="11" s="1"/>
  <c r="Z445" i="13"/>
  <c r="Y745" i="13"/>
  <c r="Y200" i="11" s="1"/>
  <c r="Y445" i="13"/>
  <c r="X745" i="13"/>
  <c r="X200" i="11" s="1"/>
  <c r="X445" i="13"/>
  <c r="W845" i="13"/>
  <c r="AD744" i="13"/>
  <c r="AD199" i="11" s="1"/>
  <c r="AD444" i="13"/>
  <c r="AC744" i="13"/>
  <c r="AC199" i="11" s="1"/>
  <c r="AC444" i="13"/>
  <c r="AB744" i="13"/>
  <c r="AB199" i="11" s="1"/>
  <c r="AB444" i="13"/>
  <c r="AA744" i="13"/>
  <c r="AA199" i="11" s="1"/>
  <c r="AA444" i="13"/>
  <c r="Z744" i="13"/>
  <c r="Z199" i="11" s="1"/>
  <c r="Z444" i="13"/>
  <c r="Y744" i="13"/>
  <c r="Y199" i="11" s="1"/>
  <c r="Y444" i="13"/>
  <c r="X744" i="13"/>
  <c r="X199" i="11" s="1"/>
  <c r="X444" i="13"/>
  <c r="W844" i="13"/>
  <c r="AD724" i="13"/>
  <c r="AC724" i="13"/>
  <c r="AB724" i="13"/>
  <c r="AA724" i="13"/>
  <c r="Z724" i="13"/>
  <c r="Y724" i="13"/>
  <c r="X724" i="13"/>
  <c r="W804" i="13"/>
  <c r="AG804" i="13" s="1"/>
  <c r="AH804" i="13" s="1"/>
  <c r="AI804" i="13" s="1"/>
  <c r="AD704" i="13"/>
  <c r="AC704" i="13"/>
  <c r="AB704" i="13"/>
  <c r="AA704" i="13"/>
  <c r="Z704" i="13"/>
  <c r="Y704" i="13"/>
  <c r="X704" i="13"/>
  <c r="AD684" i="13"/>
  <c r="AC684" i="13"/>
  <c r="AB684" i="13"/>
  <c r="AA684" i="13"/>
  <c r="Z684" i="13"/>
  <c r="Y684" i="13"/>
  <c r="X684" i="13"/>
  <c r="AD683" i="13"/>
  <c r="AC683" i="13"/>
  <c r="AB683" i="13"/>
  <c r="AA683" i="13"/>
  <c r="Z683" i="13"/>
  <c r="Y683" i="13"/>
  <c r="X683" i="13"/>
  <c r="AD743" i="13"/>
  <c r="AD198" i="11" s="1"/>
  <c r="AD443" i="13"/>
  <c r="AC743" i="13"/>
  <c r="AC198" i="11" s="1"/>
  <c r="AC443" i="13"/>
  <c r="AB743" i="13"/>
  <c r="AB198" i="11" s="1"/>
  <c r="AB443" i="13"/>
  <c r="AA743" i="13"/>
  <c r="AA198" i="11" s="1"/>
  <c r="AA443" i="13"/>
  <c r="Z743" i="13"/>
  <c r="Z198" i="11" s="1"/>
  <c r="Z443" i="13"/>
  <c r="Y743" i="13"/>
  <c r="Y198" i="11" s="1"/>
  <c r="Y443" i="13"/>
  <c r="X743" i="13"/>
  <c r="X198" i="11" s="1"/>
  <c r="X443" i="13"/>
  <c r="W843" i="13"/>
  <c r="W443" i="13"/>
  <c r="AG443" i="13" s="1"/>
  <c r="AH443" i="13" s="1"/>
  <c r="AI443" i="13" s="1"/>
  <c r="AD723" i="13"/>
  <c r="AC723" i="13"/>
  <c r="AB723" i="13"/>
  <c r="AA723" i="13"/>
  <c r="Z723" i="13"/>
  <c r="Y723" i="13"/>
  <c r="X723" i="13"/>
  <c r="W803" i="13"/>
  <c r="AG803" i="13" s="1"/>
  <c r="AH803" i="13" s="1"/>
  <c r="AI803" i="13" s="1"/>
  <c r="AD703" i="13"/>
  <c r="AC703" i="13"/>
  <c r="AB703" i="13"/>
  <c r="AA703" i="13"/>
  <c r="Z703" i="13"/>
  <c r="Y703" i="13"/>
  <c r="X703" i="13"/>
  <c r="AD702" i="13"/>
  <c r="AC702" i="13"/>
  <c r="AB702" i="13"/>
  <c r="AA702" i="13"/>
  <c r="Z702" i="13"/>
  <c r="Y702" i="13"/>
  <c r="X702" i="13"/>
  <c r="AD682" i="13"/>
  <c r="AC682" i="13"/>
  <c r="AB682" i="13"/>
  <c r="AA682" i="13"/>
  <c r="Z682" i="13"/>
  <c r="Y682" i="13"/>
  <c r="X682" i="13"/>
  <c r="AD742" i="13"/>
  <c r="AD197" i="11" s="1"/>
  <c r="AD442" i="13"/>
  <c r="AC742" i="13"/>
  <c r="AC197" i="11" s="1"/>
  <c r="AC442" i="13"/>
  <c r="AB742" i="13"/>
  <c r="AB197" i="11" s="1"/>
  <c r="AB442" i="13"/>
  <c r="AA742" i="13"/>
  <c r="AA197" i="11" s="1"/>
  <c r="AA442" i="13"/>
  <c r="Z742" i="13"/>
  <c r="Z197" i="11" s="1"/>
  <c r="Z442" i="13"/>
  <c r="Y742" i="13"/>
  <c r="Y197" i="11" s="1"/>
  <c r="Y442" i="13"/>
  <c r="X742" i="13"/>
  <c r="X197" i="11" s="1"/>
  <c r="X442" i="13"/>
  <c r="W842" i="13"/>
  <c r="AD722" i="13"/>
  <c r="AC722" i="13"/>
  <c r="AB722" i="13"/>
  <c r="AA722" i="13"/>
  <c r="Z722" i="13"/>
  <c r="Y722" i="13"/>
  <c r="X722" i="13"/>
  <c r="W802" i="13"/>
  <c r="AG802" i="13" s="1"/>
  <c r="AH802" i="13" s="1"/>
  <c r="AI802" i="13" s="1"/>
  <c r="AD721" i="13"/>
  <c r="AC721" i="13"/>
  <c r="AB721" i="13"/>
  <c r="AA721" i="13"/>
  <c r="Z721" i="13"/>
  <c r="Y721" i="13"/>
  <c r="X721" i="13"/>
  <c r="W801" i="13"/>
  <c r="AG801" i="13" s="1"/>
  <c r="AH801" i="13" s="1"/>
  <c r="AI801" i="13" s="1"/>
  <c r="AD701" i="13"/>
  <c r="AC701" i="13"/>
  <c r="AB701" i="13"/>
  <c r="AA701" i="13"/>
  <c r="Z701" i="13"/>
  <c r="Y701" i="13"/>
  <c r="X701" i="13"/>
  <c r="AD681" i="13"/>
  <c r="AC681" i="13"/>
  <c r="AB681" i="13"/>
  <c r="AA681" i="13"/>
  <c r="Z681" i="13"/>
  <c r="Y681" i="13"/>
  <c r="X681" i="13"/>
  <c r="AD741" i="13"/>
  <c r="AD196" i="11" s="1"/>
  <c r="AD441" i="13"/>
  <c r="AC741" i="13"/>
  <c r="AC196" i="11" s="1"/>
  <c r="AC441" i="13"/>
  <c r="AB741" i="13"/>
  <c r="AB196" i="11" s="1"/>
  <c r="AB441" i="13"/>
  <c r="AA741" i="13"/>
  <c r="AA196" i="11" s="1"/>
  <c r="AA441" i="13"/>
  <c r="Z741" i="13"/>
  <c r="Z196" i="11" s="1"/>
  <c r="Z441" i="13"/>
  <c r="Y741" i="13"/>
  <c r="Y196" i="11" s="1"/>
  <c r="Y441" i="13"/>
  <c r="X741" i="13"/>
  <c r="X196" i="11" s="1"/>
  <c r="X441" i="13"/>
  <c r="W841" i="13"/>
  <c r="AD740" i="13"/>
  <c r="AD195" i="11" s="1"/>
  <c r="AD440" i="13"/>
  <c r="AC740" i="13"/>
  <c r="AC195" i="11" s="1"/>
  <c r="AC440" i="13"/>
  <c r="AB740" i="13"/>
  <c r="AB195" i="11" s="1"/>
  <c r="AB440" i="13"/>
  <c r="AA740" i="13"/>
  <c r="AA195" i="11" s="1"/>
  <c r="AA440" i="13"/>
  <c r="Z740" i="13"/>
  <c r="Z195" i="11" s="1"/>
  <c r="Z440" i="13"/>
  <c r="Y740" i="13"/>
  <c r="Y195" i="11" s="1"/>
  <c r="Y440" i="13"/>
  <c r="X740" i="13"/>
  <c r="X195" i="11" s="1"/>
  <c r="X440" i="13"/>
  <c r="W840" i="13"/>
  <c r="AD720" i="13"/>
  <c r="AC720" i="13"/>
  <c r="AB720" i="13"/>
  <c r="AA720" i="13"/>
  <c r="Z720" i="13"/>
  <c r="Y720" i="13"/>
  <c r="X720" i="13"/>
  <c r="W800" i="13"/>
  <c r="AG800" i="13" s="1"/>
  <c r="AH800" i="13" s="1"/>
  <c r="AI800" i="13" s="1"/>
  <c r="AD700" i="13"/>
  <c r="AC700" i="13"/>
  <c r="AB700" i="13"/>
  <c r="AA700" i="13"/>
  <c r="Z700" i="13"/>
  <c r="Y700" i="13"/>
  <c r="X700" i="13"/>
  <c r="AD680" i="13"/>
  <c r="AC680" i="13"/>
  <c r="AB680" i="13"/>
  <c r="AA680" i="13"/>
  <c r="Z680" i="13"/>
  <c r="Y680" i="13"/>
  <c r="X680" i="13"/>
  <c r="AD679" i="13"/>
  <c r="AC679" i="13"/>
  <c r="AB679" i="13"/>
  <c r="AA679" i="13"/>
  <c r="Z679" i="13"/>
  <c r="Y679" i="13"/>
  <c r="X679" i="13"/>
  <c r="AD739" i="13"/>
  <c r="AD194" i="11" s="1"/>
  <c r="AD439" i="13"/>
  <c r="AC739" i="13"/>
  <c r="AC194" i="11" s="1"/>
  <c r="AC439" i="13"/>
  <c r="AB739" i="13"/>
  <c r="AB194" i="11" s="1"/>
  <c r="AB439" i="13"/>
  <c r="AA739" i="13"/>
  <c r="AA194" i="11" s="1"/>
  <c r="AA439" i="13"/>
  <c r="Z739" i="13"/>
  <c r="Z194" i="11" s="1"/>
  <c r="Z439" i="13"/>
  <c r="Y739" i="13"/>
  <c r="Y194" i="11" s="1"/>
  <c r="Y439" i="13"/>
  <c r="X739" i="13"/>
  <c r="X194" i="11" s="1"/>
  <c r="X439" i="13"/>
  <c r="W839" i="13"/>
  <c r="AD719" i="13"/>
  <c r="AC719" i="13"/>
  <c r="AB719" i="13"/>
  <c r="AA719" i="13"/>
  <c r="Z719" i="13"/>
  <c r="Y719" i="13"/>
  <c r="X719" i="13"/>
  <c r="W799" i="13"/>
  <c r="AG799" i="13" s="1"/>
  <c r="AH799" i="13" s="1"/>
  <c r="AI799" i="13" s="1"/>
  <c r="AD699" i="13"/>
  <c r="AC699" i="13"/>
  <c r="AB699" i="13"/>
  <c r="AA699" i="13"/>
  <c r="Z699" i="13"/>
  <c r="Y699" i="13"/>
  <c r="X699" i="13"/>
  <c r="AD717" i="13"/>
  <c r="Z717" i="13"/>
  <c r="AD737" i="13"/>
  <c r="AD192" i="11" s="1"/>
  <c r="AA437" i="13"/>
  <c r="Z737" i="13"/>
  <c r="Z192" i="11" s="1"/>
  <c r="AB698" i="13"/>
  <c r="Y698" i="13"/>
  <c r="AD678" i="13"/>
  <c r="AC678" i="13"/>
  <c r="AB678" i="13"/>
  <c r="AA678" i="13"/>
  <c r="Z678" i="13"/>
  <c r="Y678" i="13"/>
  <c r="X678" i="13"/>
  <c r="AA698" i="13"/>
  <c r="AD738" i="13"/>
  <c r="AD193" i="11" s="1"/>
  <c r="AD438" i="13"/>
  <c r="AC738" i="13"/>
  <c r="AC193" i="11" s="1"/>
  <c r="AC438" i="13"/>
  <c r="AB738" i="13"/>
  <c r="AB193" i="11" s="1"/>
  <c r="AB438" i="13"/>
  <c r="AA738" i="13"/>
  <c r="AA193" i="11" s="1"/>
  <c r="AA438" i="13"/>
  <c r="Z738" i="13"/>
  <c r="Z193" i="11" s="1"/>
  <c r="Z438" i="13"/>
  <c r="Y738" i="13"/>
  <c r="Y193" i="11" s="1"/>
  <c r="Y438" i="13"/>
  <c r="X738" i="13"/>
  <c r="X193" i="11" s="1"/>
  <c r="X438" i="13"/>
  <c r="W838" i="13"/>
  <c r="AD698" i="13"/>
  <c r="AC698" i="13"/>
  <c r="Z698" i="13"/>
  <c r="X698" i="13"/>
  <c r="AD718" i="13"/>
  <c r="AC718" i="13"/>
  <c r="AB718" i="13"/>
  <c r="AA718" i="13"/>
  <c r="Z718" i="13"/>
  <c r="Y718" i="13"/>
  <c r="X718" i="13"/>
  <c r="W798" i="13"/>
  <c r="AG798" i="13" s="1"/>
  <c r="AH798" i="13" s="1"/>
  <c r="AI798" i="13" s="1"/>
  <c r="AD835" i="13"/>
  <c r="AD735" i="13"/>
  <c r="AD190" i="11" s="1"/>
  <c r="AD435" i="13"/>
  <c r="AC835" i="13"/>
  <c r="AC735" i="13"/>
  <c r="AC190" i="11" s="1"/>
  <c r="AC435" i="13"/>
  <c r="AB835" i="13"/>
  <c r="AB735" i="13"/>
  <c r="AB190" i="11" s="1"/>
  <c r="AB435" i="13"/>
  <c r="AA835" i="13"/>
  <c r="AA735" i="13"/>
  <c r="AA190" i="11" s="1"/>
  <c r="AA435" i="13"/>
  <c r="Z835" i="13"/>
  <c r="Z735" i="13"/>
  <c r="Z190" i="11" s="1"/>
  <c r="Z435" i="13"/>
  <c r="Y835" i="13"/>
  <c r="Y735" i="13"/>
  <c r="Y190" i="11" s="1"/>
  <c r="Y435" i="13"/>
  <c r="X835" i="13"/>
  <c r="X735" i="13"/>
  <c r="X190" i="11" s="1"/>
  <c r="X435" i="13"/>
  <c r="W835" i="13"/>
  <c r="AD716" i="13"/>
  <c r="AC716" i="13"/>
  <c r="AB716" i="13"/>
  <c r="AA716" i="13"/>
  <c r="Z716" i="13"/>
  <c r="Y716" i="13"/>
  <c r="X716" i="13"/>
  <c r="W796" i="13"/>
  <c r="AG796" i="13" s="1"/>
  <c r="AH796" i="13" s="1"/>
  <c r="AI796" i="13" s="1"/>
  <c r="AD715" i="13"/>
  <c r="AC715" i="13"/>
  <c r="AB715" i="13"/>
  <c r="AA715" i="13"/>
  <c r="Z715" i="13"/>
  <c r="Y715" i="13"/>
  <c r="X715" i="13"/>
  <c r="W795" i="13"/>
  <c r="AG795" i="13" s="1"/>
  <c r="AH795" i="13" s="1"/>
  <c r="AI795" i="13" s="1"/>
  <c r="AD696" i="13"/>
  <c r="AC696" i="13"/>
  <c r="AB696" i="13"/>
  <c r="AA696" i="13"/>
  <c r="Z696" i="13"/>
  <c r="Y696" i="13"/>
  <c r="X696" i="13"/>
  <c r="AD695" i="13"/>
  <c r="AC695" i="13"/>
  <c r="AB695" i="13"/>
  <c r="AA695" i="13"/>
  <c r="Z695" i="13"/>
  <c r="Y695" i="13"/>
  <c r="X695" i="13"/>
  <c r="AD676" i="13"/>
  <c r="AC676" i="13"/>
  <c r="AB676" i="13"/>
  <c r="AA676" i="13"/>
  <c r="Z676" i="13"/>
  <c r="Y676" i="13"/>
  <c r="X676" i="13"/>
  <c r="AD675" i="13"/>
  <c r="AC675" i="13"/>
  <c r="AB675" i="13"/>
  <c r="AA675" i="13"/>
  <c r="Z675" i="13"/>
  <c r="Y675" i="13"/>
  <c r="X675" i="13"/>
  <c r="AD736" i="13"/>
  <c r="AD191" i="11" s="1"/>
  <c r="AD436" i="13"/>
  <c r="AC736" i="13"/>
  <c r="AC191" i="11" s="1"/>
  <c r="AC436" i="13"/>
  <c r="AB736" i="13"/>
  <c r="AB191" i="11" s="1"/>
  <c r="AB436" i="13"/>
  <c r="AA736" i="13"/>
  <c r="AA191" i="11" s="1"/>
  <c r="AA436" i="13"/>
  <c r="Z736" i="13"/>
  <c r="Z191" i="11" s="1"/>
  <c r="Z436" i="13"/>
  <c r="Y736" i="13"/>
  <c r="Y191" i="11" s="1"/>
  <c r="Y436" i="13"/>
  <c r="X736" i="13"/>
  <c r="X191" i="11" s="1"/>
  <c r="X436" i="13"/>
  <c r="W836" i="13"/>
  <c r="AC213" i="13" l="1"/>
  <c r="AA217" i="13"/>
  <c r="AA218" i="13"/>
  <c r="Y213" i="13"/>
  <c r="Z213" i="13"/>
  <c r="AD213" i="13"/>
  <c r="Y217" i="13"/>
  <c r="AC217" i="13"/>
  <c r="Y218" i="13"/>
  <c r="AC218" i="13"/>
  <c r="X213" i="13"/>
  <c r="AB213" i="13"/>
  <c r="Z217" i="13"/>
  <c r="AD217" i="13"/>
  <c r="Z218" i="13"/>
  <c r="AD218" i="13"/>
  <c r="X217" i="13"/>
  <c r="AB217" i="13"/>
  <c r="X218" i="13"/>
  <c r="AB218" i="13"/>
  <c r="AA213" i="13"/>
  <c r="X222" i="13"/>
  <c r="Y222" i="13"/>
  <c r="Z222" i="13"/>
  <c r="AA222" i="13"/>
  <c r="AB222" i="13"/>
  <c r="AC222" i="13"/>
  <c r="AD222" i="13"/>
  <c r="X223" i="13"/>
  <c r="Y223" i="13"/>
  <c r="Z223" i="13"/>
  <c r="AA223" i="13"/>
  <c r="AB223" i="13"/>
  <c r="AC223" i="13"/>
  <c r="AD223" i="13"/>
  <c r="AC457" i="13"/>
  <c r="X212" i="13"/>
  <c r="Y212" i="13"/>
  <c r="Z212" i="13"/>
  <c r="AA212" i="13"/>
  <c r="AB212" i="13"/>
  <c r="AC212" i="13"/>
  <c r="AD212" i="13"/>
  <c r="X216" i="13"/>
  <c r="Y216" i="13"/>
  <c r="Z216" i="13"/>
  <c r="AA216" i="13"/>
  <c r="AB216" i="13"/>
  <c r="AC216" i="13"/>
  <c r="AD216" i="13"/>
  <c r="X221" i="13"/>
  <c r="Y221" i="13"/>
  <c r="Z221" i="13"/>
  <c r="AA221" i="13"/>
  <c r="AB221" i="13"/>
  <c r="AC221" i="13"/>
  <c r="AD221" i="13"/>
  <c r="Y548" i="13"/>
  <c r="Y549" i="13" s="1"/>
  <c r="X528" i="13"/>
  <c r="X529" i="13" s="1"/>
  <c r="Y608" i="13"/>
  <c r="Y609" i="13" s="1"/>
  <c r="Z528" i="13"/>
  <c r="Z529" i="13" s="1"/>
  <c r="Z608" i="13"/>
  <c r="Z609" i="13" s="1"/>
  <c r="AA528" i="13"/>
  <c r="AA529" i="13" s="1"/>
  <c r="AB528" i="13"/>
  <c r="AB529" i="13" s="1"/>
  <c r="AD528" i="13"/>
  <c r="AD529" i="13" s="1"/>
  <c r="X628" i="13"/>
  <c r="X629" i="13" s="1"/>
  <c r="Z628" i="13"/>
  <c r="Z629" i="13" s="1"/>
  <c r="AB628" i="13"/>
  <c r="AB629" i="13" s="1"/>
  <c r="Y191" i="13"/>
  <c r="Z191" i="13"/>
  <c r="AC191" i="13"/>
  <c r="W252" i="13"/>
  <c r="AG252" i="13" s="1"/>
  <c r="AG835" i="13"/>
  <c r="AH835" i="13" s="1"/>
  <c r="AI835" i="13" s="1"/>
  <c r="X252" i="13"/>
  <c r="Y252" i="13"/>
  <c r="Z252" i="13"/>
  <c r="AA252" i="13"/>
  <c r="AB252" i="13"/>
  <c r="AC252" i="13"/>
  <c r="AD252" i="13"/>
  <c r="AG838" i="13"/>
  <c r="AH838" i="13" s="1"/>
  <c r="AI838" i="13" s="1"/>
  <c r="W255" i="13"/>
  <c r="AG255" i="13" s="1"/>
  <c r="W258" i="13"/>
  <c r="AG258" i="13" s="1"/>
  <c r="AG841" i="13"/>
  <c r="AH841" i="13" s="1"/>
  <c r="AI841" i="13" s="1"/>
  <c r="AG842" i="13"/>
  <c r="AH842" i="13" s="1"/>
  <c r="AI842" i="13" s="1"/>
  <c r="W259" i="13"/>
  <c r="AG259" i="13" s="1"/>
  <c r="W260" i="13"/>
  <c r="AG260" i="13" s="1"/>
  <c r="AG843" i="13"/>
  <c r="AH843" i="13" s="1"/>
  <c r="AI843" i="13" s="1"/>
  <c r="X220" i="13"/>
  <c r="Y220" i="13"/>
  <c r="Z220" i="13"/>
  <c r="AA220" i="13"/>
  <c r="AB220" i="13"/>
  <c r="AC220" i="13"/>
  <c r="AD220" i="13"/>
  <c r="AG844" i="13"/>
  <c r="AH844" i="13" s="1"/>
  <c r="AI844" i="13" s="1"/>
  <c r="W261" i="13"/>
  <c r="AG261" i="13" s="1"/>
  <c r="AG845" i="13"/>
  <c r="AH845" i="13" s="1"/>
  <c r="AI845" i="13" s="1"/>
  <c r="W262" i="13"/>
  <c r="AG262" i="13" s="1"/>
  <c r="W264" i="13"/>
  <c r="AG264" i="13" s="1"/>
  <c r="AG847" i="13"/>
  <c r="AH847" i="13" s="1"/>
  <c r="AI847" i="13" s="1"/>
  <c r="W142" i="11"/>
  <c r="AG142" i="11" s="1"/>
  <c r="AG487" i="13"/>
  <c r="AH487" i="13" s="1"/>
  <c r="AI487" i="13" s="1"/>
  <c r="AG567" i="13"/>
  <c r="AH567" i="13" s="1"/>
  <c r="AI567" i="13" s="1"/>
  <c r="W162" i="11"/>
  <c r="AG162" i="11" s="1"/>
  <c r="X142" i="11"/>
  <c r="X222" i="11" s="1"/>
  <c r="X284" i="13"/>
  <c r="Z142" i="11"/>
  <c r="Z222" i="11" s="1"/>
  <c r="Z284" i="13"/>
  <c r="AB284" i="13"/>
  <c r="AB142" i="11"/>
  <c r="AB222" i="11" s="1"/>
  <c r="AD142" i="11"/>
  <c r="AD222" i="11" s="1"/>
  <c r="AD284" i="13"/>
  <c r="AG483" i="13"/>
  <c r="AH483" i="13" s="1"/>
  <c r="AI483" i="13" s="1"/>
  <c r="W138" i="11"/>
  <c r="AG138" i="11" s="1"/>
  <c r="AG563" i="13"/>
  <c r="W158" i="11"/>
  <c r="AG158" i="11" s="1"/>
  <c r="Y138" i="11"/>
  <c r="Y218" i="11" s="1"/>
  <c r="Y280" i="13"/>
  <c r="AA280" i="13"/>
  <c r="AA138" i="11"/>
  <c r="AA218" i="11" s="1"/>
  <c r="AC280" i="13"/>
  <c r="AC138" i="11"/>
  <c r="AC218" i="11" s="1"/>
  <c r="X134" i="11"/>
  <c r="X214" i="11" s="1"/>
  <c r="X276" i="13"/>
  <c r="Y276" i="13"/>
  <c r="Y134" i="11"/>
  <c r="Y214" i="11" s="1"/>
  <c r="Z134" i="11"/>
  <c r="Z214" i="11" s="1"/>
  <c r="Z276" i="13"/>
  <c r="AA276" i="13"/>
  <c r="AA134" i="11"/>
  <c r="AA214" i="11" s="1"/>
  <c r="AB134" i="11"/>
  <c r="AB214" i="11" s="1"/>
  <c r="AB276" i="13"/>
  <c r="AC276" i="13"/>
  <c r="AC134" i="11"/>
  <c r="AC214" i="11" s="1"/>
  <c r="AD134" i="11"/>
  <c r="AD214" i="11" s="1"/>
  <c r="AD276" i="13"/>
  <c r="AH507" i="13"/>
  <c r="AI507" i="13"/>
  <c r="W139" i="11"/>
  <c r="AG139" i="11" s="1"/>
  <c r="AG484" i="13"/>
  <c r="AG564" i="13"/>
  <c r="AH564" i="13" s="1"/>
  <c r="AI564" i="13" s="1"/>
  <c r="W159" i="11"/>
  <c r="AG159" i="11" s="1"/>
  <c r="X281" i="13"/>
  <c r="X139" i="11"/>
  <c r="X219" i="11" s="1"/>
  <c r="Z281" i="13"/>
  <c r="Z139" i="11"/>
  <c r="Z219" i="11" s="1"/>
  <c r="AB281" i="13"/>
  <c r="AB139" i="11"/>
  <c r="AB219" i="11" s="1"/>
  <c r="AD139" i="11"/>
  <c r="AD219" i="11" s="1"/>
  <c r="AD281" i="13"/>
  <c r="AG822" i="13"/>
  <c r="AH822" i="13" s="1"/>
  <c r="AI822" i="13" s="1"/>
  <c r="W239" i="13"/>
  <c r="AG239" i="13" s="1"/>
  <c r="AG480" i="13"/>
  <c r="AH480" i="13" s="1"/>
  <c r="AI480" i="13" s="1"/>
  <c r="W135" i="11"/>
  <c r="AG135" i="11" s="1"/>
  <c r="W155" i="11"/>
  <c r="AG155" i="11" s="1"/>
  <c r="AG560" i="13"/>
  <c r="AH560" i="13" s="1"/>
  <c r="AI560" i="13" s="1"/>
  <c r="X135" i="11"/>
  <c r="X215" i="11" s="1"/>
  <c r="X277" i="13"/>
  <c r="Z135" i="11"/>
  <c r="Z215" i="11" s="1"/>
  <c r="Z277" i="13"/>
  <c r="AB135" i="11"/>
  <c r="AB215" i="11" s="1"/>
  <c r="AB277" i="13"/>
  <c r="AD277" i="13"/>
  <c r="AD135" i="11"/>
  <c r="AD215" i="11" s="1"/>
  <c r="AH598" i="13"/>
  <c r="AI598" i="13"/>
  <c r="AG818" i="13"/>
  <c r="AH818" i="13" s="1"/>
  <c r="AI818" i="13" s="1"/>
  <c r="W235" i="13"/>
  <c r="AG235" i="13" s="1"/>
  <c r="AG485" i="13"/>
  <c r="W140" i="11"/>
  <c r="AG140" i="11" s="1"/>
  <c r="AG565" i="13"/>
  <c r="AH565" i="13" s="1"/>
  <c r="AI565" i="13" s="1"/>
  <c r="W160" i="11"/>
  <c r="AG160" i="11" s="1"/>
  <c r="X282" i="13"/>
  <c r="X140" i="11"/>
  <c r="X220" i="11" s="1"/>
  <c r="Y282" i="13"/>
  <c r="Y140" i="11"/>
  <c r="Y220" i="11" s="1"/>
  <c r="AA282" i="13"/>
  <c r="AA140" i="11"/>
  <c r="AA220" i="11" s="1"/>
  <c r="AC140" i="11"/>
  <c r="AC220" i="11" s="1"/>
  <c r="AC282" i="13"/>
  <c r="Y278" i="13"/>
  <c r="Y136" i="11"/>
  <c r="Y216" i="11" s="1"/>
  <c r="AA278" i="13"/>
  <c r="AA136" i="11"/>
  <c r="AA216" i="11" s="1"/>
  <c r="AC278" i="13"/>
  <c r="AC136" i="11"/>
  <c r="AC216" i="11" s="1"/>
  <c r="AI500" i="13"/>
  <c r="AH500" i="13"/>
  <c r="AG486" i="13"/>
  <c r="AH486" i="13" s="1"/>
  <c r="AI486" i="13" s="1"/>
  <c r="W141" i="11"/>
  <c r="AG141" i="11" s="1"/>
  <c r="W161" i="11"/>
  <c r="AG161" i="11" s="1"/>
  <c r="AG566" i="13"/>
  <c r="AH566" i="13" s="1"/>
  <c r="AI566" i="13" s="1"/>
  <c r="Y141" i="11"/>
  <c r="Y221" i="11" s="1"/>
  <c r="Y283" i="13"/>
  <c r="W137" i="11"/>
  <c r="AG137" i="11" s="1"/>
  <c r="AG482" i="13"/>
  <c r="W157" i="11"/>
  <c r="AG157" i="11" s="1"/>
  <c r="AG562" i="13"/>
  <c r="AH562" i="13" s="1"/>
  <c r="AI562" i="13" s="1"/>
  <c r="X279" i="13"/>
  <c r="X137" i="11"/>
  <c r="X217" i="11" s="1"/>
  <c r="Z279" i="13"/>
  <c r="Z137" i="11"/>
  <c r="Z217" i="11" s="1"/>
  <c r="AB137" i="11"/>
  <c r="AB217" i="11" s="1"/>
  <c r="AB279" i="13"/>
  <c r="AD137" i="11"/>
  <c r="AD217" i="11" s="1"/>
  <c r="AD279" i="13"/>
  <c r="AH600" i="13"/>
  <c r="AI600" i="13"/>
  <c r="AG820" i="13"/>
  <c r="AH820" i="13" s="1"/>
  <c r="AI820" i="13" s="1"/>
  <c r="W237" i="13"/>
  <c r="AG237" i="13" s="1"/>
  <c r="AG478" i="13"/>
  <c r="AH478" i="13" s="1"/>
  <c r="AI478" i="13" s="1"/>
  <c r="W133" i="11"/>
  <c r="AG133" i="11" s="1"/>
  <c r="AG558" i="13"/>
  <c r="AH558" i="13" s="1"/>
  <c r="AI558" i="13" s="1"/>
  <c r="W153" i="11"/>
  <c r="AG153" i="11" s="1"/>
  <c r="X275" i="13"/>
  <c r="X133" i="11"/>
  <c r="X213" i="11" s="1"/>
  <c r="Y275" i="13"/>
  <c r="Y133" i="11"/>
  <c r="Y213" i="11" s="1"/>
  <c r="AA275" i="13"/>
  <c r="AA133" i="11"/>
  <c r="AA213" i="11" s="1"/>
  <c r="AC133" i="11"/>
  <c r="AC213" i="11" s="1"/>
  <c r="AC275" i="13"/>
  <c r="AD275" i="13"/>
  <c r="AD133" i="11"/>
  <c r="AD213" i="11" s="1"/>
  <c r="AB191" i="13"/>
  <c r="X130" i="11"/>
  <c r="X210" i="11" s="1"/>
  <c r="X272" i="13"/>
  <c r="Y130" i="11"/>
  <c r="Y210" i="11" s="1"/>
  <c r="Y272" i="13"/>
  <c r="Z130" i="11"/>
  <c r="Z210" i="11" s="1"/>
  <c r="Z272" i="13"/>
  <c r="AA130" i="11"/>
  <c r="AA210" i="11" s="1"/>
  <c r="AA272" i="13"/>
  <c r="AB272" i="13"/>
  <c r="AB130" i="11"/>
  <c r="AB210" i="11" s="1"/>
  <c r="AC130" i="11"/>
  <c r="AC210" i="11" s="1"/>
  <c r="AC272" i="13"/>
  <c r="AD130" i="11"/>
  <c r="AD210" i="11" s="1"/>
  <c r="AD272" i="13"/>
  <c r="AG354" i="13"/>
  <c r="AH354" i="13" s="1"/>
  <c r="AI354" i="13" s="1"/>
  <c r="AG494" i="13"/>
  <c r="AG794" i="13"/>
  <c r="AH794" i="13" s="1"/>
  <c r="AI794" i="13" s="1"/>
  <c r="X508" i="13"/>
  <c r="X509" i="13" s="1"/>
  <c r="Y368" i="13"/>
  <c r="Y369" i="13" s="1"/>
  <c r="AA273" i="13"/>
  <c r="AA131" i="11"/>
  <c r="AA211" i="11" s="1"/>
  <c r="AD273" i="13"/>
  <c r="AD131" i="11"/>
  <c r="AD211" i="11" s="1"/>
  <c r="AG454" i="13"/>
  <c r="AH454" i="13" s="1"/>
  <c r="AI454" i="13" s="1"/>
  <c r="AG534" i="13"/>
  <c r="AH534" i="13" s="1"/>
  <c r="AI534" i="13" s="1"/>
  <c r="AG614" i="13"/>
  <c r="AH614" i="13" s="1"/>
  <c r="AI614" i="13" s="1"/>
  <c r="Z728" i="13"/>
  <c r="Z729" i="13" s="1"/>
  <c r="AD508" i="13"/>
  <c r="AD509" i="13" s="1"/>
  <c r="AD728" i="13"/>
  <c r="AD729" i="13" s="1"/>
  <c r="W236" i="13"/>
  <c r="AG236" i="13" s="1"/>
  <c r="AG819" i="13"/>
  <c r="AH819" i="13" s="1"/>
  <c r="AI819" i="13" s="1"/>
  <c r="AG634" i="13"/>
  <c r="AH634" i="13" s="1"/>
  <c r="AI634" i="13" s="1"/>
  <c r="AH635" i="13"/>
  <c r="AI635" i="13"/>
  <c r="AI645" i="13"/>
  <c r="AH645" i="13"/>
  <c r="AH636" i="13"/>
  <c r="AI636" i="13"/>
  <c r="AC132" i="11"/>
  <c r="Z388" i="13"/>
  <c r="Z389" i="13" s="1"/>
  <c r="AG734" i="13"/>
  <c r="AH734" i="13" s="1"/>
  <c r="AI734" i="13" s="1"/>
  <c r="W189" i="11"/>
  <c r="AG251" i="13"/>
  <c r="Y209" i="11"/>
  <c r="Z568" i="13"/>
  <c r="Z569" i="13" s="1"/>
  <c r="Z203" i="11"/>
  <c r="Z204" i="11" s="1"/>
  <c r="Z209" i="11"/>
  <c r="AA209" i="11"/>
  <c r="AB488" i="13"/>
  <c r="AB489" i="13" s="1"/>
  <c r="AD568" i="13"/>
  <c r="AD569" i="13" s="1"/>
  <c r="AD748" i="13"/>
  <c r="AD749" i="13" s="1"/>
  <c r="AB183" i="11"/>
  <c r="AB184" i="11" s="1"/>
  <c r="AC588" i="13"/>
  <c r="AC589" i="13" s="1"/>
  <c r="AG836" i="13"/>
  <c r="AH836" i="13" s="1"/>
  <c r="AI836" i="13" s="1"/>
  <c r="W253" i="13"/>
  <c r="AG253" i="13" s="1"/>
  <c r="X215" i="13"/>
  <c r="Y215" i="13"/>
  <c r="Z215" i="13"/>
  <c r="AA215" i="13"/>
  <c r="AB215" i="13"/>
  <c r="AC215" i="13"/>
  <c r="AD215" i="13"/>
  <c r="W256" i="13"/>
  <c r="AG256" i="13" s="1"/>
  <c r="AG839" i="13"/>
  <c r="AH839" i="13" s="1"/>
  <c r="AI839" i="13" s="1"/>
  <c r="W257" i="13"/>
  <c r="AG257" i="13" s="1"/>
  <c r="AG840" i="13"/>
  <c r="AH840" i="13" s="1"/>
  <c r="AI840" i="13" s="1"/>
  <c r="X219" i="13"/>
  <c r="Y219" i="13"/>
  <c r="Z219" i="13"/>
  <c r="AA219" i="13"/>
  <c r="AB219" i="13"/>
  <c r="AC219" i="13"/>
  <c r="AD219" i="13"/>
  <c r="W263" i="13"/>
  <c r="AG263" i="13" s="1"/>
  <c r="AG846" i="13"/>
  <c r="AH846" i="13" s="1"/>
  <c r="AI846" i="13" s="1"/>
  <c r="X224" i="13"/>
  <c r="Y224" i="13"/>
  <c r="Z224" i="13"/>
  <c r="AA224" i="13"/>
  <c r="AB224" i="13"/>
  <c r="AC224" i="13"/>
  <c r="AD224" i="13"/>
  <c r="Y284" i="13"/>
  <c r="Y142" i="11"/>
  <c r="Y222" i="11" s="1"/>
  <c r="AA284" i="13"/>
  <c r="AA142" i="11"/>
  <c r="AA222" i="11" s="1"/>
  <c r="AC142" i="11"/>
  <c r="AC222" i="11" s="1"/>
  <c r="AC284" i="13"/>
  <c r="AI506" i="13"/>
  <c r="AH506" i="13"/>
  <c r="X138" i="11"/>
  <c r="X218" i="11" s="1"/>
  <c r="X280" i="13"/>
  <c r="Z138" i="11"/>
  <c r="Z218" i="11" s="1"/>
  <c r="Z280" i="13"/>
  <c r="AB280" i="13"/>
  <c r="AB138" i="11"/>
  <c r="AB218" i="11" s="1"/>
  <c r="AD280" i="13"/>
  <c r="AD138" i="11"/>
  <c r="AD218" i="11" s="1"/>
  <c r="AG821" i="13"/>
  <c r="AH821" i="13" s="1"/>
  <c r="AI821" i="13" s="1"/>
  <c r="W238" i="13"/>
  <c r="AG238" i="13" s="1"/>
  <c r="W134" i="11"/>
  <c r="AG134" i="11" s="1"/>
  <c r="AG479" i="13"/>
  <c r="AH479" i="13" s="1"/>
  <c r="AI479" i="13" s="1"/>
  <c r="W154" i="11"/>
  <c r="AG154" i="11" s="1"/>
  <c r="AG559" i="13"/>
  <c r="AH559" i="13" s="1"/>
  <c r="AI559" i="13" s="1"/>
  <c r="AG816" i="13"/>
  <c r="AH816" i="13" s="1"/>
  <c r="AI816" i="13" s="1"/>
  <c r="W233" i="13"/>
  <c r="AG233" i="13" s="1"/>
  <c r="W243" i="13"/>
  <c r="AG243" i="13" s="1"/>
  <c r="AG826" i="13"/>
  <c r="AH826" i="13" s="1"/>
  <c r="AI826" i="13" s="1"/>
  <c r="Y139" i="11"/>
  <c r="Y219" i="11" s="1"/>
  <c r="Y281" i="13"/>
  <c r="AA139" i="11"/>
  <c r="AA219" i="11" s="1"/>
  <c r="AA281" i="13"/>
  <c r="AC281" i="13"/>
  <c r="AC139" i="11"/>
  <c r="AC219" i="11" s="1"/>
  <c r="AI621" i="13"/>
  <c r="AH621" i="13"/>
  <c r="Y135" i="11"/>
  <c r="Y215" i="11" s="1"/>
  <c r="Y277" i="13"/>
  <c r="AA277" i="13"/>
  <c r="AA135" i="11"/>
  <c r="AA215" i="11" s="1"/>
  <c r="AC135" i="11"/>
  <c r="AC215" i="11" s="1"/>
  <c r="AC277" i="13"/>
  <c r="AI378" i="13"/>
  <c r="AH378" i="13"/>
  <c r="AD388" i="13"/>
  <c r="AD389" i="13" s="1"/>
  <c r="AG827" i="13"/>
  <c r="AH827" i="13" s="1"/>
  <c r="AI827" i="13" s="1"/>
  <c r="W244" i="13"/>
  <c r="AG244" i="13" s="1"/>
  <c r="Z140" i="11"/>
  <c r="Z220" i="11" s="1"/>
  <c r="Z282" i="13"/>
  <c r="AB140" i="11"/>
  <c r="AB220" i="11" s="1"/>
  <c r="AB282" i="13"/>
  <c r="AD282" i="13"/>
  <c r="AD140" i="11"/>
  <c r="AD220" i="11" s="1"/>
  <c r="AG481" i="13"/>
  <c r="W136" i="11"/>
  <c r="AG136" i="11" s="1"/>
  <c r="AG561" i="13"/>
  <c r="AH561" i="13" s="1"/>
  <c r="AI561" i="13" s="1"/>
  <c r="W156" i="11"/>
  <c r="AG156" i="11" s="1"/>
  <c r="X278" i="13"/>
  <c r="X136" i="11"/>
  <c r="X216" i="11" s="1"/>
  <c r="Z278" i="13"/>
  <c r="Z136" i="11"/>
  <c r="Z216" i="11" s="1"/>
  <c r="AB278" i="13"/>
  <c r="AB136" i="11"/>
  <c r="AB216" i="11" s="1"/>
  <c r="AD278" i="13"/>
  <c r="AD136" i="11"/>
  <c r="AD216" i="11" s="1"/>
  <c r="AH599" i="13"/>
  <c r="AI599" i="13"/>
  <c r="X283" i="13"/>
  <c r="X141" i="11"/>
  <c r="X221" i="11" s="1"/>
  <c r="Z141" i="11"/>
  <c r="Z221" i="11" s="1"/>
  <c r="Z283" i="13"/>
  <c r="AA283" i="13"/>
  <c r="AA141" i="11"/>
  <c r="AA221" i="11" s="1"/>
  <c r="AB283" i="13"/>
  <c r="AB141" i="11"/>
  <c r="AB221" i="11" s="1"/>
  <c r="AC141" i="11"/>
  <c r="AC221" i="11" s="1"/>
  <c r="AC283" i="13"/>
  <c r="AD283" i="13"/>
  <c r="AD141" i="11"/>
  <c r="AD221" i="11" s="1"/>
  <c r="W241" i="13"/>
  <c r="AG241" i="13" s="1"/>
  <c r="AG824" i="13"/>
  <c r="AH824" i="13" s="1"/>
  <c r="AI824" i="13" s="1"/>
  <c r="Y279" i="13"/>
  <c r="Y137" i="11"/>
  <c r="Y217" i="11" s="1"/>
  <c r="AA279" i="13"/>
  <c r="AA137" i="11"/>
  <c r="AA217" i="11" s="1"/>
  <c r="AC279" i="13"/>
  <c r="AC137" i="11"/>
  <c r="AC217" i="11" s="1"/>
  <c r="AI501" i="13"/>
  <c r="AH501" i="13"/>
  <c r="Z133" i="11"/>
  <c r="Z213" i="11" s="1"/>
  <c r="Z275" i="13"/>
  <c r="AB133" i="11"/>
  <c r="AB213" i="11" s="1"/>
  <c r="AB275" i="13"/>
  <c r="AG474" i="13"/>
  <c r="AH474" i="13" s="1"/>
  <c r="AI474" i="13" s="1"/>
  <c r="W129" i="11"/>
  <c r="W149" i="11"/>
  <c r="AG554" i="13"/>
  <c r="AH554" i="13" s="1"/>
  <c r="AI554" i="13" s="1"/>
  <c r="AB368" i="13"/>
  <c r="AB369" i="13" s="1"/>
  <c r="Z273" i="13"/>
  <c r="Z131" i="11"/>
  <c r="Z211" i="11" s="1"/>
  <c r="AC273" i="13"/>
  <c r="AC131" i="11"/>
  <c r="AC211" i="11" s="1"/>
  <c r="AG594" i="13"/>
  <c r="AH594" i="13" s="1"/>
  <c r="AI594" i="13" s="1"/>
  <c r="W130" i="11"/>
  <c r="AG130" i="11" s="1"/>
  <c r="AG475" i="13"/>
  <c r="AH475" i="13" s="1"/>
  <c r="AI475" i="13" s="1"/>
  <c r="AG555" i="13"/>
  <c r="AH555" i="13" s="1"/>
  <c r="AI555" i="13" s="1"/>
  <c r="W150" i="11"/>
  <c r="AG150" i="11" s="1"/>
  <c r="AG556" i="13"/>
  <c r="AH556" i="13" s="1"/>
  <c r="AI556" i="13" s="1"/>
  <c r="W151" i="11"/>
  <c r="AG151" i="11" s="1"/>
  <c r="AB131" i="11"/>
  <c r="AB211" i="11" s="1"/>
  <c r="AB273" i="13"/>
  <c r="AG476" i="13"/>
  <c r="AH476" i="13" s="1"/>
  <c r="AI476" i="13" s="1"/>
  <c r="W131" i="11"/>
  <c r="AG131" i="11" s="1"/>
  <c r="X131" i="11"/>
  <c r="X211" i="11" s="1"/>
  <c r="X273" i="13"/>
  <c r="AG434" i="13"/>
  <c r="AH434" i="13" s="1"/>
  <c r="AI434" i="13" s="1"/>
  <c r="W232" i="13"/>
  <c r="AG232" i="13" s="1"/>
  <c r="AG815" i="13"/>
  <c r="AH815" i="13" s="1"/>
  <c r="AI815" i="13" s="1"/>
  <c r="X171" i="13"/>
  <c r="X211" i="13"/>
  <c r="Y171" i="13"/>
  <c r="Y211" i="13"/>
  <c r="Z171" i="13"/>
  <c r="Z348" i="13"/>
  <c r="Z349" i="13" s="1"/>
  <c r="Z468" i="13"/>
  <c r="Z469" i="13" s="1"/>
  <c r="Z211" i="13"/>
  <c r="AA171" i="13"/>
  <c r="AA348" i="13"/>
  <c r="AA349" i="13" s="1"/>
  <c r="AA468" i="13"/>
  <c r="AA469" i="13" s="1"/>
  <c r="AA211" i="13"/>
  <c r="AB171" i="13"/>
  <c r="AB211" i="13"/>
  <c r="AC171" i="13"/>
  <c r="AC468" i="13"/>
  <c r="AC469" i="13" s="1"/>
  <c r="AC211" i="13"/>
  <c r="AD171" i="13"/>
  <c r="AD468" i="13"/>
  <c r="AD469" i="13" s="1"/>
  <c r="AD211" i="13"/>
  <c r="Y273" i="13"/>
  <c r="Y131" i="11"/>
  <c r="Y211" i="11" s="1"/>
  <c r="W528" i="13"/>
  <c r="AG514" i="13"/>
  <c r="AH514" i="13" s="1"/>
  <c r="AI514" i="13" s="1"/>
  <c r="AA448" i="13"/>
  <c r="AA449" i="13" s="1"/>
  <c r="AH644" i="13"/>
  <c r="AI644" i="13"/>
  <c r="AI641" i="13"/>
  <c r="AH641" i="13"/>
  <c r="AI646" i="13"/>
  <c r="AH646" i="13"/>
  <c r="AB132" i="11"/>
  <c r="AG377" i="13"/>
  <c r="W388" i="13"/>
  <c r="Y388" i="13"/>
  <c r="Y389" i="13" s="1"/>
  <c r="AA388" i="13"/>
  <c r="AA389" i="13" s="1"/>
  <c r="X209" i="11"/>
  <c r="Z163" i="11"/>
  <c r="Z164" i="11" s="1"/>
  <c r="Z748" i="13"/>
  <c r="Z749" i="13" s="1"/>
  <c r="AB209" i="11"/>
  <c r="AC488" i="13"/>
  <c r="AC489" i="13" s="1"/>
  <c r="AC209" i="11"/>
  <c r="AD163" i="11"/>
  <c r="AD164" i="11" s="1"/>
  <c r="AD203" i="11"/>
  <c r="AD204" i="11" s="1"/>
  <c r="AD209" i="11"/>
  <c r="X191" i="13"/>
  <c r="AA191" i="13"/>
  <c r="AB588" i="13"/>
  <c r="AB589" i="13" s="1"/>
  <c r="AC183" i="11"/>
  <c r="AC184" i="11" s="1"/>
  <c r="AD191" i="13"/>
  <c r="X786" i="13"/>
  <c r="AB786" i="13"/>
  <c r="Z782" i="13"/>
  <c r="AD782" i="13"/>
  <c r="X778" i="13"/>
  <c r="AB778" i="13"/>
  <c r="AA787" i="13"/>
  <c r="Y783" i="13"/>
  <c r="AC783" i="13"/>
  <c r="AA779" i="13"/>
  <c r="AA784" i="13"/>
  <c r="Y780" i="13"/>
  <c r="AC780" i="13"/>
  <c r="AA775" i="13"/>
  <c r="Y785" i="13"/>
  <c r="AC785" i="13"/>
  <c r="AA781" i="13"/>
  <c r="Z776" i="13"/>
  <c r="AD776" i="13"/>
  <c r="Y786" i="13"/>
  <c r="AC786" i="13"/>
  <c r="AA782" i="13"/>
  <c r="Y778" i="13"/>
  <c r="AC778" i="13"/>
  <c r="X787" i="13"/>
  <c r="AB787" i="13"/>
  <c r="Z783" i="13"/>
  <c r="AD783" i="13"/>
  <c r="X779" i="13"/>
  <c r="AB779" i="13"/>
  <c r="X784" i="13"/>
  <c r="AB784" i="13"/>
  <c r="Z780" i="13"/>
  <c r="AD780" i="13"/>
  <c r="X775" i="13"/>
  <c r="AB775" i="13"/>
  <c r="Z785" i="13"/>
  <c r="AD785" i="13"/>
  <c r="X781" i="13"/>
  <c r="AB781" i="13"/>
  <c r="AA776" i="13"/>
  <c r="Z786" i="13"/>
  <c r="AD786" i="13"/>
  <c r="X782" i="13"/>
  <c r="AB782" i="13"/>
  <c r="Z778" i="13"/>
  <c r="AD778" i="13"/>
  <c r="Y787" i="13"/>
  <c r="AC787" i="13"/>
  <c r="AA783" i="13"/>
  <c r="Y779" i="13"/>
  <c r="AC779" i="13"/>
  <c r="Y784" i="13"/>
  <c r="AC784" i="13"/>
  <c r="AA780" i="13"/>
  <c r="Y775" i="13"/>
  <c r="AC775" i="13"/>
  <c r="AA785" i="13"/>
  <c r="Y781" i="13"/>
  <c r="AC781" i="13"/>
  <c r="X776" i="13"/>
  <c r="AB776" i="13"/>
  <c r="AA786" i="13"/>
  <c r="Y782" i="13"/>
  <c r="AC782" i="13"/>
  <c r="AA778" i="13"/>
  <c r="Z787" i="13"/>
  <c r="AD787" i="13"/>
  <c r="X783" i="13"/>
  <c r="AB783" i="13"/>
  <c r="Z779" i="13"/>
  <c r="AD779" i="13"/>
  <c r="Z784" i="13"/>
  <c r="AD784" i="13"/>
  <c r="X780" i="13"/>
  <c r="AB780" i="13"/>
  <c r="Z775" i="13"/>
  <c r="AD775" i="13"/>
  <c r="X785" i="13"/>
  <c r="AB785" i="13"/>
  <c r="Z781" i="13"/>
  <c r="AD781" i="13"/>
  <c r="Y776" i="13"/>
  <c r="AC776" i="13"/>
  <c r="W787" i="13"/>
  <c r="AG787" i="13" s="1"/>
  <c r="AH787" i="13" s="1"/>
  <c r="AI787" i="13" s="1"/>
  <c r="AC597" i="13"/>
  <c r="AC608" i="13" s="1"/>
  <c r="AC609" i="13" s="1"/>
  <c r="AA637" i="13"/>
  <c r="AA648" i="13" s="1"/>
  <c r="AA649" i="13" s="1"/>
  <c r="X677" i="13"/>
  <c r="AB677" i="13"/>
  <c r="AB688" i="13" s="1"/>
  <c r="AB689" i="13" s="1"/>
  <c r="W697" i="13"/>
  <c r="AG697" i="13" s="1"/>
  <c r="AA697" i="13"/>
  <c r="AA708" i="13" s="1"/>
  <c r="AA709" i="13" s="1"/>
  <c r="W637" i="13"/>
  <c r="AG637" i="13" s="1"/>
  <c r="AH637" i="13" s="1"/>
  <c r="AI637" i="13" s="1"/>
  <c r="W837" i="13"/>
  <c r="Y677" i="13"/>
  <c r="Y688" i="13" s="1"/>
  <c r="Y689" i="13" s="1"/>
  <c r="AC677" i="13"/>
  <c r="X697" i="13"/>
  <c r="X708" i="13" s="1"/>
  <c r="X709" i="13" s="1"/>
  <c r="AB697" i="13"/>
  <c r="AB708" i="13" s="1"/>
  <c r="AB709" i="13" s="1"/>
  <c r="X437" i="13"/>
  <c r="X448" i="13" s="1"/>
  <c r="X449" i="13" s="1"/>
  <c r="AA737" i="13"/>
  <c r="AA192" i="11" s="1"/>
  <c r="AB437" i="13"/>
  <c r="AB448" i="13" s="1"/>
  <c r="AB449" i="13" s="1"/>
  <c r="AC517" i="13"/>
  <c r="AC528" i="13" s="1"/>
  <c r="AC529" i="13" s="1"/>
  <c r="W582" i="13"/>
  <c r="W578" i="13"/>
  <c r="W576" i="13"/>
  <c r="W586" i="13"/>
  <c r="W583" i="13"/>
  <c r="W580" i="13"/>
  <c r="W581" i="13"/>
  <c r="X737" i="13"/>
  <c r="X192" i="11" s="1"/>
  <c r="X203" i="11" s="1"/>
  <c r="X204" i="11" s="1"/>
  <c r="Y437" i="13"/>
  <c r="Y448" i="13" s="1"/>
  <c r="Y449" i="13" s="1"/>
  <c r="AB737" i="13"/>
  <c r="AB192" i="11" s="1"/>
  <c r="AC437" i="13"/>
  <c r="AC448" i="13" s="1"/>
  <c r="AC449" i="13" s="1"/>
  <c r="W587" i="13"/>
  <c r="W574" i="13"/>
  <c r="W579" i="13"/>
  <c r="W584" i="13"/>
  <c r="W585" i="13"/>
  <c r="W575" i="13"/>
  <c r="X337" i="13"/>
  <c r="X348" i="13" s="1"/>
  <c r="X349" i="13" s="1"/>
  <c r="W797" i="13"/>
  <c r="AG797" i="13" s="1"/>
  <c r="AH797" i="13" s="1"/>
  <c r="AI797" i="13" s="1"/>
  <c r="AA797" i="13"/>
  <c r="AC717" i="13"/>
  <c r="AC728" i="13" s="1"/>
  <c r="AC729" i="13" s="1"/>
  <c r="AD537" i="13"/>
  <c r="AD548" i="13" s="1"/>
  <c r="AD549" i="13" s="1"/>
  <c r="Z637" i="13"/>
  <c r="Z648" i="13" s="1"/>
  <c r="Z649" i="13" s="1"/>
  <c r="AB597" i="13"/>
  <c r="AB608" i="13" s="1"/>
  <c r="AB609" i="13" s="1"/>
  <c r="W667" i="13"/>
  <c r="AG667" i="13" s="1"/>
  <c r="AH667" i="13" s="1"/>
  <c r="AI667" i="13" s="1"/>
  <c r="X717" i="13"/>
  <c r="X728" i="13" s="1"/>
  <c r="X729" i="13" s="1"/>
  <c r="AD797" i="13"/>
  <c r="X597" i="13"/>
  <c r="X608" i="13" s="1"/>
  <c r="X609" i="13" s="1"/>
  <c r="AC557" i="13"/>
  <c r="AC152" i="11" s="1"/>
  <c r="AC163" i="11" s="1"/>
  <c r="AC164" i="11" s="1"/>
  <c r="W617" i="13"/>
  <c r="AG617" i="13" s="1"/>
  <c r="AH617" i="13" s="1"/>
  <c r="AI617" i="13" s="1"/>
  <c r="Y457" i="13"/>
  <c r="Y468" i="13" s="1"/>
  <c r="Y469" i="13" s="1"/>
  <c r="Z537" i="13"/>
  <c r="Z548" i="13" s="1"/>
  <c r="Z549" i="13" s="1"/>
  <c r="AA617" i="13"/>
  <c r="AA628" i="13" s="1"/>
  <c r="AA629" i="13" s="1"/>
  <c r="Z697" i="13"/>
  <c r="Z708" i="13" s="1"/>
  <c r="Z709" i="13" s="1"/>
  <c r="AD697" i="13"/>
  <c r="AD708" i="13" s="1"/>
  <c r="AD709" i="13" s="1"/>
  <c r="AC377" i="13"/>
  <c r="AC388" i="13" s="1"/>
  <c r="AC389" i="13" s="1"/>
  <c r="X477" i="13"/>
  <c r="Y557" i="13"/>
  <c r="Y152" i="11" s="1"/>
  <c r="Y163" i="11" s="1"/>
  <c r="Y164" i="11" s="1"/>
  <c r="Y737" i="13"/>
  <c r="Y192" i="11" s="1"/>
  <c r="Z437" i="13"/>
  <c r="Z448" i="13" s="1"/>
  <c r="Z449" i="13" s="1"/>
  <c r="AC737" i="13"/>
  <c r="AC192" i="11" s="1"/>
  <c r="AD437" i="13"/>
  <c r="AD448" i="13" s="1"/>
  <c r="AD449" i="13" s="1"/>
  <c r="AA677" i="13"/>
  <c r="AA688" i="13" s="1"/>
  <c r="AA689" i="13" s="1"/>
  <c r="AB717" i="13"/>
  <c r="AB728" i="13" s="1"/>
  <c r="AB729" i="13" s="1"/>
  <c r="AD637" i="13"/>
  <c r="AD648" i="13" s="1"/>
  <c r="AD649" i="13" s="1"/>
  <c r="Y517" i="13"/>
  <c r="Y528" i="13" s="1"/>
  <c r="Y529" i="13" s="1"/>
  <c r="AD597" i="13"/>
  <c r="AD608" i="13" s="1"/>
  <c r="AD609" i="13" s="1"/>
  <c r="W736" i="13"/>
  <c r="W675" i="13"/>
  <c r="W695" i="13"/>
  <c r="AG695" i="13" s="1"/>
  <c r="W715" i="13"/>
  <c r="AG715" i="13" s="1"/>
  <c r="AH715" i="13" s="1"/>
  <c r="AI715" i="13" s="1"/>
  <c r="X795" i="13"/>
  <c r="Z795" i="13"/>
  <c r="AB795" i="13"/>
  <c r="AC795" i="13"/>
  <c r="W716" i="13"/>
  <c r="AG716" i="13" s="1"/>
  <c r="AH716" i="13" s="1"/>
  <c r="AI716" i="13" s="1"/>
  <c r="X796" i="13"/>
  <c r="Z796" i="13"/>
  <c r="AC796" i="13"/>
  <c r="W738" i="13"/>
  <c r="W699" i="13"/>
  <c r="AG699" i="13" s="1"/>
  <c r="Y799" i="13"/>
  <c r="AA799" i="13"/>
  <c r="AC799" i="13"/>
  <c r="X839" i="13"/>
  <c r="Y839" i="13"/>
  <c r="Z839" i="13"/>
  <c r="AA839" i="13"/>
  <c r="AB839" i="13"/>
  <c r="AC839" i="13"/>
  <c r="AD839" i="13"/>
  <c r="W680" i="13"/>
  <c r="Y800" i="13"/>
  <c r="AA800" i="13"/>
  <c r="AB800" i="13"/>
  <c r="AD800" i="13"/>
  <c r="W740" i="13"/>
  <c r="W741" i="13"/>
  <c r="W681" i="13"/>
  <c r="W721" i="13"/>
  <c r="AG721" i="13" s="1"/>
  <c r="AH721" i="13" s="1"/>
  <c r="AI721" i="13" s="1"/>
  <c r="X801" i="13"/>
  <c r="Z801" i="13"/>
  <c r="AA801" i="13"/>
  <c r="AC801" i="13"/>
  <c r="Y802" i="13"/>
  <c r="AB802" i="13"/>
  <c r="AD802" i="13"/>
  <c r="W742" i="13"/>
  <c r="X843" i="13"/>
  <c r="Y843" i="13"/>
  <c r="Z843" i="13"/>
  <c r="AA843" i="13"/>
  <c r="AB843" i="13"/>
  <c r="AC843" i="13"/>
  <c r="AD843" i="13"/>
  <c r="W683" i="13"/>
  <c r="W684" i="13"/>
  <c r="W687" i="13"/>
  <c r="W782" i="13"/>
  <c r="AG782" i="13" s="1"/>
  <c r="AH782" i="13" s="1"/>
  <c r="AI782" i="13" s="1"/>
  <c r="W419" i="13"/>
  <c r="AG419" i="13" s="1"/>
  <c r="AH419" i="13" s="1"/>
  <c r="AI419" i="13" s="1"/>
  <c r="W341" i="13"/>
  <c r="AG341" i="13" s="1"/>
  <c r="W320" i="13"/>
  <c r="AG320" i="13" s="1"/>
  <c r="AH320" i="13" s="1"/>
  <c r="AI320" i="13" s="1"/>
  <c r="W326" i="13"/>
  <c r="AG326" i="13" s="1"/>
  <c r="AH326" i="13" s="1"/>
  <c r="AI326" i="13" s="1"/>
  <c r="W343" i="13"/>
  <c r="AG343" i="13" s="1"/>
  <c r="W314" i="13"/>
  <c r="Z656" i="13"/>
  <c r="W415" i="13"/>
  <c r="AG415" i="13" s="1"/>
  <c r="AH415" i="13" s="1"/>
  <c r="AI415" i="13" s="1"/>
  <c r="W774" i="13"/>
  <c r="W338" i="13"/>
  <c r="AG338" i="13" s="1"/>
  <c r="W334" i="13"/>
  <c r="W754" i="13"/>
  <c r="W825" i="13"/>
  <c r="W781" i="13"/>
  <c r="AG781" i="13" s="1"/>
  <c r="AH781" i="13" s="1"/>
  <c r="AI781" i="13" s="1"/>
  <c r="W416" i="13"/>
  <c r="AG416" i="13" s="1"/>
  <c r="AH416" i="13" s="1"/>
  <c r="AI416" i="13" s="1"/>
  <c r="W784" i="13"/>
  <c r="AG784" i="13" s="1"/>
  <c r="AH784" i="13" s="1"/>
  <c r="AI784" i="13" s="1"/>
  <c r="W735" i="13"/>
  <c r="W718" i="13"/>
  <c r="AG718" i="13" s="1"/>
  <c r="AH718" i="13" s="1"/>
  <c r="AI718" i="13" s="1"/>
  <c r="X798" i="13"/>
  <c r="Z798" i="13"/>
  <c r="AC798" i="13"/>
  <c r="W678" i="13"/>
  <c r="Z837" i="13"/>
  <c r="AA837" i="13"/>
  <c r="AD837" i="13"/>
  <c r="AD254" i="13" s="1"/>
  <c r="AB797" i="13"/>
  <c r="W703" i="13"/>
  <c r="AG703" i="13" s="1"/>
  <c r="W723" i="13"/>
  <c r="AG723" i="13" s="1"/>
  <c r="AH723" i="13" s="1"/>
  <c r="AI723" i="13" s="1"/>
  <c r="X803" i="13"/>
  <c r="Z803" i="13"/>
  <c r="AA803" i="13"/>
  <c r="AC803" i="13"/>
  <c r="W724" i="13"/>
  <c r="AG724" i="13" s="1"/>
  <c r="AH724" i="13" s="1"/>
  <c r="AI724" i="13" s="1"/>
  <c r="X804" i="13"/>
  <c r="Z804" i="13"/>
  <c r="AA804" i="13"/>
  <c r="AC804" i="13"/>
  <c r="X844" i="13"/>
  <c r="Y844" i="13"/>
  <c r="Z844" i="13"/>
  <c r="AA844" i="13"/>
  <c r="AB844" i="13"/>
  <c r="AC844" i="13"/>
  <c r="AD844" i="13"/>
  <c r="X845" i="13"/>
  <c r="Y845" i="13"/>
  <c r="Y262" i="13" s="1"/>
  <c r="Z845" i="13"/>
  <c r="AA845" i="13"/>
  <c r="AB845" i="13"/>
  <c r="AC845" i="13"/>
  <c r="AD845" i="13"/>
  <c r="W685" i="13"/>
  <c r="W725" i="13"/>
  <c r="AG725" i="13" s="1"/>
  <c r="AH725" i="13" s="1"/>
  <c r="AI725" i="13" s="1"/>
  <c r="X805" i="13"/>
  <c r="Z805" i="13"/>
  <c r="AB805" i="13"/>
  <c r="AD805" i="13"/>
  <c r="W726" i="13"/>
  <c r="AG726" i="13" s="1"/>
  <c r="AH726" i="13" s="1"/>
  <c r="AI726" i="13" s="1"/>
  <c r="X806" i="13"/>
  <c r="Z806" i="13"/>
  <c r="AB806" i="13"/>
  <c r="AD806" i="13"/>
  <c r="X846" i="13"/>
  <c r="Y846" i="13"/>
  <c r="Z846" i="13"/>
  <c r="AA846" i="13"/>
  <c r="AB846" i="13"/>
  <c r="AB263" i="13" s="1"/>
  <c r="AC846" i="13"/>
  <c r="AD846" i="13"/>
  <c r="Y807" i="13"/>
  <c r="AA807" i="13"/>
  <c r="AC807" i="13"/>
  <c r="W747" i="13"/>
  <c r="W345" i="13"/>
  <c r="AG345" i="13" s="1"/>
  <c r="W783" i="13"/>
  <c r="AG783" i="13" s="1"/>
  <c r="AH783" i="13" s="1"/>
  <c r="AI783" i="13" s="1"/>
  <c r="W420" i="13"/>
  <c r="AG420" i="13" s="1"/>
  <c r="AH420" i="13" s="1"/>
  <c r="AI420" i="13" s="1"/>
  <c r="W779" i="13"/>
  <c r="AG779" i="13" s="1"/>
  <c r="AH779" i="13" s="1"/>
  <c r="AI779" i="13" s="1"/>
  <c r="W342" i="13"/>
  <c r="AG342" i="13" s="1"/>
  <c r="W426" i="13"/>
  <c r="AG426" i="13" s="1"/>
  <c r="AH426" i="13" s="1"/>
  <c r="AI426" i="13" s="1"/>
  <c r="W322" i="13"/>
  <c r="AG322" i="13" s="1"/>
  <c r="AH322" i="13" s="1"/>
  <c r="AI322" i="13" s="1"/>
  <c r="W339" i="13"/>
  <c r="AG339" i="13" s="1"/>
  <c r="W414" i="13"/>
  <c r="W337" i="13"/>
  <c r="AG337" i="13" s="1"/>
  <c r="X836" i="13"/>
  <c r="Y836" i="13"/>
  <c r="Z836" i="13"/>
  <c r="AA836" i="13"/>
  <c r="AB836" i="13"/>
  <c r="AC836" i="13"/>
  <c r="AD836" i="13"/>
  <c r="W696" i="13"/>
  <c r="AG696" i="13" s="1"/>
  <c r="Y795" i="13"/>
  <c r="AA795" i="13"/>
  <c r="AD795" i="13"/>
  <c r="Y796" i="13"/>
  <c r="AA796" i="13"/>
  <c r="AB796" i="13"/>
  <c r="AD796" i="13"/>
  <c r="X838" i="13"/>
  <c r="Y838" i="13"/>
  <c r="Z838" i="13"/>
  <c r="AA838" i="13"/>
  <c r="AB838" i="13"/>
  <c r="AC838" i="13"/>
  <c r="AD838" i="13"/>
  <c r="W698" i="13"/>
  <c r="AG698" i="13" s="1"/>
  <c r="W719" i="13"/>
  <c r="AG719" i="13" s="1"/>
  <c r="AH719" i="13" s="1"/>
  <c r="AI719" i="13" s="1"/>
  <c r="X799" i="13"/>
  <c r="Z799" i="13"/>
  <c r="AB799" i="13"/>
  <c r="AD799" i="13"/>
  <c r="W739" i="13"/>
  <c r="W700" i="13"/>
  <c r="AG700" i="13" s="1"/>
  <c r="W720" i="13"/>
  <c r="AG720" i="13" s="1"/>
  <c r="AH720" i="13" s="1"/>
  <c r="AI720" i="13" s="1"/>
  <c r="X800" i="13"/>
  <c r="Z800" i="13"/>
  <c r="AC800" i="13"/>
  <c r="X840" i="13"/>
  <c r="Y840" i="13"/>
  <c r="Z840" i="13"/>
  <c r="Z257" i="13" s="1"/>
  <c r="AA840" i="13"/>
  <c r="AB840" i="13"/>
  <c r="AC840" i="13"/>
  <c r="AD840" i="13"/>
  <c r="X841" i="13"/>
  <c r="Y841" i="13"/>
  <c r="Z841" i="13"/>
  <c r="AA841" i="13"/>
  <c r="AB841" i="13"/>
  <c r="AC841" i="13"/>
  <c r="AD841" i="13"/>
  <c r="Y801" i="13"/>
  <c r="AB801" i="13"/>
  <c r="AD801" i="13"/>
  <c r="W722" i="13"/>
  <c r="AG722" i="13" s="1"/>
  <c r="AH722" i="13" s="1"/>
  <c r="AI722" i="13" s="1"/>
  <c r="X802" i="13"/>
  <c r="Z802" i="13"/>
  <c r="AA802" i="13"/>
  <c r="AC802" i="13"/>
  <c r="X842" i="13"/>
  <c r="Y842" i="13"/>
  <c r="Z842" i="13"/>
  <c r="AA842" i="13"/>
  <c r="AB842" i="13"/>
  <c r="AC842" i="13"/>
  <c r="AD842" i="13"/>
  <c r="W743" i="13"/>
  <c r="W704" i="13"/>
  <c r="AG704" i="13" s="1"/>
  <c r="W705" i="13"/>
  <c r="AG705" i="13" s="1"/>
  <c r="AH705" i="13" s="1"/>
  <c r="AI705" i="13" s="1"/>
  <c r="W686" i="13"/>
  <c r="W706" i="13"/>
  <c r="AG706" i="13" s="1"/>
  <c r="W707" i="13"/>
  <c r="AG707" i="13" s="1"/>
  <c r="W327" i="13"/>
  <c r="AG327" i="13" s="1"/>
  <c r="AH327" i="13" s="1"/>
  <c r="AI327" i="13" s="1"/>
  <c r="W344" i="13"/>
  <c r="AG344" i="13" s="1"/>
  <c r="AH344" i="13" s="1"/>
  <c r="AI344" i="13" s="1"/>
  <c r="W323" i="13"/>
  <c r="AG323" i="13" s="1"/>
  <c r="AH323" i="13" s="1"/>
  <c r="AI323" i="13" s="1"/>
  <c r="W778" i="13"/>
  <c r="AG778" i="13" s="1"/>
  <c r="AH778" i="13" s="1"/>
  <c r="AI778" i="13" s="1"/>
  <c r="W324" i="13"/>
  <c r="AG324" i="13" s="1"/>
  <c r="AH324" i="13" s="1"/>
  <c r="AI324" i="13" s="1"/>
  <c r="W346" i="13"/>
  <c r="AG346" i="13" s="1"/>
  <c r="W325" i="13"/>
  <c r="AG325" i="13" s="1"/>
  <c r="AH325" i="13" s="1"/>
  <c r="AI325" i="13" s="1"/>
  <c r="W785" i="13"/>
  <c r="AG785" i="13" s="1"/>
  <c r="AH785" i="13" s="1"/>
  <c r="AI785" i="13" s="1"/>
  <c r="W422" i="13"/>
  <c r="AG422" i="13" s="1"/>
  <c r="AH422" i="13" s="1"/>
  <c r="AI422" i="13" s="1"/>
  <c r="W318" i="13"/>
  <c r="AG318" i="13" s="1"/>
  <c r="AH318" i="13" s="1"/>
  <c r="AI318" i="13" s="1"/>
  <c r="W694" i="13"/>
  <c r="W336" i="13"/>
  <c r="AG336" i="13" s="1"/>
  <c r="X656" i="13"/>
  <c r="W714" i="13"/>
  <c r="W294" i="13"/>
  <c r="W394" i="13"/>
  <c r="W674" i="13"/>
  <c r="W823" i="13"/>
  <c r="W321" i="13"/>
  <c r="AG321" i="13" s="1"/>
  <c r="AH321" i="13" s="1"/>
  <c r="AI321" i="13" s="1"/>
  <c r="W780" i="13"/>
  <c r="AG780" i="13" s="1"/>
  <c r="AH780" i="13" s="1"/>
  <c r="AI780" i="13" s="1"/>
  <c r="W418" i="13"/>
  <c r="AG418" i="13" s="1"/>
  <c r="AH418" i="13" s="1"/>
  <c r="AI418" i="13" s="1"/>
  <c r="W676" i="13"/>
  <c r="Y798" i="13"/>
  <c r="AA798" i="13"/>
  <c r="AB798" i="13"/>
  <c r="AD798" i="13"/>
  <c r="W737" i="13"/>
  <c r="X797" i="13"/>
  <c r="W679" i="13"/>
  <c r="W701" i="13"/>
  <c r="AG701" i="13" s="1"/>
  <c r="W682" i="13"/>
  <c r="W702" i="13"/>
  <c r="AG702" i="13" s="1"/>
  <c r="Y803" i="13"/>
  <c r="AB803" i="13"/>
  <c r="AD803" i="13"/>
  <c r="Y804" i="13"/>
  <c r="AB804" i="13"/>
  <c r="AD804" i="13"/>
  <c r="W744" i="13"/>
  <c r="W745" i="13"/>
  <c r="Y805" i="13"/>
  <c r="AA805" i="13"/>
  <c r="AC805" i="13"/>
  <c r="Y806" i="13"/>
  <c r="AA806" i="13"/>
  <c r="AC806" i="13"/>
  <c r="W746" i="13"/>
  <c r="W727" i="13"/>
  <c r="AG727" i="13" s="1"/>
  <c r="AH727" i="13" s="1"/>
  <c r="AI727" i="13" s="1"/>
  <c r="X807" i="13"/>
  <c r="Z807" i="13"/>
  <c r="AB807" i="13"/>
  <c r="AD807" i="13"/>
  <c r="X847" i="13"/>
  <c r="Y847" i="13"/>
  <c r="Z847" i="13"/>
  <c r="AA847" i="13"/>
  <c r="AB847" i="13"/>
  <c r="AC847" i="13"/>
  <c r="AD847" i="13"/>
  <c r="AD264" i="13" s="1"/>
  <c r="W427" i="13"/>
  <c r="AG427" i="13" s="1"/>
  <c r="AH427" i="13" s="1"/>
  <c r="AI427" i="13" s="1"/>
  <c r="W423" i="13"/>
  <c r="AG423" i="13" s="1"/>
  <c r="AH423" i="13" s="1"/>
  <c r="AI423" i="13" s="1"/>
  <c r="W340" i="13"/>
  <c r="AG340" i="13" s="1"/>
  <c r="W319" i="13"/>
  <c r="AG319" i="13" s="1"/>
  <c r="AH319" i="13" s="1"/>
  <c r="AI319" i="13" s="1"/>
  <c r="W424" i="13"/>
  <c r="AG424" i="13" s="1"/>
  <c r="AH424" i="13" s="1"/>
  <c r="AI424" i="13" s="1"/>
  <c r="W425" i="13"/>
  <c r="AG425" i="13" s="1"/>
  <c r="AH425" i="13" s="1"/>
  <c r="AI425" i="13" s="1"/>
  <c r="W347" i="13"/>
  <c r="AG347" i="13" s="1"/>
  <c r="W776" i="13"/>
  <c r="AG776" i="13" s="1"/>
  <c r="AH776" i="13" s="1"/>
  <c r="AI776" i="13" s="1"/>
  <c r="W335" i="13"/>
  <c r="AG335" i="13" s="1"/>
  <c r="AH335" i="13" s="1"/>
  <c r="AI335" i="13" s="1"/>
  <c r="Y656" i="13"/>
  <c r="AC656" i="13"/>
  <c r="W315" i="13"/>
  <c r="AG315" i="13" s="1"/>
  <c r="AH315" i="13" s="1"/>
  <c r="AI315" i="13" s="1"/>
  <c r="W421" i="13"/>
  <c r="AG421" i="13" s="1"/>
  <c r="AH421" i="13" s="1"/>
  <c r="AI421" i="13" s="1"/>
  <c r="W316" i="13"/>
  <c r="AG316" i="13" s="1"/>
  <c r="AH316" i="13" s="1"/>
  <c r="AI316" i="13" s="1"/>
  <c r="W775" i="13"/>
  <c r="AG775" i="13" s="1"/>
  <c r="AH775" i="13" s="1"/>
  <c r="AI775" i="13" s="1"/>
  <c r="W814" i="13"/>
  <c r="W786" i="13"/>
  <c r="AG786" i="13" s="1"/>
  <c r="AH786" i="13" s="1"/>
  <c r="AI786" i="13" s="1"/>
  <c r="AA557" i="13"/>
  <c r="AA152" i="11" s="1"/>
  <c r="AA163" i="11" s="1"/>
  <c r="AA164" i="11" s="1"/>
  <c r="AD857" i="13"/>
  <c r="AD868" i="13" s="1"/>
  <c r="AD869" i="13" s="1"/>
  <c r="Z857" i="13"/>
  <c r="Z868" i="13" s="1"/>
  <c r="Z869" i="13" s="1"/>
  <c r="AD677" i="13"/>
  <c r="AD214" i="13" s="1"/>
  <c r="Z658" i="13"/>
  <c r="AD658" i="13"/>
  <c r="X837" i="13"/>
  <c r="X254" i="13" s="1"/>
  <c r="Y697" i="13"/>
  <c r="Y708" i="13" s="1"/>
  <c r="Y709" i="13" s="1"/>
  <c r="AC697" i="13"/>
  <c r="AC708" i="13" s="1"/>
  <c r="AC709" i="13" s="1"/>
  <c r="AB557" i="13"/>
  <c r="AB152" i="11" s="1"/>
  <c r="AB163" i="11" s="1"/>
  <c r="AB164" i="11" s="1"/>
  <c r="AC637" i="13"/>
  <c r="AC648" i="13" s="1"/>
  <c r="AC649" i="13" s="1"/>
  <c r="X457" i="13"/>
  <c r="X468" i="13" s="1"/>
  <c r="X469" i="13" s="1"/>
  <c r="AA477" i="13"/>
  <c r="AD337" i="13"/>
  <c r="AD348" i="13" s="1"/>
  <c r="AD349" i="13" s="1"/>
  <c r="AC857" i="13"/>
  <c r="AC868" i="13" s="1"/>
  <c r="AC869" i="13" s="1"/>
  <c r="AA497" i="13"/>
  <c r="AA508" i="13" s="1"/>
  <c r="AA509" i="13" s="1"/>
  <c r="W597" i="13"/>
  <c r="AG597" i="13" s="1"/>
  <c r="AA597" i="13"/>
  <c r="AA608" i="13" s="1"/>
  <c r="AA609" i="13" s="1"/>
  <c r="AB377" i="13"/>
  <c r="AB388" i="13" s="1"/>
  <c r="AB389" i="13" s="1"/>
  <c r="W477" i="13"/>
  <c r="Y637" i="13"/>
  <c r="Y648" i="13" s="1"/>
  <c r="Y649" i="13" s="1"/>
  <c r="AB457" i="13"/>
  <c r="AB468" i="13" s="1"/>
  <c r="AB469" i="13" s="1"/>
  <c r="AD617" i="13"/>
  <c r="AD628" i="13" s="1"/>
  <c r="AD629" i="13" s="1"/>
  <c r="Y857" i="13"/>
  <c r="Y868" i="13" s="1"/>
  <c r="Y869" i="13" s="1"/>
  <c r="W537" i="13"/>
  <c r="AG537" i="13" s="1"/>
  <c r="AH537" i="13" s="1"/>
  <c r="AI537" i="13" s="1"/>
  <c r="AA537" i="13"/>
  <c r="AA548" i="13" s="1"/>
  <c r="AA549" i="13" s="1"/>
  <c r="AB337" i="13"/>
  <c r="AB348" i="13" s="1"/>
  <c r="AB349" i="13" s="1"/>
  <c r="AA857" i="13"/>
  <c r="AA868" i="13" s="1"/>
  <c r="AA869" i="13" s="1"/>
  <c r="X357" i="13"/>
  <c r="X368" i="13" s="1"/>
  <c r="X369" i="13" s="1"/>
  <c r="W557" i="13"/>
  <c r="Z477" i="13"/>
  <c r="W457" i="13"/>
  <c r="AG457" i="13" s="1"/>
  <c r="AH457" i="13" s="1"/>
  <c r="AI457" i="13" s="1"/>
  <c r="AC617" i="13"/>
  <c r="AC628" i="13" s="1"/>
  <c r="AC629" i="13" s="1"/>
  <c r="X857" i="13"/>
  <c r="X868" i="13" s="1"/>
  <c r="X869" i="13" s="1"/>
  <c r="Y337" i="13"/>
  <c r="Y348" i="13" s="1"/>
  <c r="Y349" i="13" s="1"/>
  <c r="AC337" i="13"/>
  <c r="AC348" i="13" s="1"/>
  <c r="AC349" i="13" s="1"/>
  <c r="X637" i="13"/>
  <c r="X648" i="13" s="1"/>
  <c r="X649" i="13" s="1"/>
  <c r="AB637" i="13"/>
  <c r="AB648" i="13" s="1"/>
  <c r="AB649" i="13" s="1"/>
  <c r="AB857" i="13"/>
  <c r="AB868" i="13" s="1"/>
  <c r="AB869" i="13" s="1"/>
  <c r="X426" i="13"/>
  <c r="AA426" i="13"/>
  <c r="AB426" i="13"/>
  <c r="AC426" i="13"/>
  <c r="AD426" i="13"/>
  <c r="X754" i="13"/>
  <c r="Y754" i="13"/>
  <c r="Z754" i="13"/>
  <c r="AB754" i="13"/>
  <c r="X667" i="13"/>
  <c r="AB667" i="13"/>
  <c r="AD754" i="13"/>
  <c r="X762" i="13"/>
  <c r="Z762" i="13"/>
  <c r="AB762" i="13"/>
  <c r="AC357" i="13"/>
  <c r="AC368" i="13" s="1"/>
  <c r="AC369" i="13" s="1"/>
  <c r="X755" i="13"/>
  <c r="Z755" i="13"/>
  <c r="AB755" i="13"/>
  <c r="Y717" i="13"/>
  <c r="Y728" i="13" s="1"/>
  <c r="Y729" i="13" s="1"/>
  <c r="X765" i="13"/>
  <c r="Z765" i="13"/>
  <c r="AD765" i="13"/>
  <c r="Y665" i="13"/>
  <c r="AC665" i="13"/>
  <c r="X761" i="13"/>
  <c r="Z761" i="13"/>
  <c r="AB761" i="13"/>
  <c r="AD357" i="13"/>
  <c r="AD368" i="13" s="1"/>
  <c r="AD369" i="13" s="1"/>
  <c r="Y658" i="13"/>
  <c r="AC658" i="13"/>
  <c r="Z357" i="13"/>
  <c r="Z368" i="13" s="1"/>
  <c r="Z369" i="13" s="1"/>
  <c r="AB497" i="13"/>
  <c r="AB508" i="13" s="1"/>
  <c r="AB509" i="13" s="1"/>
  <c r="X399" i="13"/>
  <c r="X196" i="13" s="1"/>
  <c r="Y399" i="13"/>
  <c r="Y196" i="13" s="1"/>
  <c r="Z399" i="13"/>
  <c r="Z196" i="13" s="1"/>
  <c r="AA399" i="13"/>
  <c r="AA196" i="13" s="1"/>
  <c r="AB399" i="13"/>
  <c r="AB196" i="13" s="1"/>
  <c r="AC399" i="13"/>
  <c r="AC196" i="13" s="1"/>
  <c r="AD399" i="13"/>
  <c r="AD196" i="13" s="1"/>
  <c r="X400" i="13"/>
  <c r="X197" i="13" s="1"/>
  <c r="Y400" i="13"/>
  <c r="Y197" i="13" s="1"/>
  <c r="Z400" i="13"/>
  <c r="Z197" i="13" s="1"/>
  <c r="AA400" i="13"/>
  <c r="AA197" i="13" s="1"/>
  <c r="AB400" i="13"/>
  <c r="AB197" i="13" s="1"/>
  <c r="AC400" i="13"/>
  <c r="AC197" i="13" s="1"/>
  <c r="AD400" i="13"/>
  <c r="AD197" i="13" s="1"/>
  <c r="X403" i="13"/>
  <c r="X200" i="13" s="1"/>
  <c r="Y403" i="13"/>
  <c r="Y200" i="13" s="1"/>
  <c r="Z403" i="13"/>
  <c r="Z200" i="13" s="1"/>
  <c r="AA403" i="13"/>
  <c r="AA200" i="13" s="1"/>
  <c r="AB403" i="13"/>
  <c r="AB200" i="13" s="1"/>
  <c r="AC403" i="13"/>
  <c r="AC200" i="13" s="1"/>
  <c r="AD403" i="13"/>
  <c r="AD200" i="13" s="1"/>
  <c r="AA396" i="13"/>
  <c r="AA193" i="13" s="1"/>
  <c r="AB396" i="13"/>
  <c r="AB193" i="13" s="1"/>
  <c r="AD396" i="13"/>
  <c r="AD193" i="13" s="1"/>
  <c r="X398" i="13"/>
  <c r="X195" i="13" s="1"/>
  <c r="AA398" i="13"/>
  <c r="AA195" i="13" s="1"/>
  <c r="AB398" i="13"/>
  <c r="AB195" i="13" s="1"/>
  <c r="X397" i="13"/>
  <c r="Y397" i="13"/>
  <c r="Z397" i="13"/>
  <c r="AA397" i="13"/>
  <c r="AB397" i="13"/>
  <c r="AC397" i="13"/>
  <c r="AD397" i="13"/>
  <c r="X407" i="13"/>
  <c r="X204" i="13" s="1"/>
  <c r="Y407" i="13"/>
  <c r="Y204" i="13" s="1"/>
  <c r="Z407" i="13"/>
  <c r="Z204" i="13" s="1"/>
  <c r="AA407" i="13"/>
  <c r="AA204" i="13" s="1"/>
  <c r="AC407" i="13"/>
  <c r="AC204" i="13" s="1"/>
  <c r="AD407" i="13"/>
  <c r="AD204" i="13" s="1"/>
  <c r="X395" i="13"/>
  <c r="Y395" i="13"/>
  <c r="Z395" i="13"/>
  <c r="AA395" i="13"/>
  <c r="AB395" i="13"/>
  <c r="AC395" i="13"/>
  <c r="AD395" i="13"/>
  <c r="X402" i="13"/>
  <c r="X199" i="13" s="1"/>
  <c r="Y402" i="13"/>
  <c r="Y199" i="13" s="1"/>
  <c r="Z402" i="13"/>
  <c r="Z199" i="13" s="1"/>
  <c r="AA402" i="13"/>
  <c r="AA199" i="13" s="1"/>
  <c r="AB402" i="13"/>
  <c r="AB199" i="13" s="1"/>
  <c r="AC402" i="13"/>
  <c r="AC199" i="13" s="1"/>
  <c r="AD402" i="13"/>
  <c r="AD199" i="13" s="1"/>
  <c r="W406" i="13"/>
  <c r="X406" i="13"/>
  <c r="X203" i="13" s="1"/>
  <c r="Y406" i="13"/>
  <c r="Y203" i="13" s="1"/>
  <c r="Z406" i="13"/>
  <c r="Z203" i="13" s="1"/>
  <c r="AA406" i="13"/>
  <c r="AB406" i="13"/>
  <c r="AC406" i="13"/>
  <c r="AD406" i="13"/>
  <c r="X401" i="13"/>
  <c r="X198" i="13" s="1"/>
  <c r="Y401" i="13"/>
  <c r="Y198" i="13" s="1"/>
  <c r="Z401" i="13"/>
  <c r="Z198" i="13" s="1"/>
  <c r="AA401" i="13"/>
  <c r="AA198" i="13" s="1"/>
  <c r="AB401" i="13"/>
  <c r="AB198" i="13" s="1"/>
  <c r="AC401" i="13"/>
  <c r="AC198" i="13" s="1"/>
  <c r="AD401" i="13"/>
  <c r="AD198" i="13" s="1"/>
  <c r="X404" i="13"/>
  <c r="X201" i="13" s="1"/>
  <c r="Y404" i="13"/>
  <c r="Y201" i="13" s="1"/>
  <c r="Z404" i="13"/>
  <c r="Z201" i="13" s="1"/>
  <c r="AA404" i="13"/>
  <c r="AA201" i="13" s="1"/>
  <c r="AB404" i="13"/>
  <c r="AB201" i="13" s="1"/>
  <c r="AC404" i="13"/>
  <c r="AC201" i="13" s="1"/>
  <c r="AD404" i="13"/>
  <c r="AD201" i="13" s="1"/>
  <c r="X405" i="13"/>
  <c r="X202" i="13" s="1"/>
  <c r="Y405" i="13"/>
  <c r="Y202" i="13" s="1"/>
  <c r="Z405" i="13"/>
  <c r="Z202" i="13" s="1"/>
  <c r="AA405" i="13"/>
  <c r="AA202" i="13" s="1"/>
  <c r="AB405" i="13"/>
  <c r="AB202" i="13" s="1"/>
  <c r="AD405" i="13"/>
  <c r="AD202" i="13" s="1"/>
  <c r="X766" i="13"/>
  <c r="AD766" i="13"/>
  <c r="AA665" i="13"/>
  <c r="Y761" i="13"/>
  <c r="AA761" i="13"/>
  <c r="AC761" i="13"/>
  <c r="AA656" i="13"/>
  <c r="X666" i="13"/>
  <c r="Z666" i="13"/>
  <c r="AB666" i="13"/>
  <c r="AD666" i="13"/>
  <c r="X662" i="13"/>
  <c r="Z662" i="13"/>
  <c r="AB662" i="13"/>
  <c r="AD662" i="13"/>
  <c r="Z665" i="13"/>
  <c r="AD665" i="13"/>
  <c r="Y661" i="13"/>
  <c r="AA661" i="13"/>
  <c r="AC661" i="13"/>
  <c r="AA658" i="13"/>
  <c r="X760" i="13"/>
  <c r="Y760" i="13"/>
  <c r="AB760" i="13"/>
  <c r="AC760" i="13"/>
  <c r="AD760" i="13"/>
  <c r="Y757" i="13"/>
  <c r="AC757" i="13"/>
  <c r="Y666" i="13"/>
  <c r="AA666" i="13"/>
  <c r="AC666" i="13"/>
  <c r="Z667" i="13"/>
  <c r="AD667" i="13"/>
  <c r="X663" i="13"/>
  <c r="AB663" i="13"/>
  <c r="AD656" i="13"/>
  <c r="Z659" i="13"/>
  <c r="AD659" i="13"/>
  <c r="Z663" i="13"/>
  <c r="AD663" i="13"/>
  <c r="X659" i="13"/>
  <c r="AB659" i="13"/>
  <c r="Y663" i="13"/>
  <c r="AC663" i="13"/>
  <c r="AA417" i="13"/>
  <c r="Y662" i="13"/>
  <c r="AA662" i="13"/>
  <c r="AC662" i="13"/>
  <c r="AA667" i="13"/>
  <c r="AA659" i="13"/>
  <c r="AD317" i="13"/>
  <c r="AD328" i="13" s="1"/>
  <c r="AD329" i="13" s="1"/>
  <c r="AA357" i="13"/>
  <c r="AA368" i="13" s="1"/>
  <c r="AA369" i="13" s="1"/>
  <c r="AD577" i="13"/>
  <c r="AD172" i="11" s="1"/>
  <c r="W357" i="13"/>
  <c r="AG357" i="13" s="1"/>
  <c r="AH357" i="13" s="1"/>
  <c r="AI357" i="13" s="1"/>
  <c r="AC497" i="13"/>
  <c r="AC508" i="13" s="1"/>
  <c r="AC509" i="13" s="1"/>
  <c r="X757" i="13"/>
  <c r="Z757" i="13"/>
  <c r="AB757" i="13"/>
  <c r="W717" i="13"/>
  <c r="AG717" i="13" s="1"/>
  <c r="AH717" i="13" s="1"/>
  <c r="AI717" i="13" s="1"/>
  <c r="Y762" i="13"/>
  <c r="AA762" i="13"/>
  <c r="X665" i="13"/>
  <c r="X661" i="13"/>
  <c r="Z661" i="13"/>
  <c r="AB661" i="13"/>
  <c r="AD661" i="13"/>
  <c r="X658" i="13"/>
  <c r="AB658" i="13"/>
  <c r="AB417" i="13"/>
  <c r="AB665" i="13"/>
  <c r="Y667" i="13"/>
  <c r="AC667" i="13"/>
  <c r="AA663" i="13"/>
  <c r="Y659" i="13"/>
  <c r="AC659" i="13"/>
  <c r="X417" i="13"/>
  <c r="AB656" i="13"/>
  <c r="X756" i="13"/>
  <c r="Z756" i="13"/>
  <c r="AA756" i="13"/>
  <c r="AB756" i="13"/>
  <c r="AD756" i="13"/>
  <c r="W759" i="13"/>
  <c r="AG759" i="13" s="1"/>
  <c r="AH759" i="13" s="1"/>
  <c r="AI759" i="13" s="1"/>
  <c r="X759" i="13"/>
  <c r="AA759" i="13"/>
  <c r="AC759" i="13"/>
  <c r="AD759" i="13"/>
  <c r="AA767" i="13"/>
  <c r="AB767" i="13"/>
  <c r="X758" i="13"/>
  <c r="Y758" i="13"/>
  <c r="Z758" i="13"/>
  <c r="AA758" i="13"/>
  <c r="AC758" i="13"/>
  <c r="AD758" i="13"/>
  <c r="X764" i="13"/>
  <c r="AA764" i="13"/>
  <c r="AB764" i="13"/>
  <c r="AD764" i="13"/>
  <c r="X763" i="13"/>
  <c r="Y763" i="13"/>
  <c r="Z763" i="13"/>
  <c r="AA763" i="13"/>
  <c r="AB763" i="13"/>
  <c r="AC763" i="13"/>
  <c r="W445" i="13"/>
  <c r="AG445" i="13" s="1"/>
  <c r="AH445" i="13" s="1"/>
  <c r="AI445" i="13" s="1"/>
  <c r="W661" i="13"/>
  <c r="AG661" i="13" s="1"/>
  <c r="AH661" i="13" s="1"/>
  <c r="AI661" i="13" s="1"/>
  <c r="W662" i="13"/>
  <c r="AG662" i="13" s="1"/>
  <c r="AH662" i="13" s="1"/>
  <c r="AI662" i="13" s="1"/>
  <c r="W658" i="13"/>
  <c r="AG658" i="13" s="1"/>
  <c r="AH658" i="13" s="1"/>
  <c r="AI658" i="13" s="1"/>
  <c r="W659" i="13"/>
  <c r="AG659" i="13" s="1"/>
  <c r="AH659" i="13" s="1"/>
  <c r="AI659" i="13" s="1"/>
  <c r="W664" i="13"/>
  <c r="AG664" i="13" s="1"/>
  <c r="AH664" i="13" s="1"/>
  <c r="AI664" i="13" s="1"/>
  <c r="Y664" i="13"/>
  <c r="AA664" i="13"/>
  <c r="AC664" i="13"/>
  <c r="W660" i="13"/>
  <c r="AG660" i="13" s="1"/>
  <c r="AH660" i="13" s="1"/>
  <c r="AI660" i="13" s="1"/>
  <c r="Y660" i="13"/>
  <c r="AA660" i="13"/>
  <c r="AC660" i="13"/>
  <c r="Y297" i="13"/>
  <c r="AC297" i="13"/>
  <c r="W435" i="13"/>
  <c r="AG435" i="13" s="1"/>
  <c r="AH435" i="13" s="1"/>
  <c r="AI435" i="13" s="1"/>
  <c r="X655" i="13"/>
  <c r="Z655" i="13"/>
  <c r="AC655" i="13"/>
  <c r="AD794" i="13"/>
  <c r="W656" i="13"/>
  <c r="AG656" i="13" s="1"/>
  <c r="AH656" i="13" s="1"/>
  <c r="AI656" i="13" s="1"/>
  <c r="Z297" i="13"/>
  <c r="AD297" i="13"/>
  <c r="AA655" i="13"/>
  <c r="W665" i="13"/>
  <c r="AG665" i="13" s="1"/>
  <c r="AH665" i="13" s="1"/>
  <c r="AI665" i="13" s="1"/>
  <c r="W441" i="13"/>
  <c r="AG441" i="13" s="1"/>
  <c r="AH441" i="13" s="1"/>
  <c r="AI441" i="13" s="1"/>
  <c r="W666" i="13"/>
  <c r="AG666" i="13" s="1"/>
  <c r="AH666" i="13" s="1"/>
  <c r="AI666" i="13" s="1"/>
  <c r="W442" i="13"/>
  <c r="AG442" i="13" s="1"/>
  <c r="AH442" i="13" s="1"/>
  <c r="AI442" i="13" s="1"/>
  <c r="W438" i="13"/>
  <c r="AG438" i="13" s="1"/>
  <c r="AH438" i="13" s="1"/>
  <c r="AI438" i="13" s="1"/>
  <c r="W437" i="13"/>
  <c r="AG437" i="13" s="1"/>
  <c r="AH437" i="13" s="1"/>
  <c r="AI437" i="13" s="1"/>
  <c r="W447" i="13"/>
  <c r="AG447" i="13" s="1"/>
  <c r="AH447" i="13" s="1"/>
  <c r="AI447" i="13" s="1"/>
  <c r="W663" i="13"/>
  <c r="AG663" i="13" s="1"/>
  <c r="AH663" i="13" s="1"/>
  <c r="AI663" i="13" s="1"/>
  <c r="W439" i="13"/>
  <c r="AG439" i="13" s="1"/>
  <c r="AH439" i="13" s="1"/>
  <c r="AI439" i="13" s="1"/>
  <c r="W444" i="13"/>
  <c r="AG444" i="13" s="1"/>
  <c r="AH444" i="13" s="1"/>
  <c r="AI444" i="13" s="1"/>
  <c r="X664" i="13"/>
  <c r="Z664" i="13"/>
  <c r="AB664" i="13"/>
  <c r="AD664" i="13"/>
  <c r="W440" i="13"/>
  <c r="AG440" i="13" s="1"/>
  <c r="AH440" i="13" s="1"/>
  <c r="AI440" i="13" s="1"/>
  <c r="X660" i="13"/>
  <c r="Z660" i="13"/>
  <c r="AB660" i="13"/>
  <c r="AD660" i="13"/>
  <c r="AA297" i="13"/>
  <c r="W655" i="13"/>
  <c r="AG655" i="13" s="1"/>
  <c r="AH655" i="13" s="1"/>
  <c r="AI655" i="13" s="1"/>
  <c r="Y655" i="13"/>
  <c r="AB655" i="13"/>
  <c r="AD655" i="13"/>
  <c r="X794" i="13"/>
  <c r="W436" i="13"/>
  <c r="AG436" i="13" s="1"/>
  <c r="AH436" i="13" s="1"/>
  <c r="AI436" i="13" s="1"/>
  <c r="X297" i="13"/>
  <c r="AB297" i="13"/>
  <c r="AD174" i="13" l="1"/>
  <c r="AC212" i="11"/>
  <c r="AC223" i="11" s="1"/>
  <c r="AC224" i="11" s="1"/>
  <c r="AA428" i="13"/>
  <c r="AA429" i="13" s="1"/>
  <c r="X428" i="13"/>
  <c r="X429" i="13" s="1"/>
  <c r="AD203" i="13"/>
  <c r="AB203" i="13"/>
  <c r="X808" i="13"/>
  <c r="X809" i="13" s="1"/>
  <c r="AD808" i="13"/>
  <c r="AD809" i="13" s="1"/>
  <c r="AB428" i="13"/>
  <c r="AB429" i="13" s="1"/>
  <c r="AC203" i="13"/>
  <c r="AA203" i="13"/>
  <c r="AC143" i="11"/>
  <c r="AC144" i="11" s="1"/>
  <c r="AB143" i="11"/>
  <c r="AB144" i="11" s="1"/>
  <c r="AA808" i="13"/>
  <c r="AA809" i="13" s="1"/>
  <c r="AB808" i="13"/>
  <c r="AB809" i="13" s="1"/>
  <c r="W284" i="13"/>
  <c r="AG284" i="13" s="1"/>
  <c r="AH284" i="13" s="1"/>
  <c r="AI284" i="13" s="1"/>
  <c r="W279" i="13"/>
  <c r="AG279" i="13" s="1"/>
  <c r="AH279" i="13" s="1"/>
  <c r="AI279" i="13" s="1"/>
  <c r="Z234" i="13"/>
  <c r="Z817" i="13"/>
  <c r="AG406" i="13"/>
  <c r="AH406" i="13" s="1"/>
  <c r="AI406" i="13" s="1"/>
  <c r="W203" i="13"/>
  <c r="AG203" i="13" s="1"/>
  <c r="AD192" i="13"/>
  <c r="AB192" i="13"/>
  <c r="X192" i="13"/>
  <c r="AB194" i="13"/>
  <c r="X194" i="13"/>
  <c r="W568" i="13"/>
  <c r="AG557" i="13"/>
  <c r="AH557" i="13" s="1"/>
  <c r="AI557" i="13" s="1"/>
  <c r="W152" i="11"/>
  <c r="AG152" i="11" s="1"/>
  <c r="AG477" i="13"/>
  <c r="AH477" i="13" s="1"/>
  <c r="AI477" i="13" s="1"/>
  <c r="W132" i="11"/>
  <c r="AG132" i="11" s="1"/>
  <c r="AI597" i="13"/>
  <c r="AH597" i="13"/>
  <c r="AA488" i="13"/>
  <c r="AA489" i="13" s="1"/>
  <c r="AA132" i="11"/>
  <c r="AA143" i="11" s="1"/>
  <c r="AA144" i="11" s="1"/>
  <c r="AD237" i="13"/>
  <c r="AD820" i="13"/>
  <c r="AB820" i="13"/>
  <c r="AB237" i="13"/>
  <c r="Z820" i="13"/>
  <c r="Z237" i="13"/>
  <c r="X820" i="13"/>
  <c r="X237" i="13"/>
  <c r="AH347" i="13"/>
  <c r="AI347" i="13"/>
  <c r="AA816" i="13"/>
  <c r="AA233" i="13"/>
  <c r="AI340" i="13"/>
  <c r="AH340" i="13"/>
  <c r="AC821" i="13"/>
  <c r="AC238" i="13"/>
  <c r="AA238" i="13"/>
  <c r="AA821" i="13"/>
  <c r="Y821" i="13"/>
  <c r="Y238" i="13"/>
  <c r="AC264" i="13"/>
  <c r="AB264" i="13"/>
  <c r="AA264" i="13"/>
  <c r="Z264" i="13"/>
  <c r="Y264" i="13"/>
  <c r="X264" i="13"/>
  <c r="AG745" i="13"/>
  <c r="AH745" i="13" s="1"/>
  <c r="AI745" i="13" s="1"/>
  <c r="W200" i="11"/>
  <c r="W199" i="11"/>
  <c r="AG744" i="13"/>
  <c r="AH744" i="13" s="1"/>
  <c r="AI744" i="13" s="1"/>
  <c r="AI701" i="13"/>
  <c r="AH701" i="13"/>
  <c r="W216" i="13"/>
  <c r="AG216" i="13" s="1"/>
  <c r="AG679" i="13"/>
  <c r="AH679" i="13" s="1"/>
  <c r="AI679" i="13" s="1"/>
  <c r="AG737" i="13"/>
  <c r="AH737" i="13" s="1"/>
  <c r="AI737" i="13" s="1"/>
  <c r="W192" i="11"/>
  <c r="AG676" i="13"/>
  <c r="AH676" i="13" s="1"/>
  <c r="AI676" i="13" s="1"/>
  <c r="W213" i="13"/>
  <c r="AG213" i="13" s="1"/>
  <c r="AD814" i="13"/>
  <c r="AD231" i="13"/>
  <c r="AD151" i="13" s="1"/>
  <c r="Z231" i="13"/>
  <c r="Z814" i="13"/>
  <c r="AA819" i="13"/>
  <c r="AA236" i="13"/>
  <c r="AG674" i="13"/>
  <c r="AH674" i="13" s="1"/>
  <c r="AI674" i="13" s="1"/>
  <c r="W211" i="13"/>
  <c r="W191" i="13"/>
  <c r="AG394" i="13"/>
  <c r="AH394" i="13" s="1"/>
  <c r="AI394" i="13" s="1"/>
  <c r="W171" i="13"/>
  <c r="AG294" i="13"/>
  <c r="AH294" i="13" s="1"/>
  <c r="AI294" i="13" s="1"/>
  <c r="AH336" i="13"/>
  <c r="AI336" i="13"/>
  <c r="AD241" i="13"/>
  <c r="AD824" i="13"/>
  <c r="AB241" i="13"/>
  <c r="AB824" i="13"/>
  <c r="Z241" i="13"/>
  <c r="Z824" i="13"/>
  <c r="X824" i="13"/>
  <c r="X241" i="13"/>
  <c r="AD259" i="13"/>
  <c r="AC259" i="13"/>
  <c r="AB259" i="13"/>
  <c r="AA259" i="13"/>
  <c r="Z259" i="13"/>
  <c r="Y259" i="13"/>
  <c r="X259" i="13"/>
  <c r="AD258" i="13"/>
  <c r="AC258" i="13"/>
  <c r="AB258" i="13"/>
  <c r="AA258" i="13"/>
  <c r="Z258" i="13"/>
  <c r="Y258" i="13"/>
  <c r="X258" i="13"/>
  <c r="AH696" i="13"/>
  <c r="AI696" i="13"/>
  <c r="AD253" i="13"/>
  <c r="AC253" i="13"/>
  <c r="AB253" i="13"/>
  <c r="AA253" i="13"/>
  <c r="Z253" i="13"/>
  <c r="Y253" i="13"/>
  <c r="X253" i="13"/>
  <c r="AD821" i="13"/>
  <c r="AD238" i="13"/>
  <c r="AB821" i="13"/>
  <c r="AB238" i="13"/>
  <c r="Z238" i="13"/>
  <c r="Z821" i="13"/>
  <c r="X238" i="13"/>
  <c r="X821" i="13"/>
  <c r="W202" i="11"/>
  <c r="AG747" i="13"/>
  <c r="AH747" i="13" s="1"/>
  <c r="AI747" i="13" s="1"/>
  <c r="AD261" i="13"/>
  <c r="AC261" i="13"/>
  <c r="AB261" i="13"/>
  <c r="AA261" i="13"/>
  <c r="Z261" i="13"/>
  <c r="Y261" i="13"/>
  <c r="X261" i="13"/>
  <c r="AG678" i="13"/>
  <c r="AH678" i="13" s="1"/>
  <c r="AI678" i="13" s="1"/>
  <c r="W215" i="13"/>
  <c r="AG215" i="13" s="1"/>
  <c r="W190" i="11"/>
  <c r="AG735" i="13"/>
  <c r="AH735" i="13" s="1"/>
  <c r="AI735" i="13" s="1"/>
  <c r="AG754" i="13"/>
  <c r="AH754" i="13" s="1"/>
  <c r="AI754" i="13" s="1"/>
  <c r="W348" i="13"/>
  <c r="AG334" i="13"/>
  <c r="AG314" i="13"/>
  <c r="AH314" i="13" s="1"/>
  <c r="AI314" i="13" s="1"/>
  <c r="AC235" i="13"/>
  <c r="AC818" i="13"/>
  <c r="AA818" i="13"/>
  <c r="AA235" i="13"/>
  <c r="Y235" i="13"/>
  <c r="Y818" i="13"/>
  <c r="AD242" i="13"/>
  <c r="AD825" i="13"/>
  <c r="AB242" i="13"/>
  <c r="AB825" i="13"/>
  <c r="Z242" i="13"/>
  <c r="Z825" i="13"/>
  <c r="W220" i="13"/>
  <c r="AG220" i="13" s="1"/>
  <c r="AG683" i="13"/>
  <c r="AH683" i="13" s="1"/>
  <c r="AI683" i="13" s="1"/>
  <c r="AD260" i="13"/>
  <c r="AC260" i="13"/>
  <c r="AB260" i="13"/>
  <c r="AA260" i="13"/>
  <c r="Z260" i="13"/>
  <c r="Y260" i="13"/>
  <c r="X260" i="13"/>
  <c r="AG681" i="13"/>
  <c r="AH681" i="13" s="1"/>
  <c r="AI681" i="13" s="1"/>
  <c r="W218" i="13"/>
  <c r="AG218" i="13" s="1"/>
  <c r="AG741" i="13"/>
  <c r="W196" i="11"/>
  <c r="AG740" i="13"/>
  <c r="AH740" i="13" s="1"/>
  <c r="AI740" i="13" s="1"/>
  <c r="W195" i="11"/>
  <c r="W217" i="13"/>
  <c r="AG217" i="13" s="1"/>
  <c r="AG680" i="13"/>
  <c r="AH680" i="13" s="1"/>
  <c r="AI680" i="13" s="1"/>
  <c r="AD256" i="13"/>
  <c r="AC256" i="13"/>
  <c r="AB256" i="13"/>
  <c r="AA256" i="13"/>
  <c r="Z256" i="13"/>
  <c r="Y256" i="13"/>
  <c r="X256" i="13"/>
  <c r="AI699" i="13"/>
  <c r="AH699" i="13"/>
  <c r="AI695" i="13"/>
  <c r="AH695" i="13"/>
  <c r="X488" i="13"/>
  <c r="X489" i="13" s="1"/>
  <c r="X132" i="11"/>
  <c r="X143" i="11" s="1"/>
  <c r="X144" i="11" s="1"/>
  <c r="AG575" i="13"/>
  <c r="W170" i="11"/>
  <c r="AG170" i="11" s="1"/>
  <c r="AG585" i="13"/>
  <c r="W180" i="11"/>
  <c r="AG180" i="11" s="1"/>
  <c r="W179" i="11"/>
  <c r="AG179" i="11" s="1"/>
  <c r="AG584" i="13"/>
  <c r="AG579" i="13"/>
  <c r="W174" i="11"/>
  <c r="AG174" i="11" s="1"/>
  <c r="W176" i="11"/>
  <c r="AG176" i="11" s="1"/>
  <c r="AG581" i="13"/>
  <c r="AH581" i="13" s="1"/>
  <c r="AI581" i="13" s="1"/>
  <c r="AG580" i="13"/>
  <c r="W175" i="11"/>
  <c r="AG175" i="11" s="1"/>
  <c r="W178" i="11"/>
  <c r="AG178" i="11" s="1"/>
  <c r="AG583" i="13"/>
  <c r="AH583" i="13" s="1"/>
  <c r="AI583" i="13" s="1"/>
  <c r="AG586" i="13"/>
  <c r="W181" i="11"/>
  <c r="AG181" i="11" s="1"/>
  <c r="AC214" i="13"/>
  <c r="AC225" i="13" s="1"/>
  <c r="AC226" i="13" s="1"/>
  <c r="X214" i="13"/>
  <c r="X225" i="13" s="1"/>
  <c r="X226" i="13" s="1"/>
  <c r="AD183" i="11"/>
  <c r="AD184" i="11" s="1"/>
  <c r="AC203" i="11"/>
  <c r="AC204" i="11" s="1"/>
  <c r="AA568" i="13"/>
  <c r="AA569" i="13" s="1"/>
  <c r="W389" i="13"/>
  <c r="AG389" i="13" s="1"/>
  <c r="AG388" i="13"/>
  <c r="AH388" i="13" s="1"/>
  <c r="AI388" i="13" s="1"/>
  <c r="AB274" i="13"/>
  <c r="AB285" i="13" s="1"/>
  <c r="AB286" i="13" s="1"/>
  <c r="W529" i="13"/>
  <c r="AG529" i="13" s="1"/>
  <c r="AH529" i="13" s="1"/>
  <c r="AI529" i="13" s="1"/>
  <c r="AG528" i="13"/>
  <c r="AH528" i="13" s="1"/>
  <c r="AI528" i="13" s="1"/>
  <c r="AD688" i="13"/>
  <c r="AD689" i="13" s="1"/>
  <c r="X688" i="13"/>
  <c r="X689" i="13" s="1"/>
  <c r="T32" i="13"/>
  <c r="AH232" i="13"/>
  <c r="AI232" i="13" s="1"/>
  <c r="U32" i="13" s="1"/>
  <c r="F231" i="11"/>
  <c r="AH131" i="11"/>
  <c r="E258" i="11" s="1"/>
  <c r="H231" i="11"/>
  <c r="AH151" i="11"/>
  <c r="F258" i="11" s="1"/>
  <c r="H230" i="11"/>
  <c r="AH150" i="11"/>
  <c r="F257" i="11" s="1"/>
  <c r="W272" i="13"/>
  <c r="AG272" i="13" s="1"/>
  <c r="AH272" i="13" s="1"/>
  <c r="AI272" i="13" s="1"/>
  <c r="F230" i="11"/>
  <c r="AH130" i="11"/>
  <c r="E257" i="11" s="1"/>
  <c r="AG149" i="11"/>
  <c r="W488" i="13"/>
  <c r="T41" i="13"/>
  <c r="AH241" i="13"/>
  <c r="AI241" i="13" s="1"/>
  <c r="U41" i="13" s="1"/>
  <c r="AI136" i="11"/>
  <c r="AH136" i="11"/>
  <c r="E263" i="11" s="1"/>
  <c r="F236" i="11"/>
  <c r="T44" i="13"/>
  <c r="AH244" i="13"/>
  <c r="AI244" i="13" s="1"/>
  <c r="U44" i="13" s="1"/>
  <c r="T43" i="13"/>
  <c r="AH243" i="13"/>
  <c r="AI243" i="13" s="1"/>
  <c r="U43" i="13" s="1"/>
  <c r="H234" i="11"/>
  <c r="AH154" i="11"/>
  <c r="F261" i="11" s="1"/>
  <c r="T38" i="13"/>
  <c r="AH238" i="13"/>
  <c r="AI238" i="13" s="1"/>
  <c r="U38" i="13" s="1"/>
  <c r="W36" i="13"/>
  <c r="AH256" i="13"/>
  <c r="AI256" i="13" s="1"/>
  <c r="X36" i="13" s="1"/>
  <c r="AD588" i="13"/>
  <c r="AD589" i="13" s="1"/>
  <c r="AC748" i="13"/>
  <c r="AC749" i="13" s="1"/>
  <c r="AB568" i="13"/>
  <c r="AB569" i="13" s="1"/>
  <c r="AA848" i="13"/>
  <c r="AA849" i="13" s="1"/>
  <c r="W31" i="13"/>
  <c r="AH251" i="13"/>
  <c r="AI251" i="13" s="1"/>
  <c r="X31" i="13" s="1"/>
  <c r="W748" i="13"/>
  <c r="AC274" i="13"/>
  <c r="AC285" i="13" s="1"/>
  <c r="AC286" i="13" s="1"/>
  <c r="W648" i="13"/>
  <c r="W808" i="13"/>
  <c r="W368" i="13"/>
  <c r="F233" i="11"/>
  <c r="AH133" i="11"/>
  <c r="E260" i="11" s="1"/>
  <c r="T37" i="13"/>
  <c r="AH237" i="13"/>
  <c r="AI237" i="13" s="1"/>
  <c r="U37" i="13" s="1"/>
  <c r="F237" i="11"/>
  <c r="AI137" i="11"/>
  <c r="AH137" i="11"/>
  <c r="E264" i="11" s="1"/>
  <c r="H241" i="11"/>
  <c r="AH161" i="11"/>
  <c r="F268" i="11" s="1"/>
  <c r="F241" i="11"/>
  <c r="AH141" i="11"/>
  <c r="E268" i="11" s="1"/>
  <c r="H240" i="11"/>
  <c r="AH160" i="11"/>
  <c r="F267" i="11" s="1"/>
  <c r="W282" i="13"/>
  <c r="AG282" i="13" s="1"/>
  <c r="AH282" i="13" s="1"/>
  <c r="AI282" i="13" s="1"/>
  <c r="AH485" i="13"/>
  <c r="AI485" i="13"/>
  <c r="H235" i="11"/>
  <c r="AH155" i="11"/>
  <c r="F262" i="11" s="1"/>
  <c r="F235" i="11"/>
  <c r="AH135" i="11"/>
  <c r="E262" i="11" s="1"/>
  <c r="T39" i="13"/>
  <c r="AH239" i="13"/>
  <c r="AI239" i="13" s="1"/>
  <c r="U39" i="13" s="1"/>
  <c r="H239" i="11"/>
  <c r="AH159" i="11"/>
  <c r="F266" i="11" s="1"/>
  <c r="W281" i="13"/>
  <c r="AG281" i="13" s="1"/>
  <c r="AH281" i="13" s="1"/>
  <c r="AI281" i="13" s="1"/>
  <c r="F239" i="11"/>
  <c r="AH139" i="11"/>
  <c r="E266" i="11" s="1"/>
  <c r="AI139" i="11"/>
  <c r="AH563" i="13"/>
  <c r="AI563" i="13"/>
  <c r="F238" i="11"/>
  <c r="AH138" i="11"/>
  <c r="E265" i="11" s="1"/>
  <c r="H242" i="11"/>
  <c r="AH162" i="11"/>
  <c r="F269" i="11" s="1"/>
  <c r="F242" i="11"/>
  <c r="AH142" i="11"/>
  <c r="E269" i="11" s="1"/>
  <c r="W41" i="13"/>
  <c r="AH261" i="13"/>
  <c r="AI261" i="13" s="1"/>
  <c r="X41" i="13" s="1"/>
  <c r="AD234" i="13"/>
  <c r="AD817" i="13"/>
  <c r="AC192" i="13"/>
  <c r="AA192" i="13"/>
  <c r="AA408" i="13"/>
  <c r="AA409" i="13" s="1"/>
  <c r="Z192" i="13"/>
  <c r="Y192" i="13"/>
  <c r="AA194" i="13"/>
  <c r="Z132" i="11"/>
  <c r="Z143" i="11" s="1"/>
  <c r="Z144" i="11" s="1"/>
  <c r="AA231" i="13"/>
  <c r="AA151" i="13" s="1"/>
  <c r="AA814" i="13"/>
  <c r="W231" i="13"/>
  <c r="AG814" i="13"/>
  <c r="AH814" i="13" s="1"/>
  <c r="AI814" i="13" s="1"/>
  <c r="AB236" i="13"/>
  <c r="AB819" i="13"/>
  <c r="X819" i="13"/>
  <c r="X236" i="13"/>
  <c r="AB823" i="13"/>
  <c r="AB240" i="13"/>
  <c r="X240" i="13"/>
  <c r="X823" i="13"/>
  <c r="AB232" i="13"/>
  <c r="AB815" i="13"/>
  <c r="X815" i="13"/>
  <c r="X232" i="13"/>
  <c r="AC233" i="13"/>
  <c r="AC816" i="13"/>
  <c r="AB816" i="13"/>
  <c r="AB233" i="13"/>
  <c r="AD826" i="13"/>
  <c r="AD243" i="13"/>
  <c r="AB243" i="13"/>
  <c r="AB826" i="13"/>
  <c r="Z826" i="13"/>
  <c r="Z243" i="13"/>
  <c r="X243" i="13"/>
  <c r="X826" i="13"/>
  <c r="W201" i="11"/>
  <c r="AG746" i="13"/>
  <c r="AH746" i="13" s="1"/>
  <c r="AI746" i="13" s="1"/>
  <c r="AI702" i="13"/>
  <c r="AH702" i="13"/>
  <c r="W219" i="13"/>
  <c r="AG219" i="13" s="1"/>
  <c r="AG682" i="13"/>
  <c r="AH682" i="13" s="1"/>
  <c r="AI682" i="13" s="1"/>
  <c r="AA240" i="13"/>
  <c r="AA823" i="13"/>
  <c r="W240" i="13"/>
  <c r="AG240" i="13" s="1"/>
  <c r="AG823" i="13"/>
  <c r="AH823" i="13" s="1"/>
  <c r="AI823" i="13" s="1"/>
  <c r="W728" i="13"/>
  <c r="AG714" i="13"/>
  <c r="AH714" i="13" s="1"/>
  <c r="AI714" i="13" s="1"/>
  <c r="W708" i="13"/>
  <c r="AG694" i="13"/>
  <c r="AH346" i="13"/>
  <c r="AI346" i="13"/>
  <c r="AC244" i="13"/>
  <c r="AC827" i="13"/>
  <c r="AA244" i="13"/>
  <c r="AA827" i="13"/>
  <c r="Y827" i="13"/>
  <c r="Y244" i="13"/>
  <c r="AD818" i="13"/>
  <c r="AD235" i="13"/>
  <c r="AB235" i="13"/>
  <c r="AB818" i="13"/>
  <c r="Z235" i="13"/>
  <c r="Z818" i="13"/>
  <c r="X818" i="13"/>
  <c r="X235" i="13"/>
  <c r="AD239" i="13"/>
  <c r="AD822" i="13"/>
  <c r="AB822" i="13"/>
  <c r="AB239" i="13"/>
  <c r="Z822" i="13"/>
  <c r="Z239" i="13"/>
  <c r="X239" i="13"/>
  <c r="X822" i="13"/>
  <c r="AC825" i="13"/>
  <c r="AC242" i="13"/>
  <c r="AA242" i="13"/>
  <c r="AA825" i="13"/>
  <c r="Y242" i="13"/>
  <c r="Y825" i="13"/>
  <c r="AH707" i="13"/>
  <c r="AI707" i="13"/>
  <c r="AI706" i="13"/>
  <c r="AH706" i="13"/>
  <c r="W223" i="13"/>
  <c r="AG223" i="13" s="1"/>
  <c r="AG686" i="13"/>
  <c r="AH686" i="13" s="1"/>
  <c r="AI686" i="13" s="1"/>
  <c r="AH704" i="13"/>
  <c r="AI704" i="13"/>
  <c r="W198" i="11"/>
  <c r="AG743" i="13"/>
  <c r="AH743" i="13" s="1"/>
  <c r="AI743" i="13" s="1"/>
  <c r="AD257" i="13"/>
  <c r="AC257" i="13"/>
  <c r="AB257" i="13"/>
  <c r="AA257" i="13"/>
  <c r="Y257" i="13"/>
  <c r="X257" i="13"/>
  <c r="AI700" i="13"/>
  <c r="AH700" i="13"/>
  <c r="AG739" i="13"/>
  <c r="AH739" i="13" s="1"/>
  <c r="AI739" i="13" s="1"/>
  <c r="W194" i="11"/>
  <c r="AH698" i="13"/>
  <c r="AI698" i="13"/>
  <c r="AD255" i="13"/>
  <c r="AC255" i="13"/>
  <c r="AB255" i="13"/>
  <c r="AA255" i="13"/>
  <c r="Z255" i="13"/>
  <c r="Y255" i="13"/>
  <c r="X255" i="13"/>
  <c r="AC814" i="13"/>
  <c r="AC231" i="13"/>
  <c r="AC151" i="13" s="1"/>
  <c r="Y231" i="13"/>
  <c r="Y151" i="13" s="1"/>
  <c r="Y814" i="13"/>
  <c r="AD819" i="13"/>
  <c r="AD236" i="13"/>
  <c r="Z236" i="13"/>
  <c r="Z819" i="13"/>
  <c r="AD823" i="13"/>
  <c r="AD240" i="13"/>
  <c r="Z240" i="13"/>
  <c r="Z823" i="13"/>
  <c r="X825" i="13"/>
  <c r="X242" i="13"/>
  <c r="AD815" i="13"/>
  <c r="AD232" i="13"/>
  <c r="AC232" i="13"/>
  <c r="AC815" i="13"/>
  <c r="AA815" i="13"/>
  <c r="AA232" i="13"/>
  <c r="Z232" i="13"/>
  <c r="Z815" i="13"/>
  <c r="Y815" i="13"/>
  <c r="Y232" i="13"/>
  <c r="AH337" i="13"/>
  <c r="AI337" i="13"/>
  <c r="AG414" i="13"/>
  <c r="AH414" i="13" s="1"/>
  <c r="AI414" i="13" s="1"/>
  <c r="AD816" i="13"/>
  <c r="AD233" i="13"/>
  <c r="AI339" i="13"/>
  <c r="AH339" i="13"/>
  <c r="AC820" i="13"/>
  <c r="AC237" i="13"/>
  <c r="AA237" i="13"/>
  <c r="AA820" i="13"/>
  <c r="Y237" i="13"/>
  <c r="Y820" i="13"/>
  <c r="AI342" i="13"/>
  <c r="AH342" i="13"/>
  <c r="AH345" i="13"/>
  <c r="AI345" i="13"/>
  <c r="AC243" i="13"/>
  <c r="AC826" i="13"/>
  <c r="AA826" i="13"/>
  <c r="AA243" i="13"/>
  <c r="Y243" i="13"/>
  <c r="Y826" i="13"/>
  <c r="Z233" i="13"/>
  <c r="Z816" i="13"/>
  <c r="Y233" i="13"/>
  <c r="Y816" i="13"/>
  <c r="X816" i="13"/>
  <c r="X233" i="13"/>
  <c r="AD263" i="13"/>
  <c r="AC263" i="13"/>
  <c r="AA263" i="13"/>
  <c r="Z263" i="13"/>
  <c r="Y263" i="13"/>
  <c r="X263" i="13"/>
  <c r="W222" i="13"/>
  <c r="AG222" i="13" s="1"/>
  <c r="AG685" i="13"/>
  <c r="AH685" i="13" s="1"/>
  <c r="AI685" i="13" s="1"/>
  <c r="AD262" i="13"/>
  <c r="AC262" i="13"/>
  <c r="AB262" i="13"/>
  <c r="AA262" i="13"/>
  <c r="Z262" i="13"/>
  <c r="X262" i="13"/>
  <c r="AH703" i="13"/>
  <c r="AI703" i="13"/>
  <c r="AA254" i="13"/>
  <c r="Z254" i="13"/>
  <c r="AB231" i="13"/>
  <c r="AB151" i="13" s="1"/>
  <c r="AB814" i="13"/>
  <c r="X814" i="13"/>
  <c r="X231" i="13"/>
  <c r="X151" i="13" s="1"/>
  <c r="AC236" i="13"/>
  <c r="AC819" i="13"/>
  <c r="Y236" i="13"/>
  <c r="Y819" i="13"/>
  <c r="AC240" i="13"/>
  <c r="AC823" i="13"/>
  <c r="Y823" i="13"/>
  <c r="Y240" i="13"/>
  <c r="W242" i="13"/>
  <c r="AG242" i="13" s="1"/>
  <c r="AG825" i="13"/>
  <c r="AH825" i="13" s="1"/>
  <c r="AI825" i="13" s="1"/>
  <c r="AH338" i="13"/>
  <c r="AI338" i="13"/>
  <c r="AG774" i="13"/>
  <c r="AH774" i="13" s="1"/>
  <c r="AI774" i="13" s="1"/>
  <c r="AI343" i="13"/>
  <c r="AH343" i="13"/>
  <c r="AC241" i="13"/>
  <c r="AC824" i="13"/>
  <c r="AA241" i="13"/>
  <c r="AA824" i="13"/>
  <c r="Y824" i="13"/>
  <c r="Y241" i="13"/>
  <c r="AD244" i="13"/>
  <c r="AD827" i="13"/>
  <c r="AB244" i="13"/>
  <c r="AB827" i="13"/>
  <c r="Z827" i="13"/>
  <c r="Z244" i="13"/>
  <c r="X244" i="13"/>
  <c r="X827" i="13"/>
  <c r="AI341" i="13"/>
  <c r="AH341" i="13"/>
  <c r="AC239" i="13"/>
  <c r="AC822" i="13"/>
  <c r="AA822" i="13"/>
  <c r="AA239" i="13"/>
  <c r="Y239" i="13"/>
  <c r="Y822" i="13"/>
  <c r="AG687" i="13"/>
  <c r="AH687" i="13" s="1"/>
  <c r="AI687" i="13" s="1"/>
  <c r="W224" i="13"/>
  <c r="AG224" i="13" s="1"/>
  <c r="W221" i="13"/>
  <c r="AG221" i="13" s="1"/>
  <c r="AG684" i="13"/>
  <c r="AH684" i="13" s="1"/>
  <c r="AI684" i="13" s="1"/>
  <c r="W197" i="11"/>
  <c r="AG742" i="13"/>
  <c r="AH742" i="13" s="1"/>
  <c r="AI742" i="13" s="1"/>
  <c r="AG738" i="13"/>
  <c r="AH738" i="13" s="1"/>
  <c r="AI738" i="13" s="1"/>
  <c r="W193" i="11"/>
  <c r="AG675" i="13"/>
  <c r="AH675" i="13" s="1"/>
  <c r="AI675" i="13" s="1"/>
  <c r="W212" i="13"/>
  <c r="AG212" i="13" s="1"/>
  <c r="W191" i="11"/>
  <c r="AG736" i="13"/>
  <c r="AH736" i="13" s="1"/>
  <c r="AI736" i="13" s="1"/>
  <c r="W169" i="11"/>
  <c r="W209" i="11" s="1"/>
  <c r="AG574" i="13"/>
  <c r="AG587" i="13"/>
  <c r="W182" i="11"/>
  <c r="AG182" i="11" s="1"/>
  <c r="AB212" i="11"/>
  <c r="AB223" i="11" s="1"/>
  <c r="AB224" i="11" s="1"/>
  <c r="W171" i="11"/>
  <c r="AG171" i="11" s="1"/>
  <c r="AG576" i="13"/>
  <c r="AG578" i="13"/>
  <c r="W173" i="11"/>
  <c r="AG173" i="11" s="1"/>
  <c r="W177" i="11"/>
  <c r="AG177" i="11" s="1"/>
  <c r="AG582" i="13"/>
  <c r="Y214" i="13"/>
  <c r="Y225" i="13" s="1"/>
  <c r="Y226" i="13" s="1"/>
  <c r="W254" i="13"/>
  <c r="AG254" i="13" s="1"/>
  <c r="AG837" i="13"/>
  <c r="AH837" i="13" s="1"/>
  <c r="AI837" i="13" s="1"/>
  <c r="AI697" i="13"/>
  <c r="AH697" i="13"/>
  <c r="AB214" i="13"/>
  <c r="AB225" i="13" s="1"/>
  <c r="AB226" i="13" s="1"/>
  <c r="AB203" i="11"/>
  <c r="AB204" i="11" s="1"/>
  <c r="AA748" i="13"/>
  <c r="AA749" i="13" s="1"/>
  <c r="Y748" i="13"/>
  <c r="Y749" i="13" s="1"/>
  <c r="X848" i="13"/>
  <c r="X849" i="13" s="1"/>
  <c r="AH377" i="13"/>
  <c r="AI377" i="13"/>
  <c r="AD225" i="13"/>
  <c r="AD226" i="13" s="1"/>
  <c r="AC688" i="13"/>
  <c r="AC689" i="13" s="1"/>
  <c r="Z151" i="13"/>
  <c r="W448" i="13"/>
  <c r="W273" i="13"/>
  <c r="AG273" i="13" s="1"/>
  <c r="AH273" i="13" s="1"/>
  <c r="AI273" i="13" s="1"/>
  <c r="W608" i="13"/>
  <c r="W271" i="13"/>
  <c r="AG129" i="11"/>
  <c r="H236" i="11"/>
  <c r="AH156" i="11"/>
  <c r="F263" i="11" s="1"/>
  <c r="W278" i="13"/>
  <c r="AG278" i="13" s="1"/>
  <c r="AH278" i="13" s="1"/>
  <c r="AI278" i="13" s="1"/>
  <c r="AH481" i="13"/>
  <c r="AI481" i="13"/>
  <c r="T33" i="13"/>
  <c r="AH233" i="13"/>
  <c r="AI233" i="13" s="1"/>
  <c r="U33" i="13" s="1"/>
  <c r="W276" i="13"/>
  <c r="AG276" i="13" s="1"/>
  <c r="AH276" i="13" s="1"/>
  <c r="AI276" i="13" s="1"/>
  <c r="F234" i="11"/>
  <c r="AH134" i="11"/>
  <c r="E261" i="11" s="1"/>
  <c r="W43" i="13"/>
  <c r="AH263" i="13"/>
  <c r="AI263" i="13" s="1"/>
  <c r="X43" i="13" s="1"/>
  <c r="W37" i="13"/>
  <c r="AH257" i="13"/>
  <c r="AI257" i="13" s="1"/>
  <c r="X37" i="13" s="1"/>
  <c r="W33" i="13"/>
  <c r="AH253" i="13"/>
  <c r="AI253" i="13" s="1"/>
  <c r="X33" i="13" s="1"/>
  <c r="AD848" i="13"/>
  <c r="AD849" i="13" s="1"/>
  <c r="AC568" i="13"/>
  <c r="AC569" i="13" s="1"/>
  <c r="AB748" i="13"/>
  <c r="AB749" i="13" s="1"/>
  <c r="AA203" i="11"/>
  <c r="AA204" i="11" s="1"/>
  <c r="Z848" i="13"/>
  <c r="Z849" i="13" s="1"/>
  <c r="Z488" i="13"/>
  <c r="Z489" i="13" s="1"/>
  <c r="Y203" i="11"/>
  <c r="Y204" i="11" s="1"/>
  <c r="Y568" i="13"/>
  <c r="Y569" i="13" s="1"/>
  <c r="X748" i="13"/>
  <c r="X749" i="13" s="1"/>
  <c r="W848" i="13"/>
  <c r="AG189" i="11"/>
  <c r="T36" i="13"/>
  <c r="AH236" i="13"/>
  <c r="AI236" i="13" s="1"/>
  <c r="U36" i="13" s="1"/>
  <c r="W628" i="13"/>
  <c r="W548" i="13"/>
  <c r="W468" i="13"/>
  <c r="AI494" i="13"/>
  <c r="AH494" i="13"/>
  <c r="H233" i="11"/>
  <c r="AH153" i="11"/>
  <c r="F260" i="11" s="1"/>
  <c r="W275" i="13"/>
  <c r="AG275" i="13" s="1"/>
  <c r="AH275" i="13" s="1"/>
  <c r="AI275" i="13" s="1"/>
  <c r="H237" i="11"/>
  <c r="AH157" i="11"/>
  <c r="F264" i="11" s="1"/>
  <c r="AH482" i="13"/>
  <c r="AI482" i="13"/>
  <c r="W283" i="13"/>
  <c r="AG283" i="13" s="1"/>
  <c r="AH283" i="13" s="1"/>
  <c r="AI283" i="13" s="1"/>
  <c r="AH140" i="11"/>
  <c r="E267" i="11" s="1"/>
  <c r="F240" i="11"/>
  <c r="AI140" i="11"/>
  <c r="T35" i="13"/>
  <c r="AH235" i="13"/>
  <c r="AI235" i="13" s="1"/>
  <c r="U35" i="13" s="1"/>
  <c r="W277" i="13"/>
  <c r="AG277" i="13" s="1"/>
  <c r="AH277" i="13" s="1"/>
  <c r="AI277" i="13" s="1"/>
  <c r="AH484" i="13"/>
  <c r="AI484" i="13"/>
  <c r="AI158" i="11"/>
  <c r="H238" i="11"/>
  <c r="AH158" i="11"/>
  <c r="F265" i="11" s="1"/>
  <c r="W280" i="13"/>
  <c r="AG280" i="13" s="1"/>
  <c r="AH280" i="13" s="1"/>
  <c r="AI280" i="13" s="1"/>
  <c r="W44" i="13"/>
  <c r="Z44" i="13" s="1"/>
  <c r="AA44" i="13" s="1"/>
  <c r="AH264" i="13"/>
  <c r="AI264" i="13" s="1"/>
  <c r="X44" i="13" s="1"/>
  <c r="W42" i="13"/>
  <c r="AH262" i="13"/>
  <c r="AI262" i="13" s="1"/>
  <c r="X42" i="13" s="1"/>
  <c r="W40" i="13"/>
  <c r="AH260" i="13"/>
  <c r="AI260" i="13" s="1"/>
  <c r="X40" i="13" s="1"/>
  <c r="W39" i="13"/>
  <c r="AH259" i="13"/>
  <c r="AI259" i="13" s="1"/>
  <c r="X39" i="13" s="1"/>
  <c r="W38" i="13"/>
  <c r="AH258" i="13"/>
  <c r="AI258" i="13" s="1"/>
  <c r="X38" i="13" s="1"/>
  <c r="W35" i="13"/>
  <c r="AH255" i="13"/>
  <c r="AI255" i="13" s="1"/>
  <c r="X35" i="13" s="1"/>
  <c r="W32" i="13"/>
  <c r="AH252" i="13"/>
  <c r="AI252" i="13" s="1"/>
  <c r="X32" i="13" s="1"/>
  <c r="W657" i="13"/>
  <c r="AG657" i="13" s="1"/>
  <c r="AH657" i="13" s="1"/>
  <c r="AI657" i="13" s="1"/>
  <c r="Z657" i="13"/>
  <c r="AC777" i="13"/>
  <c r="AC788" i="13" s="1"/>
  <c r="AC789" i="13" s="1"/>
  <c r="AD777" i="13"/>
  <c r="AD788" i="13" s="1"/>
  <c r="AD789" i="13" s="1"/>
  <c r="Y777" i="13"/>
  <c r="Y788" i="13" s="1"/>
  <c r="Y789" i="13" s="1"/>
  <c r="Z777" i="13"/>
  <c r="Z788" i="13" s="1"/>
  <c r="Z789" i="13" s="1"/>
  <c r="AB777" i="13"/>
  <c r="AB788" i="13" s="1"/>
  <c r="AB789" i="13" s="1"/>
  <c r="X777" i="13"/>
  <c r="X788" i="13" s="1"/>
  <c r="X789" i="13" s="1"/>
  <c r="AC837" i="13"/>
  <c r="AC254" i="13" s="1"/>
  <c r="Y657" i="13"/>
  <c r="W757" i="13"/>
  <c r="AG757" i="13" s="1"/>
  <c r="AH757" i="13" s="1"/>
  <c r="AI757" i="13" s="1"/>
  <c r="Y837" i="13"/>
  <c r="Y254" i="13" s="1"/>
  <c r="W677" i="13"/>
  <c r="Z797" i="13"/>
  <c r="Z808" i="13" s="1"/>
  <c r="Z809" i="13" s="1"/>
  <c r="AD757" i="13"/>
  <c r="AD657" i="13"/>
  <c r="X657" i="13"/>
  <c r="AB654" i="13"/>
  <c r="AD298" i="13"/>
  <c r="AD175" i="13" s="1"/>
  <c r="W654" i="13"/>
  <c r="X299" i="13"/>
  <c r="X176" i="13" s="1"/>
  <c r="AD307" i="13"/>
  <c r="AD184" i="13" s="1"/>
  <c r="AD164" i="13" s="1"/>
  <c r="Y302" i="13"/>
  <c r="Y179" i="13" s="1"/>
  <c r="X306" i="13"/>
  <c r="X183" i="13" s="1"/>
  <c r="X301" i="13"/>
  <c r="X178" i="13" s="1"/>
  <c r="AD300" i="13"/>
  <c r="AD177" i="13" s="1"/>
  <c r="AD304" i="13"/>
  <c r="AD181" i="13" s="1"/>
  <c r="Y298" i="13"/>
  <c r="Y175" i="13" s="1"/>
  <c r="Z654" i="13"/>
  <c r="AA299" i="13"/>
  <c r="AA176" i="13" s="1"/>
  <c r="W307" i="13"/>
  <c r="W302" i="13"/>
  <c r="Y305" i="13"/>
  <c r="Y182" i="13" s="1"/>
  <c r="X298" i="13"/>
  <c r="X175" i="13" s="1"/>
  <c r="X155" i="13" s="1"/>
  <c r="Z296" i="13"/>
  <c r="Z173" i="13" s="1"/>
  <c r="X295" i="13"/>
  <c r="X307" i="13"/>
  <c r="X184" i="13" s="1"/>
  <c r="X302" i="13"/>
  <c r="X179" i="13" s="1"/>
  <c r="AA306" i="13"/>
  <c r="AA183" i="13" s="1"/>
  <c r="Y301" i="13"/>
  <c r="Y178" i="13" s="1"/>
  <c r="AB305" i="13"/>
  <c r="AB182" i="13" s="1"/>
  <c r="AB162" i="13" s="1"/>
  <c r="AC300" i="13"/>
  <c r="AC177" i="13" s="1"/>
  <c r="AA304" i="13"/>
  <c r="AA181" i="13" s="1"/>
  <c r="W297" i="13"/>
  <c r="AC299" i="13"/>
  <c r="AC176" i="13" s="1"/>
  <c r="W303" i="13"/>
  <c r="AA305" i="13"/>
  <c r="AA182" i="13" s="1"/>
  <c r="W304" i="13"/>
  <c r="Z764" i="13"/>
  <c r="AC767" i="13"/>
  <c r="Y767" i="13"/>
  <c r="Z759" i="13"/>
  <c r="Y317" i="13"/>
  <c r="Y328" i="13" s="1"/>
  <c r="Y329" i="13" s="1"/>
  <c r="W317" i="13"/>
  <c r="AG317" i="13" s="1"/>
  <c r="AH317" i="13" s="1"/>
  <c r="AI317" i="13" s="1"/>
  <c r="AA717" i="13"/>
  <c r="AA728" i="13" s="1"/>
  <c r="AA729" i="13" s="1"/>
  <c r="W755" i="13"/>
  <c r="AG755" i="13" s="1"/>
  <c r="AH755" i="13" s="1"/>
  <c r="AI755" i="13" s="1"/>
  <c r="Z317" i="13"/>
  <c r="Z328" i="13" s="1"/>
  <c r="Z329" i="13" s="1"/>
  <c r="W817" i="13"/>
  <c r="X577" i="13"/>
  <c r="W765" i="13"/>
  <c r="AG765" i="13" s="1"/>
  <c r="AH765" i="13" s="1"/>
  <c r="AI765" i="13" s="1"/>
  <c r="AA766" i="13"/>
  <c r="Z396" i="13"/>
  <c r="Z193" i="13" s="1"/>
  <c r="X396" i="13"/>
  <c r="X193" i="13" s="1"/>
  <c r="X205" i="13" s="1"/>
  <c r="X206" i="13" s="1"/>
  <c r="AD761" i="13"/>
  <c r="AD755" i="13"/>
  <c r="AD762" i="13"/>
  <c r="Z298" i="13"/>
  <c r="Z175" i="13" s="1"/>
  <c r="AD295" i="13"/>
  <c r="Z307" i="13"/>
  <c r="Z184" i="13" s="1"/>
  <c r="AD306" i="13"/>
  <c r="AD183" i="13" s="1"/>
  <c r="AD301" i="13"/>
  <c r="AD178" i="13" s="1"/>
  <c r="AD305" i="13"/>
  <c r="AD182" i="13" s="1"/>
  <c r="AB300" i="13"/>
  <c r="AB177" i="13" s="1"/>
  <c r="AB304" i="13"/>
  <c r="AB181" i="13" s="1"/>
  <c r="W298" i="13"/>
  <c r="AC654" i="13"/>
  <c r="AC295" i="13"/>
  <c r="W295" i="13"/>
  <c r="AD299" i="13"/>
  <c r="AD176" i="13" s="1"/>
  <c r="AD303" i="13"/>
  <c r="AD180" i="13" s="1"/>
  <c r="AD302" i="13"/>
  <c r="AD179" i="13" s="1"/>
  <c r="Y306" i="13"/>
  <c r="Y183" i="13" s="1"/>
  <c r="X305" i="13"/>
  <c r="X182" i="13" s="1"/>
  <c r="AA300" i="13"/>
  <c r="AA177" i="13" s="1"/>
  <c r="Y304" i="13"/>
  <c r="Y181" i="13" s="1"/>
  <c r="AA298" i="13"/>
  <c r="AA175" i="13" s="1"/>
  <c r="AC296" i="13"/>
  <c r="AC173" i="13" s="1"/>
  <c r="AA295" i="13"/>
  <c r="Y299" i="13"/>
  <c r="Y176" i="13" s="1"/>
  <c r="W306" i="13"/>
  <c r="W301" i="13"/>
  <c r="W763" i="13"/>
  <c r="AG763" i="13" s="1"/>
  <c r="AH763" i="13" s="1"/>
  <c r="AI763" i="13" s="1"/>
  <c r="AC764" i="13"/>
  <c r="Y764" i="13"/>
  <c r="X767" i="13"/>
  <c r="X768" i="13" s="1"/>
  <c r="X769" i="13" s="1"/>
  <c r="Y759" i="13"/>
  <c r="AC756" i="13"/>
  <c r="Y756" i="13"/>
  <c r="Y766" i="13"/>
  <c r="AC755" i="13"/>
  <c r="Z577" i="13"/>
  <c r="Z274" i="13" s="1"/>
  <c r="Z285" i="13" s="1"/>
  <c r="Z286" i="13" s="1"/>
  <c r="AC417" i="13"/>
  <c r="AC428" i="13" s="1"/>
  <c r="AC429" i="13" s="1"/>
  <c r="W777" i="13"/>
  <c r="AG777" i="13" s="1"/>
  <c r="AH777" i="13" s="1"/>
  <c r="AI777" i="13" s="1"/>
  <c r="AC765" i="13"/>
  <c r="Z766" i="13"/>
  <c r="AC405" i="13"/>
  <c r="AC202" i="13" s="1"/>
  <c r="W405" i="13"/>
  <c r="W404" i="13"/>
  <c r="W401" i="13"/>
  <c r="W402" i="13"/>
  <c r="AB407" i="13"/>
  <c r="AB204" i="13" s="1"/>
  <c r="AD398" i="13"/>
  <c r="AD195" i="13" s="1"/>
  <c r="Z398" i="13"/>
  <c r="Z195" i="13" s="1"/>
  <c r="Z417" i="13"/>
  <c r="Z428" i="13" s="1"/>
  <c r="Z429" i="13" s="1"/>
  <c r="W497" i="13"/>
  <c r="X537" i="13"/>
  <c r="X548" i="13" s="1"/>
  <c r="X549" i="13" s="1"/>
  <c r="AD477" i="13"/>
  <c r="AA577" i="13"/>
  <c r="Y477" i="13"/>
  <c r="X377" i="13"/>
  <c r="X388" i="13" s="1"/>
  <c r="X389" i="13" s="1"/>
  <c r="W577" i="13"/>
  <c r="AB296" i="13"/>
  <c r="AB173" i="13" s="1"/>
  <c r="Z295" i="13"/>
  <c r="AB303" i="13"/>
  <c r="AB180" i="13" s="1"/>
  <c r="AB160" i="13" s="1"/>
  <c r="AC302" i="13"/>
  <c r="AC179" i="13" s="1"/>
  <c r="AB306" i="13"/>
  <c r="AB183" i="13" s="1"/>
  <c r="AB301" i="13"/>
  <c r="AB178" i="13" s="1"/>
  <c r="Z305" i="13"/>
  <c r="Z182" i="13" s="1"/>
  <c r="Z300" i="13"/>
  <c r="Z177" i="13" s="1"/>
  <c r="Z304" i="13"/>
  <c r="Z181" i="13" s="1"/>
  <c r="AA654" i="13"/>
  <c r="X654" i="13"/>
  <c r="X668" i="13" s="1"/>
  <c r="X669" i="13" s="1"/>
  <c r="Y295" i="13"/>
  <c r="AC307" i="13"/>
  <c r="AC184" i="13" s="1"/>
  <c r="AC164" i="13" s="1"/>
  <c r="Z299" i="13"/>
  <c r="Z176" i="13" s="1"/>
  <c r="Z303" i="13"/>
  <c r="Z180" i="13" s="1"/>
  <c r="AB302" i="13"/>
  <c r="AB179" i="13" s="1"/>
  <c r="AC301" i="13"/>
  <c r="AC178" i="13" s="1"/>
  <c r="Y300" i="13"/>
  <c r="Y177" i="13" s="1"/>
  <c r="Y296" i="13"/>
  <c r="Y173" i="13" s="1"/>
  <c r="W299" i="13"/>
  <c r="AC303" i="13"/>
  <c r="AC180" i="13" s="1"/>
  <c r="AA307" i="13"/>
  <c r="AA184" i="13" s="1"/>
  <c r="W300" i="13"/>
  <c r="AD763" i="13"/>
  <c r="AB758" i="13"/>
  <c r="W767" i="13"/>
  <c r="AG767" i="13" s="1"/>
  <c r="AH767" i="13" s="1"/>
  <c r="AI767" i="13" s="1"/>
  <c r="AB759" i="13"/>
  <c r="W417" i="13"/>
  <c r="AG417" i="13" s="1"/>
  <c r="AH417" i="13" s="1"/>
  <c r="AI417" i="13" s="1"/>
  <c r="AA317" i="13"/>
  <c r="AA328" i="13" s="1"/>
  <c r="AA329" i="13" s="1"/>
  <c r="W762" i="13"/>
  <c r="AG762" i="13" s="1"/>
  <c r="AH762" i="13" s="1"/>
  <c r="AI762" i="13" s="1"/>
  <c r="AA755" i="13"/>
  <c r="Y797" i="13"/>
  <c r="Y808" i="13" s="1"/>
  <c r="Y809" i="13" s="1"/>
  <c r="Y417" i="13"/>
  <c r="Y428" i="13" s="1"/>
  <c r="Y429" i="13" s="1"/>
  <c r="AA760" i="13"/>
  <c r="W760" i="13"/>
  <c r="AG760" i="13" s="1"/>
  <c r="AH760" i="13" s="1"/>
  <c r="AI760" i="13" s="1"/>
  <c r="AA765" i="13"/>
  <c r="AC766" i="13"/>
  <c r="AC396" i="13"/>
  <c r="AC193" i="13" s="1"/>
  <c r="Y396" i="13"/>
  <c r="Y193" i="13" s="1"/>
  <c r="W396" i="13"/>
  <c r="W403" i="13"/>
  <c r="W400" i="13"/>
  <c r="W399" i="13"/>
  <c r="AB765" i="13"/>
  <c r="AC657" i="13"/>
  <c r="X296" i="13"/>
  <c r="X173" i="13" s="1"/>
  <c r="AB299" i="13"/>
  <c r="AB176" i="13" s="1"/>
  <c r="X303" i="13"/>
  <c r="X180" i="13" s="1"/>
  <c r="AA302" i="13"/>
  <c r="AA179" i="13" s="1"/>
  <c r="Z306" i="13"/>
  <c r="Z183" i="13" s="1"/>
  <c r="Z301" i="13"/>
  <c r="Z178" i="13" s="1"/>
  <c r="X300" i="13"/>
  <c r="X177" i="13" s="1"/>
  <c r="X304" i="13"/>
  <c r="X181" i="13" s="1"/>
  <c r="AC298" i="13"/>
  <c r="AC175" i="13" s="1"/>
  <c r="AD654" i="13"/>
  <c r="AD668" i="13" s="1"/>
  <c r="AD669" i="13" s="1"/>
  <c r="Y654" i="13"/>
  <c r="AA296" i="13"/>
  <c r="AA173" i="13" s="1"/>
  <c r="AA303" i="13"/>
  <c r="AA180" i="13" s="1"/>
  <c r="Y307" i="13"/>
  <c r="Y184" i="13" s="1"/>
  <c r="Y164" i="13" s="1"/>
  <c r="AC305" i="13"/>
  <c r="AC182" i="13" s="1"/>
  <c r="W305" i="13"/>
  <c r="AB298" i="13"/>
  <c r="AB175" i="13" s="1"/>
  <c r="AB155" i="13" s="1"/>
  <c r="AD296" i="13"/>
  <c r="AD173" i="13" s="1"/>
  <c r="AD153" i="13" s="1"/>
  <c r="AB295" i="13"/>
  <c r="AB307" i="13"/>
  <c r="AB184" i="13" s="1"/>
  <c r="Z302" i="13"/>
  <c r="Z179" i="13" s="1"/>
  <c r="AC306" i="13"/>
  <c r="AC183" i="13" s="1"/>
  <c r="AA301" i="13"/>
  <c r="AA178" i="13" s="1"/>
  <c r="AC304" i="13"/>
  <c r="AC181" i="13" s="1"/>
  <c r="W296" i="13"/>
  <c r="Y303" i="13"/>
  <c r="Y180" i="13" s="1"/>
  <c r="W764" i="13"/>
  <c r="AG764" i="13" s="1"/>
  <c r="AH764" i="13" s="1"/>
  <c r="AI764" i="13" s="1"/>
  <c r="W758" i="13"/>
  <c r="AG758" i="13" s="1"/>
  <c r="AH758" i="13" s="1"/>
  <c r="AI758" i="13" s="1"/>
  <c r="AD767" i="13"/>
  <c r="Z767" i="13"/>
  <c r="W756" i="13"/>
  <c r="AG756" i="13" s="1"/>
  <c r="AH756" i="13" s="1"/>
  <c r="AI756" i="13" s="1"/>
  <c r="AC762" i="13"/>
  <c r="AC797" i="13"/>
  <c r="AC808" i="13" s="1"/>
  <c r="AC809" i="13" s="1"/>
  <c r="Y755" i="13"/>
  <c r="Y497" i="13"/>
  <c r="Y508" i="13" s="1"/>
  <c r="Y509" i="13" s="1"/>
  <c r="AC317" i="13"/>
  <c r="AC328" i="13" s="1"/>
  <c r="AC329" i="13" s="1"/>
  <c r="Z760" i="13"/>
  <c r="Y577" i="13"/>
  <c r="Y765" i="13"/>
  <c r="AA777" i="13"/>
  <c r="AA788" i="13" s="1"/>
  <c r="AA789" i="13" s="1"/>
  <c r="W761" i="13"/>
  <c r="AG761" i="13" s="1"/>
  <c r="AH761" i="13" s="1"/>
  <c r="AI761" i="13" s="1"/>
  <c r="Z497" i="13"/>
  <c r="Z508" i="13" s="1"/>
  <c r="Z509" i="13" s="1"/>
  <c r="AB766" i="13"/>
  <c r="W766" i="13"/>
  <c r="AG766" i="13" s="1"/>
  <c r="AH766" i="13" s="1"/>
  <c r="AI766" i="13" s="1"/>
  <c r="W395" i="13"/>
  <c r="W407" i="13"/>
  <c r="W397" i="13"/>
  <c r="AC398" i="13"/>
  <c r="AC195" i="13" s="1"/>
  <c r="Y398" i="13"/>
  <c r="Y195" i="13" s="1"/>
  <c r="W398" i="13"/>
  <c r="AB317" i="13"/>
  <c r="AB328" i="13" s="1"/>
  <c r="AB329" i="13" s="1"/>
  <c r="X317" i="13"/>
  <c r="X328" i="13" s="1"/>
  <c r="X329" i="13" s="1"/>
  <c r="AC754" i="13"/>
  <c r="AA754" i="13"/>
  <c r="AB537" i="13"/>
  <c r="AB548" i="13" s="1"/>
  <c r="AB549" i="13" s="1"/>
  <c r="Y617" i="13"/>
  <c r="Y628" i="13" s="1"/>
  <c r="Y629" i="13" s="1"/>
  <c r="AC537" i="13"/>
  <c r="AC548" i="13" s="1"/>
  <c r="AC549" i="13" s="1"/>
  <c r="AB657" i="13"/>
  <c r="X557" i="13"/>
  <c r="AB837" i="13"/>
  <c r="AB254" i="13" s="1"/>
  <c r="Z677" i="13"/>
  <c r="AA757" i="13"/>
  <c r="AA205" i="13" l="1"/>
  <c r="AA206" i="13" s="1"/>
  <c r="Z39" i="13"/>
  <c r="AA39" i="13" s="1"/>
  <c r="Z37" i="13"/>
  <c r="AA37" i="13" s="1"/>
  <c r="Z163" i="13"/>
  <c r="X153" i="13"/>
  <c r="AB158" i="13"/>
  <c r="AA162" i="13"/>
  <c r="AA161" i="13"/>
  <c r="AD161" i="13"/>
  <c r="Z159" i="13"/>
  <c r="Y159" i="13"/>
  <c r="W143" i="11"/>
  <c r="W144" i="11" s="1"/>
  <c r="AG144" i="11" s="1"/>
  <c r="AA153" i="13"/>
  <c r="X161" i="13"/>
  <c r="AC160" i="13"/>
  <c r="AC158" i="13"/>
  <c r="AA155" i="13"/>
  <c r="AA156" i="13"/>
  <c r="Z156" i="13"/>
  <c r="AB163" i="13"/>
  <c r="Y163" i="13"/>
  <c r="AD163" i="13"/>
  <c r="X159" i="13"/>
  <c r="AD157" i="13"/>
  <c r="AA159" i="13"/>
  <c r="AB161" i="13"/>
  <c r="AA158" i="13"/>
  <c r="AB159" i="13"/>
  <c r="Y161" i="13"/>
  <c r="AC156" i="13"/>
  <c r="W203" i="11"/>
  <c r="AG203" i="11" s="1"/>
  <c r="X160" i="13"/>
  <c r="Y156" i="13"/>
  <c r="AD159" i="13"/>
  <c r="AB157" i="13"/>
  <c r="Z164" i="13"/>
  <c r="Y162" i="13"/>
  <c r="Z668" i="13"/>
  <c r="Z669" i="13" s="1"/>
  <c r="Z43" i="13"/>
  <c r="AA43" i="13" s="1"/>
  <c r="Z158" i="13"/>
  <c r="Z162" i="13"/>
  <c r="AA157" i="13"/>
  <c r="AD160" i="13"/>
  <c r="AD162" i="13"/>
  <c r="Y158" i="13"/>
  <c r="Y668" i="13"/>
  <c r="Y669" i="13" s="1"/>
  <c r="AB156" i="13"/>
  <c r="Z900" i="13"/>
  <c r="AD907" i="13"/>
  <c r="AA160" i="13"/>
  <c r="AA164" i="13"/>
  <c r="Y157" i="13"/>
  <c r="AB205" i="13"/>
  <c r="AB206" i="13" s="1"/>
  <c r="X162" i="13"/>
  <c r="AD156" i="13"/>
  <c r="AD158" i="13"/>
  <c r="AA163" i="13"/>
  <c r="Z32" i="13"/>
  <c r="AA32" i="13" s="1"/>
  <c r="Z38" i="13"/>
  <c r="AA38" i="13" s="1"/>
  <c r="AC161" i="13"/>
  <c r="Z161" i="13"/>
  <c r="AB153" i="13"/>
  <c r="AC157" i="13"/>
  <c r="X274" i="13"/>
  <c r="X285" i="13" s="1"/>
  <c r="X286" i="13" s="1"/>
  <c r="Y905" i="13"/>
  <c r="AC162" i="13"/>
  <c r="X157" i="13"/>
  <c r="AB905" i="13"/>
  <c r="AA905" i="13"/>
  <c r="Z157" i="13"/>
  <c r="AC159" i="13"/>
  <c r="X164" i="13"/>
  <c r="X158" i="13"/>
  <c r="X156" i="13"/>
  <c r="Z41" i="13"/>
  <c r="AA41" i="13" s="1"/>
  <c r="AB906" i="13"/>
  <c r="Y160" i="13"/>
  <c r="AC163" i="13"/>
  <c r="Z160" i="13"/>
  <c r="X163" i="13"/>
  <c r="W163" i="11"/>
  <c r="AG163" i="11" s="1"/>
  <c r="AB164" i="13"/>
  <c r="W265" i="13"/>
  <c r="G8" i="13" s="1"/>
  <c r="AI133" i="11"/>
  <c r="AI154" i="11"/>
  <c r="Z33" i="13"/>
  <c r="AA33" i="13" s="1"/>
  <c r="Y906" i="13"/>
  <c r="AI159" i="11"/>
  <c r="AI161" i="11"/>
  <c r="AI151" i="11"/>
  <c r="Y768" i="13"/>
  <c r="Y769" i="13" s="1"/>
  <c r="AC906" i="13"/>
  <c r="AI156" i="11"/>
  <c r="AA902" i="13"/>
  <c r="Z907" i="13"/>
  <c r="Y904" i="13"/>
  <c r="AC903" i="13"/>
  <c r="Y899" i="13"/>
  <c r="AC899" i="13"/>
  <c r="Y896" i="13"/>
  <c r="Z896" i="13"/>
  <c r="Y900" i="13"/>
  <c r="AA900" i="13"/>
  <c r="AD903" i="13"/>
  <c r="AD899" i="13"/>
  <c r="X902" i="13"/>
  <c r="AD902" i="13"/>
  <c r="AA907" i="13"/>
  <c r="AC907" i="13"/>
  <c r="AA903" i="13"/>
  <c r="AC896" i="13"/>
  <c r="X903" i="13"/>
  <c r="AB899" i="13"/>
  <c r="AB768" i="13"/>
  <c r="AB769" i="13" s="1"/>
  <c r="Z906" i="13"/>
  <c r="AC905" i="13"/>
  <c r="AD768" i="13"/>
  <c r="AD769" i="13" s="1"/>
  <c r="AD901" i="13"/>
  <c r="W897" i="13"/>
  <c r="AG897" i="13" s="1"/>
  <c r="AH897" i="13" s="1"/>
  <c r="AI897" i="13" s="1"/>
  <c r="Z768" i="13"/>
  <c r="Z769" i="13" s="1"/>
  <c r="Z904" i="13"/>
  <c r="Y902" i="13"/>
  <c r="AC902" i="13"/>
  <c r="X907" i="13"/>
  <c r="AB907" i="13"/>
  <c r="AA904" i="13"/>
  <c r="AC904" i="13"/>
  <c r="Y903" i="13"/>
  <c r="X896" i="13"/>
  <c r="AA906" i="13"/>
  <c r="AC900" i="13"/>
  <c r="AD896" i="13"/>
  <c r="Z903" i="13"/>
  <c r="Z899" i="13"/>
  <c r="Z902" i="13"/>
  <c r="AB902" i="13"/>
  <c r="X898" i="13"/>
  <c r="AD898" i="13"/>
  <c r="Y907" i="13"/>
  <c r="AD906" i="13"/>
  <c r="AB896" i="13"/>
  <c r="AB903" i="13"/>
  <c r="X899" i="13"/>
  <c r="AI162" i="11"/>
  <c r="AI155" i="11"/>
  <c r="AI160" i="11"/>
  <c r="X901" i="13"/>
  <c r="Z901" i="13"/>
  <c r="Y172" i="11"/>
  <c r="Y588" i="13"/>
  <c r="Y589" i="13" s="1"/>
  <c r="AA234" i="13"/>
  <c r="AA245" i="13" s="1"/>
  <c r="AA246" i="13" s="1"/>
  <c r="AA817" i="13"/>
  <c r="AG296" i="13"/>
  <c r="AH296" i="13" s="1"/>
  <c r="AI296" i="13" s="1"/>
  <c r="W173" i="13"/>
  <c r="Y234" i="13"/>
  <c r="Y245" i="13" s="1"/>
  <c r="Y246" i="13" s="1"/>
  <c r="Y817" i="13"/>
  <c r="Y897" i="13" s="1"/>
  <c r="W196" i="13"/>
  <c r="AG196" i="13" s="1"/>
  <c r="AG399" i="13"/>
  <c r="AH399" i="13" s="1"/>
  <c r="AI399" i="13" s="1"/>
  <c r="AG400" i="13"/>
  <c r="AH400" i="13" s="1"/>
  <c r="AI400" i="13" s="1"/>
  <c r="W197" i="13"/>
  <c r="AG197" i="13" s="1"/>
  <c r="AG403" i="13"/>
  <c r="AH403" i="13" s="1"/>
  <c r="AI403" i="13" s="1"/>
  <c r="W200" i="13"/>
  <c r="AG200" i="13" s="1"/>
  <c r="AG396" i="13"/>
  <c r="AH396" i="13" s="1"/>
  <c r="AI396" i="13" s="1"/>
  <c r="W193" i="13"/>
  <c r="AG193" i="13" s="1"/>
  <c r="Y172" i="13"/>
  <c r="Y308" i="13"/>
  <c r="Y309" i="13" s="1"/>
  <c r="Z172" i="13"/>
  <c r="Z308" i="13"/>
  <c r="Z309" i="13" s="1"/>
  <c r="W172" i="11"/>
  <c r="AG172" i="11" s="1"/>
  <c r="AG577" i="13"/>
  <c r="Y132" i="11"/>
  <c r="Y143" i="11" s="1"/>
  <c r="Y144" i="11" s="1"/>
  <c r="Y274" i="13"/>
  <c r="Y285" i="13" s="1"/>
  <c r="Y286" i="13" s="1"/>
  <c r="Y488" i="13"/>
  <c r="Y489" i="13" s="1"/>
  <c r="AA172" i="11"/>
  <c r="AA588" i="13"/>
  <c r="AA589" i="13" s="1"/>
  <c r="AD274" i="13"/>
  <c r="AD285" i="13" s="1"/>
  <c r="AD286" i="13" s="1"/>
  <c r="AD132" i="11"/>
  <c r="AD488" i="13"/>
  <c r="AD489" i="13" s="1"/>
  <c r="AG497" i="13"/>
  <c r="AH497" i="13" s="1"/>
  <c r="AI497" i="13" s="1"/>
  <c r="W508" i="13"/>
  <c r="AB234" i="13"/>
  <c r="AB245" i="13" s="1"/>
  <c r="AB246" i="13" s="1"/>
  <c r="AB817" i="13"/>
  <c r="AB897" i="13" s="1"/>
  <c r="AC234" i="13"/>
  <c r="AC245" i="13" s="1"/>
  <c r="AC246" i="13" s="1"/>
  <c r="AC817" i="13"/>
  <c r="AC897" i="13" s="1"/>
  <c r="AG402" i="13"/>
  <c r="AH402" i="13" s="1"/>
  <c r="AI402" i="13" s="1"/>
  <c r="W199" i="13"/>
  <c r="AG199" i="13" s="1"/>
  <c r="W178" i="13"/>
  <c r="AG301" i="13"/>
  <c r="AH301" i="13" s="1"/>
  <c r="AI301" i="13" s="1"/>
  <c r="AG306" i="13"/>
  <c r="AH306" i="13" s="1"/>
  <c r="AI306" i="13" s="1"/>
  <c r="W183" i="13"/>
  <c r="AA172" i="13"/>
  <c r="AA308" i="13"/>
  <c r="AA309" i="13" s="1"/>
  <c r="AC153" i="13"/>
  <c r="AG295" i="13"/>
  <c r="AH295" i="13" s="1"/>
  <c r="AI295" i="13" s="1"/>
  <c r="W172" i="13"/>
  <c r="AC172" i="13"/>
  <c r="AC308" i="13"/>
  <c r="AC309" i="13" s="1"/>
  <c r="AC668" i="13"/>
  <c r="AC669" i="13" s="1"/>
  <c r="W175" i="13"/>
  <c r="AG298" i="13"/>
  <c r="AH298" i="13" s="1"/>
  <c r="AI298" i="13" s="1"/>
  <c r="AD172" i="13"/>
  <c r="AD308" i="13"/>
  <c r="AD309" i="13" s="1"/>
  <c r="Z155" i="13"/>
  <c r="W668" i="13"/>
  <c r="AG654" i="13"/>
  <c r="AH654" i="13" s="1"/>
  <c r="AI654" i="13" s="1"/>
  <c r="AD155" i="13"/>
  <c r="AB668" i="13"/>
  <c r="AB669" i="13" s="1"/>
  <c r="W901" i="13"/>
  <c r="W904" i="13"/>
  <c r="G13" i="13"/>
  <c r="AG468" i="13"/>
  <c r="AH468" i="13" s="1"/>
  <c r="AI468" i="13" s="1"/>
  <c r="W469" i="13"/>
  <c r="AG469" i="13" s="1"/>
  <c r="AH469" i="13" s="1"/>
  <c r="AI469" i="13" s="1"/>
  <c r="W629" i="13"/>
  <c r="AG629" i="13" s="1"/>
  <c r="AH629" i="13" s="1"/>
  <c r="AI629" i="13" s="1"/>
  <c r="AG628" i="13"/>
  <c r="AH628" i="13" s="1"/>
  <c r="AI628" i="13" s="1"/>
  <c r="AG209" i="11"/>
  <c r="W849" i="13"/>
  <c r="AG849" i="13" s="1"/>
  <c r="AH849" i="13" s="1"/>
  <c r="AI849" i="13" s="1"/>
  <c r="AG848" i="13"/>
  <c r="AH848" i="13" s="1"/>
  <c r="AI848" i="13" s="1"/>
  <c r="W906" i="13"/>
  <c r="F229" i="11"/>
  <c r="AH129" i="11"/>
  <c r="E256" i="11" s="1"/>
  <c r="AG608" i="13"/>
  <c r="AH608" i="13" s="1"/>
  <c r="AI608" i="13" s="1"/>
  <c r="W609" i="13"/>
  <c r="AG609" i="13" s="1"/>
  <c r="AH609" i="13" s="1"/>
  <c r="AI609" i="13" s="1"/>
  <c r="AG448" i="13"/>
  <c r="AH448" i="13" s="1"/>
  <c r="AI448" i="13" s="1"/>
  <c r="W449" i="13"/>
  <c r="AG449" i="13" s="1"/>
  <c r="AH449" i="13" s="1"/>
  <c r="AI449" i="13" s="1"/>
  <c r="W34" i="13"/>
  <c r="AH254" i="13"/>
  <c r="AI254" i="13" s="1"/>
  <c r="X34" i="13" s="1"/>
  <c r="AI177" i="11"/>
  <c r="AH177" i="11"/>
  <c r="G264" i="11" s="1"/>
  <c r="J237" i="11"/>
  <c r="AI578" i="13"/>
  <c r="AH578" i="13"/>
  <c r="AI171" i="11"/>
  <c r="AH171" i="11"/>
  <c r="G258" i="11" s="1"/>
  <c r="J231" i="11"/>
  <c r="AH587" i="13"/>
  <c r="AI587" i="13"/>
  <c r="AI574" i="13"/>
  <c r="AH574" i="13"/>
  <c r="AA214" i="13"/>
  <c r="AA225" i="13" s="1"/>
  <c r="AA226" i="13" s="1"/>
  <c r="AG191" i="11"/>
  <c r="W211" i="11"/>
  <c r="AG211" i="11" s="1"/>
  <c r="W217" i="11"/>
  <c r="AG217" i="11" s="1"/>
  <c r="AG197" i="11"/>
  <c r="L41" i="13"/>
  <c r="AH221" i="13"/>
  <c r="AI221" i="13" s="1"/>
  <c r="M41" i="13" s="1"/>
  <c r="T42" i="13"/>
  <c r="Z42" i="13" s="1"/>
  <c r="AA42" i="13" s="1"/>
  <c r="AH242" i="13"/>
  <c r="AI242" i="13" s="1"/>
  <c r="U42" i="13" s="1"/>
  <c r="X894" i="13"/>
  <c r="L42" i="13"/>
  <c r="AH222" i="13"/>
  <c r="AI222" i="13" s="1"/>
  <c r="M42" i="13" s="1"/>
  <c r="Y895" i="13"/>
  <c r="AA895" i="13"/>
  <c r="AD895" i="13"/>
  <c r="AC894" i="13"/>
  <c r="W218" i="11"/>
  <c r="AG218" i="11" s="1"/>
  <c r="AG198" i="11"/>
  <c r="L43" i="13"/>
  <c r="AH223" i="13"/>
  <c r="AI223" i="13" s="1"/>
  <c r="M43" i="13" s="1"/>
  <c r="W709" i="13"/>
  <c r="AG709" i="13" s="1"/>
  <c r="AH709" i="13" s="1"/>
  <c r="AI709" i="13" s="1"/>
  <c r="AG708" i="13"/>
  <c r="AH708" i="13" s="1"/>
  <c r="AI708" i="13" s="1"/>
  <c r="AG728" i="13"/>
  <c r="AH728" i="13" s="1"/>
  <c r="AI728" i="13" s="1"/>
  <c r="W729" i="13"/>
  <c r="AG729" i="13" s="1"/>
  <c r="AH729" i="13" s="1"/>
  <c r="AI729" i="13" s="1"/>
  <c r="T40" i="13"/>
  <c r="Z40" i="13" s="1"/>
  <c r="AA40" i="13" s="1"/>
  <c r="AH240" i="13"/>
  <c r="AI240" i="13" s="1"/>
  <c r="U40" i="13" s="1"/>
  <c r="L39" i="13"/>
  <c r="AH219" i="13"/>
  <c r="AI219" i="13" s="1"/>
  <c r="M39" i="13" s="1"/>
  <c r="W221" i="11"/>
  <c r="AG221" i="11" s="1"/>
  <c r="AG201" i="11"/>
  <c r="X895" i="13"/>
  <c r="AA828" i="13"/>
  <c r="AA829" i="13" s="1"/>
  <c r="AA894" i="13"/>
  <c r="Y194" i="13"/>
  <c r="Y205" i="13" s="1"/>
  <c r="Y206" i="13" s="1"/>
  <c r="AC194" i="13"/>
  <c r="AC205" i="13" s="1"/>
  <c r="AC206" i="13" s="1"/>
  <c r="Z174" i="13"/>
  <c r="AB174" i="13"/>
  <c r="AB154" i="13" s="1"/>
  <c r="W902" i="13"/>
  <c r="W369" i="13"/>
  <c r="AG369" i="13" s="1"/>
  <c r="AH369" i="13" s="1"/>
  <c r="AI369" i="13" s="1"/>
  <c r="G12" i="13"/>
  <c r="AG368" i="13"/>
  <c r="AH368" i="13" s="1"/>
  <c r="AI368" i="13" s="1"/>
  <c r="AG648" i="13"/>
  <c r="AH648" i="13" s="1"/>
  <c r="AI648" i="13" s="1"/>
  <c r="W649" i="13"/>
  <c r="AG649" i="13" s="1"/>
  <c r="AH649" i="13" s="1"/>
  <c r="AI649" i="13" s="1"/>
  <c r="W749" i="13"/>
  <c r="AG749" i="13" s="1"/>
  <c r="AH749" i="13" s="1"/>
  <c r="AI749" i="13" s="1"/>
  <c r="AG748" i="13"/>
  <c r="AH748" i="13" s="1"/>
  <c r="AI748" i="13" s="1"/>
  <c r="W896" i="13"/>
  <c r="Z36" i="13"/>
  <c r="AA36" i="13" s="1"/>
  <c r="AG488" i="13"/>
  <c r="AH488" i="13" s="1"/>
  <c r="AI488" i="13" s="1"/>
  <c r="W489" i="13"/>
  <c r="AG489" i="13" s="1"/>
  <c r="AH489" i="13" s="1"/>
  <c r="AI489" i="13" s="1"/>
  <c r="G14" i="13"/>
  <c r="J241" i="11"/>
  <c r="AI181" i="11"/>
  <c r="AH181" i="11"/>
  <c r="G268" i="11" s="1"/>
  <c r="AI175" i="11"/>
  <c r="AH175" i="11"/>
  <c r="G262" i="11" s="1"/>
  <c r="J235" i="11"/>
  <c r="AI174" i="11"/>
  <c r="AH174" i="11"/>
  <c r="G261" i="11" s="1"/>
  <c r="J234" i="11"/>
  <c r="AI584" i="13"/>
  <c r="AH584" i="13"/>
  <c r="AI180" i="11"/>
  <c r="J240" i="11"/>
  <c r="AH180" i="11"/>
  <c r="G267" i="11" s="1"/>
  <c r="AI170" i="11"/>
  <c r="AH170" i="11"/>
  <c r="G257" i="11" s="1"/>
  <c r="J230" i="11"/>
  <c r="AA899" i="13"/>
  <c r="W215" i="11"/>
  <c r="AG215" i="11" s="1"/>
  <c r="AG195" i="11"/>
  <c r="AG196" i="11"/>
  <c r="W216" i="11"/>
  <c r="AG216" i="11" s="1"/>
  <c r="L38" i="13"/>
  <c r="AH218" i="13"/>
  <c r="AI218" i="13" s="1"/>
  <c r="M38" i="13" s="1"/>
  <c r="W328" i="13"/>
  <c r="AH334" i="13"/>
  <c r="AI334" i="13"/>
  <c r="W768" i="13"/>
  <c r="L35" i="13"/>
  <c r="AH215" i="13"/>
  <c r="AI215" i="13" s="1"/>
  <c r="M35" i="13" s="1"/>
  <c r="X904" i="13"/>
  <c r="AB904" i="13"/>
  <c r="AD904" i="13"/>
  <c r="AA896" i="13"/>
  <c r="Y901" i="13"/>
  <c r="AA901" i="13"/>
  <c r="AB901" i="13"/>
  <c r="AC901" i="13"/>
  <c r="W308" i="13"/>
  <c r="W151" i="13"/>
  <c r="AG171" i="13"/>
  <c r="AG211" i="13"/>
  <c r="Z828" i="13"/>
  <c r="Z829" i="13" s="1"/>
  <c r="Z894" i="13"/>
  <c r="AD245" i="13"/>
  <c r="AD246" i="13" s="1"/>
  <c r="L33" i="13"/>
  <c r="AH213" i="13"/>
  <c r="AI213" i="13" s="1"/>
  <c r="M33" i="13" s="1"/>
  <c r="AG192" i="11"/>
  <c r="AG200" i="11"/>
  <c r="W220" i="11"/>
  <c r="AG220" i="11" s="1"/>
  <c r="AA274" i="13"/>
  <c r="AA285" i="13" s="1"/>
  <c r="AA286" i="13" s="1"/>
  <c r="F232" i="11"/>
  <c r="AH132" i="11"/>
  <c r="E259" i="11" s="1"/>
  <c r="H232" i="11"/>
  <c r="AH152" i="11"/>
  <c r="F259" i="11" s="1"/>
  <c r="AG568" i="13"/>
  <c r="AH568" i="13" s="1"/>
  <c r="AI568" i="13" s="1"/>
  <c r="W569" i="13"/>
  <c r="AG569" i="13" s="1"/>
  <c r="AH569" i="13" s="1"/>
  <c r="AI569" i="13" s="1"/>
  <c r="Z194" i="13"/>
  <c r="Z205" i="13" s="1"/>
  <c r="Z206" i="13" s="1"/>
  <c r="Z214" i="13"/>
  <c r="Z225" i="13" s="1"/>
  <c r="Z226" i="13" s="1"/>
  <c r="Z688" i="13"/>
  <c r="Z689" i="13" s="1"/>
  <c r="X152" i="11"/>
  <c r="X163" i="11" s="1"/>
  <c r="X164" i="11" s="1"/>
  <c r="X568" i="13"/>
  <c r="X569" i="13" s="1"/>
  <c r="AA768" i="13"/>
  <c r="AA769" i="13" s="1"/>
  <c r="AC768" i="13"/>
  <c r="AC769" i="13" s="1"/>
  <c r="AG398" i="13"/>
  <c r="AH398" i="13" s="1"/>
  <c r="AI398" i="13" s="1"/>
  <c r="W195" i="13"/>
  <c r="AG195" i="13" s="1"/>
  <c r="AG397" i="13"/>
  <c r="AH397" i="13" s="1"/>
  <c r="AI397" i="13" s="1"/>
  <c r="W194" i="13"/>
  <c r="AG194" i="13" s="1"/>
  <c r="AG407" i="13"/>
  <c r="AH407" i="13" s="1"/>
  <c r="AI407" i="13" s="1"/>
  <c r="W204" i="13"/>
  <c r="AG204" i="13" s="1"/>
  <c r="AG395" i="13"/>
  <c r="AH395" i="13" s="1"/>
  <c r="AI395" i="13" s="1"/>
  <c r="W192" i="13"/>
  <c r="AG192" i="13" s="1"/>
  <c r="AB172" i="13"/>
  <c r="AB308" i="13"/>
  <c r="AB309" i="13" s="1"/>
  <c r="W182" i="13"/>
  <c r="AG305" i="13"/>
  <c r="AH305" i="13" s="1"/>
  <c r="AI305" i="13" s="1"/>
  <c r="AC155" i="13"/>
  <c r="W177" i="13"/>
  <c r="AG300" i="13"/>
  <c r="AH300" i="13" s="1"/>
  <c r="AI300" i="13" s="1"/>
  <c r="AG299" i="13"/>
  <c r="AH299" i="13" s="1"/>
  <c r="AI299" i="13" s="1"/>
  <c r="W176" i="13"/>
  <c r="Y153" i="13"/>
  <c r="W198" i="13"/>
  <c r="AG198" i="13" s="1"/>
  <c r="AG401" i="13"/>
  <c r="AH401" i="13" s="1"/>
  <c r="AI401" i="13" s="1"/>
  <c r="W201" i="13"/>
  <c r="AG201" i="13" s="1"/>
  <c r="AG404" i="13"/>
  <c r="AH404" i="13" s="1"/>
  <c r="AI404" i="13" s="1"/>
  <c r="AG405" i="13"/>
  <c r="AH405" i="13" s="1"/>
  <c r="AI405" i="13" s="1"/>
  <c r="W202" i="13"/>
  <c r="AG202" i="13" s="1"/>
  <c r="Z172" i="11"/>
  <c r="Z588" i="13"/>
  <c r="Z589" i="13" s="1"/>
  <c r="X172" i="11"/>
  <c r="X588" i="13"/>
  <c r="X589" i="13" s="1"/>
  <c r="X234" i="13"/>
  <c r="X245" i="13" s="1"/>
  <c r="X246" i="13" s="1"/>
  <c r="X817" i="13"/>
  <c r="X897" i="13" s="1"/>
  <c r="W828" i="13"/>
  <c r="W234" i="13"/>
  <c r="AG234" i="13" s="1"/>
  <c r="AG817" i="13"/>
  <c r="AH817" i="13" s="1"/>
  <c r="AI817" i="13" s="1"/>
  <c r="AG304" i="13"/>
  <c r="AH304" i="13" s="1"/>
  <c r="AI304" i="13" s="1"/>
  <c r="W181" i="13"/>
  <c r="W180" i="13"/>
  <c r="AG303" i="13"/>
  <c r="AH303" i="13" s="1"/>
  <c r="AI303" i="13" s="1"/>
  <c r="W174" i="13"/>
  <c r="AG297" i="13"/>
  <c r="AH297" i="13" s="1"/>
  <c r="AI297" i="13" s="1"/>
  <c r="X172" i="13"/>
  <c r="X308" i="13"/>
  <c r="X309" i="13" s="1"/>
  <c r="Z153" i="13"/>
  <c r="AG302" i="13"/>
  <c r="AH302" i="13" s="1"/>
  <c r="AI302" i="13" s="1"/>
  <c r="W179" i="13"/>
  <c r="W184" i="13"/>
  <c r="AG307" i="13"/>
  <c r="AH307" i="13" s="1"/>
  <c r="AI307" i="13" s="1"/>
  <c r="Y155" i="13"/>
  <c r="W688" i="13"/>
  <c r="W214" i="13"/>
  <c r="AG214" i="13" s="1"/>
  <c r="AG677" i="13"/>
  <c r="AH677" i="13" s="1"/>
  <c r="AI677" i="13" s="1"/>
  <c r="W895" i="13"/>
  <c r="Z35" i="13"/>
  <c r="AA35" i="13" s="1"/>
  <c r="W903" i="13"/>
  <c r="W907" i="13"/>
  <c r="AI157" i="11"/>
  <c r="AI153" i="11"/>
  <c r="G15" i="13"/>
  <c r="W549" i="13"/>
  <c r="AG549" i="13" s="1"/>
  <c r="AH549" i="13" s="1"/>
  <c r="AI549" i="13" s="1"/>
  <c r="AG548" i="13"/>
  <c r="AH548" i="13" s="1"/>
  <c r="AI548" i="13" s="1"/>
  <c r="W204" i="11"/>
  <c r="AG204" i="11" s="1"/>
  <c r="L229" i="11"/>
  <c r="AH189" i="11"/>
  <c r="H256" i="11" s="1"/>
  <c r="W900" i="13"/>
  <c r="AI134" i="11"/>
  <c r="AG143" i="11"/>
  <c r="AG271" i="13"/>
  <c r="AH271" i="13" s="1"/>
  <c r="AI271" i="13" s="1"/>
  <c r="AC848" i="13"/>
  <c r="AC849" i="13" s="1"/>
  <c r="AI582" i="13"/>
  <c r="AH582" i="13"/>
  <c r="J233" i="11"/>
  <c r="AI173" i="11"/>
  <c r="AH173" i="11"/>
  <c r="G260" i="11" s="1"/>
  <c r="AI576" i="13"/>
  <c r="AH576" i="13"/>
  <c r="AI182" i="11"/>
  <c r="J242" i="11"/>
  <c r="AH182" i="11"/>
  <c r="G269" i="11" s="1"/>
  <c r="W588" i="13"/>
  <c r="AG169" i="11"/>
  <c r="L32" i="13"/>
  <c r="AH212" i="13"/>
  <c r="AI212" i="13" s="1"/>
  <c r="M32" i="13" s="1"/>
  <c r="AG193" i="11"/>
  <c r="W213" i="11"/>
  <c r="AG213" i="11" s="1"/>
  <c r="L44" i="13"/>
  <c r="AH224" i="13"/>
  <c r="AI224" i="13" s="1"/>
  <c r="M44" i="13" s="1"/>
  <c r="W788" i="13"/>
  <c r="AB894" i="13"/>
  <c r="Z897" i="13"/>
  <c r="X905" i="13"/>
  <c r="Z905" i="13"/>
  <c r="AD905" i="13"/>
  <c r="X906" i="13"/>
  <c r="W428" i="13"/>
  <c r="Z895" i="13"/>
  <c r="AC895" i="13"/>
  <c r="Y894" i="13"/>
  <c r="Y898" i="13"/>
  <c r="Z898" i="13"/>
  <c r="AA898" i="13"/>
  <c r="AB898" i="13"/>
  <c r="AC898" i="13"/>
  <c r="W214" i="11"/>
  <c r="AG214" i="11" s="1"/>
  <c r="AG194" i="11"/>
  <c r="X900" i="13"/>
  <c r="AB900" i="13"/>
  <c r="AD900" i="13"/>
  <c r="AH694" i="13"/>
  <c r="AI694" i="13"/>
  <c r="AB895" i="13"/>
  <c r="W894" i="13"/>
  <c r="AG231" i="13"/>
  <c r="Y408" i="13"/>
  <c r="Y409" i="13" s="1"/>
  <c r="Z408" i="13"/>
  <c r="Z409" i="13" s="1"/>
  <c r="AC408" i="13"/>
  <c r="AC409" i="13" s="1"/>
  <c r="AC174" i="13"/>
  <c r="AA174" i="13"/>
  <c r="W898" i="13"/>
  <c r="AI142" i="11"/>
  <c r="AI138" i="11"/>
  <c r="AI135" i="11"/>
  <c r="AI141" i="11"/>
  <c r="G19" i="13"/>
  <c r="AG808" i="13"/>
  <c r="AH808" i="13" s="1"/>
  <c r="AI808" i="13" s="1"/>
  <c r="W809" i="13"/>
  <c r="AG809" i="13" s="1"/>
  <c r="AH809" i="13" s="1"/>
  <c r="AI809" i="13" s="1"/>
  <c r="Y848" i="13"/>
  <c r="Y849" i="13" s="1"/>
  <c r="W899" i="13"/>
  <c r="H229" i="11"/>
  <c r="AH149" i="11"/>
  <c r="F256" i="11" s="1"/>
  <c r="AI130" i="11"/>
  <c r="AI150" i="11"/>
  <c r="AI131" i="11"/>
  <c r="AI389" i="13"/>
  <c r="AH389" i="13"/>
  <c r="AB848" i="13"/>
  <c r="AB849" i="13" s="1"/>
  <c r="AH586" i="13"/>
  <c r="AI586" i="13"/>
  <c r="J238" i="11"/>
  <c r="AH178" i="11"/>
  <c r="G265" i="11" s="1"/>
  <c r="AI580" i="13"/>
  <c r="AH580" i="13"/>
  <c r="J236" i="11"/>
  <c r="AH176" i="11"/>
  <c r="G263" i="11" s="1"/>
  <c r="AI579" i="13"/>
  <c r="AH579" i="13"/>
  <c r="AH179" i="11"/>
  <c r="G266" i="11" s="1"/>
  <c r="AI179" i="11"/>
  <c r="J239" i="11"/>
  <c r="AH585" i="13"/>
  <c r="AI585" i="13"/>
  <c r="AI575" i="13"/>
  <c r="AH575" i="13"/>
  <c r="L37" i="13"/>
  <c r="AH217" i="13"/>
  <c r="AI217" i="13" s="1"/>
  <c r="M37" i="13" s="1"/>
  <c r="AI741" i="13"/>
  <c r="AH741" i="13"/>
  <c r="L40" i="13"/>
  <c r="AH220" i="13"/>
  <c r="AI220" i="13" s="1"/>
  <c r="M40" i="13" s="1"/>
  <c r="W349" i="13"/>
  <c r="AG349" i="13" s="1"/>
  <c r="AH349" i="13" s="1"/>
  <c r="AI349" i="13" s="1"/>
  <c r="AG348" i="13"/>
  <c r="AH348" i="13" s="1"/>
  <c r="AI348" i="13" s="1"/>
  <c r="W210" i="11"/>
  <c r="AG210" i="11" s="1"/>
  <c r="AG190" i="11"/>
  <c r="AG202" i="11"/>
  <c r="W222" i="11"/>
  <c r="AG222" i="11" s="1"/>
  <c r="X265" i="13"/>
  <c r="X266" i="13" s="1"/>
  <c r="Y265" i="13"/>
  <c r="Y266" i="13" s="1"/>
  <c r="Z265" i="13"/>
  <c r="Z266" i="13" s="1"/>
  <c r="AA265" i="13"/>
  <c r="AA266" i="13" s="1"/>
  <c r="AB265" i="13"/>
  <c r="AB266" i="13" s="1"/>
  <c r="AC265" i="13"/>
  <c r="AC266" i="13" s="1"/>
  <c r="AD265" i="13"/>
  <c r="AD266" i="13" s="1"/>
  <c r="W408" i="13"/>
  <c r="AG191" i="13"/>
  <c r="Z245" i="13"/>
  <c r="Z246" i="13" s="1"/>
  <c r="AD828" i="13"/>
  <c r="AD829" i="13" s="1"/>
  <c r="AD894" i="13"/>
  <c r="L36" i="13"/>
  <c r="AH216" i="13"/>
  <c r="AI216" i="13" s="1"/>
  <c r="M36" i="13" s="1"/>
  <c r="AG199" i="11"/>
  <c r="W219" i="11"/>
  <c r="AG219" i="11" s="1"/>
  <c r="W274" i="13"/>
  <c r="AG274" i="13" s="1"/>
  <c r="AH274" i="13" s="1"/>
  <c r="AI274" i="13" s="1"/>
  <c r="X408" i="13"/>
  <c r="X409" i="13" s="1"/>
  <c r="AB408" i="13"/>
  <c r="AB409" i="13" s="1"/>
  <c r="AD408" i="13"/>
  <c r="AD409" i="13" s="1"/>
  <c r="F43" i="13"/>
  <c r="AH203" i="13"/>
  <c r="AI203" i="13" s="1"/>
  <c r="G43" i="13" s="1"/>
  <c r="Y174" i="13"/>
  <c r="X174" i="13"/>
  <c r="X154" i="13" s="1"/>
  <c r="W905" i="13"/>
  <c r="AD417" i="13"/>
  <c r="AA657" i="13"/>
  <c r="AA668" i="13" s="1"/>
  <c r="AA669" i="13" s="1"/>
  <c r="Y828" i="13" l="1"/>
  <c r="Y829" i="13" s="1"/>
  <c r="W212" i="11"/>
  <c r="AG212" i="11" s="1"/>
  <c r="AH212" i="11" s="1"/>
  <c r="I259" i="11" s="1"/>
  <c r="W164" i="11"/>
  <c r="AG164" i="11" s="1"/>
  <c r="AH164" i="11" s="1"/>
  <c r="F271" i="11" s="1"/>
  <c r="W183" i="11"/>
  <c r="AG183" i="11" s="1"/>
  <c r="W245" i="13"/>
  <c r="AG245" i="13" s="1"/>
  <c r="AC154" i="13"/>
  <c r="Y154" i="13"/>
  <c r="AA154" i="13"/>
  <c r="AG265" i="13"/>
  <c r="AB828" i="13"/>
  <c r="AB829" i="13" s="1"/>
  <c r="W266" i="13"/>
  <c r="AG266" i="13" s="1"/>
  <c r="AH266" i="13" s="1"/>
  <c r="AI266" i="13" s="1"/>
  <c r="AI178" i="11"/>
  <c r="W205" i="13"/>
  <c r="G5" i="13" s="1"/>
  <c r="AI152" i="11"/>
  <c r="AC828" i="13"/>
  <c r="AC829" i="13" s="1"/>
  <c r="AI129" i="11"/>
  <c r="AD897" i="13"/>
  <c r="AD428" i="13"/>
  <c r="AD429" i="13" s="1"/>
  <c r="AD194" i="13"/>
  <c r="AH219" i="11"/>
  <c r="I266" i="11" s="1"/>
  <c r="AD908" i="13"/>
  <c r="AD909" i="13" s="1"/>
  <c r="F31" i="13"/>
  <c r="AH191" i="13"/>
  <c r="AI191" i="13" s="1"/>
  <c r="G31" i="13" s="1"/>
  <c r="L242" i="11"/>
  <c r="AH202" i="11"/>
  <c r="H269" i="11" s="1"/>
  <c r="AH210" i="11"/>
  <c r="I257" i="11" s="1"/>
  <c r="AI176" i="11"/>
  <c r="AI149" i="11"/>
  <c r="AG898" i="13"/>
  <c r="AH898" i="13" s="1"/>
  <c r="AI898" i="13" s="1"/>
  <c r="T31" i="13"/>
  <c r="Z31" i="13" s="1"/>
  <c r="AA31" i="13" s="1"/>
  <c r="AH231" i="13"/>
  <c r="AI231" i="13" s="1"/>
  <c r="U31" i="13" s="1"/>
  <c r="L234" i="11"/>
  <c r="AH194" i="11"/>
  <c r="H261" i="11" s="1"/>
  <c r="Y908" i="13"/>
  <c r="Y909" i="13" s="1"/>
  <c r="AG428" i="13"/>
  <c r="AH428" i="13" s="1"/>
  <c r="AI428" i="13" s="1"/>
  <c r="W429" i="13"/>
  <c r="AG429" i="13" s="1"/>
  <c r="AH429" i="13" s="1"/>
  <c r="AI429" i="13" s="1"/>
  <c r="AB908" i="13"/>
  <c r="AB909" i="13" s="1"/>
  <c r="W789" i="13"/>
  <c r="AG789" i="13" s="1"/>
  <c r="AH789" i="13" s="1"/>
  <c r="AI789" i="13" s="1"/>
  <c r="AG788" i="13"/>
  <c r="AH788" i="13" s="1"/>
  <c r="AI788" i="13" s="1"/>
  <c r="G18" i="13"/>
  <c r="L233" i="11"/>
  <c r="AH193" i="11"/>
  <c r="H260" i="11" s="1"/>
  <c r="F244" i="11"/>
  <c r="AH144" i="11"/>
  <c r="E271" i="11" s="1"/>
  <c r="AG900" i="13"/>
  <c r="AH900" i="13" s="1"/>
  <c r="AI900" i="13" s="1"/>
  <c r="AI189" i="11"/>
  <c r="L244" i="11"/>
  <c r="AH204" i="11"/>
  <c r="H271" i="11" s="1"/>
  <c r="AG907" i="13"/>
  <c r="AH907" i="13" s="1"/>
  <c r="AI907" i="13" s="1"/>
  <c r="AG688" i="13"/>
  <c r="AH688" i="13" s="1"/>
  <c r="AI688" i="13" s="1"/>
  <c r="W689" i="13"/>
  <c r="AG689" i="13" s="1"/>
  <c r="AH689" i="13" s="1"/>
  <c r="AI689" i="13" s="1"/>
  <c r="AG179" i="13"/>
  <c r="W159" i="13"/>
  <c r="AG159" i="13" s="1"/>
  <c r="AH159" i="13" s="1"/>
  <c r="AI159" i="13" s="1"/>
  <c r="X152" i="13"/>
  <c r="X165" i="13" s="1"/>
  <c r="X166" i="13" s="1"/>
  <c r="X185" i="13"/>
  <c r="X186" i="13" s="1"/>
  <c r="AG174" i="13"/>
  <c r="W154" i="13"/>
  <c r="AG154" i="13" s="1"/>
  <c r="AH154" i="13" s="1"/>
  <c r="AI154" i="13" s="1"/>
  <c r="AG180" i="13"/>
  <c r="W160" i="13"/>
  <c r="AG160" i="13" s="1"/>
  <c r="AH160" i="13" s="1"/>
  <c r="AI160" i="13" s="1"/>
  <c r="T34" i="13"/>
  <c r="Z34" i="13" s="1"/>
  <c r="AA34" i="13" s="1"/>
  <c r="AH234" i="13"/>
  <c r="AI234" i="13" s="1"/>
  <c r="U34" i="13" s="1"/>
  <c r="F42" i="13"/>
  <c r="AH202" i="13"/>
  <c r="AI202" i="13" s="1"/>
  <c r="G42" i="13" s="1"/>
  <c r="AG177" i="13"/>
  <c r="W157" i="13"/>
  <c r="AG157" i="13" s="1"/>
  <c r="AH157" i="13" s="1"/>
  <c r="AI157" i="13" s="1"/>
  <c r="F32" i="13"/>
  <c r="AH192" i="13"/>
  <c r="AI192" i="13" s="1"/>
  <c r="G32" i="13" s="1"/>
  <c r="F44" i="13"/>
  <c r="AH204" i="13"/>
  <c r="AI204" i="13" s="1"/>
  <c r="G44" i="13" s="1"/>
  <c r="F34" i="13"/>
  <c r="AH194" i="13"/>
  <c r="AI194" i="13" s="1"/>
  <c r="G34" i="13" s="1"/>
  <c r="F35" i="13"/>
  <c r="AH195" i="13"/>
  <c r="AI195" i="13" s="1"/>
  <c r="G35" i="13" s="1"/>
  <c r="AI132" i="11"/>
  <c r="AH220" i="11"/>
  <c r="I267" i="11" s="1"/>
  <c r="L232" i="11"/>
  <c r="AH192" i="11"/>
  <c r="H259" i="11" s="1"/>
  <c r="L31" i="13"/>
  <c r="AH211" i="13"/>
  <c r="AI211" i="13" s="1"/>
  <c r="M31" i="13" s="1"/>
  <c r="I31" i="13"/>
  <c r="AH171" i="13"/>
  <c r="AI171" i="13" s="1"/>
  <c r="J31" i="13" s="1"/>
  <c r="W309" i="13"/>
  <c r="AG309" i="13" s="1"/>
  <c r="AH309" i="13" s="1"/>
  <c r="AI309" i="13" s="1"/>
  <c r="AG308" i="13"/>
  <c r="AH308" i="13" s="1"/>
  <c r="AI308" i="13" s="1"/>
  <c r="W329" i="13"/>
  <c r="AG329" i="13" s="1"/>
  <c r="AH329" i="13" s="1"/>
  <c r="AI329" i="13" s="1"/>
  <c r="AG328" i="13"/>
  <c r="AH328" i="13" s="1"/>
  <c r="AI328" i="13" s="1"/>
  <c r="AI196" i="11"/>
  <c r="AH196" i="11"/>
  <c r="H263" i="11" s="1"/>
  <c r="L236" i="11"/>
  <c r="AH215" i="11"/>
  <c r="I262" i="11" s="1"/>
  <c r="H244" i="11"/>
  <c r="AH221" i="11"/>
  <c r="I268" i="11" s="1"/>
  <c r="AH218" i="11"/>
  <c r="I265" i="11" s="1"/>
  <c r="X828" i="13"/>
  <c r="X829" i="13" s="1"/>
  <c r="AH217" i="11"/>
  <c r="I264" i="11" s="1"/>
  <c r="L231" i="11"/>
  <c r="AH191" i="11"/>
  <c r="H258" i="11" s="1"/>
  <c r="W223" i="11"/>
  <c r="Q14" i="13"/>
  <c r="AG901" i="13"/>
  <c r="AH901" i="13" s="1"/>
  <c r="AI901" i="13" s="1"/>
  <c r="AG668" i="13"/>
  <c r="AH668" i="13" s="1"/>
  <c r="AI668" i="13" s="1"/>
  <c r="W669" i="13"/>
  <c r="AG669" i="13" s="1"/>
  <c r="AH669" i="13" s="1"/>
  <c r="AI669" i="13" s="1"/>
  <c r="G17" i="13"/>
  <c r="AC152" i="13"/>
  <c r="AC165" i="13" s="1"/>
  <c r="AC166" i="13" s="1"/>
  <c r="AC185" i="13"/>
  <c r="AC186" i="13" s="1"/>
  <c r="AG183" i="13"/>
  <c r="W163" i="13"/>
  <c r="AG163" i="13" s="1"/>
  <c r="AH163" i="13" s="1"/>
  <c r="AI163" i="13" s="1"/>
  <c r="F39" i="13"/>
  <c r="AH199" i="13"/>
  <c r="AI199" i="13" s="1"/>
  <c r="G39" i="13" s="1"/>
  <c r="AG508" i="13"/>
  <c r="AH508" i="13" s="1"/>
  <c r="AI508" i="13" s="1"/>
  <c r="W509" i="13"/>
  <c r="AG509" i="13" s="1"/>
  <c r="AH509" i="13" s="1"/>
  <c r="AI509" i="13" s="1"/>
  <c r="AA183" i="11"/>
  <c r="AA184" i="11" s="1"/>
  <c r="AA212" i="11"/>
  <c r="AA223" i="11" s="1"/>
  <c r="AA224" i="11" s="1"/>
  <c r="AI577" i="13"/>
  <c r="AH577" i="13"/>
  <c r="F33" i="13"/>
  <c r="AH193" i="13"/>
  <c r="AI193" i="13" s="1"/>
  <c r="G33" i="13" s="1"/>
  <c r="F40" i="13"/>
  <c r="AH200" i="13"/>
  <c r="AI200" i="13" s="1"/>
  <c r="G40" i="13" s="1"/>
  <c r="F37" i="13"/>
  <c r="AH197" i="13"/>
  <c r="AI197" i="13" s="1"/>
  <c r="G37" i="13" s="1"/>
  <c r="AG173" i="13"/>
  <c r="W153" i="13"/>
  <c r="AG153" i="13" s="1"/>
  <c r="AH153" i="13" s="1"/>
  <c r="AI153" i="13" s="1"/>
  <c r="AA897" i="13"/>
  <c r="AA908" i="13" s="1"/>
  <c r="AA909" i="13" s="1"/>
  <c r="AG905" i="13"/>
  <c r="AH905" i="13" s="1"/>
  <c r="AI905" i="13" s="1"/>
  <c r="L239" i="11"/>
  <c r="AH199" i="11"/>
  <c r="H266" i="11" s="1"/>
  <c r="AG205" i="13"/>
  <c r="W409" i="13"/>
  <c r="AG409" i="13" s="1"/>
  <c r="AH409" i="13" s="1"/>
  <c r="AI409" i="13" s="1"/>
  <c r="AG408" i="13"/>
  <c r="AH408" i="13" s="1"/>
  <c r="AI408" i="13" s="1"/>
  <c r="AH222" i="11"/>
  <c r="I269" i="11" s="1"/>
  <c r="L230" i="11"/>
  <c r="AH190" i="11"/>
  <c r="H257" i="11" s="1"/>
  <c r="AG899" i="13"/>
  <c r="AH899" i="13" s="1"/>
  <c r="AI899" i="13" s="1"/>
  <c r="Q10" i="13"/>
  <c r="AG894" i="13"/>
  <c r="AH894" i="13" s="1"/>
  <c r="AI894" i="13" s="1"/>
  <c r="W908" i="13"/>
  <c r="AH214" i="11"/>
  <c r="I261" i="11" s="1"/>
  <c r="AH213" i="11"/>
  <c r="I260" i="11" s="1"/>
  <c r="AH169" i="11"/>
  <c r="G256" i="11" s="1"/>
  <c r="J229" i="11"/>
  <c r="AI169" i="11"/>
  <c r="AG588" i="13"/>
  <c r="AH588" i="13" s="1"/>
  <c r="AI588" i="13" s="1"/>
  <c r="W589" i="13"/>
  <c r="AG589" i="13" s="1"/>
  <c r="AH589" i="13" s="1"/>
  <c r="AI589" i="13" s="1"/>
  <c r="W285" i="13"/>
  <c r="F243" i="11"/>
  <c r="F248" i="11" s="1"/>
  <c r="AH143" i="11"/>
  <c r="E270" i="11" s="1"/>
  <c r="W45" i="13"/>
  <c r="AH265" i="13"/>
  <c r="AI265" i="13" s="1"/>
  <c r="X45" i="13" s="1"/>
  <c r="Q8" i="13"/>
  <c r="L243" i="11"/>
  <c r="F251" i="11" s="1"/>
  <c r="AH203" i="11"/>
  <c r="H270" i="11" s="1"/>
  <c r="Q18" i="13"/>
  <c r="AG903" i="13"/>
  <c r="AH903" i="13" s="1"/>
  <c r="AI903" i="13" s="1"/>
  <c r="AG895" i="13"/>
  <c r="AH895" i="13" s="1"/>
  <c r="AI895" i="13" s="1"/>
  <c r="L34" i="13"/>
  <c r="AH214" i="13"/>
  <c r="AI214" i="13" s="1"/>
  <c r="M34" i="13" s="1"/>
  <c r="W164" i="13"/>
  <c r="AG164" i="13" s="1"/>
  <c r="AH164" i="13" s="1"/>
  <c r="AI164" i="13" s="1"/>
  <c r="AG184" i="13"/>
  <c r="W161" i="13"/>
  <c r="AG161" i="13" s="1"/>
  <c r="AH161" i="13" s="1"/>
  <c r="AI161" i="13" s="1"/>
  <c r="AG181" i="13"/>
  <c r="AG828" i="13"/>
  <c r="AH828" i="13" s="1"/>
  <c r="AI828" i="13" s="1"/>
  <c r="W829" i="13"/>
  <c r="AG829" i="13" s="1"/>
  <c r="AH829" i="13" s="1"/>
  <c r="AI829" i="13" s="1"/>
  <c r="X183" i="11"/>
  <c r="X184" i="11" s="1"/>
  <c r="X212" i="11"/>
  <c r="X223" i="11" s="1"/>
  <c r="X224" i="11" s="1"/>
  <c r="Z212" i="11"/>
  <c r="Z223" i="11" s="1"/>
  <c r="Z224" i="11" s="1"/>
  <c r="Z183" i="11"/>
  <c r="Z184" i="11" s="1"/>
  <c r="F41" i="13"/>
  <c r="AH201" i="13"/>
  <c r="AI201" i="13" s="1"/>
  <c r="G41" i="13" s="1"/>
  <c r="F38" i="13"/>
  <c r="AH198" i="13"/>
  <c r="AI198" i="13" s="1"/>
  <c r="G38" i="13" s="1"/>
  <c r="AG176" i="13"/>
  <c r="W156" i="13"/>
  <c r="AG156" i="13" s="1"/>
  <c r="AH156" i="13" s="1"/>
  <c r="AI156" i="13" s="1"/>
  <c r="W162" i="13"/>
  <c r="AG162" i="13" s="1"/>
  <c r="AH162" i="13" s="1"/>
  <c r="AI162" i="13" s="1"/>
  <c r="AG182" i="13"/>
  <c r="AB152" i="13"/>
  <c r="AB165" i="13" s="1"/>
  <c r="AB166" i="13" s="1"/>
  <c r="AB185" i="13"/>
  <c r="AB186" i="13" s="1"/>
  <c r="L240" i="11"/>
  <c r="AH200" i="11"/>
  <c r="H267" i="11" s="1"/>
  <c r="Z908" i="13"/>
  <c r="Z909" i="13" s="1"/>
  <c r="W225" i="13"/>
  <c r="W185" i="13"/>
  <c r="AG151" i="13"/>
  <c r="AH151" i="13" s="1"/>
  <c r="AI151" i="13" s="1"/>
  <c r="AG768" i="13"/>
  <c r="AH768" i="13" s="1"/>
  <c r="AI768" i="13" s="1"/>
  <c r="W769" i="13"/>
  <c r="AG769" i="13" s="1"/>
  <c r="AH769" i="13" s="1"/>
  <c r="AI769" i="13" s="1"/>
  <c r="G16" i="13"/>
  <c r="AH216" i="11"/>
  <c r="I263" i="11" s="1"/>
  <c r="L235" i="11"/>
  <c r="AH195" i="11"/>
  <c r="H262" i="11" s="1"/>
  <c r="Q13" i="13"/>
  <c r="H243" i="11"/>
  <c r="F249" i="11" s="1"/>
  <c r="AH163" i="11"/>
  <c r="F270" i="11" s="1"/>
  <c r="AG896" i="13"/>
  <c r="AH896" i="13" s="1"/>
  <c r="AI896" i="13" s="1"/>
  <c r="Q12" i="13"/>
  <c r="AG902" i="13"/>
  <c r="AH902" i="13" s="1"/>
  <c r="AI902" i="13" s="1"/>
  <c r="Z154" i="13"/>
  <c r="L241" i="11"/>
  <c r="AH201" i="11"/>
  <c r="H268" i="11" s="1"/>
  <c r="L238" i="11"/>
  <c r="AH198" i="11"/>
  <c r="H265" i="11" s="1"/>
  <c r="AC908" i="13"/>
  <c r="AC909" i="13" s="1"/>
  <c r="X908" i="13"/>
  <c r="X909" i="13" s="1"/>
  <c r="L237" i="11"/>
  <c r="AH197" i="11"/>
  <c r="H264" i="11" s="1"/>
  <c r="AH211" i="11"/>
  <c r="I258" i="11" s="1"/>
  <c r="AG906" i="13"/>
  <c r="AH906" i="13" s="1"/>
  <c r="AI906" i="13" s="1"/>
  <c r="AH209" i="11"/>
  <c r="I256" i="11" s="1"/>
  <c r="AG904" i="13"/>
  <c r="AH904" i="13" s="1"/>
  <c r="AI904" i="13" s="1"/>
  <c r="AD152" i="13"/>
  <c r="AD185" i="13"/>
  <c r="AD186" i="13" s="1"/>
  <c r="W155" i="13"/>
  <c r="AG155" i="13" s="1"/>
  <c r="AH155" i="13" s="1"/>
  <c r="AI155" i="13" s="1"/>
  <c r="AG175" i="13"/>
  <c r="W152" i="13"/>
  <c r="AG152" i="13" s="1"/>
  <c r="AH152" i="13" s="1"/>
  <c r="AI152" i="13" s="1"/>
  <c r="AG172" i="13"/>
  <c r="AA152" i="13"/>
  <c r="AA185" i="13"/>
  <c r="AA186" i="13" s="1"/>
  <c r="AG178" i="13"/>
  <c r="W158" i="13"/>
  <c r="AG158" i="13" s="1"/>
  <c r="AH158" i="13" s="1"/>
  <c r="AI158" i="13" s="1"/>
  <c r="AD143" i="11"/>
  <c r="AD144" i="11" s="1"/>
  <c r="AD212" i="11"/>
  <c r="AD223" i="11" s="1"/>
  <c r="AD224" i="11" s="1"/>
  <c r="AI172" i="11"/>
  <c r="AH172" i="11"/>
  <c r="G259" i="11" s="1"/>
  <c r="J232" i="11"/>
  <c r="Z152" i="13"/>
  <c r="Z165" i="13" s="1"/>
  <c r="Z166" i="13" s="1"/>
  <c r="Z185" i="13"/>
  <c r="Z186" i="13" s="1"/>
  <c r="Y152" i="13"/>
  <c r="Y185" i="13"/>
  <c r="Y186" i="13" s="1"/>
  <c r="F36" i="13"/>
  <c r="AH196" i="13"/>
  <c r="AI196" i="13" s="1"/>
  <c r="G36" i="13" s="1"/>
  <c r="Y183" i="11"/>
  <c r="Y184" i="11" s="1"/>
  <c r="Y212" i="11"/>
  <c r="Y223" i="11" s="1"/>
  <c r="Y224" i="11" s="1"/>
  <c r="AA165" i="13" l="1"/>
  <c r="AA166" i="13" s="1"/>
  <c r="W184" i="11"/>
  <c r="AG184" i="11" s="1"/>
  <c r="Y165" i="13"/>
  <c r="Y166" i="13" s="1"/>
  <c r="G7" i="13"/>
  <c r="Q5" i="13" s="1"/>
  <c r="W246" i="13"/>
  <c r="AG246" i="13" s="1"/>
  <c r="AH246" i="13" s="1"/>
  <c r="AI246" i="13" s="1"/>
  <c r="R10" i="13"/>
  <c r="S10" i="13" s="1"/>
  <c r="R14" i="13"/>
  <c r="S14" i="13" s="1"/>
  <c r="R18" i="13"/>
  <c r="S18" i="13" s="1"/>
  <c r="R12" i="13"/>
  <c r="S12" i="13" s="1"/>
  <c r="R13" i="13"/>
  <c r="S13" i="13" s="1"/>
  <c r="R8" i="13"/>
  <c r="S8" i="13" s="1"/>
  <c r="AI193" i="11"/>
  <c r="AI194" i="11"/>
  <c r="AI215" i="11"/>
  <c r="J262" i="11" s="1"/>
  <c r="W206" i="13"/>
  <c r="AG206" i="13" s="1"/>
  <c r="AH206" i="13" s="1"/>
  <c r="AI206" i="13" s="1"/>
  <c r="AI201" i="11"/>
  <c r="AI212" i="11"/>
  <c r="J259" i="11" s="1"/>
  <c r="AI200" i="11"/>
  <c r="AI222" i="11"/>
  <c r="J269" i="11" s="1"/>
  <c r="AI209" i="11"/>
  <c r="J256" i="11" s="1"/>
  <c r="AI211" i="11"/>
  <c r="J258" i="11" s="1"/>
  <c r="AI197" i="11"/>
  <c r="AI163" i="11"/>
  <c r="AI216" i="11"/>
  <c r="J263" i="11" s="1"/>
  <c r="AI143" i="11"/>
  <c r="AI213" i="11"/>
  <c r="J260" i="11" s="1"/>
  <c r="AI217" i="11"/>
  <c r="J264" i="11" s="1"/>
  <c r="AI220" i="11"/>
  <c r="J267" i="11" s="1"/>
  <c r="I32" i="13"/>
  <c r="O32" i="13" s="1"/>
  <c r="P32" i="13" s="1"/>
  <c r="AH172" i="13"/>
  <c r="AI172" i="13" s="1"/>
  <c r="J32" i="13" s="1"/>
  <c r="I35" i="13"/>
  <c r="O35" i="13" s="1"/>
  <c r="P35" i="13" s="1"/>
  <c r="AH175" i="13"/>
  <c r="AI175" i="13" s="1"/>
  <c r="J35" i="13" s="1"/>
  <c r="Q11" i="13"/>
  <c r="W226" i="13"/>
  <c r="AG226" i="13" s="1"/>
  <c r="AH226" i="13" s="1"/>
  <c r="AI226" i="13" s="1"/>
  <c r="G6" i="13"/>
  <c r="AG225" i="13"/>
  <c r="I36" i="13"/>
  <c r="O36" i="13" s="1"/>
  <c r="P36" i="13" s="1"/>
  <c r="AH176" i="13"/>
  <c r="AI176" i="13" s="1"/>
  <c r="J36" i="13" s="1"/>
  <c r="G22" i="13"/>
  <c r="H5" i="13" s="1"/>
  <c r="L4" i="13" s="1"/>
  <c r="W909" i="13"/>
  <c r="AG909" i="13" s="1"/>
  <c r="AH909" i="13" s="1"/>
  <c r="AI909" i="13" s="1"/>
  <c r="AG908" i="13"/>
  <c r="AH908" i="13" s="1"/>
  <c r="AI908" i="13" s="1"/>
  <c r="Q4" i="13"/>
  <c r="I33" i="13"/>
  <c r="O33" i="13" s="1"/>
  <c r="P33" i="13" s="1"/>
  <c r="AH173" i="13"/>
  <c r="AI173" i="13" s="1"/>
  <c r="J33" i="13" s="1"/>
  <c r="I43" i="13"/>
  <c r="O43" i="13" s="1"/>
  <c r="P43" i="13" s="1"/>
  <c r="AH183" i="13"/>
  <c r="AI183" i="13" s="1"/>
  <c r="J43" i="13" s="1"/>
  <c r="W224" i="11"/>
  <c r="AG224" i="11" s="1"/>
  <c r="AG223" i="11"/>
  <c r="O31" i="13"/>
  <c r="P31" i="13" s="1"/>
  <c r="I37" i="13"/>
  <c r="O37" i="13" s="1"/>
  <c r="P37" i="13" s="1"/>
  <c r="AH177" i="13"/>
  <c r="AI177" i="13" s="1"/>
  <c r="J37" i="13" s="1"/>
  <c r="I40" i="13"/>
  <c r="O40" i="13" s="1"/>
  <c r="P40" i="13" s="1"/>
  <c r="AH180" i="13"/>
  <c r="AI180" i="13" s="1"/>
  <c r="J40" i="13" s="1"/>
  <c r="I34" i="13"/>
  <c r="O34" i="13" s="1"/>
  <c r="P34" i="13" s="1"/>
  <c r="AH174" i="13"/>
  <c r="AI174" i="13" s="1"/>
  <c r="J34" i="13" s="1"/>
  <c r="I39" i="13"/>
  <c r="O39" i="13" s="1"/>
  <c r="P39" i="13" s="1"/>
  <c r="AH179" i="13"/>
  <c r="AI179" i="13" s="1"/>
  <c r="J39" i="13" s="1"/>
  <c r="J244" i="11"/>
  <c r="AH184" i="11"/>
  <c r="G271" i="11" s="1"/>
  <c r="I38" i="13"/>
  <c r="O38" i="13" s="1"/>
  <c r="P38" i="13" s="1"/>
  <c r="AH178" i="13"/>
  <c r="AI178" i="13" s="1"/>
  <c r="J38" i="13" s="1"/>
  <c r="AI198" i="11"/>
  <c r="AI195" i="11"/>
  <c r="W165" i="13"/>
  <c r="AG185" i="13"/>
  <c r="W186" i="13"/>
  <c r="AG186" i="13" s="1"/>
  <c r="AH186" i="13" s="1"/>
  <c r="AI186" i="13" s="1"/>
  <c r="G4" i="13"/>
  <c r="Q7" i="13" s="1"/>
  <c r="I42" i="13"/>
  <c r="O42" i="13" s="1"/>
  <c r="P42" i="13" s="1"/>
  <c r="AH182" i="13"/>
  <c r="AI182" i="13" s="1"/>
  <c r="J42" i="13" s="1"/>
  <c r="I41" i="13"/>
  <c r="O41" i="13" s="1"/>
  <c r="P41" i="13" s="1"/>
  <c r="AH181" i="13"/>
  <c r="AI181" i="13" s="1"/>
  <c r="J41" i="13" s="1"/>
  <c r="I44" i="13"/>
  <c r="O44" i="13" s="1"/>
  <c r="P44" i="13" s="1"/>
  <c r="AH184" i="13"/>
  <c r="AI184" i="13" s="1"/>
  <c r="J44" i="13" s="1"/>
  <c r="AI203" i="11"/>
  <c r="AG285" i="13"/>
  <c r="AH285" i="13" s="1"/>
  <c r="AI285" i="13" s="1"/>
  <c r="G11" i="13"/>
  <c r="W286" i="13"/>
  <c r="AG286" i="13" s="1"/>
  <c r="AH286" i="13" s="1"/>
  <c r="AI286" i="13" s="1"/>
  <c r="AI214" i="11"/>
  <c r="J261" i="11" s="1"/>
  <c r="T45" i="13"/>
  <c r="Z45" i="13" s="1"/>
  <c r="AA45" i="13" s="1"/>
  <c r="AH245" i="13"/>
  <c r="AI245" i="13" s="1"/>
  <c r="U45" i="13" s="1"/>
  <c r="AI190" i="11"/>
  <c r="F45" i="13"/>
  <c r="AH205" i="13"/>
  <c r="AI205" i="13" s="1"/>
  <c r="G45" i="13" s="1"/>
  <c r="AI199" i="11"/>
  <c r="Q17" i="13"/>
  <c r="AI191" i="11"/>
  <c r="AI218" i="11"/>
  <c r="J265" i="11" s="1"/>
  <c r="AI221" i="11"/>
  <c r="J268" i="11" s="1"/>
  <c r="AI164" i="11"/>
  <c r="AI192" i="11"/>
  <c r="AI204" i="11"/>
  <c r="AI144" i="11"/>
  <c r="J243" i="11"/>
  <c r="F250" i="11" s="1"/>
  <c r="F252" i="11" s="1"/>
  <c r="AH183" i="11"/>
  <c r="G270" i="11" s="1"/>
  <c r="Q16" i="13"/>
  <c r="AI210" i="11"/>
  <c r="J257" i="11" s="1"/>
  <c r="AI202" i="11"/>
  <c r="AI219" i="11"/>
  <c r="J266" i="11" s="1"/>
  <c r="AD154" i="13"/>
  <c r="AD165" i="13" s="1"/>
  <c r="AD166" i="13" s="1"/>
  <c r="AD205" i="13"/>
  <c r="AD206" i="13" s="1"/>
  <c r="H7" i="13" l="1"/>
  <c r="L5" i="13" s="1"/>
  <c r="R5" i="13"/>
  <c r="S5" i="13" s="1"/>
  <c r="R17" i="13"/>
  <c r="S17" i="13" s="1"/>
  <c r="R11" i="13"/>
  <c r="S11" i="13" s="1"/>
  <c r="R16" i="13"/>
  <c r="S16" i="13" s="1"/>
  <c r="R7" i="13"/>
  <c r="S7" i="13" s="1"/>
  <c r="AI184" i="11"/>
  <c r="I45" i="13"/>
  <c r="AH185" i="13"/>
  <c r="AI185" i="13" s="1"/>
  <c r="J45" i="13" s="1"/>
  <c r="AH223" i="11"/>
  <c r="I270" i="11" s="1"/>
  <c r="H4" i="13"/>
  <c r="L7" i="13" s="1"/>
  <c r="H22" i="13"/>
  <c r="H20" i="13"/>
  <c r="L15" i="13" s="1"/>
  <c r="G25" i="13"/>
  <c r="H19" i="13"/>
  <c r="L10" i="13" s="1"/>
  <c r="H15" i="13"/>
  <c r="L18" i="13" s="1"/>
  <c r="H14" i="13"/>
  <c r="L13" i="13" s="1"/>
  <c r="H13" i="13"/>
  <c r="L14" i="13" s="1"/>
  <c r="H8" i="13"/>
  <c r="L8" i="13" s="1"/>
  <c r="H12" i="13"/>
  <c r="L12" i="13" s="1"/>
  <c r="Q6" i="13"/>
  <c r="H6" i="13"/>
  <c r="L6" i="13" s="1"/>
  <c r="H16" i="13"/>
  <c r="L11" i="13" s="1"/>
  <c r="H18" i="13"/>
  <c r="L16" i="13" s="1"/>
  <c r="AI183" i="11"/>
  <c r="H17" i="13"/>
  <c r="L17" i="13" s="1"/>
  <c r="Q9" i="13"/>
  <c r="H11" i="13"/>
  <c r="L9" i="13" s="1"/>
  <c r="W166" i="13"/>
  <c r="AG166" i="13" s="1"/>
  <c r="AH166" i="13" s="1"/>
  <c r="AI166" i="13" s="1"/>
  <c r="G9" i="13"/>
  <c r="H9" i="13" s="1"/>
  <c r="AG165" i="13"/>
  <c r="AH165" i="13" s="1"/>
  <c r="AI165" i="13" s="1"/>
  <c r="AH224" i="11"/>
  <c r="I271" i="11" s="1"/>
  <c r="R4" i="13"/>
  <c r="S4" i="13" s="1"/>
  <c r="L45" i="13"/>
  <c r="AH225" i="13"/>
  <c r="AI225" i="13" s="1"/>
  <c r="M45" i="13" s="1"/>
  <c r="Q20" i="13" l="1"/>
  <c r="L19" i="13" s="1"/>
  <c r="R9" i="13"/>
  <c r="S9" i="13" s="1"/>
  <c r="R6" i="13"/>
  <c r="S6" i="13" s="1"/>
  <c r="O45" i="13"/>
  <c r="P45" i="13" s="1"/>
  <c r="AI224" i="11"/>
  <c r="J271" i="11" s="1"/>
  <c r="AI223" i="11"/>
  <c r="J270" i="11" s="1"/>
  <c r="N915" i="13" l="1"/>
  <c r="N928" i="13" s="1"/>
  <c r="E23" i="13" l="1"/>
  <c r="P19" i="13" s="1"/>
  <c r="N929" i="13"/>
  <c r="E25" i="13" l="1"/>
  <c r="P20" i="13" l="1"/>
  <c r="R19" i="13"/>
  <c r="S19" i="13" s="1"/>
  <c r="R20" i="13" l="1"/>
  <c r="S20" i="13" s="1"/>
  <c r="M19" i="13"/>
  <c r="F133" i="3" l="1"/>
  <c r="G133" i="3"/>
  <c r="H133" i="3"/>
  <c r="I133" i="3"/>
  <c r="J133" i="3"/>
  <c r="K133" i="3"/>
  <c r="L133" i="3"/>
  <c r="M133" i="3"/>
  <c r="N133" i="3"/>
  <c r="O133" i="3"/>
  <c r="P133" i="3"/>
  <c r="Q133" i="3"/>
  <c r="R133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F137" i="3"/>
  <c r="G137" i="3"/>
  <c r="H137" i="3"/>
  <c r="I137" i="3"/>
  <c r="J137" i="3"/>
  <c r="K137" i="3"/>
  <c r="L137" i="3"/>
  <c r="M137" i="3"/>
  <c r="N137" i="3"/>
  <c r="Q137" i="3"/>
  <c r="R137" i="3"/>
  <c r="E137" i="3"/>
  <c r="E134" i="3"/>
  <c r="F136" i="3"/>
  <c r="F140" i="3"/>
  <c r="G132" i="3"/>
  <c r="G136" i="3"/>
  <c r="H136" i="3"/>
  <c r="I141" i="3"/>
  <c r="I136" i="3"/>
  <c r="I140" i="3"/>
  <c r="J135" i="3"/>
  <c r="J136" i="3"/>
  <c r="J140" i="3"/>
  <c r="K141" i="3"/>
  <c r="K136" i="3"/>
  <c r="L135" i="3"/>
  <c r="L141" i="3"/>
  <c r="L136" i="3"/>
  <c r="M141" i="3"/>
  <c r="M136" i="3"/>
  <c r="M140" i="3"/>
  <c r="N141" i="3"/>
  <c r="N136" i="3"/>
  <c r="N140" i="3"/>
  <c r="O141" i="3"/>
  <c r="O136" i="3"/>
  <c r="O137" i="3"/>
  <c r="P135" i="3"/>
  <c r="P136" i="3"/>
  <c r="P137" i="3"/>
  <c r="Q141" i="3"/>
  <c r="Q136" i="3"/>
  <c r="Q140" i="3"/>
  <c r="R141" i="3"/>
  <c r="R136" i="3"/>
  <c r="R140" i="3"/>
  <c r="E133" i="3"/>
  <c r="E141" i="3"/>
  <c r="E136" i="3"/>
  <c r="E140" i="3"/>
  <c r="G140" i="3"/>
  <c r="H140" i="3"/>
  <c r="K140" i="3"/>
  <c r="L140" i="3"/>
  <c r="O140" i="3"/>
  <c r="P140" i="3"/>
  <c r="F141" i="3"/>
  <c r="J141" i="3"/>
  <c r="M127" i="3"/>
  <c r="K85" i="3"/>
  <c r="J85" i="3"/>
  <c r="I85" i="3"/>
  <c r="H85" i="3"/>
  <c r="G85" i="3"/>
  <c r="F85" i="3"/>
  <c r="E85" i="3"/>
  <c r="K76" i="3"/>
  <c r="J76" i="3"/>
  <c r="I76" i="3"/>
  <c r="H76" i="3"/>
  <c r="G76" i="3"/>
  <c r="F76" i="3"/>
  <c r="E76" i="3"/>
  <c r="M135" i="3" l="1"/>
  <c r="O132" i="3"/>
  <c r="G141" i="3"/>
  <c r="A12" i="19"/>
  <c r="A6" i="19"/>
  <c r="N127" i="3"/>
  <c r="I127" i="3"/>
  <c r="H127" i="3"/>
  <c r="R135" i="3"/>
  <c r="K135" i="3"/>
  <c r="Q135" i="3"/>
  <c r="G129" i="3"/>
  <c r="K127" i="3"/>
  <c r="O128" i="3"/>
  <c r="K128" i="3"/>
  <c r="Q129" i="3"/>
  <c r="R129" i="3"/>
  <c r="H132" i="3"/>
  <c r="R128" i="3"/>
  <c r="G128" i="3"/>
  <c r="Q127" i="3"/>
  <c r="P141" i="3"/>
  <c r="P129" i="3"/>
  <c r="K129" i="3"/>
  <c r="I135" i="3"/>
  <c r="J127" i="3"/>
  <c r="H141" i="3"/>
  <c r="H135" i="3"/>
  <c r="R127" i="3"/>
  <c r="M129" i="3"/>
  <c r="N129" i="3"/>
  <c r="O127" i="3"/>
  <c r="G127" i="3"/>
  <c r="F135" i="3"/>
  <c r="L127" i="3"/>
  <c r="E127" i="3"/>
  <c r="E128" i="3"/>
  <c r="E135" i="3"/>
  <c r="B3" i="19"/>
  <c r="C10" i="19"/>
  <c r="H10" i="19"/>
  <c r="I73" i="3"/>
  <c r="G4" i="19"/>
  <c r="G84" i="3"/>
  <c r="E84" i="3"/>
  <c r="J83" i="3"/>
  <c r="G73" i="3"/>
  <c r="I77" i="3"/>
  <c r="B9" i="19"/>
  <c r="G6" i="19"/>
  <c r="C5" i="19"/>
  <c r="F82" i="3"/>
  <c r="J82" i="3"/>
  <c r="E86" i="3"/>
  <c r="K75" i="3"/>
  <c r="K73" i="3"/>
  <c r="E77" i="3"/>
  <c r="H12" i="19"/>
  <c r="B10" i="19"/>
  <c r="D9" i="19"/>
  <c r="F6" i="19"/>
  <c r="B6" i="19"/>
  <c r="K86" i="3"/>
  <c r="I75" i="3"/>
  <c r="D12" i="19"/>
  <c r="F3" i="19"/>
  <c r="C3" i="19"/>
  <c r="K82" i="3"/>
  <c r="J75" i="3"/>
  <c r="G10" i="19"/>
  <c r="C6" i="19"/>
  <c r="I84" i="3"/>
  <c r="C12" i="19"/>
  <c r="D5" i="19"/>
  <c r="G75" i="3"/>
  <c r="G9" i="19"/>
  <c r="E3" i="19"/>
  <c r="H86" i="3"/>
  <c r="F77" i="3"/>
  <c r="E4" i="19"/>
  <c r="D4" i="19"/>
  <c r="H82" i="3"/>
  <c r="G3" i="19"/>
  <c r="E5" i="19"/>
  <c r="H6" i="19"/>
  <c r="G12" i="19"/>
  <c r="E11" i="19"/>
  <c r="E12" i="19"/>
  <c r="C11" i="19"/>
  <c r="G11" i="19"/>
  <c r="H5" i="19"/>
  <c r="F11" i="19"/>
  <c r="F75" i="3"/>
  <c r="H75" i="3"/>
  <c r="F84" i="3"/>
  <c r="J84" i="3"/>
  <c r="K84" i="3"/>
  <c r="H73" i="3"/>
  <c r="E82" i="3"/>
  <c r="I82" i="3"/>
  <c r="F74" i="3"/>
  <c r="H74" i="3"/>
  <c r="J74" i="3"/>
  <c r="E83" i="3"/>
  <c r="G83" i="3"/>
  <c r="I83" i="3"/>
  <c r="H11" i="19"/>
  <c r="G5" i="19"/>
  <c r="H3" i="19"/>
  <c r="E9" i="19"/>
  <c r="H9" i="19"/>
  <c r="B5" i="19"/>
  <c r="D11" i="19"/>
  <c r="F10" i="19"/>
  <c r="C4" i="19"/>
  <c r="G86" i="3"/>
  <c r="J77" i="3"/>
  <c r="G77" i="3"/>
  <c r="H84" i="3"/>
  <c r="E74" i="3"/>
  <c r="F73" i="3"/>
  <c r="J73" i="3"/>
  <c r="G82" i="3"/>
  <c r="G74" i="3"/>
  <c r="I74" i="3"/>
  <c r="K74" i="3"/>
  <c r="F83" i="3"/>
  <c r="H83" i="3"/>
  <c r="K83" i="3"/>
  <c r="B11" i="19"/>
  <c r="F5" i="19"/>
  <c r="F9" i="19"/>
  <c r="D3" i="19"/>
  <c r="E10" i="19"/>
  <c r="I86" i="3"/>
  <c r="F86" i="3"/>
  <c r="H77" i="3"/>
  <c r="J86" i="3"/>
  <c r="K77" i="3"/>
  <c r="B4" i="19"/>
  <c r="F4" i="19"/>
  <c r="D10" i="19"/>
  <c r="E6" i="19"/>
  <c r="C9" i="19"/>
  <c r="H4" i="19"/>
  <c r="D6" i="19"/>
  <c r="F12" i="19"/>
  <c r="B12" i="19"/>
  <c r="A2" i="19" l="1"/>
  <c r="A8" i="19"/>
  <c r="E73" i="3"/>
  <c r="E75" i="3"/>
  <c r="F129" i="3"/>
  <c r="L132" i="3"/>
  <c r="L129" i="3"/>
  <c r="N135" i="3"/>
  <c r="O129" i="3"/>
  <c r="L142" i="3"/>
  <c r="I129" i="3"/>
  <c r="H128" i="3"/>
  <c r="Q132" i="3"/>
  <c r="Q142" i="3"/>
  <c r="P128" i="3"/>
  <c r="M128" i="3"/>
  <c r="F132" i="3"/>
  <c r="F142" i="3"/>
  <c r="J129" i="3"/>
  <c r="R132" i="3"/>
  <c r="R142" i="3"/>
  <c r="Q128" i="3"/>
  <c r="I128" i="3"/>
  <c r="F128" i="3"/>
  <c r="K142" i="3"/>
  <c r="K132" i="3"/>
  <c r="P127" i="3"/>
  <c r="J128" i="3"/>
  <c r="H142" i="3"/>
  <c r="N142" i="3"/>
  <c r="N132" i="3"/>
  <c r="G135" i="3"/>
  <c r="G142" i="3"/>
  <c r="L128" i="3"/>
  <c r="H129" i="3"/>
  <c r="F127" i="3"/>
  <c r="N128" i="3"/>
  <c r="E129" i="3"/>
  <c r="E132" i="3"/>
  <c r="E142" i="3"/>
  <c r="P142" i="3" l="1"/>
  <c r="P132" i="3"/>
  <c r="O135" i="3"/>
  <c r="O142" i="3"/>
  <c r="M132" i="3"/>
  <c r="J132" i="3"/>
  <c r="J142" i="3"/>
  <c r="I132" i="3"/>
  <c r="I142" i="3"/>
  <c r="M142" i="3" l="1"/>
</calcChain>
</file>

<file path=xl/comments1.xml><?xml version="1.0" encoding="utf-8"?>
<comments xmlns="http://schemas.openxmlformats.org/spreadsheetml/2006/main">
  <authors>
    <author>Jack Ambler</author>
  </authors>
  <commentList>
    <comment ref="E4" authorId="0">
      <text>
        <r>
          <rPr>
            <b/>
            <sz val="8"/>
            <color indexed="81"/>
            <rFont val="Tahoma"/>
            <family val="2"/>
          </rPr>
          <t>Jack Ambler:</t>
        </r>
        <r>
          <rPr>
            <sz val="8"/>
            <color indexed="81"/>
            <rFont val="Tahoma"/>
            <family val="2"/>
          </rPr>
          <t xml:space="preserve">
Excluding exceptional events, including IIS weightings
</t>
        </r>
      </text>
    </comment>
  </commentList>
</comments>
</file>

<file path=xl/comments2.xml><?xml version="1.0" encoding="utf-8"?>
<comments xmlns="http://schemas.openxmlformats.org/spreadsheetml/2006/main">
  <authors>
    <author>Sara McGonigle</author>
  </authors>
  <commentList>
    <comment ref="E115" authorId="0">
      <text>
        <r>
          <rPr>
            <b/>
            <sz val="9"/>
            <color indexed="81"/>
            <rFont val="Tahoma"/>
            <family val="2"/>
          </rPr>
          <t>Sara McGonigle:</t>
        </r>
        <r>
          <rPr>
            <sz val="9"/>
            <color indexed="81"/>
            <rFont val="Tahoma"/>
            <family val="2"/>
          </rPr>
          <t xml:space="preserve">
don't match reg finance</t>
        </r>
      </text>
    </comment>
    <comment ref="F115" authorId="0">
      <text>
        <r>
          <rPr>
            <b/>
            <sz val="9"/>
            <color indexed="81"/>
            <rFont val="Tahoma"/>
            <family val="2"/>
          </rPr>
          <t>Sara McGonigle:</t>
        </r>
        <r>
          <rPr>
            <sz val="9"/>
            <color indexed="81"/>
            <rFont val="Tahoma"/>
            <family val="2"/>
          </rPr>
          <t xml:space="preserve">
match reg finance</t>
        </r>
      </text>
    </comment>
    <comment ref="E135" authorId="0">
      <text>
        <r>
          <rPr>
            <b/>
            <sz val="9"/>
            <color indexed="81"/>
            <rFont val="Tahoma"/>
            <family val="2"/>
          </rPr>
          <t>Sara McGonigle:</t>
        </r>
        <r>
          <rPr>
            <sz val="9"/>
            <color indexed="81"/>
            <rFont val="Tahoma"/>
            <family val="2"/>
          </rPr>
          <t xml:space="preserve">
don't match reg finance</t>
        </r>
      </text>
    </comment>
    <comment ref="F135" authorId="0">
      <text>
        <r>
          <rPr>
            <b/>
            <sz val="9"/>
            <color indexed="81"/>
            <rFont val="Tahoma"/>
            <family val="2"/>
          </rPr>
          <t>Sara McGonigle:</t>
        </r>
        <r>
          <rPr>
            <sz val="9"/>
            <color indexed="81"/>
            <rFont val="Tahoma"/>
            <family val="2"/>
          </rPr>
          <t xml:space="preserve">
match reg finance</t>
        </r>
      </text>
    </comment>
  </commentList>
</comments>
</file>

<file path=xl/sharedStrings.xml><?xml version="1.0" encoding="utf-8"?>
<sst xmlns="http://schemas.openxmlformats.org/spreadsheetml/2006/main" count="4415" uniqueCount="515">
  <si>
    <t>Input Terms</t>
  </si>
  <si>
    <t>RPI Index</t>
  </si>
  <si>
    <t>Financial Year Average RPI</t>
  </si>
  <si>
    <t>2009/10</t>
  </si>
  <si>
    <t>2010/11</t>
  </si>
  <si>
    <t>2011/12</t>
  </si>
  <si>
    <t>2012/13</t>
  </si>
  <si>
    <t>2013/14</t>
  </si>
  <si>
    <t>2014/15</t>
  </si>
  <si>
    <t>2015/16</t>
  </si>
  <si>
    <t>2016/17</t>
  </si>
  <si>
    <t>2017/18</t>
  </si>
  <si>
    <t>2018/19</t>
  </si>
  <si>
    <t>2019/20</t>
  </si>
  <si>
    <t>2020/21</t>
  </si>
  <si>
    <t>2021/22</t>
  </si>
  <si>
    <t>2022/23</t>
  </si>
  <si>
    <t>Convert 2012/13 prices to 2015/16</t>
  </si>
  <si>
    <t>Allowed Revenue</t>
  </si>
  <si>
    <t>Return on Regulatory Equity (RoRE)</t>
  </si>
  <si>
    <t>Reliability and Availability</t>
  </si>
  <si>
    <t>Flooding</t>
  </si>
  <si>
    <t>Customer Satisfaction</t>
  </si>
  <si>
    <t>Connections</t>
  </si>
  <si>
    <t>ED1</t>
  </si>
  <si>
    <t>Tax rate</t>
  </si>
  <si>
    <t>DNO</t>
  </si>
  <si>
    <t>ENWL</t>
  </si>
  <si>
    <t>NPg</t>
  </si>
  <si>
    <t>WPD</t>
  </si>
  <si>
    <t>UKPN</t>
  </si>
  <si>
    <t>SPEN</t>
  </si>
  <si>
    <t>Score (out of 10)</t>
  </si>
  <si>
    <t>Reward (£m)</t>
  </si>
  <si>
    <t>CI performance</t>
  </si>
  <si>
    <t>WMID</t>
  </si>
  <si>
    <t>EMID</t>
  </si>
  <si>
    <t>SWALES</t>
  </si>
  <si>
    <t>SWEST</t>
  </si>
  <si>
    <t>LPN</t>
  </si>
  <si>
    <t>SPN</t>
  </si>
  <si>
    <t>EPN</t>
  </si>
  <si>
    <t>SPD</t>
  </si>
  <si>
    <t>SPMW</t>
  </si>
  <si>
    <t>SSEH</t>
  </si>
  <si>
    <t>SSES</t>
  </si>
  <si>
    <t>CML performance</t>
  </si>
  <si>
    <t>EV slow charge</t>
  </si>
  <si>
    <t>EV fast charge</t>
  </si>
  <si>
    <t>Total</t>
  </si>
  <si>
    <t>The annual amount (in MW) of DG connected to the distribution network during DPCR5</t>
  </si>
  <si>
    <t>Onshore wind</t>
  </si>
  <si>
    <t>Offshore wind</t>
  </si>
  <si>
    <t>Biomass &amp; energy crops</t>
  </si>
  <si>
    <t>Hydro</t>
  </si>
  <si>
    <t>Landfill gas, sewage gas, biogas</t>
  </si>
  <si>
    <t>Waste incineration</t>
  </si>
  <si>
    <t>Photovoltaic</t>
  </si>
  <si>
    <t>CHP</t>
  </si>
  <si>
    <t>Other</t>
  </si>
  <si>
    <t>LPN*</t>
  </si>
  <si>
    <t>* nb LPN does not have an undergrounding allowance</t>
  </si>
  <si>
    <t>n/a</t>
  </si>
  <si>
    <t>SSE</t>
  </si>
  <si>
    <t>Total length of underground lines installed (km) (2015-16)</t>
  </si>
  <si>
    <t>Total undergrounding net expenditure (2015-16) in £m</t>
  </si>
  <si>
    <t>Total oil used to top up cables  (2015-2016) (L)</t>
  </si>
  <si>
    <t>Fluid Used to Top Up Cables as a percentage of volume in service (2015-2016)</t>
  </si>
  <si>
    <t>Fluid Used to Top Up Cables as a percentage of volume in service (2014-2015)</t>
  </si>
  <si>
    <t>Allowance</t>
  </si>
  <si>
    <t>-</t>
  </si>
  <si>
    <t>SPD*</t>
  </si>
  <si>
    <t>SPMW*</t>
  </si>
  <si>
    <t>Detailed Undergrounding Table</t>
  </si>
  <si>
    <t>AONB / national park</t>
  </si>
  <si>
    <t>NPgN</t>
  </si>
  <si>
    <t>NPgY</t>
  </si>
  <si>
    <t>GB</t>
  </si>
  <si>
    <t>Secondary Network</t>
  </si>
  <si>
    <t xml:space="preserve">Length of underground lines installed (Km) </t>
  </si>
  <si>
    <t>Expenditure  (£m, 2015-16 prices)</t>
  </si>
  <si>
    <t>North York Moors</t>
  </si>
  <si>
    <t>Yorkshire Dales</t>
  </si>
  <si>
    <t>North Wessex Downs</t>
  </si>
  <si>
    <t>South Wessex Downs</t>
  </si>
  <si>
    <t>2015-2016</t>
  </si>
  <si>
    <t>2012-13</t>
  </si>
  <si>
    <t>2011-12</t>
  </si>
  <si>
    <t>2013-14</t>
  </si>
  <si>
    <t>2014-15</t>
  </si>
  <si>
    <t>2010-11</t>
  </si>
  <si>
    <t>2015-16</t>
  </si>
  <si>
    <t>Capacity of generation connected the distribution network in 2015-16 by type (MW)</t>
  </si>
  <si>
    <t>Time to connect incentive</t>
  </si>
  <si>
    <t>Connections Guaranteed Standards of Performance (GSOPs)</t>
  </si>
  <si>
    <t>CI target (Planned and unplanned)</t>
  </si>
  <si>
    <t>CML target (Planned and unplanned)</t>
  </si>
  <si>
    <t>ID</t>
  </si>
  <si>
    <t>Description</t>
  </si>
  <si>
    <t>Lightning</t>
  </si>
  <si>
    <t>Rain</t>
  </si>
  <si>
    <t>Snow and Ice</t>
  </si>
  <si>
    <t>Ice</t>
  </si>
  <si>
    <t>Freezing Fog &amp; Frost</t>
  </si>
  <si>
    <t>Wind and gale (including windborne material)</t>
  </si>
  <si>
    <t>Solar heat</t>
  </si>
  <si>
    <t>Airborne deposits (excluding windborne material)</t>
  </si>
  <si>
    <t>Condensation</t>
  </si>
  <si>
    <t>Corrosion</t>
  </si>
  <si>
    <t>Mechanical shock or vibration</t>
  </si>
  <si>
    <t>Ground subsidence</t>
  </si>
  <si>
    <t>Fire not due to faults</t>
  </si>
  <si>
    <t>Windborne Material</t>
  </si>
  <si>
    <t>Disruption of intended indoor environment</t>
  </si>
  <si>
    <t>Falling live trees (not felled)</t>
  </si>
  <si>
    <t>Falling dead trees (not felled)</t>
  </si>
  <si>
    <t>Growing Trees</t>
  </si>
  <si>
    <t>Corrosion due to atmosphere/environment</t>
  </si>
  <si>
    <t>Birds (including swans and geese)</t>
  </si>
  <si>
    <t>Vermin, wild animals and insects</t>
  </si>
  <si>
    <t>Farm and domestic animals</t>
  </si>
  <si>
    <t>Wilful damage, interference</t>
  </si>
  <si>
    <t>Metal theft</t>
  </si>
  <si>
    <t>Accidental Contact, Damage or Interference by Cable TV companies or their contractors</t>
  </si>
  <si>
    <t>Accidental Contact, Damage or Interference by Public Telecoms Operator (eg. BT, Mercury etc) or their contractors</t>
  </si>
  <si>
    <t>Accidental Contact, Damage or Interference by Gas Company or their contractors</t>
  </si>
  <si>
    <t>Accidental Contact, Damage or Interference by water/sewage companies or their contractors</t>
  </si>
  <si>
    <t>Accidental Contact, Damage or Interference by highway authorities or their contractors</t>
  </si>
  <si>
    <t>Accidental Contact, Damage or Interference Involving farm workers or farm implements</t>
  </si>
  <si>
    <t>Accidental Contact, Damage or Interference Involving aircraft or unmanned balloons</t>
  </si>
  <si>
    <t>Accidental Contact, Damage or Interference by private individuals (excl. Aircraft/Balloons/Leisure Pursuits)</t>
  </si>
  <si>
    <t>Accidental Contact, Damage or Interference by unknown third parties</t>
  </si>
  <si>
    <t>Accidental Contact, Damage or Interference by local building authorities or their contractors</t>
  </si>
  <si>
    <t>Accidental Contact, Damage or Interference by private developers or their contractors</t>
  </si>
  <si>
    <t>Accidental Contact, Damage or Interference involving leisure pursuits</t>
  </si>
  <si>
    <t>Accidental Contact, Damage or Interference by other third parties</t>
  </si>
  <si>
    <t>3rd Party - By Cable Communications Operators or their Contractors</t>
  </si>
  <si>
    <t>Accidental Contact, Damage or Interference by DNOC or their contractors</t>
  </si>
  <si>
    <t>Switching error by DNOC staff</t>
  </si>
  <si>
    <t>Testing or commissioning error by DNOC staff</t>
  </si>
  <si>
    <t>Incorrect or inadequate system records, circuit labelling or identification</t>
  </si>
  <si>
    <t>Corrosion due to Bi-Metal Contact</t>
  </si>
  <si>
    <t>Incorrect application of equipment by DNOC staff</t>
  </si>
  <si>
    <t>Faulty installation or construction by DNOC staff</t>
  </si>
  <si>
    <t>Load current above previous assessment</t>
  </si>
  <si>
    <t>Incorrect or Unsuitable protection settings or fuse rating</t>
  </si>
  <si>
    <t>Unsuitable protection settings</t>
  </si>
  <si>
    <t>Inadequate rupturing or short circuit capacity</t>
  </si>
  <si>
    <t>Deterioration due to ageing or wear (excluding corrosion)</t>
  </si>
  <si>
    <t>Fault on equipment faulting adjacent equipment</t>
  </si>
  <si>
    <t>Unsuitable paralleling conditions</t>
  </si>
  <si>
    <t>Failure of infeed from Adjacent Distribution Network</t>
  </si>
  <si>
    <t>Operational or safety restriction</t>
  </si>
  <si>
    <t>Extension of Fault Zone due to Fault Switching (including ASC held faults)</t>
  </si>
  <si>
    <t>Inadequate or faulty maintenance</t>
  </si>
  <si>
    <t>Extension of Fault Zone due to incorrect operation of equipment (includes slow opening CB's)</t>
  </si>
  <si>
    <t>Failure of Supply from Generating Company or NGC</t>
  </si>
  <si>
    <t>Switching Error by Contractors</t>
  </si>
  <si>
    <t>Testing or commissioning error by Contractors</t>
  </si>
  <si>
    <t>Incorrect application of equipment by Contractors</t>
  </si>
  <si>
    <t>Faulty Installation or Construction by Contractors</t>
  </si>
  <si>
    <t>Fault on customers network causing operation of Network Protection</t>
  </si>
  <si>
    <t>Interruption to remove local generator or restore temporary connections. (where in use &gt;18 hours)</t>
  </si>
  <si>
    <t>Local generation failure (isolated system)</t>
  </si>
  <si>
    <t>Distribution equipment affected by National Grid Company personnel or equipment</t>
  </si>
  <si>
    <t>Distribution equipment affected by private generator or authorised electricity operator (not NGC)</t>
  </si>
  <si>
    <t>Faulty manufacturing, design, assembly or materials</t>
  </si>
  <si>
    <t>No Fault Found</t>
  </si>
  <si>
    <t>Cause Unclassified</t>
  </si>
  <si>
    <t>Cause Unknown</t>
  </si>
  <si>
    <t>A1</t>
  </si>
  <si>
    <t>Transient Fault - No Repair</t>
  </si>
  <si>
    <t>A2</t>
  </si>
  <si>
    <t>Premature Insulation Failure</t>
  </si>
  <si>
    <t>D</t>
  </si>
  <si>
    <t>Dummy - Do not set</t>
  </si>
  <si>
    <t>X</t>
  </si>
  <si>
    <t>NONE</t>
  </si>
  <si>
    <t>Cause Codes</t>
  </si>
  <si>
    <t>Total No. of mandatory payments</t>
  </si>
  <si>
    <t>Total value of mandatory payments</t>
  </si>
  <si>
    <t>GB Slow Track</t>
  </si>
  <si>
    <t>DR3</t>
  </si>
  <si>
    <t>DR4</t>
  </si>
  <si>
    <t>DR5</t>
  </si>
  <si>
    <t>Allowances</t>
  </si>
  <si>
    <t>Actuals</t>
  </si>
  <si>
    <t>Forecast</t>
  </si>
  <si>
    <t>Chapter 2</t>
  </si>
  <si>
    <t>Target</t>
  </si>
  <si>
    <t>Maximum Reward score</t>
  </si>
  <si>
    <t>Asset Replacement</t>
  </si>
  <si>
    <t>Reinforcement</t>
  </si>
  <si>
    <t>Transmission Connection Point</t>
  </si>
  <si>
    <t>Actual</t>
  </si>
  <si>
    <t>Diversions (Excluding Rail Electrification)</t>
  </si>
  <si>
    <t>Diversions Rail Elec</t>
  </si>
  <si>
    <t xml:space="preserve">Refurbishment </t>
  </si>
  <si>
    <t>Civil Works Condition Driven</t>
  </si>
  <si>
    <t>Operational IT and telecoms</t>
  </si>
  <si>
    <t>Blackstart</t>
  </si>
  <si>
    <t>Legal &amp; Safety</t>
  </si>
  <si>
    <t>QoS &amp; North of Scotland Resilience</t>
  </si>
  <si>
    <t>Flood Mitigation</t>
  </si>
  <si>
    <t>Physical Security</t>
  </si>
  <si>
    <t>Rising and Lateral Mains</t>
  </si>
  <si>
    <t>Overhead Line Clearances</t>
  </si>
  <si>
    <t>Worst Served Customers</t>
  </si>
  <si>
    <t>Faults</t>
  </si>
  <si>
    <t>Severe Weather 1 in 20</t>
  </si>
  <si>
    <t>ONIs</t>
  </si>
  <si>
    <t>Tree Cutting</t>
  </si>
  <si>
    <t>I&amp;M</t>
  </si>
  <si>
    <t>NOCs Other</t>
  </si>
  <si>
    <t>Non Op Capex</t>
  </si>
  <si>
    <t>Closely Associate Indirects</t>
  </si>
  <si>
    <t>Business Support</t>
  </si>
  <si>
    <t>Environmental Reporting &amp; Losses</t>
  </si>
  <si>
    <t>% Improvement</t>
  </si>
  <si>
    <t>Difference</t>
  </si>
  <si>
    <t>No</t>
  </si>
  <si>
    <t>%</t>
  </si>
  <si>
    <t>Replacing &amp; refurbishing equipment</t>
  </si>
  <si>
    <t>Resilience</t>
  </si>
  <si>
    <t>BT21CN</t>
  </si>
  <si>
    <t>Legal &amp; safety compliance</t>
  </si>
  <si>
    <t>Network faults</t>
  </si>
  <si>
    <t>Dismantling</t>
  </si>
  <si>
    <t>Property &amp; equipment</t>
  </si>
  <si>
    <t>N/A</t>
  </si>
  <si>
    <t>The percentage of total complaints outstanding after one day</t>
  </si>
  <si>
    <t>The percentage of total complaints outstanding after 31 days</t>
  </si>
  <si>
    <t>The percentage of total complaints that are repeat complaints</t>
  </si>
  <si>
    <t>The number of Energy Ombudsman (EO) Findings Against the Licensee as a percentage of the total complaints</t>
  </si>
  <si>
    <t>Complaints Metric Score</t>
  </si>
  <si>
    <t>Source:</t>
  </si>
  <si>
    <t>RIGs connections reporting pack, CR5 - Mtd Conns Completed incDG</t>
  </si>
  <si>
    <t>RIGs connections reporting pack, CR13 - TTC &amp; TTQ</t>
  </si>
  <si>
    <t>RIGs connections Guaranteed Standards, Quarterly performance</t>
  </si>
  <si>
    <t>(£m 2015/16 Prices)</t>
  </si>
  <si>
    <t>GB total</t>
  </si>
  <si>
    <t>12/13 prices</t>
  </si>
  <si>
    <t>15/16 prices</t>
  </si>
  <si>
    <t>2015-16 Total spend (£m)</t>
  </si>
  <si>
    <t>Total allowance (£m) (CRC 3H)</t>
  </si>
  <si>
    <t>Ineligible expenditure recovery 2015-16 (DPCR5 schemes) (£k)</t>
  </si>
  <si>
    <t>Network capability</t>
  </si>
  <si>
    <t>Network capability total</t>
  </si>
  <si>
    <t>Replacing &amp; refurbishing equipment total</t>
  </si>
  <si>
    <t>Network faults total</t>
  </si>
  <si>
    <t>Baseline Allowance</t>
  </si>
  <si>
    <t>Baseline Allowance v Actual</t>
  </si>
  <si>
    <t>£</t>
  </si>
  <si>
    <t xml:space="preserve">Operational support </t>
  </si>
  <si>
    <t xml:space="preserve">Business support </t>
  </si>
  <si>
    <t>Business support total</t>
  </si>
  <si>
    <t>Largest five total</t>
  </si>
  <si>
    <t>% of total baseline allowance</t>
  </si>
  <si>
    <t>Total resilience</t>
  </si>
  <si>
    <t>Re-routing</t>
  </si>
  <si>
    <t>Environment</t>
  </si>
  <si>
    <t>IT</t>
  </si>
  <si>
    <t>Service quality</t>
  </si>
  <si>
    <t xml:space="preserve">Network inspection </t>
  </si>
  <si>
    <t>High value projects</t>
  </si>
  <si>
    <t>% of total actual</t>
  </si>
  <si>
    <t>Five largest</t>
  </si>
  <si>
    <t>Black start, Flood mitigation, Physical security and Tree cutting</t>
  </si>
  <si>
    <t>% difference</t>
  </si>
  <si>
    <t>Total No. of ex gratia payments</t>
  </si>
  <si>
    <t>Total value of ex gratia payments</t>
  </si>
  <si>
    <t xml:space="preserve">CI planned </t>
  </si>
  <si>
    <t>CI unplanned</t>
  </si>
  <si>
    <t xml:space="preserve">CML unplanned </t>
  </si>
  <si>
    <t>Planned and Unplanned targets for CI and CML</t>
  </si>
  <si>
    <t>CML planned</t>
  </si>
  <si>
    <t>Ranking</t>
  </si>
  <si>
    <t>Undergrounding expenditure (£m)</t>
  </si>
  <si>
    <t>Average</t>
  </si>
  <si>
    <t>Overall</t>
  </si>
  <si>
    <t>LVSSB</t>
  </si>
  <si>
    <t xml:space="preserve">Average Time to Quote </t>
  </si>
  <si>
    <t>Time to Connect</t>
  </si>
  <si>
    <t xml:space="preserve">Improvement - % </t>
  </si>
  <si>
    <t>SSEN</t>
  </si>
  <si>
    <t>Key</t>
  </si>
  <si>
    <t>Future year input (graphs will be manually pointed to the relevant years' data)</t>
  </si>
  <si>
    <t>Baseline allowances</t>
  </si>
  <si>
    <t>Forecast/Adjusted allowances</t>
  </si>
  <si>
    <t>Forecast / target expenditure or performance</t>
  </si>
  <si>
    <t>Actual expenditure or performance</t>
  </si>
  <si>
    <t>Adjustment factor / Difference</t>
  </si>
  <si>
    <t>Interruption Incentive Scheme (IIS)</t>
  </si>
  <si>
    <t>Guaranteed Standards of Performance (GSoP)</t>
  </si>
  <si>
    <t>Resilience expenditure: variance between actual and allowance (£m 15/16)</t>
  </si>
  <si>
    <t>Variance between actual and allowance (£m 15/16)</t>
  </si>
  <si>
    <t>DNO Forecast (£m)</t>
  </si>
  <si>
    <t>DNO Baseline (£m)</t>
  </si>
  <si>
    <t>DNO Actual (£m)</t>
  </si>
  <si>
    <t>£m</t>
  </si>
  <si>
    <t>Resilience expenditure (£m)</t>
  </si>
  <si>
    <t>Figure #</t>
  </si>
  <si>
    <t>Figure or table from the Annual Report</t>
  </si>
  <si>
    <t>Connections, Reinforcement and Transmission Connection Points</t>
  </si>
  <si>
    <t>Diversions (Excluding Rail Electrification) and Diversions Rail Electrification</t>
  </si>
  <si>
    <t>Asset replacement, Refurbishment, Civil Works Condition Driven, Rising and Lateral Mains and BT21CN</t>
  </si>
  <si>
    <t>Legal and Safety and Overhead Line Clearances</t>
  </si>
  <si>
    <t>QoS &amp; North of Scotland Resilience, and Worst Served Customers</t>
  </si>
  <si>
    <t>Faults, ONIs and Severe Weather 1 in 20</t>
  </si>
  <si>
    <t>Inspections and Maintenance</t>
  </si>
  <si>
    <t>Losses Discretionary Reward (LDR)</t>
  </si>
  <si>
    <t>Score</t>
  </si>
  <si>
    <t>Total DNO</t>
  </si>
  <si>
    <t>Distributed Generation (DG)</t>
  </si>
  <si>
    <t>Electric Vehicles</t>
  </si>
  <si>
    <t>Business Carbon Footprint (BCF)</t>
  </si>
  <si>
    <t>Sulphur hexafluoride emissions (SF6)</t>
  </si>
  <si>
    <t>SF6 emissions, 2015-16 (Kg)</t>
  </si>
  <si>
    <t>Leakages from fluid filled cables</t>
  </si>
  <si>
    <t>Oil Filled Cables</t>
  </si>
  <si>
    <t>Stakeholder Engagement and Consumer Vulnerability Incentive</t>
  </si>
  <si>
    <t>Customer satisfaction survey</t>
  </si>
  <si>
    <t>Complaints metric</t>
  </si>
  <si>
    <t>Ranking (based on score)</t>
  </si>
  <si>
    <t>LVSSA</t>
  </si>
  <si>
    <t>Reward</t>
  </si>
  <si>
    <t>Overall (LVSSA + LVSSB)</t>
  </si>
  <si>
    <t xml:space="preserve"> Time to Quote </t>
  </si>
  <si>
    <t xml:space="preserve">Time to Quote </t>
  </si>
  <si>
    <t>Time to connect incentive - improvements from target, 2015-16 (working days)</t>
  </si>
  <si>
    <t>New industry average (2015-16 performance)</t>
  </si>
  <si>
    <t>Previous industry average (2013 performance)</t>
  </si>
  <si>
    <t>Improvement</t>
  </si>
  <si>
    <t>Total penalties paid against the Connection GSOPs (£)</t>
  </si>
  <si>
    <t xml:space="preserve">Total number of cases where the Connection GSOPs apply and the standard was met </t>
  </si>
  <si>
    <t>Total number of cases where the Connection GSOPs apply and the standard was not met  </t>
  </si>
  <si>
    <t>Chapter 3</t>
  </si>
  <si>
    <t>Innovation</t>
  </si>
  <si>
    <t>Network Innovation Allowance (NIA)</t>
  </si>
  <si>
    <t>Number of projects</t>
  </si>
  <si>
    <t>% of allowance</t>
  </si>
  <si>
    <t>Network Innovation Competition (NIC)</t>
  </si>
  <si>
    <t>Project Title</t>
  </si>
  <si>
    <t>Lead company</t>
  </si>
  <si>
    <t>NIC funding awarded (£m)</t>
  </si>
  <si>
    <t>Project end date</t>
  </si>
  <si>
    <t>Chapter 4</t>
  </si>
  <si>
    <t>Expenditure vs Allowance</t>
  </si>
  <si>
    <t>Baseline allowances and actual expenditure by cost category</t>
  </si>
  <si>
    <t>Total of the disaggregated areas</t>
  </si>
  <si>
    <t>Actual/Forecast</t>
  </si>
  <si>
    <t>Allowance (£m)</t>
  </si>
  <si>
    <t>Actual (£m)</t>
  </si>
  <si>
    <t>Difference (£m)</t>
  </si>
  <si>
    <t>Difference (%)</t>
  </si>
  <si>
    <t>Network Capability</t>
  </si>
  <si>
    <t>Network Faults</t>
  </si>
  <si>
    <t>Operational Support</t>
  </si>
  <si>
    <t>Total of disaggregated areas</t>
  </si>
  <si>
    <t>Distribution of overall allowances and expenditure</t>
  </si>
  <si>
    <t>Allowances vs Expenditure</t>
  </si>
  <si>
    <t>COMMENT</t>
  </si>
  <si>
    <t>Actual 2015/16</t>
  </si>
  <si>
    <t>Actual (and forecast)</t>
  </si>
  <si>
    <t>Overall ED1 Forecast</t>
  </si>
  <si>
    <t>Reward (£)</t>
  </si>
  <si>
    <t>Rewards and penalties under the IIS</t>
  </si>
  <si>
    <t>Undergrounding</t>
  </si>
  <si>
    <t>Distribution of allowances and expenditure per cost category</t>
  </si>
  <si>
    <t>Performance against the outputs that DNOs are incentivised to deliver under RIIO-ED1.</t>
  </si>
  <si>
    <t>Overview of the DNOs’ expenditure in relation to the various innovation schemes in RIIO-ED1.</t>
  </si>
  <si>
    <t xml:space="preserve">Evaluation of the DNOs’ actual expenditure against the costs allowed in the RIIO-ED1 settlement. </t>
  </si>
  <si>
    <t>Celsius</t>
  </si>
  <si>
    <t>ANGLE- DC</t>
  </si>
  <si>
    <t xml:space="preserve">Source: https://www.ofgem.gov.uk/sites/default/files/docs/innovation_competitions_brochure_webready_0.pdf </t>
  </si>
  <si>
    <t>Total project costs (£m)</t>
  </si>
  <si>
    <t>This workbook provides data that is reported in the Annual Report and more detailed data for those who want to undertake further analysis.</t>
  </si>
  <si>
    <t>Total PCFM Totex</t>
  </si>
  <si>
    <t>Review of the expenditure and financial performance of DNOs in 2015-16</t>
  </si>
  <si>
    <t>Total controllable expenditure</t>
  </si>
  <si>
    <t>Customer Bills Impact</t>
  </si>
  <si>
    <t>Charts available in tab, 'Ch4 expenditure v allowance'</t>
  </si>
  <si>
    <t>Range of bills for an average GB domestic customer in all regions</t>
  </si>
  <si>
    <t>Bill for an average GB domestic customer; customer count weighted average of tariffs</t>
  </si>
  <si>
    <t>Bill estimates assume a 12 month fixed price contract and consumption volume and customer count views as per the relevant version of the Ofgem Supplier Cost Index</t>
  </si>
  <si>
    <t>Distribution charge bill estimates</t>
  </si>
  <si>
    <t>To increase network capability through converting an existing Alternating Current (AC) circuit between the mainland and Anglesey to Direct Current (DC).</t>
  </si>
  <si>
    <t>To develop a new way of managing the temperature of substations – increasing their operational capacity and lifespan.</t>
  </si>
  <si>
    <t>Regulation 7 Severe Weather Conditions Adjustment</t>
  </si>
  <si>
    <t>Normal weather conditions adjustment</t>
  </si>
  <si>
    <t>*cells in green are taken from RoRE model</t>
  </si>
  <si>
    <t>Broad Measure of Customer Service</t>
  </si>
  <si>
    <t>Policy Adjustments</t>
  </si>
  <si>
    <t>HVP ED1</t>
  </si>
  <si>
    <t>HVP DPCR5</t>
  </si>
  <si>
    <t>Length of underground cables installed  in Designated Areas (Km)</t>
  </si>
  <si>
    <t>Ranking (based on % of total cases when standard not met)</t>
  </si>
  <si>
    <t>% of total cases when standard not met</t>
  </si>
  <si>
    <t>SF6 bank, 2015-16 (Kg)</t>
  </si>
  <si>
    <t>Oil in Service in Cables (litres)</t>
  </si>
  <si>
    <t>Top up of fluid filled cables (litres)</t>
  </si>
  <si>
    <t>Top up as a % of oil in service</t>
  </si>
  <si>
    <t xml:space="preserve">NB:Table for CI planned/unplanned and CML planned/unplanned only for planned and pre-arranged incidents. 
*Table 3.1 (total) includes transmission, DG and residual interruptions. Total reward includes adjustment for Regulation 7 Severe weather and Normal weather
</t>
  </si>
  <si>
    <t>Table 3.2: Resilience expenditure for all DNOs 2015-16 (£m)</t>
  </si>
  <si>
    <t>Figure 3.1: Number of Customer Interruptions (excluding exceptional events), 2015-16</t>
  </si>
  <si>
    <t>Figure 3.2: Duration of Customer Interruptions (excluding exceptional events), 2015-16</t>
  </si>
  <si>
    <t>Figure 3.4: Examples of emission scopes within BCF reporting</t>
  </si>
  <si>
    <t>Figure 3.6: Leakages from fluid filled cables, 2015-16 (litres)</t>
  </si>
  <si>
    <t>Table 4.1: Network Innovation Allowance projects and expenditure, 2015-16</t>
  </si>
  <si>
    <t>Table 4.2: Network Innovation Competition projects, 2015-16</t>
  </si>
  <si>
    <t>Table 3.3: Reward allocated for tranche one of the LDR (2015-16)</t>
  </si>
  <si>
    <t>Table 2.3: Allowed Revenue</t>
  </si>
  <si>
    <t>Figure 2.3: Estimate of annual Return on Regulatory Equity (RoRE)</t>
  </si>
  <si>
    <t>Figure 5.2: Distribution of allowances and expenditure, 2015-16 - DNOs’ actual expenditure (inner circle) and allowances (outer circle)</t>
  </si>
  <si>
    <t>Figure 5.1: Disaggregated expenditure breakdown, 2015-16</t>
  </si>
  <si>
    <t>Table 3.6: Leakages from fluid filled cables</t>
  </si>
  <si>
    <t>NIA allowance spend (£m)</t>
  </si>
  <si>
    <t>Table 3.7: Undergrounding performance, 2015-16</t>
  </si>
  <si>
    <t>Table 3.8: Industry average Time to Connect improvements (from targets), 2015-16 (working days)</t>
  </si>
  <si>
    <t>Table 3.9: Time to Connect performance, 2015-16</t>
  </si>
  <si>
    <t>Table 3.10: Connections Guaranteed Standard of Performance, 2015-16</t>
  </si>
  <si>
    <t>Table 3.11: Customer satisfaction scores, 2015-16 (out of 10)</t>
  </si>
  <si>
    <t>Table 3.12: Annual customer satisfaction score by DNO per category, 2015-16 (out of 10)</t>
  </si>
  <si>
    <t>Table 3.13: DNO complaint metric scores, 2015-16</t>
  </si>
  <si>
    <t>Table 3.14: Stakeholder Engagement and Consumer Vulnerability performance, 2015-16</t>
  </si>
  <si>
    <t>Table 3.15: Broad Measure of Customer Service reward (£m), 2015-16</t>
  </si>
  <si>
    <t>Undergrounding Activity Under ED1 Visual Amenity Allowance</t>
  </si>
  <si>
    <t>Length of underground cables installed  in Designated Areas (km) 2015-16</t>
  </si>
  <si>
    <t>Length of overhead lines removed (km)</t>
  </si>
  <si>
    <t>Length of overhead lines (km) removed  2015-16</t>
  </si>
  <si>
    <t>DNO Forecast (£m) - DNO Business Plan Data Templates</t>
  </si>
  <si>
    <t>Forecast - DNOs latest forecast July 2016</t>
  </si>
  <si>
    <t xml:space="preserve">Northumberland  </t>
  </si>
  <si>
    <t>Table 3.1: IIS performance</t>
  </si>
  <si>
    <t>CI reward (£m)</t>
  </si>
  <si>
    <t>CML reward (£m)</t>
  </si>
  <si>
    <t>Ranking 
(based on CML performance)</t>
  </si>
  <si>
    <t>Ranking 
(based on CI performance)</t>
  </si>
  <si>
    <t>Total  reward (£m)**</t>
  </si>
  <si>
    <t>**This includes adjustment for Regulation 7 Severe weather and Normal weather.</t>
  </si>
  <si>
    <t>Average payment</t>
  </si>
  <si>
    <t>Length of overhead lines removed (km) (2015-16)</t>
  </si>
  <si>
    <t>DPCR4 Residual Losses</t>
  </si>
  <si>
    <t>Table 2.1: Pre-tax Totex in 2015-16 (£m)</t>
  </si>
  <si>
    <t>Table 2.2: Expenditure relative to cost allowances</t>
  </si>
  <si>
    <t>Figure 2.1 Expenditure relative to cost allowances (%)</t>
  </si>
  <si>
    <t>Figure 2.2: Estimate of typical GB consumer costs to meet Allowed Revenue</t>
  </si>
  <si>
    <t>Table 2.4: Regional estimates of typical GB customer cost to meet Allowed Revenue</t>
  </si>
  <si>
    <t>Figure 3.3: GSoP payments made to customers, 2015-16</t>
  </si>
  <si>
    <t>BCF 2014-15 excluding losses (tCO2e)</t>
  </si>
  <si>
    <t>BCF 2015-16 excluding losses (tCO2e)</t>
  </si>
  <si>
    <t>Difference (tCO2e)</t>
  </si>
  <si>
    <t>Table 3.4: Business Carbon Footprint (excluding losses)</t>
  </si>
  <si>
    <t>Table 3.5: SF6 emissions</t>
  </si>
  <si>
    <t>Figure 3.5: Capacity of generation connected to the distribution network by type, 2015-16 (MW)</t>
  </si>
  <si>
    <t>DNO ranking (based on score)</t>
  </si>
  <si>
    <t xml:space="preserve">Total </t>
  </si>
  <si>
    <t xml:space="preserve">Financial reward (£m) </t>
  </si>
  <si>
    <t>Table 5.1: Disaggregated expenditure v allowances for all DNOs, 2015-16</t>
  </si>
  <si>
    <t>Table 5.2: Expenditure on largest categories of direct costs by DNO, 2015-16</t>
  </si>
  <si>
    <t>Table 5.3: Expenditure on largest categories of indirect costs by DNO, 2015-16</t>
  </si>
  <si>
    <t>Length of overhead lines (km) removed in Designated Areas 2015-16</t>
  </si>
  <si>
    <t>Electric Vehicles connected to the distribution network 2015-16 (in MW)</t>
  </si>
  <si>
    <t>*SPEN have moved from estimation to direct observation for a large proposition of it's activities</t>
  </si>
  <si>
    <t>*Figures for Regulation 7 Severe Weather conditions adjustment and Normal weather conditions adjustment taken from RoRE</t>
  </si>
  <si>
    <t>PCFM Totex - (Total disagg+ policy adj)</t>
  </si>
  <si>
    <t>Closely Associated Indirects</t>
  </si>
  <si>
    <t>Policy Adjustments (Forecast DRS 8, Shetland Competitive Process, Shetland Uncertain Energy, Smart Meter Roll-out costs, Worst Served Customers, Visual Amenity Projects)</t>
  </si>
  <si>
    <t>RAV at 1st April 2015</t>
  </si>
  <si>
    <t>Slow Money</t>
  </si>
  <si>
    <t>Depreciation</t>
  </si>
  <si>
    <t>Business support</t>
  </si>
  <si>
    <t>High Value Projects</t>
  </si>
  <si>
    <t>Current View of RoRE</t>
  </si>
  <si>
    <t>Opening Position</t>
  </si>
  <si>
    <t>IQI Ex-ante Reward/Penalty</t>
  </si>
  <si>
    <t>Cost of Equity</t>
  </si>
  <si>
    <t>WPD Cost of Equity = 6.4%</t>
  </si>
  <si>
    <t>All Others Cost of Equity = 6.0%</t>
  </si>
  <si>
    <t>Performance</t>
  </si>
  <si>
    <t>+ive</t>
  </si>
  <si>
    <t>-ive</t>
  </si>
  <si>
    <t>Tax Allowance Retained Within Deadband</t>
  </si>
  <si>
    <t>Payments Under Guaranteed Standards (GSoP)</t>
  </si>
  <si>
    <t>Losses Discretionary Reward</t>
  </si>
  <si>
    <t>Time to Connect Incentive</t>
  </si>
  <si>
    <t>Incentive on Connections Engagement (ICE)</t>
  </si>
  <si>
    <t>Interruptions Related Quality of Service (IIS)</t>
  </si>
  <si>
    <t>Broad Measure of Customer Service (BMCS)</t>
  </si>
  <si>
    <t>Totex Incentive Mechanism</t>
  </si>
  <si>
    <t>Fines &amp; Redress Payments</t>
  </si>
  <si>
    <t>RoRE</t>
  </si>
  <si>
    <t>Reg. Equity</t>
  </si>
  <si>
    <t>Measured in £m 2012/13 Prices</t>
  </si>
  <si>
    <t>Group RoRE</t>
  </si>
  <si>
    <t>Using a RAV Weighted Average</t>
  </si>
  <si>
    <t>See worksheet "Ch2 Finance - RoRE"</t>
  </si>
  <si>
    <t>SF6 emissions as a percentage of the SF6 bank, 2015-2016</t>
  </si>
  <si>
    <t>Ranking (SF6 emissions as a percentage of the SF6 bank, 2015-2016)</t>
  </si>
  <si>
    <t>Top up 2015-16 (litres)</t>
  </si>
  <si>
    <t>Top up as a % of oil in service 2015-16</t>
  </si>
  <si>
    <t>Change in top up as a % of oil in service 2014-15 to 2015-16</t>
  </si>
  <si>
    <t>DNO rankiing (based on top up as a % of oil in service 2015-16)</t>
  </si>
  <si>
    <t>Ranking data</t>
  </si>
  <si>
    <t>SF6 emissions 2015-16 (Kg)</t>
  </si>
  <si>
    <t>Technical / glossary term</t>
  </si>
  <si>
    <t>Forecast DRS 8, Shetland Competitive Process, Shetland Uncertain Energy, Smart Meter Roll-out costs, Worst Served Customers, Visual Amenity Projects</t>
  </si>
  <si>
    <r>
      <t>Change in SF</t>
    </r>
    <r>
      <rPr>
        <sz val="9"/>
        <color theme="1"/>
        <rFont val="Calibri"/>
        <family val="2"/>
        <scheme val="minor"/>
      </rPr>
      <t>6</t>
    </r>
    <r>
      <rPr>
        <sz val="9"/>
        <color theme="1"/>
        <rFont val="Verdana"/>
        <family val="2"/>
      </rPr>
      <t xml:space="preserve"> emissions as a percentage of the SF</t>
    </r>
    <r>
      <rPr>
        <sz val="9"/>
        <color theme="1"/>
        <rFont val="Calibri"/>
        <family val="2"/>
        <scheme val="minor"/>
      </rPr>
      <t>6</t>
    </r>
    <r>
      <rPr>
        <sz val="9"/>
        <color theme="1"/>
        <rFont val="Verdana"/>
        <family val="2"/>
      </rPr>
      <t xml:space="preserve"> bank, 2014-15 to 2015-16 (percentage points)</t>
    </r>
  </si>
  <si>
    <t>Interruptions</t>
  </si>
  <si>
    <t>General Enquiries</t>
  </si>
  <si>
    <t xml:space="preserve">Customer Satisfaction Survey Reward/Penalty </t>
  </si>
  <si>
    <t xml:space="preserve">Complaints Metric Penalty  </t>
  </si>
  <si>
    <t>Stakeholder Engagement and Consumer Vulnerability Financial Reward</t>
  </si>
  <si>
    <t>Broad Measure of Customer Service reward</t>
  </si>
  <si>
    <t>Table A2.2: RAV Balance for 2015-16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</si>
</sst>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1">
    <numFmt numFmtId="164" formatCode="_(* #,##0.00_);_(* \(#,##0.00\);_(* &quot;-&quot;??_);_(@_)"/>
    <numFmt numFmtId="165" formatCode="_(&quot;£&quot;* #,##0.00_);_(&quot;£&quot;* \(#,##0.00\);_(&quot;£&quot;* &quot;-&quot;??_);_(@_)"/>
    <numFmt numFmtId="166" formatCode="[$$-409]#,##0.00"/>
    <numFmt numFmtId="167" formatCode="#,##0.0\ ;\(#,##0.0\)"/>
    <numFmt numFmtId="168" formatCode="&quot;$&quot;#,##0.00_);[Red]\(&quot;$&quot;#,##0.00\)"/>
    <numFmt numFmtId="169" formatCode="#,##0_);[Red]\(#,##0\);&quot;-&quot;"/>
    <numFmt numFmtId="170" formatCode="mmmm\ d\,\ yyyy"/>
    <numFmt numFmtId="171" formatCode="_(&quot;$&quot;#,##0_)&quot;millions&quot;;\(&quot;$&quot;#,##0\)&quot; millions&quot;"/>
    <numFmt numFmtId="172" formatCode="&quot;$&quot;#,##0.00_)\ \ \ ;\(&quot;$&quot;#,##0.00\)\ \ \ "/>
    <numFmt numFmtId="173" formatCode="&quot;$&quot;#,##0.00&quot;*&quot;\ \ ;\(&quot;$&quot;#,##0.00\)&quot;*&quot;\ \ "/>
    <numFmt numFmtId="174" formatCode="&quot;$&quot;#,##0.00\A_)\ ;\(&quot;$&quot;#,##0.00\A\)\ \ "/>
    <numFmt numFmtId="175" formatCode="&quot;$&quot;@\ "/>
    <numFmt numFmtId="176" formatCode="[$-809]d\ mmmm\ yyyy;@"/>
    <numFmt numFmtId="177" formatCode="_-[$€-2]* #,##0.00_-;\-[$€-2]* #,##0.00_-;_-[$€-2]* &quot;-&quot;??_-"/>
    <numFmt numFmtId="178" formatCode="000\-00\-0000\ "/>
    <numFmt numFmtId="179" formatCode="_(* #,##0_);_(* \(#,##0\);_(* &quot;-&quot;_);_(@_)"/>
    <numFmt numFmtId="180" formatCode="_(* #,##0_);_(* \(#,##0\);_(* &quot;0&quot;_);_(@_)"/>
    <numFmt numFmtId="181" formatCode="#,##0.0_);\(#,##0.0\)"/>
    <numFmt numFmtId="182" formatCode="&quot;$&quot;_(#,##0.00_);&quot;$&quot;\(#,##0.00\)"/>
    <numFmt numFmtId="183" formatCode="_-&quot;$&quot;* #,##0.0_-;\-&quot;$&quot;* #,##0.0_-;_-&quot;$&quot;* &quot;-&quot;??_-;_-@_-"/>
    <numFmt numFmtId="184" formatCode="#,##0_);\(#,##0\);&quot;-  &quot;;&quot; &quot;@&quot; &quot;"/>
    <numFmt numFmtId="185" formatCode="#,##0.0_)\x;\(#,##0.0\)\x"/>
    <numFmt numFmtId="186" formatCode="&quot;$&quot;#,##0"/>
    <numFmt numFmtId="187" formatCode="#,##0.0_)_x;\(#,##0.0\)_x"/>
    <numFmt numFmtId="188" formatCode="_(&quot;$&quot;* #,##0_);_(&quot;$&quot;* \(#,##0\);_(&quot;$&quot;* &quot;-&quot;??_);_(@_)"/>
    <numFmt numFmtId="189" formatCode="0.0_)\%;\(0.0\)\%"/>
    <numFmt numFmtId="190" formatCode="_-* #,##0.000_-;\-* #,##0.000_-;_-* &quot;-&quot;??_-;_-@_-"/>
    <numFmt numFmtId="191" formatCode="#,##0.0_)_%;\(#,##0.0\)_%"/>
    <numFmt numFmtId="192" formatCode="_(&quot;$&quot;* #,##0.0_);_(&quot;$&quot;* \(#,##0.0\);_(&quot;$&quot;* &quot;-&quot;?_);_(@_)"/>
    <numFmt numFmtId="193" formatCode="#,##0.0_);[Red]\(#,##0.0\)"/>
    <numFmt numFmtId="194" formatCode="_-&quot;£&quot;* #,##0.0_-;_-&quot;£&quot;* \(#,##0.0\)"/>
    <numFmt numFmtId="195" formatCode="\£\ #,##0_);[Red]\(\£\ #,##0\)"/>
    <numFmt numFmtId="196" formatCode="#,##0.00;[Red]\(#,##0.00\);\-"/>
    <numFmt numFmtId="197" formatCode="\¥\ #,##0_);[Red]\(\¥\ #,##0\)"/>
    <numFmt numFmtId="198" formatCode="_-\€* #,##0.0_-;_-\€* \(#,##0.0\)"/>
    <numFmt numFmtId="199" formatCode="#,##0;\(#,##0\)"/>
    <numFmt numFmtId="200" formatCode="0;[Red]\(0\);\-"/>
    <numFmt numFmtId="201" formatCode="#,##0;[Red]\(#,##0\);\-"/>
    <numFmt numFmtId="202" formatCode="#,##0,_);[Red]\(#,##0,\)"/>
    <numFmt numFmtId="203" formatCode="0.0;\(0.0\);\-"/>
    <numFmt numFmtId="204" formatCode="0.00;\(0.00\);\-"/>
    <numFmt numFmtId="205" formatCode="0.00;[Red]\(0.00\);\-"/>
    <numFmt numFmtId="206" formatCode="0.000;\(0.000\);\-"/>
    <numFmt numFmtId="207" formatCode="_-&quot;£&quot;* #,##0.000_-;\-&quot;£&quot;* #,##0.000_-;_-&quot;£&quot;* &quot;-&quot;??_-;_-@_-"/>
    <numFmt numFmtId="208" formatCode="0\A"/>
    <numFmt numFmtId="209" formatCode="m\-d\-yy"/>
    <numFmt numFmtId="210" formatCode="0.0_)"/>
    <numFmt numFmtId="211" formatCode="_ &quot;R&quot;\ * #,##0_ ;_ &quot;R&quot;\ * \-#,##0_ ;_ &quot;R&quot;\ * &quot;-&quot;_ ;_ @_ "/>
    <numFmt numFmtId="212" formatCode="0.00\ "/>
    <numFmt numFmtId="213" formatCode="#,##0.0,,,&quot;bn&quot;"/>
    <numFmt numFmtId="214" formatCode="0.0%_);[Red]\(0.0%\)"/>
    <numFmt numFmtId="215" formatCode="0.0%;\(0.0\)%"/>
    <numFmt numFmtId="216" formatCode="0&quot; bp&quot;"/>
    <numFmt numFmtId="217" formatCode="_(* #,##0.0_);_(* \(#,##0.0\);_(* &quot;-&quot;?_);@_)"/>
    <numFmt numFmtId="218" formatCode="\•\ \ @"/>
    <numFmt numFmtId="219" formatCode="#,##0_);[Red]\(#,##0\);&quot;-&quot;_);[Blue]&quot;Error-&quot;@"/>
    <numFmt numFmtId="220" formatCode="#,##0.0_);[Red]\(#,##0.0\);&quot;-&quot;_);[Blue]&quot;Error-&quot;@"/>
    <numFmt numFmtId="221" formatCode="_-* #,##0_-;* \(#,##0\)_-;_-@_-"/>
    <numFmt numFmtId="222" formatCode="0.0"/>
    <numFmt numFmtId="223" formatCode="0.000_)"/>
    <numFmt numFmtId="224" formatCode="#,##0.000;[Red]\(#,##0.000\);\-"/>
    <numFmt numFmtId="225" formatCode="#,##0_%_);\(#,##0\)_%;**;@_%_)"/>
    <numFmt numFmtId="226" formatCode="#,##0.000_ ;\-#,##0.000\ "/>
    <numFmt numFmtId="227" formatCode="\$#,##0.0,,,&quot;bn&quot;"/>
    <numFmt numFmtId="228" formatCode="_-* #,##0.0000_-;\-* #,##0.0000_-;_-* &quot;-&quot;??_-;_-@_-"/>
    <numFmt numFmtId="229" formatCode="0.0%"/>
    <numFmt numFmtId="230" formatCode="0.0_x_)_);&quot;NM&quot;_x_)_);0.0_x_)_);@_%_)"/>
    <numFmt numFmtId="231" formatCode="0.0\ \x;\(0.0\ \x\)"/>
    <numFmt numFmtId="232" formatCode="0.0_ ;\(0.0\)_ \ "/>
    <numFmt numFmtId="233" formatCode="#,##0.0_);\(#,##0.0\);&quot;--&quot;_)"/>
    <numFmt numFmtId="234" formatCode="#,##0.00_);\(#,##0.00\);&quot;--&quot;_)"/>
    <numFmt numFmtId="235" formatCode="General_)"/>
    <numFmt numFmtId="236" formatCode="#,##0.0"/>
    <numFmt numFmtId="237" formatCode="#&quot; mins&quot;"/>
    <numFmt numFmtId="238" formatCode="&quot;$&quot;#,##0_);[Red]\(&quot;$&quot;#,##0\)"/>
    <numFmt numFmtId="239" formatCode="_(&quot;$&quot;* #,##0_);_(&quot;$&quot;* \(#,##0\);_(&quot;$&quot;* &quot;-&quot;_);_(@_)"/>
    <numFmt numFmtId="240" formatCode="m/d"/>
    <numFmt numFmtId="241" formatCode="0.0\ \ \x\ ;\(0.0\)\ \ \x\ "/>
    <numFmt numFmtId="242" formatCode="@\ \ \ \ \ "/>
    <numFmt numFmtId="243" formatCode="\ \ _•\–\ \ \ \ @"/>
    <numFmt numFmtId="244" formatCode="d\-mmm\-yyyy"/>
    <numFmt numFmtId="245" formatCode="&quot;$&quot;#,##0.0;[Red]&quot;$&quot;#,##0.0"/>
    <numFmt numFmtId="246" formatCode="0.00,,;[Red]\(0.00,,\);\-"/>
    <numFmt numFmtId="247" formatCode="_-* #,##0\ _D_M_-;\-* #,##0\ _D_M_-;_-* &quot;-&quot;\ _D_M_-;_-@_-"/>
    <numFmt numFmtId="248" formatCode="_-* #,##0.00\ _D_M_-;\-* #,##0.00\ _D_M_-;_-* &quot;-&quot;??\ _D_M_-;_-@_-"/>
    <numFmt numFmtId="249" formatCode="#,##0.00_)\ \ \ \ \ ;\(#,##0.00\)\ \ \ \ \ "/>
    <numFmt numFmtId="250" formatCode="&quot;$&quot;#,##0.00_)\ \ \ \ \ ;\(&quot;$&quot;#,##0.00\)\ \ \ \ \ "/>
    <numFmt numFmtId="251" formatCode="&quot;$&quot;#,##0.00\A\ \ \ \ ;\(&quot;$&quot;#,##0.00\A\)\ \ \ \ "/>
    <numFmt numFmtId="252" formatCode="&quot;$&quot;#,##0.00&quot;E&quot;\ \ \ \ ;\(&quot;$&quot;#,##0.00&quot;E&quot;\)\ \ \ \ "/>
    <numFmt numFmtId="253" formatCode="#,##0.00\A\ \ \ \ ;\(#,##0.00\A\)\ \ \ \ "/>
    <numFmt numFmtId="254" formatCode="#,##0.00&quot;E&quot;\ \ \ \ ;\(#,##0.00&quot;E&quot;\)\ \ \ \ "/>
    <numFmt numFmtId="255" formatCode="\€#,##0.0,,,&quot;bn&quot;"/>
    <numFmt numFmtId="256" formatCode="\€#,##0.0,,&quot;m&quot;"/>
    <numFmt numFmtId="257" formatCode="\€#,##0.0,&quot;k&quot;"/>
    <numFmt numFmtId="258" formatCode="[Magenta]&quot;Err&quot;;[Magenta]&quot;Err&quot;;[Blue]&quot;OK&quot;"/>
    <numFmt numFmtId="259" formatCode="General\ &quot;.&quot;"/>
    <numFmt numFmtId="260" formatCode="#,##0_);[Red]\(#,##0\);\-_)"/>
    <numFmt numFmtId="261" formatCode="0.0_)%;[Red]\(0.0%\);0.0_)%"/>
    <numFmt numFmtId="262" formatCode="[Red][&gt;1]&quot;&gt;100 %&quot;;[Red]\(0.0%\);0.0_)%"/>
    <numFmt numFmtId="263" formatCode="0%\ \ \ \ \ \ \ "/>
    <numFmt numFmtId="264" formatCode="\£#,##0.00"/>
    <numFmt numFmtId="265" formatCode="\£#,##0.0,,,&quot;bn&quot;"/>
    <numFmt numFmtId="266" formatCode="\£#,##0.0,,&quot;m&quot;"/>
    <numFmt numFmtId="267" formatCode="\£#,##0.0,&quot;k&quot;"/>
    <numFmt numFmtId="268" formatCode="0.00%;\(0.00%\)"/>
    <numFmt numFmtId="269" formatCode="0.00_)"/>
    <numFmt numFmtId="270" formatCode="_-* #,##0_-;\-* #,##0_-;_-* &quot;-&quot;??_-;_-@_-"/>
    <numFmt numFmtId="271" formatCode="#,##0.0_);\(#,##0.0\);\-_)"/>
    <numFmt numFmtId="272" formatCode="&quot;$&quot;#,##0\ &quot;MM&quot;;\(&quot;$&quot;#,##0.00\ &quot;MM&quot;\)"/>
    <numFmt numFmtId="273" formatCode="_(&quot;$&quot;* #,##0_)\ &quot;millions&quot;;_(&quot;$&quot;* \(#,##0\)&quot; millions&quot;"/>
    <numFmt numFmtId="274" formatCode="#,##0.0,,&quot;m&quot;"/>
    <numFmt numFmtId="275" formatCode="&quot;£&quot;#,##0"/>
    <numFmt numFmtId="276" formatCode="#,##0\ &quot;MM&quot;"/>
    <numFmt numFmtId="277" formatCode="&quot;Cr$&quot;#,##0_);[Red]\(&quot;Cr$&quot;#,##0\)"/>
    <numFmt numFmtId="278" formatCode="&quot;Cr$&quot;#,##0.00_);[Red]\(&quot;Cr$&quot;#,##0.00\)"/>
    <numFmt numFmtId="279" formatCode="mmm\-yyyy"/>
    <numFmt numFmtId="280" formatCode="0.0\x"/>
    <numFmt numFmtId="281" formatCode="0.0\ \x"/>
    <numFmt numFmtId="282" formatCode="0%_);\(0%\);0%_);@_%_)"/>
    <numFmt numFmtId="283" formatCode="[Blue]#,##0;[Red]\(#,##0\);\-"/>
    <numFmt numFmtId="284" formatCode="[Blue]#,##0.0;[Red]\(#,##0.0\);\-"/>
    <numFmt numFmtId="285" formatCode="[Blue]#,##0.00;[Red]\(#,##0.00\);\-"/>
    <numFmt numFmtId="286" formatCode="[Blue]#,##0.000;[Red]\(#,##0.000\);\-"/>
    <numFmt numFmtId="287" formatCode="#,##0_);\-#,##0_);\-_)"/>
    <numFmt numFmtId="288" formatCode="#,##0.00_);\-#,##0.00_);\-_)"/>
    <numFmt numFmtId="289" formatCode="[$-F800]dddd\,\ mmmm\ dd\,\ yyyy"/>
    <numFmt numFmtId="290" formatCode="#,##0.0;[Red]\(#,##0.0\);\-"/>
    <numFmt numFmtId="291" formatCode="&quot;£&quot;#,##0.000"/>
    <numFmt numFmtId="292" formatCode="0.0\ \ \ \ \ \ "/>
    <numFmt numFmtId="293" formatCode="0.0%\ \ \ \ \ "/>
    <numFmt numFmtId="294" formatCode="_(&quot;$&quot;* #,##0.00_);_(&quot;$&quot;* \(#,##0.00\);_(&quot;$&quot;* &quot;-&quot;??_);_(@_)"/>
    <numFmt numFmtId="295" formatCode="0.00%;[Red]\(0.00%\);\-"/>
    <numFmt numFmtId="296" formatCode="_-* #,##0.00%_-;* \(#,##0.00\)%_-;_-@_-"/>
    <numFmt numFmtId="297" formatCode="0.0\ \x\ ;\(0.0\)\ \x\ "/>
    <numFmt numFmtId="298" formatCode="0.0%;\(0.0%\);\-"/>
    <numFmt numFmtId="299" formatCode="0.00%;\(0.00%\);\-"/>
    <numFmt numFmtId="300" formatCode="#,##0.0%_);\(#,##0.0%\);&quot;--&quot;\%_)"/>
    <numFmt numFmtId="301" formatCode="#,##0.00%_);\(#,##0.00%\);&quot;--&quot;\%_)"/>
    <numFmt numFmtId="302" formatCode="#,##0.00;[Red]\-#,##0.00;\-"/>
    <numFmt numFmtId="303" formatCode="0.000000"/>
    <numFmt numFmtId="304" formatCode="#,##0.0;[Red]\(#,##0.0\)"/>
    <numFmt numFmtId="305" formatCode="0;\-0;;@"/>
    <numFmt numFmtId="306" formatCode="&quot;$&quot;#\-##/##"/>
    <numFmt numFmtId="307" formatCode="0.000%"/>
    <numFmt numFmtId="308" formatCode="0.00\ \ \ \ "/>
    <numFmt numFmtId="309" formatCode="#,##0.0,;\(#,##0.0,\)"/>
    <numFmt numFmtId="310" formatCode="&quot;$&quot;@"/>
    <numFmt numFmtId="311" formatCode="#,##0.00;[Red]#,##0.00;\-"/>
    <numFmt numFmtId="312" formatCode="#,##0.0_);[Red]\(#,##0.0\);\-"/>
    <numFmt numFmtId="313" formatCode="#,##0.0;[Red]\-#,##0.0;\-"/>
    <numFmt numFmtId="314" formatCode="&quot;£&quot;#,##0.0"/>
    <numFmt numFmtId="315" formatCode="#,##0.0_);\-#,##0.0_);\-_)"/>
    <numFmt numFmtId="316" formatCode="dd\-mmm\-yyyy"/>
    <numFmt numFmtId="317" formatCode="#,###,##0,&quot;k&quot;"/>
    <numFmt numFmtId="318" formatCode="&quot;£&quot;#,##0.0000"/>
    <numFmt numFmtId="319" formatCode="_(&quot;£&quot;* #,##0_);_(&quot;£&quot;* \(#,##0\);_(&quot;£&quot;* &quot;-&quot;_);_(@_)"/>
    <numFmt numFmtId="320" formatCode="0____"/>
    <numFmt numFmtId="321" formatCode="General\ &quot;Weighting&quot;"/>
    <numFmt numFmtId="322" formatCode="_ * #,##0.0_);_ * \(#,##0.0\)"/>
    <numFmt numFmtId="323" formatCode="0.00\ ;\-0.00\ ;&quot;- &quot;"/>
    <numFmt numFmtId="324" formatCode="\$#,##0.0,,&quot;m&quot;"/>
    <numFmt numFmtId="325" formatCode="\$#,##0.0,&quot;k&quot;"/>
    <numFmt numFmtId="326" formatCode="_-&quot;$&quot;* #,##0_-;\-&quot;$&quot;* #,##0_-;_-&quot;$&quot;* &quot;-&quot;_-;_-@_-"/>
    <numFmt numFmtId="327" formatCode="_-&quot;$&quot;* #,##0.00_-;\-&quot;$&quot;* #,##0.00_-;_-&quot;$&quot;* &quot;-&quot;??_-;_-@_-"/>
    <numFmt numFmtId="328" formatCode="_-* #,##0\ &quot;DM&quot;_-;\-* #,##0\ &quot;DM&quot;_-;_-* &quot;-&quot;\ &quot;DM&quot;_-;_-@_-"/>
    <numFmt numFmtId="329" formatCode="_-* #,##0.00\ &quot;DM&quot;_-;\-* #,##0.00\ &quot;DM&quot;_-;_-* &quot;-&quot;??\ &quot;DM&quot;_-;_-@_-"/>
    <numFmt numFmtId="330" formatCode="_-* #,##0_р_._-;\-* #,##0_р_._-;_-* &quot;-&quot;_р_._-;_-@_-"/>
    <numFmt numFmtId="331" formatCode="_-* #,##0.00_р_._-;\-* #,##0.00_р_._-;_-* &quot;-&quot;??_р_._-;_-@_-"/>
    <numFmt numFmtId="332" formatCode="dd\ mmm\ yyyy_);;&quot;-  &quot;;&quot; &quot;@"/>
    <numFmt numFmtId="333" formatCode="dd\ mmm\ yy_);;&quot;-  &quot;;&quot; &quot;@"/>
    <numFmt numFmtId="334" formatCode="#,##0.0000_);\(#,##0.0000\);&quot;-  &quot;;&quot; &quot;@"/>
    <numFmt numFmtId="335" formatCode="_(* #,##0_);_(* \(#,##0\);_(* &quot;-&quot;??_);_(@_)"/>
    <numFmt numFmtId="336" formatCode="_-* #,##0.0_-;\-* #,##0.0_-;_-* &quot;-&quot;??_-;_-@_-"/>
    <numFmt numFmtId="337" formatCode="_(* #,##0.0_);_(* \(#,##0.0\);_(* &quot;-&quot;??_);_(@_)"/>
    <numFmt numFmtId="338" formatCode="0.0000000000000"/>
    <numFmt numFmtId="339" formatCode="#,##0.0_ ;\-#,##0.0\ "/>
    <numFmt numFmtId="340" formatCode="0.0000"/>
    <numFmt numFmtId="341" formatCode="#,##0_);\(#,##0\);\-_)"/>
    <numFmt numFmtId="342" formatCode="_-* #,##0.0_-;\-* #,##0.0_-;_-* &quot;-&quot;?_-;_-@_-"/>
    <numFmt numFmtId="343" formatCode="_-* #,##0.000_-;\-* #,##0.000_-;_-* &quot;-&quot;?_-;_-@_-"/>
    <numFmt numFmtId="344" formatCode="&quot;£&quot;#,##0.00"/>
  </numFmts>
  <fonts count="232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0"/>
      <name val="Tms Rmn"/>
    </font>
    <font>
      <sz val="10"/>
      <name val="GillSans"/>
      <family val="2"/>
    </font>
    <font>
      <sz val="10"/>
      <name val="Times New Roman"/>
      <family val="1"/>
    </font>
    <font>
      <sz val="11"/>
      <name val="CG Omega"/>
      <family val="2"/>
    </font>
    <font>
      <sz val="10"/>
      <color indexed="8"/>
      <name val="MS Sans Serif"/>
      <family val="2"/>
    </font>
    <font>
      <sz val="12"/>
      <name val="Times New Roman"/>
      <family val="1"/>
    </font>
    <font>
      <b/>
      <sz val="10"/>
      <name val="Garamond"/>
      <family val="1"/>
    </font>
    <font>
      <sz val="9"/>
      <name val="Times"/>
      <family val="1"/>
    </font>
    <font>
      <sz val="10"/>
      <name val="Helv"/>
      <charset val="204"/>
    </font>
    <font>
      <sz val="10"/>
      <name val="MS Sans Serif"/>
      <family val="2"/>
    </font>
    <font>
      <sz val="11"/>
      <name val="Arial"/>
      <family val="2"/>
    </font>
    <font>
      <sz val="10"/>
      <name val="Helv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Arial"/>
      <family val="2"/>
    </font>
    <font>
      <sz val="10"/>
      <name val="Trebuchet MS"/>
      <family val="2"/>
    </font>
    <font>
      <sz val="10"/>
      <color indexed="12"/>
      <name val="Tms Rmn"/>
    </font>
    <font>
      <sz val="11"/>
      <name val="CG Omega"/>
    </font>
    <font>
      <b/>
      <sz val="10"/>
      <color indexed="12"/>
      <name val="Tms Rmn"/>
    </font>
    <font>
      <sz val="10"/>
      <name val="Tms Rmn"/>
    </font>
    <font>
      <sz val="10"/>
      <name val="Times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Trebuchet MS"/>
      <family val="2"/>
    </font>
    <font>
      <sz val="10"/>
      <color indexed="12"/>
      <name val="Times"/>
      <family val="1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9"/>
      <name val="Trebuchet MS"/>
      <family val="2"/>
    </font>
    <font>
      <b/>
      <sz val="8"/>
      <name val="Tms Rmn"/>
    </font>
    <font>
      <b/>
      <sz val="10"/>
      <name val="Arial"/>
      <family val="2"/>
    </font>
    <font>
      <sz val="8"/>
      <name val="Trebuchet MS"/>
      <family val="2"/>
    </font>
    <font>
      <sz val="10"/>
      <name val="Courier New"/>
      <family val="3"/>
    </font>
    <font>
      <sz val="11"/>
      <name val="Times New Roman"/>
      <family val="1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sz val="10"/>
      <color rgb="FF9C0006"/>
      <name val="Verdana"/>
      <family val="2"/>
    </font>
    <font>
      <sz val="10"/>
      <color indexed="20"/>
      <name val="Verdana"/>
      <family val="2"/>
    </font>
    <font>
      <sz val="10"/>
      <color indexed="20"/>
      <name val="Trebuchet MS"/>
      <family val="2"/>
    </font>
    <font>
      <b/>
      <sz val="12"/>
      <color indexed="13"/>
      <name val="Arial"/>
      <family val="2"/>
    </font>
    <font>
      <sz val="8"/>
      <color indexed="13"/>
      <name val="Arial"/>
      <family val="2"/>
    </font>
    <font>
      <b/>
      <sz val="8"/>
      <color indexed="9"/>
      <name val="Arial"/>
      <family val="2"/>
    </font>
    <font>
      <sz val="8"/>
      <color indexed="12"/>
      <name val="Trebuchet MS"/>
      <family val="2"/>
    </font>
    <font>
      <b/>
      <sz val="9"/>
      <color indexed="12"/>
      <name val="Arial"/>
      <family val="2"/>
    </font>
    <font>
      <b/>
      <sz val="12"/>
      <name val="Arial"/>
      <family val="2"/>
    </font>
    <font>
      <sz val="12"/>
      <name val="Tms Rmn"/>
    </font>
    <font>
      <b/>
      <sz val="12"/>
      <name val="Times New Roman"/>
      <family val="1"/>
    </font>
    <font>
      <i/>
      <sz val="8"/>
      <color indexed="12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b/>
      <sz val="10"/>
      <color indexed="8"/>
      <name val="Times New Roman"/>
      <family val="1"/>
    </font>
    <font>
      <sz val="12"/>
      <name val="±¼¸²Ã¼"/>
      <charset val="129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sz val="6"/>
      <color indexed="10"/>
      <name val="Trebuchet MS"/>
      <family val="2"/>
    </font>
    <font>
      <b/>
      <sz val="11"/>
      <color indexed="9"/>
      <name val="Calibri"/>
      <family val="2"/>
    </font>
    <font>
      <b/>
      <sz val="9"/>
      <color indexed="18"/>
      <name val="Arial"/>
      <family val="2"/>
    </font>
    <font>
      <b/>
      <sz val="8"/>
      <name val="Arial"/>
      <family val="2"/>
    </font>
    <font>
      <sz val="8"/>
      <name val="Palatino"/>
      <family val="1"/>
    </font>
    <font>
      <sz val="10"/>
      <color theme="1"/>
      <name val="Verdana"/>
      <family val="2"/>
    </font>
    <font>
      <sz val="10"/>
      <color indexed="8"/>
      <name val="Verdana"/>
      <family val="2"/>
    </font>
    <font>
      <sz val="1"/>
      <color indexed="8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b/>
      <sz val="14"/>
      <color indexed="8"/>
      <name val="Arial"/>
      <family val="2"/>
    </font>
    <font>
      <i/>
      <sz val="10"/>
      <name val="Arial"/>
      <family val="2"/>
    </font>
    <font>
      <b/>
      <sz val="10"/>
      <color indexed="12"/>
      <name val="Arial"/>
      <family val="2"/>
    </font>
    <font>
      <sz val="10"/>
      <name val="Times New Roman CE"/>
    </font>
    <font>
      <b/>
      <sz val="11"/>
      <color indexed="8"/>
      <name val="Calibri"/>
      <family val="2"/>
    </font>
    <font>
      <sz val="10"/>
      <color indexed="16"/>
      <name val="MS Serif"/>
      <family val="1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i/>
      <sz val="1"/>
      <color indexed="8"/>
      <name val="Courier"/>
      <family val="3"/>
    </font>
    <font>
      <b/>
      <sz val="11"/>
      <color indexed="32"/>
      <name val="Arial"/>
      <family val="2"/>
    </font>
    <font>
      <b/>
      <sz val="12"/>
      <color indexed="8"/>
      <name val="HELV"/>
    </font>
    <font>
      <b/>
      <i/>
      <sz val="14"/>
      <name val="Tms Rmn"/>
    </font>
    <font>
      <sz val="7"/>
      <name val="Palatino"/>
      <family val="1"/>
    </font>
    <font>
      <b/>
      <i/>
      <sz val="10"/>
      <color indexed="16"/>
      <name val="Arial"/>
      <family val="2"/>
    </font>
    <font>
      <sz val="10"/>
      <name val="Book Antiqua"/>
      <family val="1"/>
    </font>
    <font>
      <sz val="10"/>
      <color indexed="16"/>
      <name val="Arial"/>
      <family val="2"/>
      <charset val="204"/>
    </font>
    <font>
      <sz val="6"/>
      <name val="Arial"/>
      <family val="2"/>
    </font>
    <font>
      <sz val="11"/>
      <color indexed="17"/>
      <name val="Calibri"/>
      <family val="2"/>
    </font>
    <font>
      <b/>
      <sz val="9"/>
      <color indexed="23"/>
      <name val="Arial"/>
      <family val="2"/>
    </font>
    <font>
      <sz val="6"/>
      <color indexed="16"/>
      <name val="Palatino"/>
      <family val="1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0"/>
      <color indexed="16"/>
      <name val="Arial"/>
      <family val="2"/>
    </font>
    <font>
      <sz val="8"/>
      <color indexed="12"/>
      <name val="Arial"/>
      <family val="2"/>
    </font>
    <font>
      <u/>
      <sz val="10"/>
      <color theme="10"/>
      <name val="Verdana"/>
      <family val="2"/>
    </font>
    <font>
      <u/>
      <sz val="10"/>
      <color indexed="12"/>
      <name val="Verdana"/>
      <family val="2"/>
    </font>
    <font>
      <u/>
      <sz val="10"/>
      <color indexed="12"/>
      <name val="Arial"/>
      <family val="2"/>
    </font>
    <font>
      <u/>
      <sz val="9"/>
      <color indexed="12"/>
      <name val="Geneva"/>
      <family val="2"/>
    </font>
    <font>
      <u/>
      <sz val="7.7"/>
      <color indexed="12"/>
      <name val="CG Omega"/>
    </font>
    <font>
      <u/>
      <sz val="8.5"/>
      <color theme="10"/>
      <name val="Verdana"/>
      <family val="2"/>
    </font>
    <font>
      <u/>
      <sz val="8.5"/>
      <color indexed="12"/>
      <name val="Verdana"/>
      <family val="2"/>
    </font>
    <font>
      <u/>
      <sz val="11"/>
      <color indexed="12"/>
      <name val="CG Omega"/>
      <family val="2"/>
    </font>
    <font>
      <b/>
      <sz val="10"/>
      <color indexed="10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u/>
      <sz val="11"/>
      <color indexed="48"/>
      <name val="CG Omega"/>
      <family val="2"/>
    </font>
    <font>
      <sz val="10"/>
      <color theme="0" tint="-4.9989318521683403E-2"/>
      <name val="Gill Sans MT"/>
      <family val="2"/>
    </font>
    <font>
      <sz val="8"/>
      <color indexed="60"/>
      <name val="Trebuchet MS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sz val="10"/>
      <color indexed="20"/>
      <name val="Arial"/>
      <family val="2"/>
    </font>
    <font>
      <b/>
      <sz val="14"/>
      <name val="Arial"/>
      <family val="2"/>
    </font>
    <font>
      <b/>
      <sz val="15"/>
      <name val="Times"/>
      <family val="1"/>
    </font>
    <font>
      <b/>
      <sz val="11"/>
      <name val="Helv"/>
    </font>
    <font>
      <sz val="11"/>
      <color indexed="60"/>
      <name val="Calibri"/>
      <family val="2"/>
    </font>
    <font>
      <sz val="7"/>
      <name val="Small Fonts"/>
      <family val="2"/>
    </font>
    <font>
      <sz val="12"/>
      <name val="Helv"/>
    </font>
    <font>
      <sz val="11"/>
      <color indexed="8"/>
      <name val="Calibri"/>
      <family val="2"/>
      <scheme val="minor"/>
    </font>
    <font>
      <sz val="10"/>
      <name val="CG Omega"/>
    </font>
    <font>
      <sz val="10"/>
      <name val="Times New Roman"/>
      <family val="1"/>
      <charset val="204"/>
    </font>
    <font>
      <sz val="10"/>
      <name val="Verdana"/>
      <family val="2"/>
    </font>
    <font>
      <sz val="10"/>
      <color theme="1"/>
      <name val="Arial"/>
      <family val="2"/>
    </font>
    <font>
      <sz val="10"/>
      <name val="CG Omega"/>
      <family val="2"/>
    </font>
    <font>
      <sz val="8"/>
      <name val="Helv"/>
      <charset val="204"/>
    </font>
    <font>
      <sz val="10"/>
      <name val="Palatino"/>
      <family val="1"/>
    </font>
    <font>
      <sz val="10"/>
      <name val="Arial CE"/>
      <charset val="238"/>
    </font>
    <font>
      <sz val="8"/>
      <name val="Arial CE"/>
    </font>
    <font>
      <sz val="13"/>
      <name val="GillSans"/>
      <family val="2"/>
    </font>
    <font>
      <b/>
      <sz val="10"/>
      <color indexed="22"/>
      <name val="Arial"/>
      <family val="2"/>
    </font>
    <font>
      <b/>
      <sz val="9"/>
      <name val="Arial"/>
      <family val="2"/>
    </font>
    <font>
      <b/>
      <sz val="9"/>
      <color indexed="52"/>
      <name val="Arial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sz val="10"/>
      <color indexed="16"/>
      <name val="Helvetica-Black"/>
    </font>
    <font>
      <sz val="10"/>
      <name val="Arial MT"/>
    </font>
    <font>
      <sz val="8"/>
      <color indexed="32"/>
      <name val="Arial"/>
      <family val="2"/>
    </font>
    <font>
      <b/>
      <sz val="10"/>
      <name val="MS Sans Serif"/>
      <family val="2"/>
    </font>
    <font>
      <sz val="10"/>
      <color indexed="39"/>
      <name val="Arial"/>
      <family val="2"/>
    </font>
    <font>
      <sz val="8"/>
      <color indexed="38"/>
      <name val="Arial"/>
      <family val="2"/>
    </font>
    <font>
      <b/>
      <u/>
      <sz val="10"/>
      <name val="Arial"/>
      <family val="2"/>
    </font>
    <font>
      <b/>
      <sz val="10"/>
      <color indexed="39"/>
      <name val="Arial"/>
      <family val="2"/>
    </font>
    <font>
      <b/>
      <u/>
      <sz val="10"/>
      <color indexed="39"/>
      <name val="Arial"/>
      <family val="2"/>
    </font>
    <font>
      <i/>
      <sz val="10"/>
      <color indexed="10"/>
      <name val="Arial"/>
      <family val="2"/>
    </font>
    <font>
      <sz val="8"/>
      <name val="Helv"/>
    </font>
    <font>
      <b/>
      <sz val="8"/>
      <color indexed="18"/>
      <name val="Arial"/>
      <family val="2"/>
    </font>
    <font>
      <sz val="10"/>
      <color indexed="8"/>
      <name val="Times New Roman"/>
      <family val="1"/>
    </font>
    <font>
      <sz val="9.5"/>
      <color indexed="23"/>
      <name val="Helvetica-Black"/>
    </font>
    <font>
      <b/>
      <sz val="10"/>
      <color indexed="8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8"/>
      <color indexed="16"/>
      <name val="Arial"/>
      <family val="2"/>
    </font>
    <font>
      <b/>
      <sz val="20"/>
      <name val="Times New Roman"/>
      <family val="1"/>
    </font>
    <font>
      <sz val="10"/>
      <name val="Geneva"/>
      <family val="2"/>
    </font>
    <font>
      <b/>
      <sz val="18"/>
      <name val="Arial"/>
      <family val="2"/>
    </font>
    <font>
      <b/>
      <sz val="18"/>
      <color indexed="62"/>
      <name val="Cambria"/>
      <family val="2"/>
    </font>
    <font>
      <sz val="10"/>
      <color indexed="38"/>
      <name val="Book Antiqua"/>
      <family val="1"/>
    </font>
    <font>
      <b/>
      <sz val="11"/>
      <color indexed="23"/>
      <name val="Arial"/>
      <family val="2"/>
    </font>
    <font>
      <b/>
      <sz val="11"/>
      <color indexed="8"/>
      <name val="Arial"/>
      <family val="2"/>
    </font>
    <font>
      <b/>
      <sz val="11"/>
      <color indexed="39"/>
      <name val="Arial"/>
      <family val="2"/>
    </font>
    <font>
      <b/>
      <sz val="11"/>
      <color indexed="10"/>
      <name val="Arial"/>
      <family val="2"/>
    </font>
    <font>
      <sz val="10"/>
      <color indexed="23"/>
      <name val="Arial"/>
      <family val="2"/>
    </font>
    <font>
      <b/>
      <sz val="11"/>
      <color indexed="9"/>
      <name val="Arial"/>
      <family val="2"/>
    </font>
    <font>
      <b/>
      <sz val="10"/>
      <color indexed="33"/>
      <name val="Arial"/>
      <family val="2"/>
    </font>
    <font>
      <sz val="9"/>
      <color indexed="8"/>
      <name val="Arial"/>
      <family val="2"/>
    </font>
    <font>
      <sz val="9"/>
      <color indexed="39"/>
      <name val="Arial"/>
      <family val="2"/>
    </font>
    <font>
      <sz val="9"/>
      <color indexed="10"/>
      <name val="Arial"/>
      <family val="2"/>
    </font>
    <font>
      <sz val="9"/>
      <color indexed="33"/>
      <name val="Arial"/>
      <family val="2"/>
    </font>
    <font>
      <sz val="9"/>
      <color indexed="9"/>
      <name val="Arial"/>
      <family val="2"/>
    </font>
    <font>
      <sz val="10"/>
      <name val="Courier"/>
      <family val="3"/>
    </font>
    <font>
      <b/>
      <sz val="14"/>
      <color indexed="13"/>
      <name val="Helv"/>
    </font>
    <font>
      <b/>
      <sz val="10"/>
      <name val="Times"/>
      <family val="1"/>
    </font>
    <font>
      <b/>
      <sz val="8"/>
      <color indexed="8"/>
      <name val="Helv"/>
    </font>
    <font>
      <sz val="9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sz val="9"/>
      <name val="Helvetica-Black"/>
    </font>
    <font>
      <b/>
      <sz val="10"/>
      <name val="Times New Roman"/>
      <family val="1"/>
    </font>
    <font>
      <b/>
      <sz val="12"/>
      <name val="GillSans"/>
      <family val="2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8"/>
      <color indexed="56"/>
      <name val="Cambria"/>
      <family val="2"/>
    </font>
    <font>
      <b/>
      <u/>
      <sz val="12"/>
      <name val="Arial"/>
      <family val="2"/>
    </font>
    <font>
      <u/>
      <sz val="11"/>
      <name val="GillSans"/>
      <family val="2"/>
    </font>
    <font>
      <sz val="16"/>
      <name val="Arial"/>
      <family val="2"/>
    </font>
    <font>
      <u/>
      <sz val="8"/>
      <color indexed="8"/>
      <name val="Arial"/>
      <family val="2"/>
    </font>
    <font>
      <sz val="12"/>
      <name val="Arial Black"/>
      <family val="2"/>
    </font>
    <font>
      <sz val="10"/>
      <color indexed="12"/>
      <name val="Arial"/>
      <family val="2"/>
      <charset val="204"/>
    </font>
    <font>
      <sz val="11"/>
      <color indexed="10"/>
      <name val="Calibri"/>
      <family val="2"/>
    </font>
    <font>
      <sz val="10"/>
      <name val="Corporate Mono"/>
    </font>
    <font>
      <b/>
      <sz val="16"/>
      <name val="Arial"/>
      <family val="2"/>
    </font>
    <font>
      <b/>
      <sz val="24"/>
      <color indexed="10"/>
      <name val="Arial"/>
      <family val="2"/>
    </font>
    <font>
      <sz val="10"/>
      <name val="Arial Cyr"/>
      <charset val="204"/>
    </font>
    <font>
      <sz val="10"/>
      <name val="NTHarmonica"/>
    </font>
    <font>
      <sz val="9"/>
      <name val="Tahoma"/>
      <family val="2"/>
      <charset val="204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theme="1"/>
      <name val="Gill Sans MT"/>
      <family val="2"/>
    </font>
    <font>
      <sz val="10"/>
      <name val="Gill Sans MT"/>
      <family val="2"/>
    </font>
    <font>
      <b/>
      <sz val="9"/>
      <color rgb="FF000000"/>
      <name val="Verdana"/>
      <family val="2"/>
    </font>
    <font>
      <sz val="9"/>
      <color rgb="FF000000"/>
      <name val="Verdana"/>
      <family val="2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b/>
      <sz val="9"/>
      <name val="Verdana"/>
      <family val="2"/>
    </font>
    <font>
      <sz val="9"/>
      <name val="Verdana"/>
      <family val="2"/>
    </font>
    <font>
      <i/>
      <sz val="9"/>
      <color theme="1"/>
      <name val="Verdana"/>
      <family val="2"/>
    </font>
    <font>
      <b/>
      <sz val="9"/>
      <color rgb="FFFF0000"/>
      <name val="Verdana"/>
      <family val="2"/>
    </font>
    <font>
      <b/>
      <u/>
      <sz val="9"/>
      <color theme="1"/>
      <name val="Verdana"/>
      <family val="2"/>
    </font>
    <font>
      <b/>
      <u/>
      <sz val="9"/>
      <color rgb="FF000000"/>
      <name val="Verdana"/>
      <family val="2"/>
    </font>
    <font>
      <sz val="9"/>
      <color rgb="FFFF000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0"/>
      <name val="Verdana"/>
      <family val="2"/>
    </font>
    <font>
      <b/>
      <sz val="9"/>
      <color theme="0"/>
      <name val="Verdana"/>
      <family val="2"/>
    </font>
    <font>
      <u/>
      <sz val="9"/>
      <color theme="1"/>
      <name val="Verdana"/>
      <family val="2"/>
    </font>
    <font>
      <sz val="10"/>
      <color theme="1"/>
      <name val="Times New Roman"/>
      <family val="1"/>
    </font>
    <font>
      <i/>
      <sz val="9"/>
      <color theme="1"/>
      <name val="Cambria"/>
      <family val="1"/>
      <scheme val="maj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indexed="17"/>
      <name val="Calibri"/>
      <family val="2"/>
    </font>
    <font>
      <sz val="19"/>
      <name val="Arial"/>
      <family val="2"/>
    </font>
  </fonts>
  <fills count="12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21"/>
        <bgColor indexed="21"/>
      </patternFill>
    </fill>
    <fill>
      <patternFill patternType="solid">
        <fgColor indexed="22"/>
        <bgColor indexed="64"/>
      </patternFill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62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53"/>
      </patternFill>
    </fill>
    <fill>
      <patternFill patternType="solid">
        <fgColor indexed="1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1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35"/>
        <bgColor indexed="64"/>
      </patternFill>
    </fill>
    <fill>
      <patternFill patternType="gray0625">
        <fgColor indexed="11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lightGray">
        <fgColor indexed="38"/>
        <bgColor indexed="23"/>
      </patternFill>
    </fill>
    <fill>
      <patternFill patternType="solid">
        <fgColor rgb="FFFFC000"/>
        <bgColor indexed="64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solid">
        <fgColor rgb="FFFFFFCC"/>
        <bgColor indexed="64"/>
      </patternFill>
    </fill>
    <fill>
      <patternFill patternType="solid">
        <fgColor rgb="FFD1FFD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D4FAFC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3"/>
        <bgColor indexed="64"/>
      </patternFill>
    </fill>
    <fill>
      <patternFill patternType="lightGray"/>
    </fill>
    <fill>
      <patternFill patternType="solid">
        <fgColor indexed="5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5E1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CCDE4"/>
        <bgColor indexed="64"/>
      </patternFill>
    </fill>
    <fill>
      <patternFill patternType="solid">
        <fgColor rgb="FF3D6497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DDE5F1"/>
        <bgColor rgb="FF000000"/>
      </patternFill>
    </fill>
    <fill>
      <patternFill patternType="solid">
        <fgColor rgb="FFEFDFDF"/>
        <bgColor indexed="64"/>
      </patternFill>
    </fill>
    <fill>
      <patternFill patternType="solid">
        <fgColor rgb="FFDCBCBC"/>
        <bgColor indexed="64"/>
      </patternFill>
    </fill>
    <fill>
      <patternFill patternType="solid">
        <fgColor rgb="FFB4C7E0"/>
        <bgColor indexed="64"/>
      </patternFill>
    </fill>
    <fill>
      <patternFill patternType="solid">
        <fgColor rgb="FF8BA8CF"/>
        <bgColor indexed="64"/>
      </patternFill>
    </fill>
    <fill>
      <patternFill patternType="solid">
        <fgColor rgb="FFC99595"/>
        <bgColor indexed="64"/>
      </patternFill>
    </fill>
    <fill>
      <patternFill patternType="solid">
        <fgColor rgb="FF648BC0"/>
        <bgColor indexed="64"/>
      </patternFill>
    </fill>
    <fill>
      <patternFill patternType="solid">
        <fgColor rgb="FFB67272"/>
        <bgColor indexed="64"/>
      </patternFill>
    </fill>
    <fill>
      <patternFill patternType="solid">
        <fgColor rgb="FF41699F"/>
        <bgColor indexed="64"/>
      </patternFill>
    </fill>
    <fill>
      <patternFill patternType="solid">
        <fgColor rgb="FF984E4E"/>
        <bgColor indexed="64"/>
      </patternFill>
    </fill>
    <fill>
      <patternFill patternType="solid">
        <fgColor rgb="FF2C486E"/>
        <bgColor indexed="64"/>
      </patternFill>
    </fill>
    <fill>
      <patternFill patternType="solid">
        <fgColor rgb="FF683636"/>
        <bgColor indexed="64"/>
      </patternFill>
    </fill>
    <fill>
      <patternFill patternType="solid">
        <fgColor rgb="FF422222"/>
        <bgColor indexed="64"/>
      </patternFill>
    </fill>
    <fill>
      <patternFill patternType="solid">
        <fgColor indexed="35"/>
        <bgColor indexed="35"/>
      </patternFill>
    </fill>
  </fills>
  <borders count="6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2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12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30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22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2C486E"/>
      </left>
      <right style="thin">
        <color rgb="FF2C486E"/>
      </right>
      <top style="thin">
        <color rgb="FF2C486E"/>
      </top>
      <bottom style="thin">
        <color rgb="FF2C486E"/>
      </bottom>
      <diagonal/>
    </border>
    <border>
      <left style="thin">
        <color rgb="FF8CA9D0"/>
      </left>
      <right style="thin">
        <color rgb="FF8CA9D0"/>
      </right>
      <top style="thin">
        <color rgb="FF8CA9D0"/>
      </top>
      <bottom style="thin">
        <color rgb="FF8CA9D0"/>
      </bottom>
      <diagonal/>
    </border>
    <border>
      <left style="thin">
        <color rgb="FFC89494"/>
      </left>
      <right style="thin">
        <color rgb="FFC89494"/>
      </right>
      <top style="thin">
        <color rgb="FFC89494"/>
      </top>
      <bottom style="thin">
        <color rgb="FFC89494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</borders>
  <cellStyleXfs count="42510">
    <xf numFmtId="0" fontId="0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>
      <alignment vertical="top"/>
    </xf>
    <xf numFmtId="166" fontId="3" fillId="0" borderId="0">
      <alignment vertical="top"/>
    </xf>
    <xf numFmtId="167" fontId="4" fillId="0" borderId="0"/>
    <xf numFmtId="168" fontId="5" fillId="3" borderId="1">
      <alignment horizontal="center"/>
      <protection locked="0"/>
    </xf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6" fontId="6" fillId="0" borderId="0"/>
    <xf numFmtId="167" fontId="4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70" fontId="7" fillId="0" borderId="0" applyFont="0" applyFill="0" applyBorder="0" applyAlignment="0" applyProtection="0">
      <protection locked="0"/>
    </xf>
    <xf numFmtId="171" fontId="6" fillId="0" borderId="0">
      <alignment horizontal="right"/>
    </xf>
    <xf numFmtId="172" fontId="6" fillId="4" borderId="0"/>
    <xf numFmtId="173" fontId="6" fillId="4" borderId="0"/>
    <xf numFmtId="174" fontId="6" fillId="4" borderId="0"/>
    <xf numFmtId="175" fontId="6" fillId="4" borderId="0">
      <alignment horizontal="right"/>
    </xf>
    <xf numFmtId="0" fontId="8" fillId="0" borderId="0"/>
    <xf numFmtId="0" fontId="8" fillId="0" borderId="0"/>
    <xf numFmtId="176" fontId="8" fillId="0" borderId="0"/>
    <xf numFmtId="176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177" fontId="3" fillId="0" borderId="0"/>
    <xf numFmtId="177" fontId="3" fillId="0" borderId="0"/>
    <xf numFmtId="0" fontId="3" fillId="0" borderId="0"/>
    <xf numFmtId="167" fontId="3" fillId="0" borderId="0"/>
    <xf numFmtId="173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166" fontId="3" fillId="0" borderId="0"/>
    <xf numFmtId="0" fontId="3" fillId="0" borderId="0"/>
    <xf numFmtId="166" fontId="8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166" fontId="8" fillId="0" borderId="0"/>
    <xf numFmtId="0" fontId="3" fillId="0" borderId="0"/>
    <xf numFmtId="0" fontId="3" fillId="0" borderId="0"/>
    <xf numFmtId="0" fontId="3" fillId="0" borderId="0"/>
    <xf numFmtId="17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16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16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166" fontId="3" fillId="0" borderId="0" applyBorder="0"/>
    <xf numFmtId="166" fontId="9" fillId="0" borderId="0" applyNumberFormat="0" applyFont="0" applyFill="0" applyBorder="0" applyAlignment="0" applyProtection="0"/>
    <xf numFmtId="179" fontId="3" fillId="0" borderId="0" applyFont="0" applyFill="0" applyBorder="0" applyAlignment="0" applyProtection="0"/>
    <xf numFmtId="166" fontId="10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80" fontId="12" fillId="0" borderId="0">
      <alignment horizontal="right"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166" fontId="13" fillId="0" borderId="0"/>
    <xf numFmtId="38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38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166" fontId="13" fillId="0" borderId="0"/>
    <xf numFmtId="166" fontId="3" fillId="0" borderId="0" applyFont="0" applyFill="0" applyBorder="0" applyAlignment="0" applyProtection="0"/>
    <xf numFmtId="166" fontId="13" fillId="0" borderId="0"/>
    <xf numFmtId="166" fontId="13" fillId="0" borderId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 applyFont="0" applyFill="0" applyBorder="0" applyAlignment="0" applyProtection="0"/>
    <xf numFmtId="0" fontId="13" fillId="0" borderId="0"/>
    <xf numFmtId="166" fontId="3" fillId="0" borderId="0"/>
    <xf numFmtId="166" fontId="3" fillId="0" borderId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8" fontId="14" fillId="0" borderId="0" applyFont="0" applyFill="0" applyBorder="0" applyAlignment="0" applyProtection="0"/>
    <xf numFmtId="181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81" fontId="3" fillId="0" borderId="0" applyFont="0" applyFill="0" applyBorder="0" applyAlignment="0" applyProtection="0"/>
    <xf numFmtId="166" fontId="3" fillId="0" borderId="0"/>
    <xf numFmtId="166" fontId="3" fillId="0" borderId="0"/>
    <xf numFmtId="0" fontId="3" fillId="0" borderId="0"/>
    <xf numFmtId="166" fontId="1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8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0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8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39" fontId="3" fillId="0" borderId="0" applyFont="0" applyFill="0" applyBorder="0" applyAlignment="0" applyProtection="0"/>
    <xf numFmtId="166" fontId="3" fillId="0" borderId="0"/>
    <xf numFmtId="0" fontId="3" fillId="0" borderId="0" applyFont="0" applyFill="0" applyBorder="0" applyAlignment="0" applyProtection="0"/>
    <xf numFmtId="38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6" fontId="13" fillId="0" borderId="0"/>
    <xf numFmtId="166" fontId="10" fillId="0" borderId="0"/>
    <xf numFmtId="166" fontId="10" fillId="0" borderId="0"/>
    <xf numFmtId="38" fontId="14" fillId="0" borderId="0" applyAlignment="0" applyProtection="0"/>
    <xf numFmtId="38" fontId="14" fillId="0" borderId="0" applyFont="0" applyBorder="0" applyAlignment="0" applyProtection="0"/>
    <xf numFmtId="184" fontId="3" fillId="0" borderId="0" applyFont="0" applyFill="0" applyBorder="0" applyProtection="0">
      <alignment vertical="top"/>
    </xf>
    <xf numFmtId="38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13" fillId="0" borderId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0" borderId="0"/>
    <xf numFmtId="38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8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166" fontId="13" fillId="0" borderId="0"/>
    <xf numFmtId="38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0" fontId="3" fillId="0" borderId="0"/>
    <xf numFmtId="38" fontId="15" fillId="0" borderId="0" applyAlignment="0" applyProtection="0"/>
    <xf numFmtId="0" fontId="3" fillId="0" borderId="0" applyFont="0" applyFill="0" applyBorder="0" applyAlignment="0" applyProtection="0"/>
    <xf numFmtId="184" fontId="3" fillId="0" borderId="0" applyFont="0" applyFill="0" applyBorder="0" applyProtection="0">
      <alignment vertical="top"/>
    </xf>
    <xf numFmtId="38" fontId="15" fillId="0" borderId="0" applyAlignment="0" applyProtection="0"/>
    <xf numFmtId="38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0" fontId="3" fillId="0" borderId="0"/>
    <xf numFmtId="166" fontId="13" fillId="0" borderId="0"/>
    <xf numFmtId="185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86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13" fillId="0" borderId="0"/>
    <xf numFmtId="166" fontId="13" fillId="0" borderId="0"/>
    <xf numFmtId="166" fontId="3" fillId="0" borderId="0"/>
    <xf numFmtId="0" fontId="3" fillId="0" borderId="0" applyFont="0" applyFill="0" applyBorder="0" applyAlignment="0" applyProtection="0"/>
    <xf numFmtId="166" fontId="13" fillId="0" borderId="0"/>
    <xf numFmtId="38" fontId="15" fillId="0" borderId="0" applyAlignment="0" applyProtection="0"/>
    <xf numFmtId="166" fontId="3" fillId="0" borderId="0"/>
    <xf numFmtId="166" fontId="3" fillId="0" borderId="0"/>
    <xf numFmtId="38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189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92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66" fontId="16" fillId="0" borderId="0"/>
    <xf numFmtId="166" fontId="16" fillId="0" borderId="0"/>
    <xf numFmtId="166" fontId="16" fillId="0" borderId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38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0" fontId="3" fillId="0" borderId="0" applyFont="0" applyFill="0" applyBorder="0" applyAlignment="0" applyProtection="0"/>
    <xf numFmtId="38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38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8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8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17" fillId="0" borderId="0" applyNumberFormat="0" applyFill="0" applyBorder="0" applyProtection="0">
      <alignment horizontal="left"/>
    </xf>
    <xf numFmtId="166" fontId="18" fillId="0" borderId="0" applyNumberFormat="0" applyFill="0" applyBorder="0" applyProtection="0">
      <alignment horizontal="centerContinuous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16" fillId="0" borderId="0"/>
    <xf numFmtId="166" fontId="16" fillId="0" borderId="0"/>
    <xf numFmtId="193" fontId="19" fillId="0" borderId="0"/>
    <xf numFmtId="166" fontId="10" fillId="0" borderId="0"/>
    <xf numFmtId="166" fontId="10" fillId="0" borderId="0"/>
    <xf numFmtId="166" fontId="16" fillId="0" borderId="0"/>
    <xf numFmtId="166" fontId="16" fillId="0" borderId="0"/>
    <xf numFmtId="166" fontId="16" fillId="0" borderId="0"/>
    <xf numFmtId="0" fontId="3" fillId="0" borderId="0" applyFont="0" applyFill="0" applyBorder="0" applyAlignment="0" applyProtection="0"/>
    <xf numFmtId="166" fontId="3" fillId="0" borderId="0"/>
    <xf numFmtId="166" fontId="13" fillId="0" borderId="0"/>
    <xf numFmtId="193" fontId="19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94" fontId="20" fillId="0" borderId="0" applyFont="0" applyFill="0" applyBorder="0" applyAlignment="0" applyProtection="0"/>
    <xf numFmtId="195" fontId="10" fillId="0" borderId="0" applyFont="0" applyFill="0" applyBorder="0" applyAlignment="0" applyProtection="0"/>
    <xf numFmtId="196" fontId="21" fillId="0" borderId="0"/>
    <xf numFmtId="197" fontId="10" fillId="0" borderId="0" applyFont="0" applyFill="0" applyBorder="0" applyAlignment="0" applyProtection="0"/>
    <xf numFmtId="198" fontId="20" fillId="0" borderId="0" applyFont="0" applyFill="0" applyBorder="0" applyAlignment="0" applyProtection="0"/>
    <xf numFmtId="0" fontId="8" fillId="0" borderId="0"/>
    <xf numFmtId="0" fontId="3" fillId="0" borderId="0"/>
    <xf numFmtId="0" fontId="3" fillId="0" borderId="0"/>
    <xf numFmtId="0" fontId="3" fillId="0" borderId="0"/>
    <xf numFmtId="17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0" fontId="8" fillId="0" borderId="0">
      <alignment vertical="justify"/>
    </xf>
    <xf numFmtId="166" fontId="3" fillId="0" borderId="0"/>
    <xf numFmtId="199" fontId="3" fillId="0" borderId="0" applyBorder="0"/>
    <xf numFmtId="0" fontId="3" fillId="0" borderId="0"/>
    <xf numFmtId="0" fontId="3" fillId="0" borderId="0"/>
    <xf numFmtId="166" fontId="3" fillId="0" borderId="0" applyBorder="0"/>
    <xf numFmtId="199" fontId="3" fillId="0" borderId="0" applyBorder="0"/>
    <xf numFmtId="193" fontId="19" fillId="0" borderId="0"/>
    <xf numFmtId="200" fontId="21" fillId="0" borderId="0"/>
    <xf numFmtId="200" fontId="23" fillId="0" borderId="0"/>
    <xf numFmtId="201" fontId="21" fillId="0" borderId="0"/>
    <xf numFmtId="202" fontId="7" fillId="0" borderId="0" applyFont="0" applyFill="0" applyBorder="0" applyAlignment="0" applyProtection="0">
      <protection locked="0"/>
    </xf>
    <xf numFmtId="203" fontId="24" fillId="0" borderId="0"/>
    <xf numFmtId="166" fontId="23" fillId="0" borderId="0"/>
    <xf numFmtId="203" fontId="25" fillId="0" borderId="0"/>
    <xf numFmtId="0" fontId="26" fillId="5" borderId="0" applyNumberFormat="0" applyBorder="0" applyAlignment="0" applyProtection="0"/>
    <xf numFmtId="0" fontId="27" fillId="6" borderId="0" applyNumberFormat="0" applyBorder="0" applyAlignment="0" applyProtection="0"/>
    <xf numFmtId="0" fontId="26" fillId="5" borderId="0" applyNumberFormat="0" applyBorder="0" applyAlignment="0" applyProtection="0"/>
    <xf numFmtId="0" fontId="27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7" fillId="6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7" fillId="6" borderId="0" applyNumberFormat="0" applyBorder="0" applyAlignment="0" applyProtection="0"/>
    <xf numFmtId="0" fontId="26" fillId="5" borderId="0" applyNumberFormat="0" applyBorder="0" applyAlignment="0" applyProtection="0"/>
    <xf numFmtId="0" fontId="27" fillId="6" borderId="0" applyNumberFormat="0" applyBorder="0" applyAlignment="0" applyProtection="0"/>
    <xf numFmtId="0" fontId="26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6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6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177" fontId="28" fillId="6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177" fontId="28" fillId="8" borderId="0" applyNumberFormat="0" applyBorder="0" applyAlignment="0" applyProtection="0"/>
    <xf numFmtId="0" fontId="26" fillId="9" borderId="0" applyNumberFormat="0" applyBorder="0" applyAlignment="0" applyProtection="0"/>
    <xf numFmtId="0" fontId="27" fillId="10" borderId="0" applyNumberFormat="0" applyBorder="0" applyAlignment="0" applyProtection="0"/>
    <xf numFmtId="0" fontId="26" fillId="9" borderId="0" applyNumberFormat="0" applyBorder="0" applyAlignment="0" applyProtection="0"/>
    <xf numFmtId="0" fontId="27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7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7" fillId="10" borderId="0" applyNumberFormat="0" applyBorder="0" applyAlignment="0" applyProtection="0"/>
    <xf numFmtId="0" fontId="26" fillId="9" borderId="0" applyNumberFormat="0" applyBorder="0" applyAlignment="0" applyProtection="0"/>
    <xf numFmtId="0" fontId="27" fillId="10" borderId="0" applyNumberFormat="0" applyBorder="0" applyAlignment="0" applyProtection="0"/>
    <xf numFmtId="0" fontId="26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6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6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177" fontId="28" fillId="10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177" fontId="28" fillId="12" borderId="0" applyNumberFormat="0" applyBorder="0" applyAlignment="0" applyProtection="0"/>
    <xf numFmtId="0" fontId="26" fillId="13" borderId="0" applyNumberFormat="0" applyBorder="0" applyAlignment="0" applyProtection="0"/>
    <xf numFmtId="0" fontId="27" fillId="14" borderId="0" applyNumberFormat="0" applyBorder="0" applyAlignment="0" applyProtection="0"/>
    <xf numFmtId="0" fontId="26" fillId="13" borderId="0" applyNumberFormat="0" applyBorder="0" applyAlignment="0" applyProtection="0"/>
    <xf numFmtId="0" fontId="27" fillId="14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7" fillId="14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7" fillId="14" borderId="0" applyNumberFormat="0" applyBorder="0" applyAlignment="0" applyProtection="0"/>
    <xf numFmtId="0" fontId="26" fillId="13" borderId="0" applyNumberFormat="0" applyBorder="0" applyAlignment="0" applyProtection="0"/>
    <xf numFmtId="0" fontId="27" fillId="14" borderId="0" applyNumberFormat="0" applyBorder="0" applyAlignment="0" applyProtection="0"/>
    <xf numFmtId="0" fontId="26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6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6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177" fontId="28" fillId="14" borderId="0" applyNumberFormat="0" applyBorder="0" applyAlignment="0" applyProtection="0"/>
    <xf numFmtId="0" fontId="26" fillId="8" borderId="0" applyNumberFormat="0" applyBorder="0" applyAlignment="0" applyProtection="0"/>
    <xf numFmtId="0" fontId="27" fillId="15" borderId="0" applyNumberFormat="0" applyBorder="0" applyAlignment="0" applyProtection="0"/>
    <xf numFmtId="0" fontId="26" fillId="8" borderId="0" applyNumberFormat="0" applyBorder="0" applyAlignment="0" applyProtection="0"/>
    <xf numFmtId="0" fontId="27" fillId="15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7" fillId="15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7" fillId="15" borderId="0" applyNumberFormat="0" applyBorder="0" applyAlignment="0" applyProtection="0"/>
    <xf numFmtId="0" fontId="26" fillId="8" borderId="0" applyNumberFormat="0" applyBorder="0" applyAlignment="0" applyProtection="0"/>
    <xf numFmtId="0" fontId="27" fillId="15" borderId="0" applyNumberFormat="0" applyBorder="0" applyAlignment="0" applyProtection="0"/>
    <xf numFmtId="0" fontId="26" fillId="8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6" fillId="8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6" fillId="8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177" fontId="28" fillId="15" borderId="0" applyNumberFormat="0" applyBorder="0" applyAlignment="0" applyProtection="0"/>
    <xf numFmtId="204" fontId="21" fillId="0" borderId="0"/>
    <xf numFmtId="205" fontId="23" fillId="0" borderId="0"/>
    <xf numFmtId="204" fontId="29" fillId="0" borderId="0"/>
    <xf numFmtId="0" fontId="3" fillId="0" borderId="0"/>
    <xf numFmtId="0" fontId="3" fillId="0" borderId="0"/>
    <xf numFmtId="206" fontId="21" fillId="0" borderId="0"/>
    <xf numFmtId="0" fontId="26" fillId="16" borderId="0" applyNumberFormat="0" applyBorder="0" applyAlignment="0" applyProtection="0"/>
    <xf numFmtId="0" fontId="27" fillId="13" borderId="0" applyNumberFormat="0" applyBorder="0" applyAlignment="0" applyProtection="0"/>
    <xf numFmtId="0" fontId="26" fillId="16" borderId="0" applyNumberFormat="0" applyBorder="0" applyAlignment="0" applyProtection="0"/>
    <xf numFmtId="0" fontId="27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7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7" fillId="13" borderId="0" applyNumberFormat="0" applyBorder="0" applyAlignment="0" applyProtection="0"/>
    <xf numFmtId="0" fontId="26" fillId="16" borderId="0" applyNumberFormat="0" applyBorder="0" applyAlignment="0" applyProtection="0"/>
    <xf numFmtId="0" fontId="27" fillId="13" borderId="0" applyNumberFormat="0" applyBorder="0" applyAlignment="0" applyProtection="0"/>
    <xf numFmtId="0" fontId="26" fillId="16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6" fillId="16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6" fillId="16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177" fontId="28" fillId="13" borderId="0" applyNumberFormat="0" applyBorder="0" applyAlignment="0" applyProtection="0"/>
    <xf numFmtId="0" fontId="26" fillId="7" borderId="0" applyNumberFormat="0" applyBorder="0" applyAlignment="0" applyProtection="0"/>
    <xf numFmtId="0" fontId="27" fillId="7" borderId="0" applyNumberFormat="0" applyBorder="0" applyAlignment="0" applyProtection="0"/>
    <xf numFmtId="0" fontId="26" fillId="7" borderId="0" applyNumberFormat="0" applyBorder="0" applyAlignment="0" applyProtection="0"/>
    <xf numFmtId="0" fontId="27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7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7" fillId="7" borderId="0" applyNumberFormat="0" applyBorder="0" applyAlignment="0" applyProtection="0"/>
    <xf numFmtId="0" fontId="26" fillId="7" borderId="0" applyNumberFormat="0" applyBorder="0" applyAlignment="0" applyProtection="0"/>
    <xf numFmtId="0" fontId="27" fillId="7" borderId="0" applyNumberFormat="0" applyBorder="0" applyAlignment="0" applyProtection="0"/>
    <xf numFmtId="0" fontId="26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6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6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177" fontId="28" fillId="7" borderId="0" applyNumberFormat="0" applyBorder="0" applyAlignment="0" applyProtection="0"/>
    <xf numFmtId="0" fontId="26" fillId="17" borderId="0" applyNumberFormat="0" applyBorder="0" applyAlignment="0" applyProtection="0"/>
    <xf numFmtId="0" fontId="27" fillId="18" borderId="0" applyNumberFormat="0" applyBorder="0" applyAlignment="0" applyProtection="0"/>
    <xf numFmtId="0" fontId="26" fillId="17" borderId="0" applyNumberFormat="0" applyBorder="0" applyAlignment="0" applyProtection="0"/>
    <xf numFmtId="0" fontId="27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7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7" fillId="18" borderId="0" applyNumberFormat="0" applyBorder="0" applyAlignment="0" applyProtection="0"/>
    <xf numFmtId="0" fontId="26" fillId="17" borderId="0" applyNumberFormat="0" applyBorder="0" applyAlignment="0" applyProtection="0"/>
    <xf numFmtId="0" fontId="27" fillId="18" borderId="0" applyNumberFormat="0" applyBorder="0" applyAlignment="0" applyProtection="0"/>
    <xf numFmtId="0" fontId="26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6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6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177" fontId="28" fillId="18" borderId="0" applyNumberFormat="0" applyBorder="0" applyAlignment="0" applyProtection="0"/>
    <xf numFmtId="0" fontId="26" fillId="19" borderId="0" applyNumberFormat="0" applyBorder="0" applyAlignment="0" applyProtection="0"/>
    <xf numFmtId="0" fontId="27" fillId="12" borderId="0" applyNumberFormat="0" applyBorder="0" applyAlignment="0" applyProtection="0"/>
    <xf numFmtId="0" fontId="26" fillId="19" borderId="0" applyNumberFormat="0" applyBorder="0" applyAlignment="0" applyProtection="0"/>
    <xf numFmtId="0" fontId="27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7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7" fillId="12" borderId="0" applyNumberFormat="0" applyBorder="0" applyAlignment="0" applyProtection="0"/>
    <xf numFmtId="0" fontId="26" fillId="19" borderId="0" applyNumberFormat="0" applyBorder="0" applyAlignment="0" applyProtection="0"/>
    <xf numFmtId="0" fontId="27" fillId="12" borderId="0" applyNumberFormat="0" applyBorder="0" applyAlignment="0" applyProtection="0"/>
    <xf numFmtId="0" fontId="26" fillId="19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6" fillId="19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6" fillId="19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177" fontId="28" fillId="12" borderId="0" applyNumberFormat="0" applyBorder="0" applyAlignment="0" applyProtection="0"/>
    <xf numFmtId="0" fontId="26" fillId="16" borderId="0" applyNumberFormat="0" applyBorder="0" applyAlignment="0" applyProtection="0"/>
    <xf numFmtId="0" fontId="27" fillId="13" borderId="0" applyNumberFormat="0" applyBorder="0" applyAlignment="0" applyProtection="0"/>
    <xf numFmtId="0" fontId="26" fillId="16" borderId="0" applyNumberFormat="0" applyBorder="0" applyAlignment="0" applyProtection="0"/>
    <xf numFmtId="0" fontId="27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7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7" fillId="13" borderId="0" applyNumberFormat="0" applyBorder="0" applyAlignment="0" applyProtection="0"/>
    <xf numFmtId="0" fontId="26" fillId="16" borderId="0" applyNumberFormat="0" applyBorder="0" applyAlignment="0" applyProtection="0"/>
    <xf numFmtId="0" fontId="27" fillId="13" borderId="0" applyNumberFormat="0" applyBorder="0" applyAlignment="0" applyProtection="0"/>
    <xf numFmtId="0" fontId="26" fillId="16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6" fillId="16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6" fillId="16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177" fontId="28" fillId="13" borderId="0" applyNumberFormat="0" applyBorder="0" applyAlignment="0" applyProtection="0"/>
    <xf numFmtId="0" fontId="26" fillId="15" borderId="0" applyNumberFormat="0" applyBorder="0" applyAlignment="0" applyProtection="0"/>
    <xf numFmtId="0" fontId="27" fillId="20" borderId="0" applyNumberFormat="0" applyBorder="0" applyAlignment="0" applyProtection="0"/>
    <xf numFmtId="0" fontId="26" fillId="15" borderId="0" applyNumberFormat="0" applyBorder="0" applyAlignment="0" applyProtection="0"/>
    <xf numFmtId="0" fontId="27" fillId="2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7" fillId="2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7" fillId="20" borderId="0" applyNumberFormat="0" applyBorder="0" applyAlignment="0" applyProtection="0"/>
    <xf numFmtId="0" fontId="26" fillId="15" borderId="0" applyNumberFormat="0" applyBorder="0" applyAlignment="0" applyProtection="0"/>
    <xf numFmtId="0" fontId="27" fillId="20" borderId="0" applyNumberFormat="0" applyBorder="0" applyAlignment="0" applyProtection="0"/>
    <xf numFmtId="0" fontId="26" fillId="15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6" fillId="15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6" fillId="15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177" fontId="28" fillId="20" borderId="0" applyNumberFormat="0" applyBorder="0" applyAlignment="0" applyProtection="0"/>
    <xf numFmtId="0" fontId="30" fillId="16" borderId="0" applyNumberFormat="0" applyBorder="0" applyAlignment="0" applyProtection="0"/>
    <xf numFmtId="0" fontId="31" fillId="21" borderId="0" applyNumberFormat="0" applyBorder="0" applyAlignment="0" applyProtection="0"/>
    <xf numFmtId="0" fontId="30" fillId="16" borderId="0" applyNumberFormat="0" applyBorder="0" applyAlignment="0" applyProtection="0"/>
    <xf numFmtId="0" fontId="31" fillId="21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1" fillId="21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1" fillId="21" borderId="0" applyNumberFormat="0" applyBorder="0" applyAlignment="0" applyProtection="0"/>
    <xf numFmtId="0" fontId="30" fillId="16" borderId="0" applyNumberFormat="0" applyBorder="0" applyAlignment="0" applyProtection="0"/>
    <xf numFmtId="0" fontId="31" fillId="21" borderId="0" applyNumberFormat="0" applyBorder="0" applyAlignment="0" applyProtection="0"/>
    <xf numFmtId="0" fontId="30" fillId="16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0" fillId="16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0" fillId="16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177" fontId="32" fillId="21" borderId="0" applyNumberFormat="0" applyBorder="0" applyAlignment="0" applyProtection="0"/>
    <xf numFmtId="0" fontId="30" fillId="7" borderId="0" applyNumberFormat="0" applyBorder="0" applyAlignment="0" applyProtection="0"/>
    <xf numFmtId="0" fontId="31" fillId="7" borderId="0" applyNumberFormat="0" applyBorder="0" applyAlignment="0" applyProtection="0"/>
    <xf numFmtId="0" fontId="30" fillId="7" borderId="0" applyNumberFormat="0" applyBorder="0" applyAlignment="0" applyProtection="0"/>
    <xf numFmtId="0" fontId="31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1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1" fillId="7" borderId="0" applyNumberFormat="0" applyBorder="0" applyAlignment="0" applyProtection="0"/>
    <xf numFmtId="0" fontId="30" fillId="7" borderId="0" applyNumberFormat="0" applyBorder="0" applyAlignment="0" applyProtection="0"/>
    <xf numFmtId="0" fontId="31" fillId="7" borderId="0" applyNumberFormat="0" applyBorder="0" applyAlignment="0" applyProtection="0"/>
    <xf numFmtId="0" fontId="30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0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0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177" fontId="32" fillId="7" borderId="0" applyNumberFormat="0" applyBorder="0" applyAlignment="0" applyProtection="0"/>
    <xf numFmtId="0" fontId="30" fillId="17" borderId="0" applyNumberFormat="0" applyBorder="0" applyAlignment="0" applyProtection="0"/>
    <xf numFmtId="0" fontId="31" fillId="18" borderId="0" applyNumberFormat="0" applyBorder="0" applyAlignment="0" applyProtection="0"/>
    <xf numFmtId="0" fontId="30" fillId="17" borderId="0" applyNumberFormat="0" applyBorder="0" applyAlignment="0" applyProtection="0"/>
    <xf numFmtId="0" fontId="31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1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1" fillId="18" borderId="0" applyNumberFormat="0" applyBorder="0" applyAlignment="0" applyProtection="0"/>
    <xf numFmtId="0" fontId="30" fillId="17" borderId="0" applyNumberFormat="0" applyBorder="0" applyAlignment="0" applyProtection="0"/>
    <xf numFmtId="0" fontId="31" fillId="18" borderId="0" applyNumberFormat="0" applyBorder="0" applyAlignment="0" applyProtection="0"/>
    <xf numFmtId="0" fontId="30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0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0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177" fontId="32" fillId="18" borderId="0" applyNumberFormat="0" applyBorder="0" applyAlignment="0" applyProtection="0"/>
    <xf numFmtId="0" fontId="30" fillId="19" borderId="0" applyNumberFormat="0" applyBorder="0" applyAlignment="0" applyProtection="0"/>
    <xf numFmtId="0" fontId="31" fillId="22" borderId="0" applyNumberFormat="0" applyBorder="0" applyAlignment="0" applyProtection="0"/>
    <xf numFmtId="0" fontId="30" fillId="19" borderId="0" applyNumberFormat="0" applyBorder="0" applyAlignment="0" applyProtection="0"/>
    <xf numFmtId="0" fontId="31" fillId="22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1" fillId="22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1" fillId="22" borderId="0" applyNumberFormat="0" applyBorder="0" applyAlignment="0" applyProtection="0"/>
    <xf numFmtId="0" fontId="30" fillId="19" borderId="0" applyNumberFormat="0" applyBorder="0" applyAlignment="0" applyProtection="0"/>
    <xf numFmtId="0" fontId="31" fillId="22" borderId="0" applyNumberFormat="0" applyBorder="0" applyAlignment="0" applyProtection="0"/>
    <xf numFmtId="0" fontId="30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0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0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177" fontId="32" fillId="22" borderId="0" applyNumberFormat="0" applyBorder="0" applyAlignment="0" applyProtection="0"/>
    <xf numFmtId="0" fontId="30" fillId="16" borderId="0" applyNumberFormat="0" applyBorder="0" applyAlignment="0" applyProtection="0"/>
    <xf numFmtId="0" fontId="31" fillId="23" borderId="0" applyNumberFormat="0" applyBorder="0" applyAlignment="0" applyProtection="0"/>
    <xf numFmtId="0" fontId="30" fillId="16" borderId="0" applyNumberFormat="0" applyBorder="0" applyAlignment="0" applyProtection="0"/>
    <xf numFmtId="0" fontId="31" fillId="23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1" fillId="23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1" fillId="23" borderId="0" applyNumberFormat="0" applyBorder="0" applyAlignment="0" applyProtection="0"/>
    <xf numFmtId="0" fontId="30" fillId="16" borderId="0" applyNumberFormat="0" applyBorder="0" applyAlignment="0" applyProtection="0"/>
    <xf numFmtId="0" fontId="31" fillId="23" borderId="0" applyNumberFormat="0" applyBorder="0" applyAlignment="0" applyProtection="0"/>
    <xf numFmtId="0" fontId="30" fillId="16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0" fillId="16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0" fillId="16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177" fontId="32" fillId="23" borderId="0" applyNumberFormat="0" applyBorder="0" applyAlignment="0" applyProtection="0"/>
    <xf numFmtId="0" fontId="30" fillId="15" borderId="0" applyNumberFormat="0" applyBorder="0" applyAlignment="0" applyProtection="0"/>
    <xf numFmtId="0" fontId="31" fillId="24" borderId="0" applyNumberFormat="0" applyBorder="0" applyAlignment="0" applyProtection="0"/>
    <xf numFmtId="0" fontId="30" fillId="15" borderId="0" applyNumberFormat="0" applyBorder="0" applyAlignment="0" applyProtection="0"/>
    <xf numFmtId="0" fontId="31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1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1" fillId="24" borderId="0" applyNumberFormat="0" applyBorder="0" applyAlignment="0" applyProtection="0"/>
    <xf numFmtId="0" fontId="30" fillId="15" borderId="0" applyNumberFormat="0" applyBorder="0" applyAlignment="0" applyProtection="0"/>
    <xf numFmtId="0" fontId="31" fillId="24" borderId="0" applyNumberFormat="0" applyBorder="0" applyAlignment="0" applyProtection="0"/>
    <xf numFmtId="0" fontId="30" fillId="15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0" fillId="15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0" fillId="15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177" fontId="32" fillId="24" borderId="0" applyNumberFormat="0" applyBorder="0" applyAlignment="0" applyProtection="0"/>
    <xf numFmtId="0" fontId="4" fillId="0" borderId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177" fontId="32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31" fillId="36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0" fontId="31" fillId="38" borderId="0" applyNumberFormat="0" applyBorder="0" applyAlignment="0" applyProtection="0"/>
    <xf numFmtId="177" fontId="32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35" borderId="0" applyNumberFormat="0" applyBorder="0" applyAlignment="0" applyProtection="0"/>
    <xf numFmtId="0" fontId="27" fillId="41" borderId="0" applyNumberFormat="0" applyBorder="0" applyAlignment="0" applyProtection="0"/>
    <xf numFmtId="0" fontId="31" fillId="28" borderId="0" applyNumberFormat="0" applyBorder="0" applyAlignment="0" applyProtection="0"/>
    <xf numFmtId="0" fontId="31" fillId="36" borderId="0" applyNumberFormat="0" applyBorder="0" applyAlignment="0" applyProtection="0"/>
    <xf numFmtId="0" fontId="31" fillId="17" borderId="0" applyNumberFormat="0" applyBorder="0" applyAlignment="0" applyProtection="0"/>
    <xf numFmtId="0" fontId="31" fillId="36" borderId="0" applyNumberFormat="0" applyBorder="0" applyAlignment="0" applyProtection="0"/>
    <xf numFmtId="0" fontId="31" fillId="17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17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17" borderId="0" applyNumberFormat="0" applyBorder="0" applyAlignment="0" applyProtection="0"/>
    <xf numFmtId="0" fontId="31" fillId="36" borderId="0" applyNumberFormat="0" applyBorder="0" applyAlignment="0" applyProtection="0"/>
    <xf numFmtId="0" fontId="31" fillId="17" borderId="0" applyNumberFormat="0" applyBorder="0" applyAlignment="0" applyProtection="0"/>
    <xf numFmtId="0" fontId="31" fillId="36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36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36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177" fontId="32" fillId="17" borderId="0" applyNumberFormat="0" applyBorder="0" applyAlignment="0" applyProtection="0"/>
    <xf numFmtId="0" fontId="27" fillId="35" borderId="0" applyNumberFormat="0" applyBorder="0" applyAlignment="0" applyProtection="0"/>
    <xf numFmtId="0" fontId="27" fillId="33" borderId="0" applyNumberFormat="0" applyBorder="0" applyAlignment="0" applyProtection="0"/>
    <xf numFmtId="0" fontId="27" fillId="28" borderId="0" applyNumberFormat="0" applyBorder="0" applyAlignment="0" applyProtection="0"/>
    <xf numFmtId="0" fontId="27" fillId="36" borderId="0" applyNumberFormat="0" applyBorder="0" applyAlignment="0" applyProtection="0"/>
    <xf numFmtId="0" fontId="31" fillId="28" borderId="0" applyNumberFormat="0" applyBorder="0" applyAlignment="0" applyProtection="0"/>
    <xf numFmtId="0" fontId="31" fillId="42" borderId="0" applyNumberFormat="0" applyBorder="0" applyAlignment="0" applyProtection="0"/>
    <xf numFmtId="0" fontId="31" fillId="22" borderId="0" applyNumberFormat="0" applyBorder="0" applyAlignment="0" applyProtection="0"/>
    <xf numFmtId="0" fontId="31" fillId="42" borderId="0" applyNumberFormat="0" applyBorder="0" applyAlignment="0" applyProtection="0"/>
    <xf numFmtId="0" fontId="31" fillId="2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2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22" borderId="0" applyNumberFormat="0" applyBorder="0" applyAlignment="0" applyProtection="0"/>
    <xf numFmtId="0" fontId="31" fillId="42" borderId="0" applyNumberFormat="0" applyBorder="0" applyAlignment="0" applyProtection="0"/>
    <xf numFmtId="0" fontId="31" fillId="22" borderId="0" applyNumberFormat="0" applyBorder="0" applyAlignment="0" applyProtection="0"/>
    <xf numFmtId="0" fontId="31" fillId="4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4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4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177" fontId="32" fillId="22" borderId="0" applyNumberFormat="0" applyBorder="0" applyAlignment="0" applyProtection="0"/>
    <xf numFmtId="0" fontId="27" fillId="25" borderId="0" applyNumberFormat="0" applyBorder="0" applyAlignment="0" applyProtection="0"/>
    <xf numFmtId="0" fontId="27" fillId="39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43" borderId="0" applyNumberFormat="0" applyBorder="0" applyAlignment="0" applyProtection="0"/>
    <xf numFmtId="0" fontId="31" fillId="23" borderId="0" applyNumberFormat="0" applyBorder="0" applyAlignment="0" applyProtection="0"/>
    <xf numFmtId="0" fontId="31" fillId="43" borderId="0" applyNumberFormat="0" applyBorder="0" applyAlignment="0" applyProtection="0"/>
    <xf numFmtId="0" fontId="31" fillId="2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2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23" borderId="0" applyNumberFormat="0" applyBorder="0" applyAlignment="0" applyProtection="0"/>
    <xf numFmtId="0" fontId="31" fillId="43" borderId="0" applyNumberFormat="0" applyBorder="0" applyAlignment="0" applyProtection="0"/>
    <xf numFmtId="0" fontId="31" fillId="23" borderId="0" applyNumberFormat="0" applyBorder="0" applyAlignment="0" applyProtection="0"/>
    <xf numFmtId="0" fontId="31" fillId="4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4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4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177" fontId="32" fillId="2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34" borderId="0" applyNumberFormat="0" applyBorder="0" applyAlignment="0" applyProtection="0"/>
    <xf numFmtId="0" fontId="27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177" fontId="32" fillId="47" borderId="0" applyNumberFormat="0" applyBorder="0" applyAlignment="0" applyProtection="0"/>
    <xf numFmtId="207" fontId="3" fillId="48" borderId="2" applyFont="0" applyFill="0" applyBorder="0" applyAlignment="0" applyProtection="0"/>
    <xf numFmtId="208" fontId="33" fillId="0" borderId="3">
      <alignment horizontal="centerContinuous"/>
    </xf>
    <xf numFmtId="209" fontId="34" fillId="49" borderId="4">
      <alignment horizontal="center" vertical="center"/>
    </xf>
    <xf numFmtId="199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93" fontId="35" fillId="0" borderId="0" applyNumberFormat="0" applyFont="0" applyFill="0" applyBorder="0" applyProtection="0">
      <alignment horizontal="center"/>
    </xf>
    <xf numFmtId="210" fontId="36" fillId="0" borderId="0">
      <alignment horizontal="left"/>
    </xf>
    <xf numFmtId="0" fontId="24" fillId="0" borderId="0"/>
    <xf numFmtId="211" fontId="3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9" fillId="8" borderId="0" applyNumberFormat="0" applyBorder="0" applyAlignment="0" applyProtection="0"/>
    <xf numFmtId="0" fontId="38" fillId="34" borderId="0" applyNumberFormat="0" applyBorder="0" applyAlignment="0" applyProtection="0"/>
    <xf numFmtId="0" fontId="39" fillId="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9" fillId="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9" fillId="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9" fillId="8" borderId="0" applyNumberFormat="0" applyBorder="0" applyAlignment="0" applyProtection="0"/>
    <xf numFmtId="0" fontId="38" fillId="34" borderId="0" applyNumberFormat="0" applyBorder="0" applyAlignment="0" applyProtection="0"/>
    <xf numFmtId="0" fontId="39" fillId="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9" fillId="8" borderId="0" applyNumberFormat="0" applyBorder="0" applyAlignment="0" applyProtection="0"/>
    <xf numFmtId="0" fontId="38" fillId="34" borderId="0" applyNumberFormat="0" applyBorder="0" applyAlignment="0" applyProtection="0"/>
    <xf numFmtId="0" fontId="39" fillId="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9" fillId="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40" fillId="2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177" fontId="40" fillId="2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0" fontId="39" fillId="8" borderId="0" applyNumberFormat="0" applyBorder="0" applyAlignment="0" applyProtection="0"/>
    <xf numFmtId="177" fontId="42" fillId="8" borderId="0" applyNumberFormat="0" applyBorder="0" applyAlignment="0" applyProtection="0"/>
    <xf numFmtId="212" fontId="43" fillId="50" borderId="5" applyNumberFormat="0" applyBorder="0" applyAlignment="0">
      <alignment horizontal="centerContinuous" vertical="center"/>
      <protection hidden="1"/>
    </xf>
    <xf numFmtId="1" fontId="44" fillId="51" borderId="2" applyNumberFormat="0" applyBorder="0" applyAlignment="0">
      <alignment horizontal="center" vertical="top" wrapText="1"/>
      <protection hidden="1"/>
    </xf>
    <xf numFmtId="213" fontId="3" fillId="0" borderId="0" applyFont="0" applyFill="0" applyBorder="0" applyAlignment="0" applyProtection="0"/>
    <xf numFmtId="181" fontId="3" fillId="0" borderId="0" applyNumberFormat="0" applyFont="0" applyAlignment="0" applyProtection="0"/>
    <xf numFmtId="166" fontId="45" fillId="52" borderId="0">
      <alignment horizontal="left"/>
    </xf>
    <xf numFmtId="214" fontId="46" fillId="0" borderId="0" applyFill="0" applyBorder="0" applyAlignment="0" applyProtection="0"/>
    <xf numFmtId="2" fontId="47" fillId="53" borderId="6" applyProtection="0">
      <alignment horizontal="left"/>
      <protection locked="0"/>
    </xf>
    <xf numFmtId="166" fontId="34" fillId="49" borderId="0" applyNumberFormat="0" applyFont="0" applyAlignment="0">
      <alignment horizontal="center"/>
    </xf>
    <xf numFmtId="215" fontId="48" fillId="49" borderId="0" applyFont="0" applyFill="0" applyBorder="0" applyAlignment="0" applyProtection="0"/>
    <xf numFmtId="166" fontId="49" fillId="0" borderId="0" applyNumberFormat="0" applyFill="0" applyBorder="0" applyAlignment="0" applyProtection="0"/>
    <xf numFmtId="166" fontId="50" fillId="0" borderId="3" applyNumberFormat="0" applyFill="0" applyAlignment="0" applyProtection="0"/>
    <xf numFmtId="166" fontId="21" fillId="0" borderId="0"/>
    <xf numFmtId="216" fontId="51" fillId="54" borderId="0" applyFont="0" applyFill="0" applyBorder="0" applyAlignment="0" applyProtection="0"/>
    <xf numFmtId="217" fontId="4" fillId="0" borderId="0" applyAlignment="0" applyProtection="0"/>
    <xf numFmtId="49" fontId="19" fillId="0" borderId="0" applyNumberFormat="0" applyAlignment="0" applyProtection="0">
      <alignment horizontal="left"/>
    </xf>
    <xf numFmtId="49" fontId="52" fillId="0" borderId="7" applyNumberFormat="0" applyAlignment="0" applyProtection="0">
      <alignment horizontal="left" wrapText="1"/>
    </xf>
    <xf numFmtId="49" fontId="53" fillId="0" borderId="0" applyAlignment="0" applyProtection="0">
      <alignment horizontal="left"/>
    </xf>
    <xf numFmtId="218" fontId="10" fillId="0" borderId="0" applyFont="0" applyFill="0" applyBorder="0" applyAlignment="0" applyProtection="0"/>
    <xf numFmtId="166" fontId="54" fillId="0" borderId="0"/>
    <xf numFmtId="166" fontId="54" fillId="0" borderId="0"/>
    <xf numFmtId="166" fontId="54" fillId="0" borderId="0"/>
    <xf numFmtId="166" fontId="54" fillId="0" borderId="0"/>
    <xf numFmtId="166" fontId="54" fillId="0" borderId="0"/>
    <xf numFmtId="166" fontId="54" fillId="0" borderId="0"/>
    <xf numFmtId="166" fontId="54" fillId="0" borderId="0"/>
    <xf numFmtId="166" fontId="54" fillId="0" borderId="0"/>
    <xf numFmtId="166" fontId="54" fillId="0" borderId="0"/>
    <xf numFmtId="166" fontId="54" fillId="0" borderId="0"/>
    <xf numFmtId="166" fontId="54" fillId="0" borderId="0"/>
    <xf numFmtId="166" fontId="54" fillId="0" borderId="0"/>
    <xf numFmtId="166" fontId="54" fillId="0" borderId="0"/>
    <xf numFmtId="166" fontId="54" fillId="0" borderId="0"/>
    <xf numFmtId="166" fontId="54" fillId="0" borderId="0"/>
    <xf numFmtId="166" fontId="55" fillId="0" borderId="0"/>
    <xf numFmtId="219" fontId="4" fillId="0" borderId="0"/>
    <xf numFmtId="220" fontId="4" fillId="0" borderId="0"/>
    <xf numFmtId="166" fontId="7" fillId="0" borderId="0" applyFill="0" applyBorder="0" applyAlignment="0"/>
    <xf numFmtId="221" fontId="3" fillId="4" borderId="0"/>
    <xf numFmtId="166" fontId="3" fillId="0" borderId="0">
      <alignment vertical="center"/>
    </xf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6" fillId="55" borderId="8" applyNumberFormat="0" applyAlignment="0" applyProtection="0"/>
    <xf numFmtId="0" fontId="57" fillId="19" borderId="8" applyNumberFormat="0" applyAlignment="0" applyProtection="0"/>
    <xf numFmtId="38" fontId="58" fillId="0" borderId="0" applyNumberFormat="0" applyFill="0" applyBorder="0" applyAlignment="0" applyProtection="0"/>
    <xf numFmtId="0" fontId="59" fillId="36" borderId="9" applyNumberFormat="0" applyAlignment="0" applyProtection="0"/>
    <xf numFmtId="0" fontId="59" fillId="56" borderId="9" applyNumberFormat="0" applyAlignment="0" applyProtection="0"/>
    <xf numFmtId="38" fontId="3" fillId="0" borderId="0" applyNumberFormat="0" applyFill="0" applyBorder="0" applyAlignment="0" applyProtection="0">
      <protection locked="0"/>
    </xf>
    <xf numFmtId="38" fontId="3" fillId="0" borderId="0" applyNumberFormat="0" applyFill="0" applyBorder="0" applyAlignment="0" applyProtection="0">
      <protection locked="0"/>
    </xf>
    <xf numFmtId="38" fontId="3" fillId="0" borderId="0" applyNumberFormat="0" applyFill="0" applyBorder="0" applyAlignment="0" applyProtection="0">
      <protection locked="0"/>
    </xf>
    <xf numFmtId="37" fontId="34" fillId="0" borderId="3">
      <alignment horizontal="center"/>
    </xf>
    <xf numFmtId="37" fontId="34" fillId="0" borderId="0">
      <alignment horizontal="center" vertical="center" wrapText="1"/>
    </xf>
    <xf numFmtId="1" fontId="60" fillId="0" borderId="10">
      <alignment vertical="top"/>
    </xf>
    <xf numFmtId="222" fontId="61" fillId="0" borderId="0" applyBorder="0">
      <alignment horizontal="right"/>
    </xf>
    <xf numFmtId="222" fontId="61" fillId="0" borderId="11" applyAlignment="0">
      <alignment horizontal="right"/>
    </xf>
    <xf numFmtId="223" fontId="10" fillId="0" borderId="0"/>
    <xf numFmtId="223" fontId="10" fillId="0" borderId="0"/>
    <xf numFmtId="223" fontId="10" fillId="0" borderId="0"/>
    <xf numFmtId="223" fontId="10" fillId="0" borderId="0"/>
    <xf numFmtId="223" fontId="10" fillId="0" borderId="0"/>
    <xf numFmtId="223" fontId="10" fillId="0" borderId="0"/>
    <xf numFmtId="223" fontId="10" fillId="0" borderId="0"/>
    <xf numFmtId="223" fontId="10" fillId="0" borderId="0"/>
    <xf numFmtId="38" fontId="3" fillId="0" borderId="0" applyFont="0" applyFill="0" applyBorder="0" applyAlignment="0" applyProtection="0"/>
    <xf numFmtId="193" fontId="7" fillId="0" borderId="0" applyFont="0" applyFill="0" applyBorder="0" applyAlignment="0" applyProtection="0">
      <protection locked="0"/>
    </xf>
    <xf numFmtId="40" fontId="7" fillId="0" borderId="0" applyFont="0" applyFill="0" applyBorder="0" applyAlignment="0" applyProtection="0">
      <protection locked="0"/>
    </xf>
    <xf numFmtId="0" fontId="3" fillId="0" borderId="0" applyNumberFormat="0" applyFont="0" applyBorder="0" applyAlignment="0"/>
    <xf numFmtId="196" fontId="21" fillId="0" borderId="0"/>
    <xf numFmtId="224" fontId="24" fillId="0" borderId="0"/>
    <xf numFmtId="166" fontId="62" fillId="0" borderId="0" applyFont="0" applyFill="0" applyBorder="0" applyAlignment="0" applyProtection="0">
      <alignment horizontal="right"/>
    </xf>
    <xf numFmtId="225" fontId="62" fillId="0" borderId="0" applyFont="0" applyFill="0" applyBorder="0" applyAlignment="0" applyProtection="0"/>
    <xf numFmtId="166" fontId="62" fillId="0" borderId="0" applyFont="0" applyFill="0" applyBorder="0" applyAlignment="0" applyProtection="0">
      <alignment horizontal="right"/>
    </xf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8" fillId="0" borderId="0" applyFont="0" applyFill="0" applyBorder="0" applyAlignment="0" applyProtection="0"/>
    <xf numFmtId="224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7" fontId="8" fillId="0" borderId="0" applyFont="0" applyFill="0" applyBorder="0" applyAlignment="0" applyProtection="0"/>
    <xf numFmtId="227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2" fillId="0" borderId="0" applyFont="0" applyFill="0" applyBorder="0" applyAlignment="0" applyProtection="0"/>
    <xf numFmtId="229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229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229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22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30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231" fontId="3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63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232" fontId="3" fillId="0" borderId="0" applyFont="0" applyFill="0" applyBorder="0" applyAlignment="0" applyProtection="0"/>
    <xf numFmtId="38" fontId="10" fillId="0" borderId="0" applyFill="0" applyBorder="0" applyProtection="0">
      <alignment horizontal="center"/>
    </xf>
    <xf numFmtId="166" fontId="65" fillId="0" borderId="0">
      <protection locked="0"/>
    </xf>
    <xf numFmtId="233" fontId="3" fillId="0" borderId="0" applyBorder="0"/>
    <xf numFmtId="234" fontId="19" fillId="0" borderId="0" applyBorder="0"/>
    <xf numFmtId="166" fontId="66" fillId="0" borderId="0"/>
    <xf numFmtId="235" fontId="3" fillId="0" borderId="0" applyFill="0" applyBorder="0">
      <alignment horizontal="left"/>
    </xf>
    <xf numFmtId="166" fontId="67" fillId="0" borderId="0" applyNumberFormat="0" applyAlignment="0">
      <alignment horizontal="left"/>
    </xf>
    <xf numFmtId="37" fontId="3" fillId="57" borderId="0" applyFont="0" applyBorder="0" applyAlignment="0" applyProtection="0"/>
    <xf numFmtId="181" fontId="16" fillId="57" borderId="0" applyFont="0" applyBorder="0" applyAlignment="0" applyProtection="0"/>
    <xf numFmtId="39" fontId="16" fillId="57" borderId="0" applyFont="0" applyBorder="0" applyAlignment="0" applyProtection="0"/>
    <xf numFmtId="236" fontId="68" fillId="0" borderId="0"/>
    <xf numFmtId="237" fontId="3" fillId="0" borderId="0" applyFont="0" applyFill="0" applyBorder="0" applyAlignment="0" applyProtection="0"/>
    <xf numFmtId="238" fontId="7" fillId="0" borderId="0" applyFont="0" applyFill="0" applyBorder="0" applyAlignment="0" applyProtection="0">
      <protection locked="0"/>
    </xf>
    <xf numFmtId="168" fontId="7" fillId="0" borderId="0" applyFont="0" applyFill="0" applyBorder="0" applyAlignment="0" applyProtection="0">
      <protection locked="0"/>
    </xf>
    <xf numFmtId="239" fontId="3" fillId="0" borderId="0">
      <alignment horizontal="right"/>
    </xf>
    <xf numFmtId="166" fontId="62" fillId="0" borderId="0" applyFont="0" applyFill="0" applyBorder="0" applyAlignment="0" applyProtection="0">
      <alignment horizontal="right"/>
    </xf>
    <xf numFmtId="166" fontId="62" fillId="0" borderId="0" applyFont="0" applyFill="0" applyBorder="0" applyAlignment="0" applyProtection="0">
      <alignment horizontal="right"/>
    </xf>
    <xf numFmtId="165" fontId="3" fillId="0" borderId="0" applyFont="0" applyFill="0" applyBorder="0" applyAlignment="0" applyProtection="0"/>
    <xf numFmtId="240" fontId="3" fillId="0" borderId="0" applyFont="0" applyFill="0" applyBorder="0" applyAlignment="0" applyProtection="0"/>
    <xf numFmtId="166" fontId="62" fillId="0" borderId="0" applyFont="0" applyFill="0" applyBorder="0" applyAlignment="0" applyProtection="0">
      <alignment horizontal="right"/>
    </xf>
    <xf numFmtId="165" fontId="3" fillId="0" borderId="0" applyFont="0" applyFill="0" applyBorder="0" applyAlignment="0" applyProtection="0"/>
    <xf numFmtId="235" fontId="3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241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42" fontId="6" fillId="4" borderId="6">
      <alignment horizontal="right"/>
    </xf>
    <xf numFmtId="243" fontId="10" fillId="0" borderId="0" applyFont="0" applyFill="0" applyBorder="0" applyAlignment="0" applyProtection="0"/>
    <xf numFmtId="244" fontId="3" fillId="0" borderId="0" applyFill="0" applyBorder="0"/>
    <xf numFmtId="244" fontId="3" fillId="0" borderId="0" applyFill="0" applyBorder="0"/>
    <xf numFmtId="166" fontId="62" fillId="0" borderId="0" applyFont="0" applyFill="0" applyBorder="0" applyAlignment="0" applyProtection="0"/>
    <xf numFmtId="245" fontId="3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1" fillId="53" borderId="0">
      <alignment horizontal="left"/>
    </xf>
    <xf numFmtId="244" fontId="3" fillId="0" borderId="0" applyFill="0" applyBorder="0"/>
    <xf numFmtId="14" fontId="3" fillId="0" borderId="0"/>
    <xf numFmtId="201" fontId="24" fillId="0" borderId="0">
      <alignment horizontal="right"/>
    </xf>
    <xf numFmtId="196" fontId="24" fillId="0" borderId="0">
      <alignment horizontal="right"/>
      <protection locked="0"/>
    </xf>
    <xf numFmtId="196" fontId="24" fillId="0" borderId="0"/>
    <xf numFmtId="246" fontId="24" fillId="0" borderId="0">
      <alignment horizontal="right"/>
      <protection locked="0"/>
    </xf>
    <xf numFmtId="196" fontId="25" fillId="0" borderId="0"/>
    <xf numFmtId="247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193" fontId="35" fillId="4" borderId="0" applyNumberFormat="0" applyFont="0" applyBorder="0" applyAlignment="0" applyProtection="0"/>
    <xf numFmtId="168" fontId="10" fillId="0" borderId="0" applyFill="0" applyBorder="0" applyProtection="0">
      <alignment horizontal="center"/>
    </xf>
    <xf numFmtId="238" fontId="10" fillId="0" borderId="0">
      <alignment horizontal="center"/>
    </xf>
    <xf numFmtId="168" fontId="10" fillId="0" borderId="0" applyFill="0" applyBorder="0" applyProtection="0">
      <alignment horizontal="center"/>
    </xf>
    <xf numFmtId="235" fontId="69" fillId="0" borderId="0">
      <alignment horizontal="center"/>
    </xf>
    <xf numFmtId="166" fontId="62" fillId="0" borderId="12" applyNumberFormat="0" applyFont="0" applyFill="0" applyAlignment="0" applyProtection="0"/>
    <xf numFmtId="199" fontId="70" fillId="0" borderId="13"/>
    <xf numFmtId="200" fontId="24" fillId="0" borderId="0"/>
    <xf numFmtId="38" fontId="14" fillId="0" borderId="0" applyFont="0" applyFill="0" applyBorder="0" applyAlignment="0" applyProtection="0"/>
    <xf numFmtId="166" fontId="71" fillId="0" borderId="0" applyFont="0" applyFill="0" applyBorder="0" applyAlignment="0" applyProtection="0"/>
    <xf numFmtId="0" fontId="72" fillId="58" borderId="0" applyNumberFormat="0" applyBorder="0" applyAlignment="0" applyProtection="0"/>
    <xf numFmtId="0" fontId="72" fillId="59" borderId="0" applyNumberFormat="0" applyBorder="0" applyAlignment="0" applyProtection="0"/>
    <xf numFmtId="0" fontId="72" fillId="60" borderId="0" applyNumberFormat="0" applyBorder="0" applyAlignment="0" applyProtection="0"/>
    <xf numFmtId="166" fontId="73" fillId="0" borderId="0" applyNumberFormat="0" applyAlignment="0">
      <alignment horizontal="left"/>
    </xf>
    <xf numFmtId="249" fontId="6" fillId="0" borderId="0"/>
    <xf numFmtId="250" fontId="6" fillId="0" borderId="0"/>
    <xf numFmtId="251" fontId="6" fillId="0" borderId="0"/>
    <xf numFmtId="252" fontId="6" fillId="0" borderId="0"/>
    <xf numFmtId="253" fontId="6" fillId="0" borderId="0"/>
    <xf numFmtId="254" fontId="6" fillId="0" borderId="0"/>
    <xf numFmtId="177" fontId="14" fillId="0" borderId="0" applyFont="0" applyFill="0" applyBorder="0" applyAlignment="0" applyProtection="0"/>
    <xf numFmtId="255" fontId="3" fillId="0" borderId="0" applyFont="0" applyFill="0" applyBorder="0" applyAlignment="0" applyProtection="0"/>
    <xf numFmtId="256" fontId="3" fillId="0" borderId="0" applyFont="0" applyFill="0" applyBorder="0" applyAlignment="0" applyProtection="0"/>
    <xf numFmtId="25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6" fontId="10" fillId="56" borderId="0" applyNumberFormat="0" applyFont="0" applyBorder="0" applyAlignment="0" applyProtection="0"/>
    <xf numFmtId="166" fontId="76" fillId="0" borderId="0" applyNumberFormat="0" applyFill="0" applyBorder="0" applyAlignment="0" applyProtection="0"/>
    <xf numFmtId="258" fontId="77" fillId="0" borderId="0" applyFill="0" applyBorder="0"/>
    <xf numFmtId="15" fontId="26" fillId="0" borderId="0" applyFill="0" applyBorder="0" applyProtection="0">
      <alignment horizontal="center"/>
    </xf>
    <xf numFmtId="166" fontId="10" fillId="8" borderId="0" applyNumberFormat="0" applyFont="0" applyBorder="0" applyAlignment="0" applyProtection="0"/>
    <xf numFmtId="259" fontId="78" fillId="19" borderId="14" applyAlignment="0" applyProtection="0"/>
    <xf numFmtId="260" fontId="79" fillId="0" borderId="0" applyNumberFormat="0" applyFill="0" applyBorder="0" applyAlignment="0" applyProtection="0"/>
    <xf numFmtId="260" fontId="80" fillId="0" borderId="0" applyNumberFormat="0" applyFill="0" applyBorder="0" applyAlignment="0" applyProtection="0"/>
    <xf numFmtId="15" fontId="81" fillId="61" borderId="15">
      <alignment horizontal="center"/>
      <protection locked="0"/>
    </xf>
    <xf numFmtId="261" fontId="81" fillId="61" borderId="15" applyAlignment="0">
      <protection locked="0"/>
    </xf>
    <xf numFmtId="260" fontId="81" fillId="61" borderId="15" applyAlignment="0">
      <protection locked="0"/>
    </xf>
    <xf numFmtId="260" fontId="26" fillId="0" borderId="0" applyFill="0" applyBorder="0" applyAlignment="0" applyProtection="0"/>
    <xf numFmtId="261" fontId="26" fillId="0" borderId="0" applyFill="0" applyBorder="0" applyAlignment="0" applyProtection="0"/>
    <xf numFmtId="262" fontId="26" fillId="0" borderId="0" applyFill="0" applyBorder="0" applyAlignment="0" applyProtection="0"/>
    <xf numFmtId="166" fontId="10" fillId="0" borderId="16" applyNumberFormat="0" applyFont="0" applyAlignment="0" applyProtection="0"/>
    <xf numFmtId="166" fontId="10" fillId="0" borderId="17" applyNumberFormat="0" applyFont="0" applyAlignment="0" applyProtection="0"/>
    <xf numFmtId="166" fontId="10" fillId="18" borderId="0" applyNumberFormat="0" applyFont="0" applyBorder="0" applyAlignment="0" applyProtection="0"/>
    <xf numFmtId="17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65" fillId="0" borderId="0">
      <protection locked="0"/>
    </xf>
    <xf numFmtId="0" fontId="65" fillId="0" borderId="0">
      <protection locked="0"/>
    </xf>
    <xf numFmtId="0" fontId="82" fillId="0" borderId="0">
      <protection locked="0"/>
    </xf>
    <xf numFmtId="0" fontId="65" fillId="0" borderId="0">
      <protection locked="0"/>
    </xf>
    <xf numFmtId="0" fontId="65" fillId="0" borderId="0">
      <protection locked="0"/>
    </xf>
    <xf numFmtId="0" fontId="65" fillId="0" borderId="0">
      <protection locked="0"/>
    </xf>
    <xf numFmtId="0" fontId="82" fillId="0" borderId="0">
      <protection locked="0"/>
    </xf>
    <xf numFmtId="1" fontId="83" fillId="62" borderId="18" applyNumberFormat="0" applyBorder="0" applyAlignment="0">
      <alignment horizontal="centerContinuous" vertical="center"/>
      <protection locked="0"/>
    </xf>
    <xf numFmtId="166" fontId="65" fillId="0" borderId="0">
      <protection locked="0"/>
    </xf>
    <xf numFmtId="235" fontId="84" fillId="0" borderId="0"/>
    <xf numFmtId="235" fontId="84" fillId="0" borderId="0"/>
    <xf numFmtId="166" fontId="85" fillId="0" borderId="0"/>
    <xf numFmtId="166" fontId="86" fillId="0" borderId="0" applyFill="0" applyBorder="0" applyProtection="0">
      <alignment horizontal="left"/>
    </xf>
    <xf numFmtId="4" fontId="87" fillId="0" borderId="0">
      <protection locked="0"/>
    </xf>
    <xf numFmtId="260" fontId="88" fillId="63" borderId="6" applyBorder="0" applyAlignment="0" applyProtection="0"/>
    <xf numFmtId="236" fontId="89" fillId="0" borderId="0"/>
    <xf numFmtId="250" fontId="6" fillId="0" borderId="19"/>
    <xf numFmtId="263" fontId="6" fillId="4" borderId="6">
      <alignment horizontal="right"/>
    </xf>
    <xf numFmtId="264" fontId="3" fillId="0" borderId="0" applyFont="0" applyFill="0" applyBorder="0" applyAlignment="0" applyProtection="0"/>
    <xf numFmtId="265" fontId="90" fillId="0" borderId="0" applyFont="0" applyFill="0" applyBorder="0" applyAlignment="0" applyProtection="0"/>
    <xf numFmtId="266" fontId="3" fillId="0" borderId="0" applyFont="0" applyFill="0" applyBorder="0" applyAlignment="0" applyProtection="0"/>
    <xf numFmtId="267" fontId="9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91" fillId="64" borderId="0" applyNumberFormat="0" applyBorder="0" applyAlignment="0" applyProtection="0"/>
    <xf numFmtId="0" fontId="91" fillId="10" borderId="0" applyNumberFormat="0" applyBorder="0" applyAlignment="0" applyProtection="0"/>
    <xf numFmtId="2" fontId="92" fillId="53" borderId="6" applyProtection="0">
      <alignment horizontal="left"/>
      <protection locked="0"/>
    </xf>
    <xf numFmtId="38" fontId="19" fillId="4" borderId="0" applyNumberFormat="0" applyBorder="0" applyAlignment="0" applyProtection="0"/>
    <xf numFmtId="0" fontId="3" fillId="19" borderId="0" applyNumberFormat="0" applyFont="0" applyBorder="0" applyAlignment="0" applyProtection="0"/>
    <xf numFmtId="268" fontId="61" fillId="65" borderId="20" applyNumberFormat="0" applyFont="0" applyAlignment="0"/>
    <xf numFmtId="166" fontId="62" fillId="0" borderId="0" applyFont="0" applyFill="0" applyBorder="0" applyAlignment="0" applyProtection="0">
      <alignment horizontal="right"/>
    </xf>
    <xf numFmtId="166" fontId="93" fillId="0" borderId="0" applyProtection="0">
      <alignment horizontal="right"/>
    </xf>
    <xf numFmtId="166" fontId="48" fillId="0" borderId="21" applyNumberFormat="0" applyAlignment="0" applyProtection="0">
      <alignment horizontal="left" vertical="center"/>
    </xf>
    <xf numFmtId="166" fontId="48" fillId="0" borderId="14">
      <alignment horizontal="left" vertical="center"/>
    </xf>
    <xf numFmtId="2" fontId="44" fillId="51" borderId="0" applyAlignment="0">
      <alignment horizontal="right"/>
      <protection locked="0"/>
    </xf>
    <xf numFmtId="0" fontId="94" fillId="0" borderId="22" applyNumberFormat="0" applyFill="0" applyAlignment="0" applyProtection="0"/>
    <xf numFmtId="0" fontId="95" fillId="0" borderId="23" applyNumberFormat="0" applyFill="0" applyAlignment="0" applyProtection="0"/>
    <xf numFmtId="0" fontId="96" fillId="0" borderId="24" applyNumberFormat="0" applyFill="0" applyAlignment="0" applyProtection="0"/>
    <xf numFmtId="0" fontId="97" fillId="0" borderId="24" applyNumberFormat="0" applyFill="0" applyAlignment="0" applyProtection="0"/>
    <xf numFmtId="0" fontId="98" fillId="0" borderId="7" applyNumberFormat="0" applyFill="0" applyAlignment="0" applyProtection="0"/>
    <xf numFmtId="0" fontId="99" fillId="0" borderId="25" applyNumberFormat="0" applyFill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66" fontId="10" fillId="0" borderId="0">
      <protection locked="0"/>
    </xf>
    <xf numFmtId="166" fontId="10" fillId="0" borderId="0">
      <protection locked="0"/>
    </xf>
    <xf numFmtId="269" fontId="100" fillId="0" borderId="0">
      <alignment horizontal="right"/>
    </xf>
    <xf numFmtId="166" fontId="81" fillId="0" borderId="26" applyNumberFormat="0" applyFill="0" applyAlignment="0" applyProtection="0"/>
    <xf numFmtId="193" fontId="101" fillId="0" borderId="0" applyNumberFormat="0" applyBorder="0" applyAlignment="0" applyProtection="0">
      <alignment horizontal="right" wrapText="1"/>
    </xf>
    <xf numFmtId="0" fontId="102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177" fontId="105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166" fontId="110" fillId="0" borderId="0">
      <alignment wrapText="1"/>
    </xf>
    <xf numFmtId="10" fontId="19" fillId="65" borderId="20" applyNumberFormat="0" applyBorder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1" fillId="45" borderId="8" applyNumberFormat="0" applyAlignment="0" applyProtection="0"/>
    <xf numFmtId="0" fontId="112" fillId="15" borderId="8" applyNumberFormat="0" applyAlignment="0" applyProtection="0"/>
    <xf numFmtId="166" fontId="81" fillId="0" borderId="0" applyNumberFormat="0" applyFill="0" applyBorder="0" applyAlignment="0">
      <protection locked="0"/>
    </xf>
    <xf numFmtId="0" fontId="113" fillId="9" borderId="0"/>
    <xf numFmtId="221" fontId="34" fillId="66" borderId="0">
      <protection locked="0"/>
    </xf>
    <xf numFmtId="270" fontId="10" fillId="0" borderId="0"/>
    <xf numFmtId="222" fontId="3" fillId="0" borderId="0"/>
    <xf numFmtId="166" fontId="3" fillId="0" borderId="0" applyNumberFormat="0" applyFont="0" applyFill="0" applyBorder="0" applyProtection="0">
      <alignment horizontal="left" vertical="center"/>
    </xf>
    <xf numFmtId="271" fontId="114" fillId="67" borderId="0"/>
    <xf numFmtId="166" fontId="19" fillId="4" borderId="0"/>
    <xf numFmtId="38" fontId="115" fillId="0" borderId="0" applyNumberFormat="0" applyFill="0" applyBorder="0" applyAlignment="0" applyProtection="0"/>
    <xf numFmtId="0" fontId="116" fillId="0" borderId="27" applyNumberFormat="0" applyFill="0" applyAlignment="0" applyProtection="0"/>
    <xf numFmtId="0" fontId="117" fillId="0" borderId="28" applyNumberFormat="0" applyFill="0" applyAlignment="0" applyProtection="0"/>
    <xf numFmtId="185" fontId="20" fillId="0" borderId="0" applyFont="0" applyFill="0" applyBorder="0" applyAlignment="0" applyProtection="0">
      <alignment horizontal="right"/>
    </xf>
    <xf numFmtId="272" fontId="6" fillId="0" borderId="0">
      <alignment horizontal="right"/>
    </xf>
    <xf numFmtId="166" fontId="6" fillId="0" borderId="0">
      <alignment horizontal="right"/>
    </xf>
    <xf numFmtId="166" fontId="6" fillId="0" borderId="0">
      <alignment horizontal="right"/>
    </xf>
    <xf numFmtId="166" fontId="6" fillId="0" borderId="0">
      <alignment horizontal="right"/>
    </xf>
    <xf numFmtId="166" fontId="6" fillId="0" borderId="0">
      <alignment horizontal="right"/>
    </xf>
    <xf numFmtId="166" fontId="6" fillId="0" borderId="0">
      <alignment horizontal="right"/>
    </xf>
    <xf numFmtId="166" fontId="6" fillId="0" borderId="0">
      <alignment horizontal="right"/>
    </xf>
    <xf numFmtId="166" fontId="6" fillId="0" borderId="0">
      <alignment horizontal="right"/>
    </xf>
    <xf numFmtId="166" fontId="6" fillId="0" borderId="0">
      <alignment horizontal="right"/>
    </xf>
    <xf numFmtId="166" fontId="6" fillId="0" borderId="0">
      <alignment horizontal="right"/>
    </xf>
    <xf numFmtId="166" fontId="6" fillId="0" borderId="0">
      <alignment horizontal="right"/>
    </xf>
    <xf numFmtId="273" fontId="6" fillId="0" borderId="0">
      <alignment horizontal="right"/>
    </xf>
    <xf numFmtId="166" fontId="6" fillId="0" borderId="0">
      <alignment horizontal="right"/>
    </xf>
    <xf numFmtId="166" fontId="6" fillId="0" borderId="0">
      <alignment horizontal="right"/>
    </xf>
    <xf numFmtId="166" fontId="6" fillId="0" borderId="0">
      <alignment horizontal="right"/>
    </xf>
    <xf numFmtId="166" fontId="6" fillId="0" borderId="0">
      <alignment horizontal="right"/>
    </xf>
    <xf numFmtId="166" fontId="6" fillId="0" borderId="0">
      <alignment horizontal="right"/>
    </xf>
    <xf numFmtId="166" fontId="6" fillId="0" borderId="0">
      <alignment horizontal="right"/>
    </xf>
    <xf numFmtId="166" fontId="6" fillId="0" borderId="0">
      <alignment horizontal="right"/>
    </xf>
    <xf numFmtId="166" fontId="6" fillId="0" borderId="0">
      <alignment horizontal="right"/>
    </xf>
    <xf numFmtId="166" fontId="6" fillId="0" borderId="0">
      <alignment horizontal="right"/>
    </xf>
    <xf numFmtId="166" fontId="6" fillId="0" borderId="0">
      <alignment horizontal="right"/>
    </xf>
    <xf numFmtId="166" fontId="6" fillId="0" borderId="0">
      <alignment horizontal="right"/>
    </xf>
    <xf numFmtId="166" fontId="6" fillId="0" borderId="0">
      <alignment horizontal="right"/>
    </xf>
    <xf numFmtId="40" fontId="118" fillId="0" borderId="0">
      <alignment horizontal="right"/>
    </xf>
    <xf numFmtId="37" fontId="119" fillId="0" borderId="0"/>
    <xf numFmtId="166" fontId="120" fillId="0" borderId="0">
      <alignment vertical="center"/>
    </xf>
    <xf numFmtId="166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74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276" fontId="6" fillId="0" borderId="0">
      <alignment horizontal="right"/>
    </xf>
    <xf numFmtId="166" fontId="121" fillId="0" borderId="11"/>
    <xf numFmtId="277" fontId="14" fillId="0" borderId="0" applyFont="0" applyFill="0" applyBorder="0" applyAlignment="0" applyProtection="0"/>
    <xf numFmtId="278" fontId="1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79" fontId="19" fillId="65" borderId="0">
      <alignment horizontal="center"/>
    </xf>
    <xf numFmtId="280" fontId="10" fillId="0" borderId="0" applyFill="0" applyBorder="0" applyProtection="0">
      <alignment horizontal="center"/>
    </xf>
    <xf numFmtId="281" fontId="10" fillId="0" borderId="0" applyFont="0" applyFill="0" applyBorder="0" applyAlignment="0" applyProtection="0">
      <alignment horizontal="centerContinuous"/>
      <protection locked="0"/>
    </xf>
    <xf numFmtId="282" fontId="19" fillId="0" borderId="0" applyFont="0" applyFill="0" applyBorder="0" applyAlignment="0" applyProtection="0">
      <alignment horizontal="right"/>
    </xf>
    <xf numFmtId="0" fontId="122" fillId="45" borderId="0" applyNumberFormat="0" applyBorder="0" applyAlignment="0" applyProtection="0"/>
    <xf numFmtId="0" fontId="122" fillId="61" borderId="0" applyNumberFormat="0" applyBorder="0" applyAlignment="0" applyProtection="0"/>
    <xf numFmtId="37" fontId="123" fillId="0" borderId="0"/>
    <xf numFmtId="178" fontId="3" fillId="0" borderId="0"/>
    <xf numFmtId="0" fontId="3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283" fontId="7" fillId="0" borderId="0"/>
    <xf numFmtId="283" fontId="7" fillId="0" borderId="3"/>
    <xf numFmtId="283" fontId="7" fillId="0" borderId="29"/>
    <xf numFmtId="283" fontId="7" fillId="0" borderId="0"/>
    <xf numFmtId="284" fontId="24" fillId="0" borderId="0"/>
    <xf numFmtId="285" fontId="24" fillId="0" borderId="0"/>
    <xf numFmtId="286" fontId="24" fillId="0" borderId="0"/>
    <xf numFmtId="287" fontId="19" fillId="0" borderId="0"/>
    <xf numFmtId="288" fontId="19" fillId="0" borderId="0"/>
    <xf numFmtId="0" fontId="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77" fontId="63" fillId="0" borderId="0"/>
    <xf numFmtId="177" fontId="63" fillId="0" borderId="0"/>
    <xf numFmtId="177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8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8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64" fillId="0" borderId="0"/>
    <xf numFmtId="0" fontId="8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176" fontId="3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63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3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27" fillId="0" borderId="0"/>
    <xf numFmtId="0" fontId="63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17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27" fillId="0" borderId="0"/>
    <xf numFmtId="0" fontId="63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64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4" fillId="0" borderId="0"/>
    <xf numFmtId="0" fontId="2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3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63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4" fillId="0" borderId="0"/>
    <xf numFmtId="0" fontId="2" fillId="0" borderId="0"/>
    <xf numFmtId="0" fontId="2" fillId="0" borderId="0"/>
    <xf numFmtId="0" fontId="64" fillId="0" borderId="0"/>
    <xf numFmtId="0" fontId="2" fillId="0" borderId="0"/>
    <xf numFmtId="0" fontId="64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7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6" fillId="0" borderId="0"/>
    <xf numFmtId="0" fontId="27" fillId="0" borderId="0" applyFill="0" applyBorder="0" applyAlignment="0" applyProtection="0"/>
    <xf numFmtId="0" fontId="63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63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7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27" fillId="0" borderId="0" applyFill="0" applyBorder="0" applyAlignment="0" applyProtection="0"/>
    <xf numFmtId="0" fontId="8" fillId="0" borderId="0"/>
    <xf numFmtId="0" fontId="27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3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27" fillId="0" borderId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 applyFont="0" applyFill="0" applyBorder="0" applyAlignment="0" applyProtection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 applyFont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 applyFont="0" applyFill="0" applyBorder="0" applyAlignment="0" applyProtection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 applyFont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 applyFont="0" applyFill="0" applyBorder="0" applyAlignment="0" applyProtection="0"/>
    <xf numFmtId="0" fontId="27" fillId="0" borderId="0" applyFill="0" applyBorder="0" applyAlignment="0" applyProtection="0"/>
    <xf numFmtId="0" fontId="8" fillId="0" borderId="0" applyFont="0" applyFill="0" applyBorder="0" applyAlignment="0" applyProtection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27" fillId="0" borderId="0" applyNumberFormat="0" applyFill="0" applyBorder="0" applyProtection="0">
      <alignment vertical="top" wrapText="1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 applyFont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 applyFont="0" applyFill="0" applyBorder="0" applyAlignment="0" applyProtection="0"/>
    <xf numFmtId="0" fontId="27" fillId="0" borderId="0" applyFill="0" applyBorder="0" applyAlignment="0" applyProtection="0"/>
    <xf numFmtId="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64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64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7" fillId="0" borderId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64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177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64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64" fillId="0" borderId="0"/>
    <xf numFmtId="0" fontId="27" fillId="0" borderId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7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3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3" fillId="0" borderId="0"/>
    <xf numFmtId="0" fontId="3" fillId="0" borderId="0"/>
    <xf numFmtId="0" fontId="8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/>
    <xf numFmtId="0" fontId="127" fillId="0" borderId="0" applyNumberFormat="0" applyFill="0" applyBorder="0" applyProtection="0">
      <alignment vertical="top" wrapText="1"/>
    </xf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8" fillId="0" borderId="0">
      <alignment vertical="top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8" fillId="0" borderId="0">
      <alignment vertical="top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3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3" fillId="0" borderId="0"/>
    <xf numFmtId="0" fontId="3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8" fillId="0" borderId="0">
      <alignment vertical="top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8" fillId="0" borderId="0">
      <alignment vertical="top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7" fillId="0" borderId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7" fillId="0" borderId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64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64" fillId="0" borderId="0"/>
    <xf numFmtId="0" fontId="3" fillId="0" borderId="0" applyNumberFormat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64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64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64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289" fontId="27" fillId="0" borderId="0" applyFill="0" applyBorder="0" applyAlignment="0" applyProtection="0"/>
    <xf numFmtId="177" fontId="128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2" fillId="0" borderId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 applyFill="0" applyBorder="0" applyAlignment="0" applyProtection="0"/>
    <xf numFmtId="0" fontId="2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2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63" fillId="0" borderId="0"/>
    <xf numFmtId="0" fontId="63" fillId="0" borderId="0"/>
    <xf numFmtId="0" fontId="27" fillId="0" borderId="0"/>
    <xf numFmtId="0" fontId="3" fillId="0" borderId="0"/>
    <xf numFmtId="0" fontId="64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3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3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8" fillId="0" borderId="0"/>
    <xf numFmtId="0" fontId="3" fillId="0" borderId="0"/>
    <xf numFmtId="166" fontId="3" fillId="0" borderId="0">
      <alignment vertical="center"/>
    </xf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7" fillId="0" borderId="0"/>
    <xf numFmtId="0" fontId="2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0" borderId="0"/>
    <xf numFmtId="0" fontId="64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76" fontId="63" fillId="0" borderId="0"/>
    <xf numFmtId="176" fontId="64" fillId="0" borderId="0"/>
    <xf numFmtId="176" fontId="64" fillId="0" borderId="0"/>
    <xf numFmtId="176" fontId="64" fillId="0" borderId="0"/>
    <xf numFmtId="176" fontId="64" fillId="0" borderId="0"/>
    <xf numFmtId="176" fontId="64" fillId="0" borderId="0"/>
    <xf numFmtId="176" fontId="63" fillId="0" borderId="0"/>
    <xf numFmtId="176" fontId="64" fillId="0" borderId="0"/>
    <xf numFmtId="176" fontId="64" fillId="0" borderId="0"/>
    <xf numFmtId="176" fontId="64" fillId="0" borderId="0"/>
    <xf numFmtId="176" fontId="64" fillId="0" borderId="0"/>
    <xf numFmtId="176" fontId="64" fillId="0" borderId="0"/>
    <xf numFmtId="176" fontId="64" fillId="0" borderId="0"/>
    <xf numFmtId="176" fontId="64" fillId="0" borderId="0"/>
    <xf numFmtId="176" fontId="64" fillId="0" borderId="0"/>
    <xf numFmtId="176" fontId="64" fillId="0" borderId="0"/>
    <xf numFmtId="176" fontId="64" fillId="0" borderId="0"/>
    <xf numFmtId="176" fontId="64" fillId="0" borderId="0"/>
    <xf numFmtId="176" fontId="64" fillId="0" borderId="0"/>
    <xf numFmtId="176" fontId="64" fillId="0" borderId="0"/>
    <xf numFmtId="176" fontId="64" fillId="0" borderId="0"/>
    <xf numFmtId="176" fontId="64" fillId="0" borderId="0"/>
    <xf numFmtId="176" fontId="64" fillId="0" borderId="0"/>
    <xf numFmtId="176" fontId="64" fillId="0" borderId="0"/>
    <xf numFmtId="176" fontId="64" fillId="0" borderId="0"/>
    <xf numFmtId="176" fontId="64" fillId="0" borderId="0"/>
    <xf numFmtId="0" fontId="6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7" fontId="6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4" fillId="0" borderId="0"/>
    <xf numFmtId="0" fontId="63" fillId="0" borderId="0"/>
    <xf numFmtId="0" fontId="63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6" fillId="0" borderId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7" fontId="63" fillId="0" borderId="0"/>
    <xf numFmtId="0" fontId="26" fillId="0" borderId="0"/>
    <xf numFmtId="0" fontId="63" fillId="0" borderId="0"/>
    <xf numFmtId="0" fontId="3" fillId="0" borderId="0"/>
    <xf numFmtId="177" fontId="63" fillId="0" borderId="0"/>
    <xf numFmtId="177" fontId="63" fillId="0" borderId="0"/>
    <xf numFmtId="177" fontId="63" fillId="0" borderId="0"/>
    <xf numFmtId="177" fontId="63" fillId="0" borderId="0"/>
    <xf numFmtId="177" fontId="63" fillId="0" borderId="0"/>
    <xf numFmtId="177" fontId="63" fillId="0" borderId="0"/>
    <xf numFmtId="177" fontId="63" fillId="0" borderId="0"/>
    <xf numFmtId="177" fontId="63" fillId="0" borderId="0"/>
    <xf numFmtId="177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30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7" fontId="8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/>
    <xf numFmtId="0" fontId="8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27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63" fillId="0" borderId="0"/>
    <xf numFmtId="0" fontId="3" fillId="0" borderId="0" applyNumberFormat="0" applyFont="0" applyFill="0" applyBorder="0" applyAlignment="0" applyProtection="0"/>
    <xf numFmtId="0" fontId="8" fillId="0" borderId="0"/>
    <xf numFmtId="0" fontId="2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" fillId="0" borderId="0"/>
    <xf numFmtId="0" fontId="63" fillId="0" borderId="0"/>
    <xf numFmtId="0" fontId="63" fillId="0" borderId="0"/>
    <xf numFmtId="0" fontId="3" fillId="0" borderId="0"/>
    <xf numFmtId="0" fontId="63" fillId="0" borderId="0"/>
    <xf numFmtId="0" fontId="2" fillId="0" borderId="0"/>
    <xf numFmtId="0" fontId="6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3" fillId="0" borderId="0"/>
    <xf numFmtId="0" fontId="63" fillId="0" borderId="0"/>
    <xf numFmtId="0" fontId="6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 applyNumberFormat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>
      <alignment vertical="top"/>
    </xf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290" fontId="21" fillId="0" borderId="29"/>
    <xf numFmtId="0" fontId="81" fillId="0" borderId="0" applyFill="0" applyBorder="0">
      <protection locked="0"/>
    </xf>
    <xf numFmtId="166" fontId="3" fillId="0" borderId="0"/>
    <xf numFmtId="166" fontId="131" fillId="0" borderId="0"/>
    <xf numFmtId="166" fontId="132" fillId="0" borderId="0"/>
    <xf numFmtId="166" fontId="133" fillId="0" borderId="0"/>
    <xf numFmtId="166" fontId="134" fillId="0" borderId="0"/>
    <xf numFmtId="166" fontId="16" fillId="0" borderId="0"/>
    <xf numFmtId="38" fontId="135" fillId="0" borderId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44" borderId="30" applyNumberFormat="0" applyFont="0" applyAlignment="0" applyProtection="0"/>
    <xf numFmtId="177" fontId="3" fillId="44" borderId="30" applyNumberFormat="0" applyFont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44" borderId="30" applyNumberFormat="0" applyFont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44" borderId="30" applyNumberFormat="0" applyFont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44" borderId="30" applyNumberFormat="0" applyFont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44" borderId="30" applyNumberFormat="0" applyFont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44" borderId="30" applyNumberFormat="0" applyFont="0" applyAlignment="0" applyProtection="0"/>
    <xf numFmtId="0" fontId="3" fillId="9" borderId="30" applyNumberFormat="0" applyFont="0" applyAlignment="0" applyProtection="0"/>
    <xf numFmtId="291" fontId="3" fillId="68" borderId="31" applyFont="0" applyFill="0" applyBorder="0" applyAlignment="0" applyProtection="0">
      <alignment vertical="center"/>
    </xf>
    <xf numFmtId="166" fontId="3" fillId="0" borderId="0"/>
    <xf numFmtId="0" fontId="5" fillId="3" borderId="1">
      <alignment horizontal="center"/>
      <protection locked="0"/>
    </xf>
    <xf numFmtId="37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69" borderId="0">
      <alignment horizontal="right"/>
    </xf>
    <xf numFmtId="166" fontId="136" fillId="28" borderId="32" applyNumberFormat="0" applyBorder="0" applyAlignment="0">
      <alignment horizontal="center"/>
      <protection hidden="1"/>
    </xf>
    <xf numFmtId="166" fontId="137" fillId="0" borderId="32" applyNumberFormat="0" applyBorder="0" applyAlignment="0">
      <alignment horizontal="center"/>
      <protection locked="0"/>
    </xf>
    <xf numFmtId="2" fontId="138" fillId="53" borderId="6">
      <alignment horizontal="left"/>
    </xf>
    <xf numFmtId="0" fontId="24" fillId="3" borderId="1">
      <alignment horizontal="left" wrapText="1"/>
      <protection locked="0"/>
    </xf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55" borderId="33" applyNumberFormat="0" applyAlignment="0" applyProtection="0"/>
    <xf numFmtId="0" fontId="139" fillId="19" borderId="33" applyNumberFormat="0" applyAlignment="0" applyProtection="0"/>
    <xf numFmtId="40" fontId="26" fillId="11" borderId="0">
      <alignment horizontal="right"/>
    </xf>
    <xf numFmtId="166" fontId="140" fillId="70" borderId="0">
      <alignment horizontal="center"/>
    </xf>
    <xf numFmtId="166" fontId="141" fillId="71" borderId="0"/>
    <xf numFmtId="166" fontId="142" fillId="11" borderId="0" applyBorder="0">
      <alignment horizontal="centerContinuous"/>
    </xf>
    <xf numFmtId="166" fontId="143" fillId="71" borderId="0" applyBorder="0">
      <alignment horizontal="centerContinuous"/>
    </xf>
    <xf numFmtId="166" fontId="10" fillId="72" borderId="0" applyNumberFormat="0" applyFont="0" applyBorder="0" applyAlignment="0"/>
    <xf numFmtId="1" fontId="144" fillId="0" borderId="0" applyProtection="0">
      <alignment horizontal="right" vertical="center"/>
    </xf>
    <xf numFmtId="181" fontId="145" fillId="0" borderId="0">
      <alignment horizontal="left"/>
    </xf>
    <xf numFmtId="292" fontId="6" fillId="0" borderId="0"/>
    <xf numFmtId="293" fontId="6" fillId="0" borderId="0"/>
    <xf numFmtId="239" fontId="3" fillId="0" borderId="0" applyFont="0" applyFill="0" applyBorder="0" applyAlignment="0" applyProtection="0"/>
    <xf numFmtId="294" fontId="3" fillId="0" borderId="0" applyFont="0" applyFill="0" applyBorder="0" applyAlignment="0" applyProtection="0"/>
    <xf numFmtId="229" fontId="7" fillId="0" borderId="0" applyFont="0" applyFill="0" applyBorder="0" applyAlignment="0" applyProtection="0">
      <protection locked="0"/>
    </xf>
    <xf numFmtId="10" fontId="7" fillId="0" borderId="0" applyFont="0" applyFill="0" applyBorder="0" applyAlignment="0" applyProtection="0">
      <protection locked="0"/>
    </xf>
    <xf numFmtId="10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7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7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7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7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7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7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95" fontId="24" fillId="0" borderId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296" fontId="34" fillId="57" borderId="0" applyBorder="0" applyAlignment="0">
      <protection locked="0"/>
    </xf>
    <xf numFmtId="9" fontId="24" fillId="0" borderId="0"/>
    <xf numFmtId="229" fontId="24" fillId="0" borderId="0"/>
    <xf numFmtId="10" fontId="24" fillId="0" borderId="0"/>
    <xf numFmtId="297" fontId="3" fillId="0" borderId="0" applyFont="0" applyFill="0" applyBorder="0" applyAlignment="0" applyProtection="0"/>
    <xf numFmtId="298" fontId="21" fillId="0" borderId="0"/>
    <xf numFmtId="299" fontId="21" fillId="0" borderId="0"/>
    <xf numFmtId="299" fontId="24" fillId="0" borderId="0"/>
    <xf numFmtId="300" fontId="3" fillId="0" borderId="0" applyBorder="0">
      <alignment horizontal="right"/>
    </xf>
    <xf numFmtId="301" fontId="19" fillId="0" borderId="0" applyBorder="0"/>
    <xf numFmtId="10" fontId="3" fillId="53" borderId="0"/>
    <xf numFmtId="166" fontId="3" fillId="0" borderId="0">
      <protection locked="0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73" borderId="20">
      <alignment vertical="center"/>
    </xf>
    <xf numFmtId="303" fontId="64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3" fontId="64" fillId="73" borderId="20">
      <alignment vertical="center"/>
    </xf>
    <xf numFmtId="303" fontId="64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2" fontId="64" fillId="74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3" fontId="63" fillId="73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73" borderId="20">
      <alignment vertical="center"/>
    </xf>
    <xf numFmtId="303" fontId="64" fillId="73" borderId="20">
      <alignment vertical="center"/>
    </xf>
    <xf numFmtId="303" fontId="63" fillId="73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3" borderId="20">
      <alignment vertical="center"/>
    </xf>
    <xf numFmtId="303" fontId="64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4" fillId="74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3" fillId="73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73" borderId="20">
      <alignment vertical="center"/>
    </xf>
    <xf numFmtId="303" fontId="64" fillId="73" borderId="20">
      <alignment vertical="center"/>
    </xf>
    <xf numFmtId="303" fontId="63" fillId="73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3" borderId="20">
      <alignment vertical="center"/>
    </xf>
    <xf numFmtId="303" fontId="64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4" fillId="74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3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3" borderId="20">
      <alignment vertical="center"/>
    </xf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3" borderId="20">
      <alignment vertical="center"/>
    </xf>
    <xf numFmtId="302" fontId="64" fillId="73" borderId="20">
      <alignment vertical="center"/>
    </xf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3" borderId="20">
      <alignment vertical="center"/>
    </xf>
    <xf numFmtId="302" fontId="64" fillId="73" borderId="20">
      <alignment vertical="center"/>
    </xf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3" borderId="20">
      <alignment vertical="center"/>
    </xf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303" fontId="64" fillId="73" borderId="20">
      <alignment vertical="center"/>
    </xf>
    <xf numFmtId="303" fontId="64" fillId="73" borderId="20">
      <alignment vertical="center"/>
    </xf>
    <xf numFmtId="303" fontId="64" fillId="73" borderId="20">
      <alignment vertical="center"/>
    </xf>
    <xf numFmtId="303" fontId="64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3" borderId="20">
      <alignment vertical="center"/>
    </xf>
    <xf numFmtId="0" fontId="64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3" fillId="73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0" fontId="64" fillId="74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0" fontId="3" fillId="0" borderId="0" applyNumberFormat="0" applyFont="0" applyFill="0" applyBorder="0" applyAlignment="0" applyProtection="0"/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4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0" fontId="3" fillId="0" borderId="0" applyNumberFormat="0" applyFont="0" applyFill="0" applyBorder="0" applyAlignment="0" applyProtection="0"/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4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3" borderId="20">
      <alignment vertical="center"/>
    </xf>
    <xf numFmtId="304" fontId="64" fillId="73" borderId="20">
      <alignment vertical="center"/>
    </xf>
    <xf numFmtId="304" fontId="64" fillId="73" borderId="20">
      <alignment vertical="center"/>
    </xf>
    <xf numFmtId="304" fontId="64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3" borderId="20">
      <alignment vertical="center"/>
    </xf>
    <xf numFmtId="304" fontId="64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3" borderId="20">
      <alignment vertical="center"/>
    </xf>
    <xf numFmtId="304" fontId="64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2" fontId="64" fillId="73" borderId="20">
      <alignment vertical="center"/>
    </xf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2" fontId="64" fillId="74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3" borderId="20">
      <alignment vertical="center"/>
    </xf>
    <xf numFmtId="302" fontId="64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4" fontId="64" fillId="74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3" borderId="20">
      <alignment vertical="center"/>
    </xf>
    <xf numFmtId="304" fontId="64" fillId="73" borderId="20">
      <alignment vertical="center"/>
    </xf>
    <xf numFmtId="304" fontId="64" fillId="73" borderId="20">
      <alignment vertical="center"/>
    </xf>
    <xf numFmtId="304" fontId="64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4" fontId="64" fillId="73" borderId="20">
      <alignment vertical="center"/>
    </xf>
    <xf numFmtId="304" fontId="64" fillId="73" borderId="20">
      <alignment vertical="center"/>
    </xf>
    <xf numFmtId="304" fontId="64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4" fontId="64" fillId="74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3" borderId="20">
      <alignment vertical="center"/>
    </xf>
    <xf numFmtId="304" fontId="64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4" fontId="64" fillId="73" borderId="20">
      <alignment vertical="center"/>
    </xf>
    <xf numFmtId="304" fontId="64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2" fontId="64" fillId="74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3" borderId="20">
      <alignment vertical="center"/>
    </xf>
    <xf numFmtId="304" fontId="64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3" borderId="20">
      <alignment vertical="center"/>
    </xf>
    <xf numFmtId="304" fontId="64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5" fontId="63" fillId="73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3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3" fillId="73" borderId="20">
      <alignment vertical="center"/>
    </xf>
    <xf numFmtId="0" fontId="3" fillId="0" borderId="0" applyNumberFormat="0" applyFont="0" applyFill="0" applyBorder="0" applyAlignment="0" applyProtection="0"/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4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3" borderId="20">
      <alignment vertical="center"/>
    </xf>
    <xf numFmtId="304" fontId="64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3" borderId="20">
      <alignment vertical="center"/>
    </xf>
    <xf numFmtId="304" fontId="64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0" fontId="3" fillId="0" borderId="0" applyNumberFormat="0" applyFont="0" applyFill="0" applyBorder="0" applyAlignment="0" applyProtection="0"/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4" borderId="20">
      <alignment vertical="center"/>
    </xf>
    <xf numFmtId="304" fontId="64" fillId="74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4" borderId="20">
      <alignment vertical="center"/>
    </xf>
    <xf numFmtId="304" fontId="64" fillId="74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5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3" borderId="20">
      <alignment vertical="center"/>
    </xf>
    <xf numFmtId="304" fontId="64" fillId="73" borderId="20">
      <alignment vertical="center"/>
    </xf>
    <xf numFmtId="304" fontId="64" fillId="73" borderId="20">
      <alignment vertical="center"/>
    </xf>
    <xf numFmtId="304" fontId="64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5" fontId="63" fillId="73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3" borderId="20">
      <alignment vertical="center"/>
    </xf>
    <xf numFmtId="305" fontId="63" fillId="73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5" fontId="64" fillId="73" borderId="20">
      <alignment vertical="center"/>
    </xf>
    <xf numFmtId="305" fontId="64" fillId="73" borderId="20">
      <alignment vertical="center"/>
    </xf>
    <xf numFmtId="305" fontId="63" fillId="73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3" borderId="20">
      <alignment vertical="center"/>
    </xf>
    <xf numFmtId="305" fontId="64" fillId="73" borderId="20">
      <alignment vertical="center"/>
    </xf>
    <xf numFmtId="305" fontId="63" fillId="73" borderId="20">
      <alignment vertical="center"/>
    </xf>
    <xf numFmtId="305" fontId="63" fillId="73" borderId="20">
      <alignment vertical="center"/>
    </xf>
    <xf numFmtId="305" fontId="63" fillId="73" borderId="20">
      <alignment vertical="center"/>
    </xf>
    <xf numFmtId="305" fontId="63" fillId="73" borderId="20">
      <alignment vertical="center"/>
    </xf>
    <xf numFmtId="305" fontId="63" fillId="73" borderId="20">
      <alignment vertical="center"/>
    </xf>
    <xf numFmtId="305" fontId="63" fillId="73" borderId="20">
      <alignment vertical="center"/>
    </xf>
    <xf numFmtId="305" fontId="63" fillId="73" borderId="20">
      <alignment vertical="center"/>
    </xf>
    <xf numFmtId="305" fontId="63" fillId="73" borderId="20">
      <alignment vertical="center"/>
    </xf>
    <xf numFmtId="305" fontId="64" fillId="74" borderId="20">
      <alignment vertical="center"/>
    </xf>
    <xf numFmtId="305" fontId="63" fillId="73" borderId="20">
      <alignment vertical="center"/>
    </xf>
    <xf numFmtId="305" fontId="63" fillId="73" borderId="20">
      <alignment vertical="center"/>
    </xf>
    <xf numFmtId="305" fontId="63" fillId="73" borderId="20">
      <alignment vertical="center"/>
    </xf>
    <xf numFmtId="305" fontId="63" fillId="73" borderId="20">
      <alignment vertical="center"/>
    </xf>
    <xf numFmtId="305" fontId="63" fillId="73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4" fontId="64" fillId="73" borderId="20">
      <alignment vertical="center"/>
    </xf>
    <xf numFmtId="304" fontId="64" fillId="73" borderId="20">
      <alignment vertical="center"/>
    </xf>
    <xf numFmtId="304" fontId="64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5" fontId="63" fillId="73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4" fontId="64" fillId="74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5" fontId="63" fillId="73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3" borderId="20">
      <alignment vertical="center"/>
    </xf>
    <xf numFmtId="304" fontId="64" fillId="73" borderId="20">
      <alignment vertical="center"/>
    </xf>
    <xf numFmtId="305" fontId="63" fillId="73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4" fontId="64" fillId="73" borderId="20">
      <alignment vertical="center"/>
    </xf>
    <xf numFmtId="304" fontId="64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5" fontId="64" fillId="74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3" borderId="20">
      <alignment vertical="center"/>
    </xf>
    <xf numFmtId="304" fontId="64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3" borderId="20">
      <alignment vertical="center"/>
    </xf>
    <xf numFmtId="304" fontId="64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5" fontId="63" fillId="73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4" fontId="63" fillId="73" borderId="20">
      <alignment vertical="center"/>
    </xf>
    <xf numFmtId="305" fontId="64" fillId="74" borderId="20">
      <alignment vertical="center"/>
    </xf>
    <xf numFmtId="305" fontId="64" fillId="74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3" fillId="73" borderId="20">
      <alignment vertical="center"/>
    </xf>
    <xf numFmtId="303" fontId="63" fillId="73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3" fillId="73" borderId="20">
      <alignment vertical="center"/>
    </xf>
    <xf numFmtId="0" fontId="3" fillId="0" borderId="0" applyNumberFormat="0" applyFont="0" applyFill="0" applyBorder="0" applyAlignment="0" applyProtection="0"/>
    <xf numFmtId="303" fontId="63" fillId="73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74" borderId="20">
      <alignment vertical="center"/>
    </xf>
    <xf numFmtId="303" fontId="63" fillId="73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73" borderId="20">
      <alignment vertical="center"/>
    </xf>
    <xf numFmtId="303" fontId="64" fillId="73" borderId="20">
      <alignment vertical="center"/>
    </xf>
    <xf numFmtId="303" fontId="63" fillId="73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3" borderId="20">
      <alignment vertical="center"/>
    </xf>
    <xf numFmtId="303" fontId="64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4" fillId="74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3" fillId="73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0" fontId="3" fillId="0" borderId="0" applyNumberFormat="0" applyFont="0" applyFill="0" applyBorder="0" applyAlignment="0" applyProtection="0"/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3" fillId="73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74" borderId="20">
      <alignment vertical="center"/>
    </xf>
    <xf numFmtId="303" fontId="64" fillId="74" borderId="20">
      <alignment vertical="center"/>
    </xf>
    <xf numFmtId="303" fontId="63" fillId="73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3" fillId="73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3" borderId="20">
      <alignment vertical="center"/>
    </xf>
    <xf numFmtId="303" fontId="64" fillId="73" borderId="20">
      <alignment vertical="center"/>
    </xf>
    <xf numFmtId="303" fontId="64" fillId="73" borderId="20">
      <alignment vertical="center"/>
    </xf>
    <xf numFmtId="303" fontId="64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3" borderId="20">
      <alignment vertical="center"/>
    </xf>
    <xf numFmtId="304" fontId="64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3" borderId="20">
      <alignment vertical="center"/>
    </xf>
    <xf numFmtId="304" fontId="64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3" fontId="64" fillId="73" borderId="20">
      <alignment vertical="center"/>
    </xf>
    <xf numFmtId="303" fontId="64" fillId="73" borderId="20">
      <alignment vertical="center"/>
    </xf>
    <xf numFmtId="303" fontId="64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3" fontId="64" fillId="74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73" borderId="20">
      <alignment vertical="center"/>
    </xf>
    <xf numFmtId="303" fontId="64" fillId="73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3" fontId="64" fillId="73" borderId="20">
      <alignment vertical="center"/>
    </xf>
    <xf numFmtId="303" fontId="64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4" fontId="64" fillId="74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3" fontId="63" fillId="73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73" borderId="20">
      <alignment vertical="center"/>
    </xf>
    <xf numFmtId="303" fontId="64" fillId="73" borderId="20">
      <alignment vertical="center"/>
    </xf>
    <xf numFmtId="303" fontId="63" fillId="73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3" borderId="20">
      <alignment vertical="center"/>
    </xf>
    <xf numFmtId="303" fontId="64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4" fillId="74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3" fontId="64" fillId="74" borderId="20">
      <alignment vertical="center"/>
    </xf>
    <xf numFmtId="304" fontId="63" fillId="73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4" fontId="64" fillId="74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3" borderId="20">
      <alignment vertical="center"/>
    </xf>
    <xf numFmtId="302" fontId="64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3" fontId="64" fillId="73" borderId="20">
      <alignment vertical="center"/>
    </xf>
    <xf numFmtId="303" fontId="64" fillId="73" borderId="20">
      <alignment vertical="center"/>
    </xf>
    <xf numFmtId="303" fontId="64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3" fontId="64" fillId="74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73" borderId="20">
      <alignment vertical="center"/>
    </xf>
    <xf numFmtId="303" fontId="64" fillId="73" borderId="20">
      <alignment vertical="center"/>
    </xf>
    <xf numFmtId="302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3" fontId="64" fillId="73" borderId="20">
      <alignment vertical="center"/>
    </xf>
    <xf numFmtId="303" fontId="64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2" fontId="64" fillId="74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3" fontId="63" fillId="73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2" fontId="64" fillId="74" borderId="20">
      <alignment vertical="center"/>
    </xf>
    <xf numFmtId="303" fontId="64" fillId="74" borderId="20">
      <alignment vertical="center"/>
    </xf>
    <xf numFmtId="306" fontId="6" fillId="0" borderId="0">
      <alignment horizontal="right"/>
    </xf>
    <xf numFmtId="40" fontId="3" fillId="0" borderId="0"/>
    <xf numFmtId="1" fontId="146" fillId="4" borderId="0">
      <alignment horizontal="center"/>
    </xf>
    <xf numFmtId="166" fontId="14" fillId="0" borderId="0" applyNumberFormat="0" applyFont="0" applyFill="0" applyBorder="0" applyAlignment="0" applyProtection="0">
      <alignment horizontal="left"/>
    </xf>
    <xf numFmtId="15" fontId="14" fillId="0" borderId="0" applyFont="0" applyFill="0" applyBorder="0" applyAlignment="0" applyProtection="0"/>
    <xf numFmtId="4" fontId="14" fillId="0" borderId="0" applyFont="0" applyFill="0" applyBorder="0" applyAlignment="0" applyProtection="0"/>
    <xf numFmtId="166" fontId="147" fillId="0" borderId="11">
      <alignment horizontal="center"/>
    </xf>
    <xf numFmtId="3" fontId="14" fillId="0" borderId="0" applyFont="0" applyFill="0" applyBorder="0" applyAlignment="0" applyProtection="0"/>
    <xf numFmtId="166" fontId="14" fillId="75" borderId="0" applyNumberFormat="0" applyFont="0" applyBorder="0" applyAlignment="0" applyProtection="0"/>
    <xf numFmtId="307" fontId="3" fillId="54" borderId="34" applyFont="0" applyFill="0" applyBorder="0" applyAlignment="0" applyProtection="0"/>
    <xf numFmtId="308" fontId="6" fillId="4" borderId="0"/>
    <xf numFmtId="309" fontId="148" fillId="4" borderId="0" applyFill="0"/>
    <xf numFmtId="166" fontId="149" fillId="0" borderId="0">
      <alignment horizontal="left" indent="7"/>
    </xf>
    <xf numFmtId="166" fontId="148" fillId="0" borderId="0" applyFill="0">
      <alignment horizontal="left" indent="7"/>
    </xf>
    <xf numFmtId="309" fontId="34" fillId="0" borderId="14">
      <alignment horizontal="right"/>
    </xf>
    <xf numFmtId="166" fontId="34" fillId="0" borderId="20" applyNumberFormat="0" applyFont="0" applyBorder="0">
      <alignment horizontal="right"/>
    </xf>
    <xf numFmtId="166" fontId="150" fillId="0" borderId="0" applyFill="0"/>
    <xf numFmtId="166" fontId="34" fillId="0" borderId="0" applyFill="0"/>
    <xf numFmtId="309" fontId="151" fillId="0" borderId="14" applyFill="0"/>
    <xf numFmtId="166" fontId="3" fillId="0" borderId="0" applyNumberFormat="0" applyFont="0" applyBorder="0" applyAlignment="0"/>
    <xf numFmtId="166" fontId="152" fillId="0" borderId="0" applyFill="0">
      <alignment horizontal="left" indent="1"/>
    </xf>
    <xf numFmtId="166" fontId="151" fillId="0" borderId="0">
      <alignment horizontal="left" indent="1"/>
    </xf>
    <xf numFmtId="309" fontId="34" fillId="0" borderId="14" applyFill="0"/>
    <xf numFmtId="166" fontId="3" fillId="0" borderId="0" applyNumberFormat="0" applyFont="0" applyFill="0" applyBorder="0" applyAlignment="0"/>
    <xf numFmtId="166" fontId="150" fillId="0" borderId="0" applyFill="0">
      <alignment horizontal="left" indent="2"/>
    </xf>
    <xf numFmtId="166" fontId="34" fillId="0" borderId="0" applyFill="0">
      <alignment horizontal="left" indent="2"/>
    </xf>
    <xf numFmtId="309" fontId="151" fillId="0" borderId="14" applyFill="0"/>
    <xf numFmtId="166" fontId="3" fillId="0" borderId="0" applyNumberFormat="0" applyFont="0" applyBorder="0" applyAlignment="0"/>
    <xf numFmtId="166" fontId="152" fillId="0" borderId="0">
      <alignment horizontal="left" indent="3"/>
    </xf>
    <xf numFmtId="166" fontId="151" fillId="0" borderId="0" applyFill="0">
      <alignment horizontal="left" indent="3"/>
    </xf>
    <xf numFmtId="309" fontId="34" fillId="0" borderId="14" applyFill="0"/>
    <xf numFmtId="166" fontId="3" fillId="0" borderId="0" applyNumberFormat="0" applyFont="0" applyBorder="0" applyAlignment="0"/>
    <xf numFmtId="166" fontId="150" fillId="0" borderId="0">
      <alignment horizontal="left" indent="4"/>
    </xf>
    <xf numFmtId="166" fontId="34" fillId="0" borderId="0" applyFill="0">
      <alignment horizontal="left" indent="4"/>
    </xf>
    <xf numFmtId="309" fontId="151" fillId="0" borderId="14" applyFill="0"/>
    <xf numFmtId="166" fontId="3" fillId="0" borderId="0" applyNumberFormat="0" applyFont="0" applyBorder="0" applyAlignment="0"/>
    <xf numFmtId="166" fontId="152" fillId="0" borderId="0">
      <alignment horizontal="left" indent="5"/>
    </xf>
    <xf numFmtId="166" fontId="151" fillId="0" borderId="0" applyFill="0">
      <alignment horizontal="left" indent="5"/>
    </xf>
    <xf numFmtId="309" fontId="34" fillId="0" borderId="14" applyFill="0"/>
    <xf numFmtId="166" fontId="3" fillId="0" borderId="0" applyNumberFormat="0" applyFont="0" applyFill="0" applyBorder="0" applyAlignment="0"/>
    <xf numFmtId="166" fontId="34" fillId="0" borderId="0" applyFill="0">
      <alignment horizontal="left" indent="6"/>
    </xf>
    <xf numFmtId="310" fontId="6" fillId="4" borderId="6">
      <alignment horizontal="right"/>
    </xf>
    <xf numFmtId="0" fontId="153" fillId="0" borderId="0"/>
    <xf numFmtId="14" fontId="154" fillId="0" borderId="0" applyNumberFormat="0" applyFill="0" applyBorder="0" applyAlignment="0" applyProtection="0">
      <alignment horizontal="left"/>
    </xf>
    <xf numFmtId="311" fontId="63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3" fillId="0" borderId="0">
      <protection locked="0"/>
    </xf>
    <xf numFmtId="311" fontId="64" fillId="0" borderId="0">
      <protection locked="0"/>
    </xf>
    <xf numFmtId="311" fontId="63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3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3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1" fontId="64" fillId="0" borderId="0">
      <protection locked="0"/>
    </xf>
    <xf numFmtId="311" fontId="63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1" fontId="64" fillId="0" borderId="0">
      <protection locked="0"/>
    </xf>
    <xf numFmtId="311" fontId="64" fillId="0" borderId="0">
      <protection locked="0"/>
    </xf>
    <xf numFmtId="311" fontId="63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3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3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1" fontId="64" fillId="0" borderId="0">
      <protection locked="0"/>
    </xf>
    <xf numFmtId="311" fontId="64" fillId="0" borderId="0">
      <protection locked="0"/>
    </xf>
    <xf numFmtId="311" fontId="63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3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3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1" fontId="64" fillId="0" borderId="0">
      <protection locked="0"/>
    </xf>
    <xf numFmtId="311" fontId="63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1" fontId="64" fillId="0" borderId="0">
      <protection locked="0"/>
    </xf>
    <xf numFmtId="311" fontId="64" fillId="0" borderId="0">
      <protection locked="0"/>
    </xf>
    <xf numFmtId="311" fontId="63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3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3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1" fontId="64" fillId="0" borderId="0">
      <protection locked="0"/>
    </xf>
    <xf numFmtId="311" fontId="64" fillId="0" borderId="0">
      <protection locked="0"/>
    </xf>
    <xf numFmtId="311" fontId="63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3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11" fontId="64" fillId="0" borderId="0"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1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0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0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76" borderId="20">
      <alignment vertical="center"/>
      <protection locked="0"/>
    </xf>
    <xf numFmtId="0" fontId="64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3" fillId="76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0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0" fontId="3" fillId="0" borderId="0" applyNumberFormat="0" applyFont="0" applyFill="0" applyBorder="0" applyAlignment="0" applyProtection="0"/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6" borderId="20">
      <alignment vertical="center"/>
      <protection locked="0"/>
    </xf>
    <xf numFmtId="304" fontId="63" fillId="76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6" borderId="20">
      <alignment vertical="center"/>
      <protection locked="0"/>
    </xf>
    <xf numFmtId="304" fontId="64" fillId="76" borderId="20">
      <alignment vertical="center"/>
      <protection locked="0"/>
    </xf>
    <xf numFmtId="304" fontId="63" fillId="76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76" borderId="20">
      <alignment vertical="center"/>
      <protection locked="0"/>
    </xf>
    <xf numFmtId="304" fontId="64" fillId="76" borderId="20">
      <alignment vertical="center"/>
      <protection locked="0"/>
    </xf>
    <xf numFmtId="304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4" fillId="65" borderId="20">
      <alignment vertical="center"/>
      <protection locked="0"/>
    </xf>
    <xf numFmtId="304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4" fontId="63" fillId="76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4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4" fontId="63" fillId="76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1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302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302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76" borderId="20">
      <alignment vertical="center"/>
      <protection locked="0"/>
    </xf>
    <xf numFmtId="229" fontId="64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3" fillId="76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229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0" fontId="3" fillId="0" borderId="0" applyNumberFormat="0" applyFont="0" applyFill="0" applyBorder="0" applyAlignment="0" applyProtection="0"/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3" fillId="76" borderId="20">
      <alignment vertical="center"/>
      <protection locked="0"/>
    </xf>
    <xf numFmtId="0" fontId="3" fillId="0" borderId="0" applyNumberFormat="0" applyFont="0" applyFill="0" applyBorder="0" applyAlignment="0" applyProtection="0"/>
    <xf numFmtId="304" fontId="63" fillId="76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65" borderId="20">
      <alignment vertical="center"/>
      <protection locked="0"/>
    </xf>
    <xf numFmtId="304" fontId="63" fillId="76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6" borderId="20">
      <alignment vertical="center"/>
      <protection locked="0"/>
    </xf>
    <xf numFmtId="304" fontId="64" fillId="76" borderId="20">
      <alignment vertical="center"/>
      <protection locked="0"/>
    </xf>
    <xf numFmtId="304" fontId="63" fillId="76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76" borderId="20">
      <alignment vertical="center"/>
      <protection locked="0"/>
    </xf>
    <xf numFmtId="304" fontId="64" fillId="76" borderId="20">
      <alignment vertical="center"/>
      <protection locked="0"/>
    </xf>
    <xf numFmtId="304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4" fillId="65" borderId="20">
      <alignment vertical="center"/>
      <protection locked="0"/>
    </xf>
    <xf numFmtId="304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3" fillId="76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3" fillId="76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3" fillId="76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3" fillId="76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3" fillId="76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4" fontId="64" fillId="65" borderId="20">
      <alignment vertical="center"/>
      <protection locked="0"/>
    </xf>
    <xf numFmtId="30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76" borderId="20">
      <alignment vertical="center"/>
      <protection locked="0"/>
    </xf>
    <xf numFmtId="312" fontId="64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4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1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02" fontId="63" fillId="76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12" fontId="64" fillId="65" borderId="20">
      <alignment vertical="center"/>
      <protection locked="0"/>
    </xf>
    <xf numFmtId="302" fontId="64" fillId="65" borderId="20">
      <alignment vertical="center"/>
      <protection locked="0"/>
    </xf>
    <xf numFmtId="302" fontId="64" fillId="65" borderId="20">
      <alignment vertical="center"/>
      <protection locked="0"/>
    </xf>
    <xf numFmtId="313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13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05" fontId="63" fillId="77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3" fillId="77" borderId="20">
      <alignment vertical="center"/>
    </xf>
    <xf numFmtId="0" fontId="3" fillId="0" borderId="0" applyNumberFormat="0" applyFont="0" applyFill="0" applyBorder="0" applyAlignment="0" applyProtection="0"/>
    <xf numFmtId="305" fontId="63" fillId="77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5" fontId="64" fillId="78" borderId="20">
      <alignment vertical="center"/>
    </xf>
    <xf numFmtId="305" fontId="63" fillId="77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5" fontId="64" fillId="77" borderId="20">
      <alignment vertical="center"/>
    </xf>
    <xf numFmtId="305" fontId="64" fillId="77" borderId="20">
      <alignment vertical="center"/>
    </xf>
    <xf numFmtId="305" fontId="63" fillId="77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7" borderId="20">
      <alignment vertical="center"/>
    </xf>
    <xf numFmtId="305" fontId="64" fillId="77" borderId="20">
      <alignment vertical="center"/>
    </xf>
    <xf numFmtId="305" fontId="63" fillId="77" borderId="20">
      <alignment vertical="center"/>
    </xf>
    <xf numFmtId="305" fontId="63" fillId="77" borderId="20">
      <alignment vertical="center"/>
    </xf>
    <xf numFmtId="305" fontId="63" fillId="77" borderId="20">
      <alignment vertical="center"/>
    </xf>
    <xf numFmtId="305" fontId="63" fillId="77" borderId="20">
      <alignment vertical="center"/>
    </xf>
    <xf numFmtId="305" fontId="63" fillId="77" borderId="20">
      <alignment vertical="center"/>
    </xf>
    <xf numFmtId="305" fontId="63" fillId="77" borderId="20">
      <alignment vertical="center"/>
    </xf>
    <xf numFmtId="305" fontId="63" fillId="77" borderId="20">
      <alignment vertical="center"/>
    </xf>
    <xf numFmtId="305" fontId="63" fillId="77" borderId="20">
      <alignment vertical="center"/>
    </xf>
    <xf numFmtId="305" fontId="64" fillId="78" borderId="20">
      <alignment vertical="center"/>
    </xf>
    <xf numFmtId="305" fontId="63" fillId="77" borderId="20">
      <alignment vertical="center"/>
    </xf>
    <xf numFmtId="305" fontId="63" fillId="77" borderId="20">
      <alignment vertical="center"/>
    </xf>
    <xf numFmtId="305" fontId="63" fillId="77" borderId="20">
      <alignment vertical="center"/>
    </xf>
    <xf numFmtId="305" fontId="63" fillId="77" borderId="20">
      <alignment vertical="center"/>
    </xf>
    <xf numFmtId="305" fontId="63" fillId="77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3" fillId="77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0" fontId="3" fillId="0" borderId="0" applyNumberFormat="0" applyFont="0" applyFill="0" applyBorder="0" applyAlignment="0" applyProtection="0"/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3" fillId="77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5" fontId="64" fillId="78" borderId="20">
      <alignment vertical="center"/>
    </xf>
    <xf numFmtId="305" fontId="64" fillId="78" borderId="20">
      <alignment vertical="center"/>
    </xf>
    <xf numFmtId="305" fontId="63" fillId="77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3" fillId="77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05" fontId="64" fillId="78" borderId="20">
      <alignment vertical="center"/>
    </xf>
    <xf numFmtId="312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7" borderId="20">
      <alignment vertical="center"/>
    </xf>
    <xf numFmtId="304" fontId="64" fillId="77" borderId="20">
      <alignment vertical="center"/>
    </xf>
    <xf numFmtId="304" fontId="64" fillId="77" borderId="20">
      <alignment vertical="center"/>
    </xf>
    <xf numFmtId="304" fontId="64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3" fillId="77" borderId="20">
      <alignment vertical="center"/>
    </xf>
    <xf numFmtId="0" fontId="3" fillId="0" borderId="0" applyNumberFormat="0" applyFont="0" applyFill="0" applyBorder="0" applyAlignment="0" applyProtection="0"/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8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7" borderId="20">
      <alignment vertical="center"/>
    </xf>
    <xf numFmtId="304" fontId="64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7" borderId="20">
      <alignment vertical="center"/>
    </xf>
    <xf numFmtId="304" fontId="64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0" fontId="3" fillId="0" borderId="0" applyNumberFormat="0" applyFont="0" applyFill="0" applyBorder="0" applyAlignment="0" applyProtection="0"/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8" borderId="20">
      <alignment vertical="center"/>
    </xf>
    <xf numFmtId="304" fontId="64" fillId="78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04" fontId="64" fillId="77" borderId="20">
      <alignment vertical="center"/>
    </xf>
    <xf numFmtId="304" fontId="64" fillId="77" borderId="20">
      <alignment vertical="center"/>
    </xf>
    <xf numFmtId="304" fontId="64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04" fontId="64" fillId="78" borderId="20">
      <alignment vertical="center"/>
    </xf>
    <xf numFmtId="304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7" borderId="20">
      <alignment vertical="center"/>
    </xf>
    <xf numFmtId="304" fontId="64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04" fontId="64" fillId="77" borderId="20">
      <alignment vertical="center"/>
    </xf>
    <xf numFmtId="304" fontId="64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12" fontId="64" fillId="78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7" borderId="20">
      <alignment vertical="center"/>
    </xf>
    <xf numFmtId="304" fontId="64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7" borderId="20">
      <alignment vertical="center"/>
    </xf>
    <xf numFmtId="304" fontId="64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3" fillId="77" borderId="20">
      <alignment vertical="center"/>
    </xf>
    <xf numFmtId="303" fontId="63" fillId="77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3" fillId="77" borderId="20">
      <alignment vertical="center"/>
    </xf>
    <xf numFmtId="0" fontId="3" fillId="0" borderId="0" applyNumberFormat="0" applyFont="0" applyFill="0" applyBorder="0" applyAlignment="0" applyProtection="0"/>
    <xf numFmtId="303" fontId="63" fillId="77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78" borderId="20">
      <alignment vertical="center"/>
    </xf>
    <xf numFmtId="303" fontId="63" fillId="77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77" borderId="20">
      <alignment vertical="center"/>
    </xf>
    <xf numFmtId="303" fontId="64" fillId="77" borderId="20">
      <alignment vertical="center"/>
    </xf>
    <xf numFmtId="303" fontId="63" fillId="77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7" borderId="20">
      <alignment vertical="center"/>
    </xf>
    <xf numFmtId="303" fontId="64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4" fillId="78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3" fillId="77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0" fontId="3" fillId="0" borderId="0" applyNumberFormat="0" applyFont="0" applyFill="0" applyBorder="0" applyAlignment="0" applyProtection="0"/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3" fillId="77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78" borderId="20">
      <alignment vertical="center"/>
    </xf>
    <xf numFmtId="303" fontId="64" fillId="78" borderId="20">
      <alignment vertical="center"/>
    </xf>
    <xf numFmtId="303" fontId="63" fillId="77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3" fillId="77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7" borderId="20">
      <alignment vertical="center"/>
    </xf>
    <xf numFmtId="303" fontId="64" fillId="77" borderId="20">
      <alignment vertical="center"/>
    </xf>
    <xf numFmtId="303" fontId="64" fillId="77" borderId="20">
      <alignment vertical="center"/>
    </xf>
    <xf numFmtId="303" fontId="64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7" borderId="20">
      <alignment vertical="center"/>
    </xf>
    <xf numFmtId="304" fontId="64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7" borderId="20">
      <alignment vertical="center"/>
    </xf>
    <xf numFmtId="304" fontId="64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3" fontId="64" fillId="77" borderId="20">
      <alignment vertical="center"/>
    </xf>
    <xf numFmtId="303" fontId="64" fillId="77" borderId="20">
      <alignment vertical="center"/>
    </xf>
    <xf numFmtId="303" fontId="64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3" fontId="64" fillId="78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77" borderId="20">
      <alignment vertical="center"/>
    </xf>
    <xf numFmtId="303" fontId="64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3" fontId="64" fillId="77" borderId="20">
      <alignment vertical="center"/>
    </xf>
    <xf numFmtId="303" fontId="64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4" fontId="64" fillId="78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3" fontId="63" fillId="77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77" borderId="20">
      <alignment vertical="center"/>
    </xf>
    <xf numFmtId="303" fontId="64" fillId="77" borderId="20">
      <alignment vertical="center"/>
    </xf>
    <xf numFmtId="303" fontId="63" fillId="77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7" borderId="20">
      <alignment vertical="center"/>
    </xf>
    <xf numFmtId="303" fontId="64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4" fillId="78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3" fillId="77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3" fontId="64" fillId="78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7" borderId="20">
      <alignment vertical="center"/>
    </xf>
    <xf numFmtId="312" fontId="64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02" fontId="64" fillId="78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4" fillId="77" borderId="20">
      <alignment vertical="center"/>
    </xf>
    <xf numFmtId="31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1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12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3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13" fontId="63" fillId="77" borderId="20">
      <alignment vertical="center"/>
    </xf>
    <xf numFmtId="313" fontId="63" fillId="77" borderId="20">
      <alignment vertical="center"/>
    </xf>
    <xf numFmtId="302" fontId="64" fillId="78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7" borderId="20">
      <alignment vertical="center"/>
    </xf>
    <xf numFmtId="0" fontId="64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3" fillId="77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0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0" fontId="3" fillId="0" borderId="0" applyNumberFormat="0" applyFont="0" applyFill="0" applyBorder="0" applyAlignment="0" applyProtection="0"/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7" borderId="20">
      <alignment vertical="center"/>
    </xf>
    <xf numFmtId="304" fontId="64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7" borderId="20">
      <alignment vertical="center"/>
    </xf>
    <xf numFmtId="304" fontId="64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4" fillId="77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4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4" fontId="63" fillId="77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7" borderId="20">
      <alignment vertical="center"/>
    </xf>
    <xf numFmtId="302" fontId="64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3" fillId="77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8" borderId="20">
      <alignment vertical="center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305" fontId="63" fillId="80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9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80" borderId="20">
      <alignment horizontal="right" vertical="center"/>
      <protection locked="0"/>
    </xf>
    <xf numFmtId="304" fontId="64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80" borderId="20">
      <alignment horizontal="right" vertical="center"/>
      <protection locked="0"/>
    </xf>
    <xf numFmtId="304" fontId="64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80" borderId="20">
      <alignment horizontal="right" vertical="center"/>
      <protection locked="0"/>
    </xf>
    <xf numFmtId="304" fontId="64" fillId="80" borderId="20">
      <alignment horizontal="right" vertical="center"/>
      <protection locked="0"/>
    </xf>
    <xf numFmtId="304" fontId="64" fillId="80" borderId="20">
      <alignment horizontal="right" vertical="center"/>
      <protection locked="0"/>
    </xf>
    <xf numFmtId="304" fontId="64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5" fontId="63" fillId="80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80" borderId="20">
      <alignment horizontal="right" vertical="center"/>
      <protection locked="0"/>
    </xf>
    <xf numFmtId="305" fontId="63" fillId="80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5" fontId="64" fillId="80" borderId="20">
      <alignment horizontal="right" vertical="center"/>
      <protection locked="0"/>
    </xf>
    <xf numFmtId="305" fontId="64" fillId="80" borderId="20">
      <alignment horizontal="right" vertical="center"/>
      <protection locked="0"/>
    </xf>
    <xf numFmtId="305" fontId="63" fillId="80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80" borderId="20">
      <alignment horizontal="right" vertical="center"/>
      <protection locked="0"/>
    </xf>
    <xf numFmtId="305" fontId="64" fillId="80" borderId="20">
      <alignment horizontal="right" vertical="center"/>
      <protection locked="0"/>
    </xf>
    <xf numFmtId="305" fontId="63" fillId="80" borderId="20">
      <alignment horizontal="right" vertical="center"/>
      <protection locked="0"/>
    </xf>
    <xf numFmtId="305" fontId="63" fillId="80" borderId="20">
      <alignment horizontal="right" vertical="center"/>
      <protection locked="0"/>
    </xf>
    <xf numFmtId="305" fontId="63" fillId="80" borderId="20">
      <alignment horizontal="right" vertical="center"/>
      <protection locked="0"/>
    </xf>
    <xf numFmtId="305" fontId="63" fillId="80" borderId="20">
      <alignment horizontal="right" vertical="center"/>
      <protection locked="0"/>
    </xf>
    <xf numFmtId="305" fontId="63" fillId="80" borderId="20">
      <alignment horizontal="right" vertical="center"/>
      <protection locked="0"/>
    </xf>
    <xf numFmtId="305" fontId="63" fillId="80" borderId="20">
      <alignment horizontal="right" vertical="center"/>
      <protection locked="0"/>
    </xf>
    <xf numFmtId="305" fontId="63" fillId="80" borderId="20">
      <alignment horizontal="right" vertical="center"/>
      <protection locked="0"/>
    </xf>
    <xf numFmtId="305" fontId="63" fillId="80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3" fillId="80" borderId="20">
      <alignment horizontal="right" vertical="center"/>
      <protection locked="0"/>
    </xf>
    <xf numFmtId="305" fontId="63" fillId="80" borderId="20">
      <alignment horizontal="right" vertical="center"/>
      <protection locked="0"/>
    </xf>
    <xf numFmtId="305" fontId="63" fillId="80" borderId="20">
      <alignment horizontal="right" vertical="center"/>
      <protection locked="0"/>
    </xf>
    <xf numFmtId="305" fontId="63" fillId="80" borderId="20">
      <alignment horizontal="right" vertical="center"/>
      <protection locked="0"/>
    </xf>
    <xf numFmtId="305" fontId="63" fillId="80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4" fontId="64" fillId="80" borderId="20">
      <alignment horizontal="right" vertical="center"/>
      <protection locked="0"/>
    </xf>
    <xf numFmtId="304" fontId="64" fillId="80" borderId="20">
      <alignment horizontal="right" vertical="center"/>
      <protection locked="0"/>
    </xf>
    <xf numFmtId="304" fontId="64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5" fontId="63" fillId="80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5" fontId="63" fillId="80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80" borderId="20">
      <alignment horizontal="right" vertical="center"/>
      <protection locked="0"/>
    </xf>
    <xf numFmtId="304" fontId="64" fillId="80" borderId="20">
      <alignment horizontal="right" vertical="center"/>
      <protection locked="0"/>
    </xf>
    <xf numFmtId="305" fontId="63" fillId="80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4" fontId="64" fillId="80" borderId="20">
      <alignment horizontal="right" vertical="center"/>
      <protection locked="0"/>
    </xf>
    <xf numFmtId="304" fontId="64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80" borderId="20">
      <alignment horizontal="right" vertical="center"/>
      <protection locked="0"/>
    </xf>
    <xf numFmtId="304" fontId="64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80" borderId="20">
      <alignment horizontal="right" vertical="center"/>
      <protection locked="0"/>
    </xf>
    <xf numFmtId="304" fontId="64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5" fontId="63" fillId="80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305" fontId="64" fillId="79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03" fontId="63" fillId="80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79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80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80" borderId="20">
      <alignment horizontal="right" vertical="center"/>
      <protection locked="0"/>
    </xf>
    <xf numFmtId="304" fontId="64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80" borderId="20">
      <alignment horizontal="right" vertical="center"/>
      <protection locked="0"/>
    </xf>
    <xf numFmtId="304" fontId="64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80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80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4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80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3" fontId="64" fillId="80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4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3" fillId="80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0" fontId="63" fillId="80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0" fontId="64" fillId="79" borderId="20">
      <alignment horizontal="right" vertical="center"/>
      <protection locked="0"/>
    </xf>
    <xf numFmtId="303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4" fontId="64" fillId="80" borderId="20">
      <alignment horizontal="right" vertical="center"/>
      <protection locked="0"/>
    </xf>
    <xf numFmtId="304" fontId="64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80" borderId="20">
      <alignment horizontal="right" vertical="center"/>
      <protection locked="0"/>
    </xf>
    <xf numFmtId="304" fontId="64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4" fontId="63" fillId="80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4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3" fillId="80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02" fontId="64" fillId="79" borderId="20">
      <alignment horizontal="right" vertical="center"/>
      <protection locked="0"/>
    </xf>
    <xf numFmtId="311" fontId="64" fillId="0" borderId="0">
      <protection locked="0"/>
    </xf>
    <xf numFmtId="314" fontId="3" fillId="0" borderId="0" applyFont="0" applyFill="0" applyBorder="0" applyAlignment="0" applyProtection="0"/>
    <xf numFmtId="315" fontId="155" fillId="0" borderId="0"/>
    <xf numFmtId="181" fontId="156" fillId="0" borderId="0"/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protection locked="0"/>
    </xf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alignment horizontal="centerContinuous"/>
    </xf>
    <xf numFmtId="181" fontId="156" fillId="0" borderId="0"/>
    <xf numFmtId="166" fontId="156" fillId="0" borderId="35">
      <protection locked="0"/>
    </xf>
    <xf numFmtId="166" fontId="156" fillId="0" borderId="35">
      <protection locked="0"/>
    </xf>
    <xf numFmtId="166" fontId="156" fillId="0" borderId="35">
      <protection locked="0"/>
    </xf>
    <xf numFmtId="181" fontId="156" fillId="0" borderId="0"/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protection locked="0"/>
    </xf>
    <xf numFmtId="166" fontId="156" fillId="0" borderId="35">
      <protection locked="0"/>
    </xf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alignment horizontal="centerContinuous"/>
    </xf>
    <xf numFmtId="181" fontId="156" fillId="0" borderId="0"/>
    <xf numFmtId="166" fontId="156" fillId="0" borderId="35">
      <protection locked="0"/>
    </xf>
    <xf numFmtId="166" fontId="156" fillId="0" borderId="35">
      <protection locked="0"/>
    </xf>
    <xf numFmtId="166" fontId="156" fillId="0" borderId="35">
      <protection locked="0"/>
    </xf>
    <xf numFmtId="181" fontId="156" fillId="0" borderId="0"/>
    <xf numFmtId="166" fontId="156" fillId="0" borderId="35">
      <protection locked="0"/>
    </xf>
    <xf numFmtId="166" fontId="156" fillId="0" borderId="35">
      <protection locked="0"/>
    </xf>
    <xf numFmtId="166" fontId="156" fillId="0" borderId="35">
      <protection locked="0"/>
    </xf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alignment horizontal="centerContinuous"/>
    </xf>
    <xf numFmtId="181" fontId="156" fillId="0" borderId="0"/>
    <xf numFmtId="166" fontId="156" fillId="0" borderId="35">
      <protection locked="0"/>
    </xf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protection locked="0"/>
    </xf>
    <xf numFmtId="166" fontId="156" fillId="0" borderId="35">
      <protection locked="0"/>
    </xf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alignment horizontal="centerContinuous"/>
    </xf>
    <xf numFmtId="181" fontId="156" fillId="0" borderId="0"/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protection locked="0"/>
    </xf>
    <xf numFmtId="166" fontId="156" fillId="0" borderId="35">
      <protection locked="0"/>
    </xf>
    <xf numFmtId="166" fontId="156" fillId="0" borderId="35">
      <protection locked="0"/>
    </xf>
    <xf numFmtId="181" fontId="156" fillId="0" borderId="0"/>
    <xf numFmtId="166" fontId="156" fillId="0" borderId="0"/>
    <xf numFmtId="181" fontId="156" fillId="0" borderId="0"/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protection locked="0"/>
    </xf>
    <xf numFmtId="181" fontId="156" fillId="0" borderId="0"/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protection locked="0"/>
    </xf>
    <xf numFmtId="166" fontId="156" fillId="0" borderId="35">
      <protection locked="0"/>
    </xf>
    <xf numFmtId="166" fontId="156" fillId="0" borderId="35">
      <protection locked="0"/>
    </xf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protection locked="0"/>
    </xf>
    <xf numFmtId="166" fontId="156" fillId="0" borderId="35">
      <protection locked="0"/>
    </xf>
    <xf numFmtId="166" fontId="156" fillId="0" borderId="35">
      <protection locked="0"/>
    </xf>
    <xf numFmtId="166" fontId="156" fillId="0" borderId="35">
      <protection locked="0"/>
    </xf>
    <xf numFmtId="166" fontId="156" fillId="0" borderId="35">
      <protection locked="0"/>
    </xf>
    <xf numFmtId="166" fontId="156" fillId="0" borderId="35">
      <protection locked="0"/>
    </xf>
    <xf numFmtId="181" fontId="156" fillId="0" borderId="0"/>
    <xf numFmtId="166" fontId="156" fillId="0" borderId="35">
      <protection locked="0"/>
    </xf>
    <xf numFmtId="166" fontId="156" fillId="0" borderId="35">
      <protection locked="0"/>
    </xf>
    <xf numFmtId="166" fontId="156" fillId="0" borderId="35">
      <protection locked="0"/>
    </xf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protection locked="0"/>
    </xf>
    <xf numFmtId="166" fontId="156" fillId="0" borderId="35">
      <protection locked="0"/>
    </xf>
    <xf numFmtId="166" fontId="156" fillId="0" borderId="35">
      <protection locked="0"/>
    </xf>
    <xf numFmtId="166" fontId="156" fillId="0" borderId="35">
      <protection locked="0"/>
    </xf>
    <xf numFmtId="166" fontId="156" fillId="0" borderId="35">
      <protection locked="0"/>
    </xf>
    <xf numFmtId="181" fontId="156" fillId="0" borderId="0"/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alignment horizontal="centerContinuous"/>
    </xf>
    <xf numFmtId="181" fontId="156" fillId="0" borderId="0"/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alignment horizontal="centerContinuous"/>
    </xf>
    <xf numFmtId="181" fontId="156" fillId="0" borderId="0"/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alignment horizontal="centerContinuous"/>
    </xf>
    <xf numFmtId="181" fontId="156" fillId="0" borderId="0"/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protection locked="0"/>
    </xf>
    <xf numFmtId="166" fontId="156" fillId="0" borderId="35">
      <alignment horizontal="centerContinuous"/>
    </xf>
    <xf numFmtId="166" fontId="156" fillId="0" borderId="35">
      <alignment horizontal="centerContinuous"/>
    </xf>
    <xf numFmtId="166" fontId="156" fillId="0" borderId="35">
      <alignment horizontal="centerContinuous"/>
    </xf>
    <xf numFmtId="181" fontId="156" fillId="0" borderId="0"/>
    <xf numFmtId="166" fontId="156" fillId="0" borderId="35">
      <protection locked="0"/>
    </xf>
    <xf numFmtId="166" fontId="156" fillId="0" borderId="35">
      <protection locked="0"/>
    </xf>
    <xf numFmtId="166" fontId="157" fillId="0" borderId="36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8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1" fillId="61" borderId="37" applyNumberFormat="0" applyProtection="0">
      <alignment vertical="center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4" fontId="158" fillId="61" borderId="37" applyNumberFormat="0" applyProtection="0">
      <alignment horizontal="left" vertical="center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0" fontId="158" fillId="61" borderId="37" applyNumberFormat="0" applyProtection="0">
      <alignment horizontal="left" vertical="top" indent="1"/>
    </xf>
    <xf numFmtId="4" fontId="158" fillId="5" borderId="0" applyNumberFormat="0" applyProtection="0">
      <alignment horizontal="left" vertical="center" indent="1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8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7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38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0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24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4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17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81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26" fillId="18" borderId="37" applyNumberFormat="0" applyProtection="0">
      <alignment horizontal="right" vertical="center"/>
    </xf>
    <xf numFmtId="4" fontId="158" fillId="82" borderId="38" applyNumberFormat="0" applyProtection="0">
      <alignment horizontal="left" vertical="center" indent="1"/>
    </xf>
    <xf numFmtId="4" fontId="26" fillId="83" borderId="0" applyNumberFormat="0" applyProtection="0">
      <alignment horizontal="left" vertical="center" indent="1"/>
    </xf>
    <xf numFmtId="4" fontId="78" fillId="16" borderId="0" applyNumberFormat="0" applyProtection="0">
      <alignment horizontal="left" vertical="center" indent="1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5" borderId="37" applyNumberFormat="0" applyProtection="0">
      <alignment horizontal="right" vertical="center"/>
    </xf>
    <xf numFmtId="4" fontId="26" fillId="83" borderId="0" applyNumberFormat="0" applyProtection="0">
      <alignment horizontal="left" vertical="center" indent="1"/>
    </xf>
    <xf numFmtId="4" fontId="26" fillId="83" borderId="0" applyNumberFormat="0" applyProtection="0">
      <alignment horizontal="left" vertical="center" indent="1"/>
    </xf>
    <xf numFmtId="4" fontId="19" fillId="83" borderId="39" applyNumberFormat="0" applyProtection="0">
      <alignment horizontal="left" vertical="center" indent="1"/>
    </xf>
    <xf numFmtId="4" fontId="26" fillId="5" borderId="0" applyNumberFormat="0" applyProtection="0">
      <alignment horizontal="left" vertical="center" indent="1"/>
    </xf>
    <xf numFmtId="4" fontId="26" fillId="5" borderId="0" applyNumberFormat="0" applyProtection="0">
      <alignment horizontal="left" vertical="center" indent="1"/>
    </xf>
    <xf numFmtId="4" fontId="19" fillId="5" borderId="39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3" fillId="16" borderId="37" applyNumberFormat="0" applyProtection="0">
      <alignment horizontal="left" vertical="center" indent="1"/>
    </xf>
    <xf numFmtId="0" fontId="19" fillId="19" borderId="40" applyNumberFormat="0" applyProtection="0">
      <alignment horizontal="left" vertical="center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3" fillId="16" borderId="37" applyNumberFormat="0" applyProtection="0">
      <alignment horizontal="left" vertical="top" indent="1"/>
    </xf>
    <xf numFmtId="0" fontId="19" fillId="16" borderId="37" applyNumberFormat="0" applyProtection="0">
      <alignment horizontal="left" vertical="top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3" fillId="5" borderId="37" applyNumberFormat="0" applyProtection="0">
      <alignment horizontal="left" vertical="center" indent="1"/>
    </xf>
    <xf numFmtId="0" fontId="19" fillId="84" borderId="40" applyNumberFormat="0" applyProtection="0">
      <alignment horizontal="left" vertical="center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3" fillId="5" borderId="37" applyNumberFormat="0" applyProtection="0">
      <alignment horizontal="left" vertical="top" indent="1"/>
    </xf>
    <xf numFmtId="0" fontId="19" fillId="5" borderId="37" applyNumberFormat="0" applyProtection="0">
      <alignment horizontal="left" vertical="top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3" fillId="13" borderId="37" applyNumberFormat="0" applyProtection="0">
      <alignment horizontal="left" vertical="center" indent="1"/>
    </xf>
    <xf numFmtId="0" fontId="19" fillId="13" borderId="40" applyNumberFormat="0" applyProtection="0">
      <alignment horizontal="left" vertical="center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3" fillId="13" borderId="37" applyNumberFormat="0" applyProtection="0">
      <alignment horizontal="left" vertical="top" indent="1"/>
    </xf>
    <xf numFmtId="0" fontId="19" fillId="13" borderId="37" applyNumberFormat="0" applyProtection="0">
      <alignment horizontal="left" vertical="top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3" fillId="83" borderId="37" applyNumberFormat="0" applyProtection="0">
      <alignment horizontal="left" vertical="center" indent="1"/>
    </xf>
    <xf numFmtId="0" fontId="19" fillId="83" borderId="40" applyNumberFormat="0" applyProtection="0">
      <alignment horizontal="left" vertical="center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3" fillId="83" borderId="37" applyNumberFormat="0" applyProtection="0">
      <alignment horizontal="left" vertical="top" indent="1"/>
    </xf>
    <xf numFmtId="0" fontId="19" fillId="83" borderId="37" applyNumberFormat="0" applyProtection="0">
      <alignment horizontal="left" vertical="top" indent="1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3" fillId="11" borderId="20" applyNumberFormat="0">
      <protection locked="0"/>
    </xf>
    <xf numFmtId="0" fontId="19" fillId="11" borderId="41" applyNumberFormat="0">
      <protection locked="0"/>
    </xf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0" fontId="61" fillId="16" borderId="42" applyBorder="0"/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26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148" fillId="9" borderId="37" applyNumberFormat="0" applyProtection="0">
      <alignment vertical="center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4" fontId="26" fillId="9" borderId="37" applyNumberFormat="0" applyProtection="0">
      <alignment horizontal="left" vertical="center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0" fontId="26" fillId="9" borderId="37" applyNumberFormat="0" applyProtection="0">
      <alignment horizontal="left" vertical="top" indent="1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26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148" fillId="83" borderId="37" applyNumberFormat="0" applyProtection="0">
      <alignment horizontal="right" vertical="center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4" fontId="26" fillId="5" borderId="37" applyNumberFormat="0" applyProtection="0">
      <alignment horizontal="left" vertical="center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0" fontId="26" fillId="5" borderId="37" applyNumberFormat="0" applyProtection="0">
      <alignment horizontal="left" vertical="top" indent="1"/>
    </xf>
    <xf numFmtId="4" fontId="159" fillId="85" borderId="0" applyNumberFormat="0" applyProtection="0">
      <alignment horizontal="left" vertical="center" indent="1"/>
    </xf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0" fontId="19" fillId="86" borderId="20"/>
    <xf numFmtId="166" fontId="19" fillId="86" borderId="20"/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4" fontId="160" fillId="83" borderId="37" applyNumberFormat="0" applyProtection="0">
      <alignment horizontal="right" vertical="center"/>
    </xf>
    <xf numFmtId="38" fontId="161" fillId="0" borderId="43">
      <alignment horizontal="center"/>
    </xf>
    <xf numFmtId="166" fontId="162" fillId="87" borderId="0"/>
    <xf numFmtId="166" fontId="48" fillId="0" borderId="0"/>
    <xf numFmtId="38" fontId="14" fillId="0" borderId="0" applyFont="0" applyFill="0" applyBorder="0" applyAlignment="0" applyProtection="0"/>
    <xf numFmtId="40" fontId="163" fillId="0" borderId="0" applyFont="0" applyFill="0" applyBorder="0" applyAlignment="0" applyProtection="0"/>
    <xf numFmtId="290" fontId="21" fillId="88" borderId="0" applyFont="0"/>
    <xf numFmtId="166" fontId="164" fillId="0" borderId="0"/>
    <xf numFmtId="0" fontId="165" fillId="0" borderId="0" applyNumberFormat="0" applyFill="0" applyBorder="0" applyAlignment="0" applyProtection="0"/>
    <xf numFmtId="1" fontId="3" fillId="0" borderId="0"/>
    <xf numFmtId="166" fontId="14" fillId="0" borderId="0">
      <alignment textRotation="90"/>
    </xf>
    <xf numFmtId="178" fontId="25" fillId="0" borderId="0">
      <alignment vertical="center"/>
    </xf>
    <xf numFmtId="314" fontId="3" fillId="0" borderId="0" applyFont="0" applyFill="0" applyBorder="0" applyProtection="0">
      <alignment horizontal="right" vertical="center"/>
      <protection locked="0"/>
    </xf>
    <xf numFmtId="316" fontId="3" fillId="0" borderId="0" applyFont="0" applyFill="0" applyBorder="0">
      <alignment vertical="center"/>
    </xf>
    <xf numFmtId="0" fontId="3" fillId="89" borderId="0"/>
    <xf numFmtId="260" fontId="166" fillId="0" borderId="6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38" fontId="3" fillId="0" borderId="0" applyFont="0" applyFill="0" applyBorder="0" applyAlignment="0" applyProtection="0"/>
    <xf numFmtId="166" fontId="3" fillId="0" borderId="0">
      <alignment vertical="top"/>
    </xf>
    <xf numFmtId="166" fontId="168" fillId="53" borderId="0" applyNumberFormat="0" applyProtection="0">
      <alignment horizontal="center" vertical="center"/>
    </xf>
    <xf numFmtId="4" fontId="26" fillId="53" borderId="0" applyProtection="0">
      <alignment horizontal="center" vertical="center"/>
    </xf>
    <xf numFmtId="166" fontId="169" fillId="53" borderId="0" applyNumberFormat="0" applyProtection="0">
      <alignment horizontal="center" vertical="center"/>
    </xf>
    <xf numFmtId="4" fontId="148" fillId="53" borderId="0" applyProtection="0">
      <alignment horizontal="center" vertical="center"/>
    </xf>
    <xf numFmtId="166" fontId="170" fillId="90" borderId="0" applyNumberFormat="0" applyProtection="0">
      <alignment horizontal="center" vertical="center"/>
    </xf>
    <xf numFmtId="4" fontId="160" fillId="90" borderId="0" applyProtection="0">
      <alignment horizontal="center" vertical="center"/>
    </xf>
    <xf numFmtId="166" fontId="167" fillId="53" borderId="0" applyNumberFormat="0" applyProtection="0">
      <alignment horizontal="center" vertical="center"/>
    </xf>
    <xf numFmtId="4" fontId="171" fillId="53" borderId="0" applyProtection="0">
      <alignment horizontal="center" vertical="center"/>
    </xf>
    <xf numFmtId="166" fontId="172" fillId="91" borderId="0" applyNumberFormat="0" applyProtection="0">
      <alignment horizontal="center" vertical="center"/>
    </xf>
    <xf numFmtId="4" fontId="30" fillId="91" borderId="0" applyProtection="0">
      <alignment horizontal="center" vertical="center"/>
    </xf>
    <xf numFmtId="166" fontId="158" fillId="53" borderId="0" applyNumberFormat="0" applyProtection="0">
      <alignment horizontal="center" vertical="center" wrapText="1"/>
    </xf>
    <xf numFmtId="166" fontId="151" fillId="53" borderId="0" applyNumberFormat="0" applyProtection="0">
      <alignment horizontal="center" vertical="center" wrapText="1"/>
    </xf>
    <xf numFmtId="166" fontId="110" fillId="90" borderId="0" applyNumberFormat="0" applyProtection="0">
      <alignment horizontal="center" vertical="center" wrapText="1"/>
    </xf>
    <xf numFmtId="166" fontId="173" fillId="53" borderId="0" applyNumberFormat="0" applyProtection="0">
      <alignment horizontal="center" vertical="center" wrapText="1"/>
    </xf>
    <xf numFmtId="166" fontId="158" fillId="53" borderId="0" applyNumberFormat="0" applyProtection="0">
      <alignment horizontal="center" vertical="center" wrapText="1"/>
    </xf>
    <xf numFmtId="4" fontId="174" fillId="53" borderId="0" applyProtection="0">
      <alignment horizontal="center" vertical="top" wrapText="1"/>
    </xf>
    <xf numFmtId="166" fontId="151" fillId="53" borderId="0" applyNumberFormat="0" applyProtection="0">
      <alignment horizontal="center" vertical="center" wrapText="1"/>
    </xf>
    <xf numFmtId="4" fontId="175" fillId="53" borderId="0" applyProtection="0">
      <alignment horizontal="center" vertical="top" wrapText="1"/>
    </xf>
    <xf numFmtId="166" fontId="110" fillId="90" borderId="0" applyNumberFormat="0" applyProtection="0">
      <alignment horizontal="center" vertical="center" wrapText="1"/>
    </xf>
    <xf numFmtId="4" fontId="176" fillId="90" borderId="0" applyProtection="0">
      <alignment horizontal="center" vertical="top" wrapText="1"/>
    </xf>
    <xf numFmtId="166" fontId="173" fillId="53" borderId="0" applyNumberFormat="0" applyProtection="0">
      <alignment horizontal="center" vertical="center" wrapText="1"/>
    </xf>
    <xf numFmtId="4" fontId="177" fillId="53" borderId="0" applyProtection="0">
      <alignment horizontal="center" vertical="top" wrapText="1"/>
    </xf>
    <xf numFmtId="166" fontId="141" fillId="91" borderId="0" applyNumberFormat="0" applyProtection="0">
      <alignment horizontal="center" vertical="center" wrapText="1"/>
    </xf>
    <xf numFmtId="4" fontId="178" fillId="91" borderId="0" applyProtection="0">
      <alignment horizontal="center" vertical="top" wrapText="1"/>
    </xf>
    <xf numFmtId="166" fontId="158" fillId="48" borderId="0" applyNumberFormat="0" applyProtection="0">
      <alignment horizontal="center" vertical="center" wrapText="1"/>
    </xf>
    <xf numFmtId="4" fontId="174" fillId="48" borderId="0" applyProtection="0">
      <alignment horizontal="center" vertical="top" wrapText="1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7" fontId="167" fillId="53" borderId="0" applyProtection="0">
      <alignment horizontal="center" vertical="center"/>
    </xf>
    <xf numFmtId="166" fontId="179" fillId="0" borderId="0"/>
    <xf numFmtId="166" fontId="180" fillId="49" borderId="0"/>
    <xf numFmtId="166" fontId="181" fillId="0" borderId="0">
      <alignment horizontal="left" vertical="center"/>
    </xf>
    <xf numFmtId="236" fontId="48" fillId="0" borderId="0"/>
    <xf numFmtId="166" fontId="77" fillId="0" borderId="0"/>
    <xf numFmtId="166" fontId="48" fillId="0" borderId="0">
      <alignment horizontal="center"/>
    </xf>
    <xf numFmtId="37" fontId="34" fillId="0" borderId="44" applyNumberFormat="0"/>
    <xf numFmtId="40" fontId="3" fillId="0" borderId="0" applyBorder="0">
      <alignment horizontal="right"/>
    </xf>
    <xf numFmtId="37" fontId="34" fillId="0" borderId="44" applyNumberFormat="0"/>
    <xf numFmtId="40" fontId="182" fillId="0" borderId="0" applyBorder="0">
      <alignment horizontal="right"/>
    </xf>
    <xf numFmtId="0" fontId="183" fillId="0" borderId="45" applyNumberFormat="0" applyAlignment="0" applyProtection="0"/>
    <xf numFmtId="166" fontId="184" fillId="0" borderId="0" applyBorder="0" applyProtection="0">
      <alignment vertical="center"/>
    </xf>
    <xf numFmtId="166" fontId="184" fillId="0" borderId="3" applyBorder="0" applyProtection="0">
      <alignment horizontal="right" vertical="center"/>
    </xf>
    <xf numFmtId="166" fontId="185" fillId="92" borderId="0" applyBorder="0" applyProtection="0">
      <alignment horizontal="centerContinuous" vertical="center"/>
    </xf>
    <xf numFmtId="166" fontId="185" fillId="91" borderId="3" applyBorder="0" applyProtection="0">
      <alignment horizontal="centerContinuous" vertical="center"/>
    </xf>
    <xf numFmtId="166" fontId="186" fillId="0" borderId="0"/>
    <xf numFmtId="166" fontId="132" fillId="0" borderId="0"/>
    <xf numFmtId="166" fontId="187" fillId="0" borderId="0" applyFill="0" applyBorder="0" applyProtection="0">
      <alignment horizontal="left"/>
    </xf>
    <xf numFmtId="166" fontId="86" fillId="0" borderId="2" applyFill="0" applyBorder="0" applyProtection="0">
      <alignment horizontal="left" vertical="top"/>
    </xf>
    <xf numFmtId="166" fontId="188" fillId="0" borderId="0">
      <alignment horizontal="centerContinuous"/>
    </xf>
    <xf numFmtId="49" fontId="189" fillId="0" borderId="0"/>
    <xf numFmtId="170" fontId="3" fillId="54" borderId="0" applyFont="0" applyFill="0" applyBorder="0" applyAlignment="0" applyProtection="0"/>
    <xf numFmtId="49" fontId="48" fillId="0" borderId="0" applyFont="0" applyFill="0" applyBorder="0" applyAlignment="0" applyProtection="0"/>
    <xf numFmtId="166" fontId="190" fillId="0" borderId="0"/>
    <xf numFmtId="166" fontId="191" fillId="0" borderId="0"/>
    <xf numFmtId="317" fontId="48" fillId="0" borderId="0" applyFont="0" applyFill="0" applyBorder="0" applyAlignment="0" applyProtection="0"/>
    <xf numFmtId="318" fontId="3" fillId="0" borderId="0" applyFont="0" applyFill="0" applyBorder="0" applyAlignment="0" applyProtection="0"/>
    <xf numFmtId="319" fontId="3" fillId="0" borderId="0" applyFont="0" applyFill="0" applyBorder="0" applyAlignment="0" applyProtection="0"/>
    <xf numFmtId="0" fontId="165" fillId="0" borderId="0" applyNumberForma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92" fillId="0" borderId="0" applyNumberFormat="0" applyFill="0" applyBorder="0" applyAlignment="0" applyProtection="0"/>
    <xf numFmtId="166" fontId="193" fillId="65" borderId="0">
      <alignment horizontal="right"/>
    </xf>
    <xf numFmtId="0" fontId="3" fillId="4" borderId="0" applyNumberFormat="0" applyFont="0" applyBorder="0" applyAlignment="0"/>
    <xf numFmtId="222" fontId="137" fillId="0" borderId="0"/>
    <xf numFmtId="166" fontId="194" fillId="0" borderId="0"/>
    <xf numFmtId="320" fontId="195" fillId="0" borderId="0"/>
    <xf numFmtId="181" fontId="3" fillId="0" borderId="44" applyNumberFormat="0" applyFont="0" applyFill="0" applyAlignment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99" fontId="34" fillId="0" borderId="14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199" fontId="34" fillId="0" borderId="14" applyFill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6" applyNumberFormat="0" applyFill="0" applyAlignment="0" applyProtection="0"/>
    <xf numFmtId="0" fontId="72" fillId="0" borderId="47" applyNumberFormat="0" applyFill="0" applyAlignment="0" applyProtection="0"/>
    <xf numFmtId="37" fontId="34" fillId="0" borderId="48" applyNumberFormat="0" applyFill="0"/>
    <xf numFmtId="287" fontId="60" fillId="0" borderId="49" applyAlignment="0"/>
    <xf numFmtId="288" fontId="60" fillId="0" borderId="49" applyAlignment="0"/>
    <xf numFmtId="222" fontId="17" fillId="0" borderId="49"/>
    <xf numFmtId="17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321" fontId="3" fillId="0" borderId="0" applyFont="0" applyFill="0" applyBorder="0" applyAlignment="0" applyProtection="0"/>
    <xf numFmtId="322" fontId="20" fillId="0" borderId="0" applyFont="0" applyFill="0" applyBorder="0" applyAlignment="0" applyProtection="0">
      <alignment horizontal="right"/>
    </xf>
    <xf numFmtId="166" fontId="196" fillId="0" borderId="0">
      <alignment horizontal="fill"/>
    </xf>
    <xf numFmtId="37" fontId="19" fillId="54" borderId="0" applyNumberFormat="0" applyBorder="0" applyAlignment="0" applyProtection="0"/>
    <xf numFmtId="37" fontId="19" fillId="0" borderId="0"/>
    <xf numFmtId="37" fontId="19" fillId="4" borderId="0" applyNumberFormat="0" applyBorder="0" applyAlignment="0" applyProtection="0"/>
    <xf numFmtId="3" fontId="101" fillId="0" borderId="26" applyProtection="0"/>
    <xf numFmtId="4" fontId="17" fillId="0" borderId="0">
      <protection locked="0"/>
    </xf>
    <xf numFmtId="323" fontId="146" fillId="4" borderId="2" applyBorder="0">
      <alignment horizontal="right" vertical="center"/>
      <protection locked="0"/>
    </xf>
    <xf numFmtId="166" fontId="3" fillId="0" borderId="0">
      <alignment vertical="top"/>
    </xf>
    <xf numFmtId="166" fontId="197" fillId="0" borderId="0" applyFont="0" applyFill="0" applyBorder="0" applyAlignment="0" applyProtection="0"/>
    <xf numFmtId="227" fontId="90" fillId="0" borderId="0" applyFont="0" applyFill="0" applyBorder="0" applyAlignment="0" applyProtection="0"/>
    <xf numFmtId="324" fontId="90" fillId="0" borderId="0" applyFont="0" applyFill="0" applyBorder="0" applyAlignment="0" applyProtection="0"/>
    <xf numFmtId="325" fontId="90" fillId="0" borderId="0" applyFont="0" applyFill="0" applyBorder="0" applyAlignment="0" applyProtection="0"/>
    <xf numFmtId="326" fontId="3" fillId="0" borderId="0" applyFont="0" applyFill="0" applyBorder="0" applyAlignment="0" applyProtection="0"/>
    <xf numFmtId="327" fontId="3" fillId="0" borderId="0" applyFont="0" applyFill="0" applyBorder="0" applyAlignment="0" applyProtection="0"/>
    <xf numFmtId="193" fontId="19" fillId="0" borderId="0"/>
    <xf numFmtId="166" fontId="198" fillId="0" borderId="0"/>
    <xf numFmtId="328" fontId="3" fillId="0" borderId="0" applyFont="0" applyFill="0" applyBorder="0" applyAlignment="0" applyProtection="0"/>
    <xf numFmtId="329" fontId="3" fillId="0" borderId="0" applyFont="0" applyFill="0" applyBorder="0" applyAlignment="0" applyProtection="0"/>
    <xf numFmtId="23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6" fontId="3" fillId="0" borderId="0" applyFont="0" applyFill="0" applyBorder="0">
      <alignment horizontal="right" vertical="center" wrapText="1"/>
    </xf>
    <xf numFmtId="0" fontId="199" fillId="0" borderId="0" applyNumberForma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99" fillId="0" borderId="0" applyNumberFormat="0" applyFill="0" applyBorder="0" applyAlignment="0" applyProtection="0"/>
    <xf numFmtId="166" fontId="3" fillId="0" borderId="0" applyNumberFormat="0" applyFont="0" applyFill="0" applyBorder="0" applyProtection="0">
      <alignment horizontal="center" vertical="center" wrapText="1"/>
    </xf>
    <xf numFmtId="269" fontId="4" fillId="0" borderId="0"/>
    <xf numFmtId="193" fontId="19" fillId="0" borderId="0"/>
    <xf numFmtId="1" fontId="200" fillId="0" borderId="0">
      <alignment horizontal="center"/>
    </xf>
    <xf numFmtId="1" fontId="201" fillId="0" borderId="0">
      <alignment horizontal="centerContinuous"/>
    </xf>
    <xf numFmtId="0" fontId="3" fillId="9" borderId="0" applyNumberFormat="0" applyFont="0" applyBorder="0" applyAlignment="0" applyProtection="0"/>
    <xf numFmtId="166" fontId="202" fillId="4" borderId="0" applyNumberFormat="0" applyFont="0" applyBorder="0" applyAlignment="0" applyProtection="0">
      <alignment horizontal="left"/>
    </xf>
    <xf numFmtId="166" fontId="203" fillId="0" borderId="0"/>
    <xf numFmtId="193" fontId="19" fillId="0" borderId="0"/>
    <xf numFmtId="330" fontId="204" fillId="0" borderId="0" applyFont="0" applyFill="0" applyBorder="0" applyAlignment="0" applyProtection="0"/>
    <xf numFmtId="331" fontId="204" fillId="0" borderId="0" applyFont="0" applyFill="0" applyBorder="0" applyAlignment="0" applyProtection="0"/>
    <xf numFmtId="4" fontId="205" fillId="78" borderId="0" applyBorder="0">
      <alignment horizontal="right"/>
    </xf>
    <xf numFmtId="0" fontId="63" fillId="0" borderId="0"/>
    <xf numFmtId="0" fontId="102" fillId="0" borderId="0" applyNumberFormat="0" applyFill="0" applyBorder="0" applyAlignment="0" applyProtection="0"/>
    <xf numFmtId="166" fontId="8" fillId="0" borderId="0"/>
    <xf numFmtId="166" fontId="64" fillId="0" borderId="0"/>
    <xf numFmtId="164" fontId="63" fillId="0" borderId="0" applyFont="0" applyFill="0" applyBorder="0" applyAlignment="0" applyProtection="0"/>
    <xf numFmtId="0" fontId="63" fillId="0" borderId="0"/>
    <xf numFmtId="166" fontId="64" fillId="0" borderId="0"/>
    <xf numFmtId="166" fontId="63" fillId="0" borderId="0"/>
    <xf numFmtId="0" fontId="2" fillId="0" borderId="0"/>
    <xf numFmtId="166" fontId="3" fillId="0" borderId="0"/>
    <xf numFmtId="166" fontId="63" fillId="0" borderId="0"/>
    <xf numFmtId="166" fontId="64" fillId="0" borderId="0"/>
    <xf numFmtId="166" fontId="109" fillId="0" borderId="0" applyNumberFormat="0" applyFill="0" applyBorder="0" applyAlignment="0" applyProtection="0">
      <alignment vertical="top"/>
      <protection locked="0"/>
    </xf>
    <xf numFmtId="9" fontId="63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289" fontId="3" fillId="0" borderId="0"/>
    <xf numFmtId="0" fontId="8" fillId="0" borderId="0"/>
    <xf numFmtId="0" fontId="8" fillId="0" borderId="0"/>
    <xf numFmtId="289" fontId="3" fillId="0" borderId="0"/>
    <xf numFmtId="289" fontId="3" fillId="0" borderId="0"/>
    <xf numFmtId="289" fontId="3" fillId="0" borderId="0"/>
    <xf numFmtId="289" fontId="3" fillId="0" borderId="0"/>
    <xf numFmtId="289" fontId="3" fillId="0" borderId="0"/>
    <xf numFmtId="289" fontId="3" fillId="0" borderId="0"/>
    <xf numFmtId="289" fontId="3" fillId="0" borderId="0"/>
    <xf numFmtId="289" fontId="3" fillId="0" borderId="0"/>
    <xf numFmtId="289" fontId="3" fillId="0" borderId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/>
    <xf numFmtId="289" fontId="3" fillId="0" borderId="0"/>
    <xf numFmtId="289" fontId="3" fillId="0" borderId="0"/>
    <xf numFmtId="289" fontId="3" fillId="0" borderId="0"/>
    <xf numFmtId="289" fontId="3" fillId="0" borderId="0"/>
    <xf numFmtId="289" fontId="3" fillId="0" borderId="0"/>
    <xf numFmtId="289" fontId="3" fillId="0" borderId="0"/>
    <xf numFmtId="289" fontId="3" fillId="0" borderId="0"/>
    <xf numFmtId="289" fontId="3" fillId="0" borderId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89" fontId="8" fillId="0" borderId="0"/>
    <xf numFmtId="289" fontId="3" fillId="0" borderId="0">
      <alignment vertical="center"/>
    </xf>
    <xf numFmtId="289" fontId="3" fillId="0" borderId="0"/>
    <xf numFmtId="289" fontId="3" fillId="0" borderId="0"/>
    <xf numFmtId="289" fontId="3" fillId="0" borderId="0"/>
    <xf numFmtId="289" fontId="3" fillId="0" borderId="0" applyNumberFormat="0" applyFont="0" applyBorder="0" applyAlignment="0"/>
    <xf numFmtId="289" fontId="3" fillId="0" borderId="0" applyNumberFormat="0" applyFont="0" applyBorder="0" applyAlignment="0"/>
    <xf numFmtId="289" fontId="3" fillId="0" borderId="0" applyNumberFormat="0" applyFont="0" applyBorder="0" applyAlignment="0"/>
    <xf numFmtId="289" fontId="3" fillId="0" borderId="0" applyNumberFormat="0" applyFont="0" applyBorder="0" applyAlignment="0"/>
    <xf numFmtId="289" fontId="3" fillId="0" borderId="0" applyNumberFormat="0" applyFont="0" applyBorder="0" applyAlignment="0"/>
    <xf numFmtId="289" fontId="3" fillId="0" borderId="0" applyNumberFormat="0" applyFont="0" applyBorder="0" applyAlignment="0"/>
    <xf numFmtId="289" fontId="3" fillId="0" borderId="0" applyNumberFormat="0" applyFont="0" applyBorder="0" applyAlignment="0"/>
    <xf numFmtId="289" fontId="3" fillId="0" borderId="0" applyNumberFormat="0" applyFont="0" applyBorder="0" applyAlignment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332" fontId="1" fillId="0" borderId="0" applyFont="0" applyFill="0" applyBorder="0" applyProtection="0">
      <alignment vertical="top"/>
    </xf>
    <xf numFmtId="333" fontId="1" fillId="0" borderId="0" applyFont="0" applyFill="0" applyBorder="0" applyProtection="0">
      <alignment vertical="top"/>
    </xf>
    <xf numFmtId="334" fontId="1" fillId="0" borderId="0" applyFont="0" applyFill="0" applyBorder="0" applyProtection="0">
      <alignment vertical="top"/>
    </xf>
    <xf numFmtId="289" fontId="3" fillId="19" borderId="0" applyNumberFormat="0" applyFont="0" applyBorder="0" applyAlignment="0" applyProtection="0"/>
    <xf numFmtId="289" fontId="3" fillId="19" borderId="0" applyNumberFormat="0" applyFont="0" applyBorder="0" applyAlignment="0" applyProtection="0"/>
    <xf numFmtId="289" fontId="3" fillId="19" borderId="0" applyNumberFormat="0" applyFont="0" applyBorder="0" applyAlignment="0" applyProtection="0"/>
    <xf numFmtId="289" fontId="3" fillId="19" borderId="0" applyNumberFormat="0" applyFont="0" applyBorder="0" applyAlignment="0" applyProtection="0"/>
    <xf numFmtId="289" fontId="3" fillId="19" borderId="0" applyNumberFormat="0" applyFont="0" applyBorder="0" applyAlignment="0" applyProtection="0"/>
    <xf numFmtId="289" fontId="3" fillId="19" borderId="0" applyNumberFormat="0" applyFont="0" applyBorder="0" applyAlignment="0" applyProtection="0"/>
    <xf numFmtId="289" fontId="3" fillId="19" borderId="0" applyNumberFormat="0" applyFont="0" applyBorder="0" applyAlignment="0" applyProtection="0"/>
    <xf numFmtId="289" fontId="3" fillId="19" borderId="0" applyNumberFormat="0" applyFont="0" applyBorder="0" applyAlignment="0" applyProtection="0"/>
    <xf numFmtId="271" fontId="208" fillId="94" borderId="0"/>
    <xf numFmtId="271" fontId="209" fillId="95" borderId="0"/>
    <xf numFmtId="271" fontId="209" fillId="96" borderId="0">
      <alignment vertical="center"/>
    </xf>
    <xf numFmtId="0" fontId="2" fillId="0" borderId="0"/>
    <xf numFmtId="289" fontId="3" fillId="0" borderId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3" fillId="0" borderId="0"/>
    <xf numFmtId="289" fontId="3" fillId="0" borderId="0"/>
    <xf numFmtId="289" fontId="3" fillId="0" borderId="0"/>
    <xf numFmtId="289" fontId="3" fillId="0" borderId="0"/>
    <xf numFmtId="289" fontId="3" fillId="0" borderId="0"/>
    <xf numFmtId="289" fontId="3" fillId="0" borderId="0"/>
    <xf numFmtId="289" fontId="3" fillId="0" borderId="0"/>
    <xf numFmtId="289" fontId="3" fillId="0" borderId="0"/>
    <xf numFmtId="289" fontId="3" fillId="0" borderId="0"/>
    <xf numFmtId="289" fontId="3" fillId="0" borderId="0"/>
    <xf numFmtId="289" fontId="3" fillId="0" borderId="0"/>
    <xf numFmtId="289" fontId="27" fillId="0" borderId="0" applyFill="0" applyBorder="0" applyAlignment="0" applyProtection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 applyFill="0" applyBorder="0" applyAlignment="0" applyProtection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 applyFill="0" applyBorder="0" applyAlignment="0" applyProtection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/>
    <xf numFmtId="289" fontId="27" fillId="0" borderId="0"/>
    <xf numFmtId="289" fontId="27" fillId="0" borderId="0"/>
    <xf numFmtId="289" fontId="27" fillId="0" borderId="0"/>
    <xf numFmtId="289" fontId="27" fillId="0" borderId="0"/>
    <xf numFmtId="0" fontId="1" fillId="0" borderId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289" fontId="27" fillId="0" borderId="0" applyFill="0" applyBorder="0" applyAlignment="0" applyProtection="0"/>
    <xf numFmtId="0" fontId="64" fillId="0" borderId="0"/>
    <xf numFmtId="289" fontId="19" fillId="44" borderId="40" applyNumberFormat="0" applyFont="0" applyAlignment="0" applyProtection="0"/>
    <xf numFmtId="289" fontId="19" fillId="44" borderId="40" applyNumberFormat="0" applyFont="0" applyAlignment="0" applyProtection="0"/>
    <xf numFmtId="289" fontId="19" fillId="44" borderId="40" applyNumberFormat="0" applyFont="0" applyAlignment="0" applyProtection="0"/>
    <xf numFmtId="289" fontId="19" fillId="44" borderId="40" applyNumberFormat="0" applyFont="0" applyAlignment="0" applyProtection="0"/>
    <xf numFmtId="289" fontId="19" fillId="44" borderId="40" applyNumberFormat="0" applyFont="0" applyAlignment="0" applyProtection="0"/>
    <xf numFmtId="289" fontId="19" fillId="44" borderId="40" applyNumberFormat="0" applyFont="0" applyAlignment="0" applyProtection="0"/>
    <xf numFmtId="289" fontId="19" fillId="44" borderId="40" applyNumberFormat="0" applyFont="0" applyAlignment="0" applyProtection="0"/>
    <xf numFmtId="9" fontId="26" fillId="0" borderId="0" applyFont="0" applyFill="0" applyBorder="0" applyAlignment="0" applyProtection="0"/>
    <xf numFmtId="304" fontId="64" fillId="74" borderId="20">
      <alignment vertical="center"/>
    </xf>
    <xf numFmtId="305" fontId="64" fillId="74" borderId="20">
      <alignment vertical="center"/>
    </xf>
    <xf numFmtId="304" fontId="64" fillId="74" borderId="20">
      <alignment vertical="center"/>
    </xf>
    <xf numFmtId="304" fontId="64" fillId="65" borderId="20">
      <alignment vertical="center"/>
      <protection locked="0"/>
    </xf>
    <xf numFmtId="302" fontId="64" fillId="65" borderId="20">
      <alignment vertical="center"/>
      <protection locked="0"/>
    </xf>
    <xf numFmtId="312" fontId="64" fillId="78" borderId="20">
      <alignment vertical="center"/>
    </xf>
    <xf numFmtId="304" fontId="64" fillId="78" borderId="20">
      <alignment vertical="center"/>
    </xf>
    <xf numFmtId="304" fontId="64" fillId="78" borderId="20">
      <alignment vertical="center"/>
    </xf>
    <xf numFmtId="305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304" fontId="64" fillId="79" borderId="20">
      <alignment horizontal="right" vertical="center"/>
      <protection locked="0"/>
    </xf>
    <xf numFmtId="289" fontId="19" fillId="16" borderId="37" applyNumberFormat="0" applyProtection="0">
      <alignment horizontal="left" vertical="top" indent="1"/>
    </xf>
    <xf numFmtId="289" fontId="19" fillId="16" borderId="37" applyNumberFormat="0" applyProtection="0">
      <alignment horizontal="left" vertical="top" indent="1"/>
    </xf>
    <xf numFmtId="289" fontId="19" fillId="16" borderId="37" applyNumberFormat="0" applyProtection="0">
      <alignment horizontal="left" vertical="top" indent="1"/>
    </xf>
    <xf numFmtId="289" fontId="19" fillId="16" borderId="37" applyNumberFormat="0" applyProtection="0">
      <alignment horizontal="left" vertical="top" indent="1"/>
    </xf>
    <xf numFmtId="289" fontId="19" fillId="16" borderId="37" applyNumberFormat="0" applyProtection="0">
      <alignment horizontal="left" vertical="top" indent="1"/>
    </xf>
    <xf numFmtId="289" fontId="19" fillId="16" borderId="37" applyNumberFormat="0" applyProtection="0">
      <alignment horizontal="left" vertical="top" indent="1"/>
    </xf>
    <xf numFmtId="289" fontId="19" fillId="16" borderId="37" applyNumberFormat="0" applyProtection="0">
      <alignment horizontal="left" vertical="top" indent="1"/>
    </xf>
    <xf numFmtId="289" fontId="19" fillId="5" borderId="37" applyNumberFormat="0" applyProtection="0">
      <alignment horizontal="left" vertical="top" indent="1"/>
    </xf>
    <xf numFmtId="289" fontId="19" fillId="5" borderId="37" applyNumberFormat="0" applyProtection="0">
      <alignment horizontal="left" vertical="top" indent="1"/>
    </xf>
    <xf numFmtId="289" fontId="19" fillId="5" borderId="37" applyNumberFormat="0" applyProtection="0">
      <alignment horizontal="left" vertical="top" indent="1"/>
    </xf>
    <xf numFmtId="289" fontId="19" fillId="5" borderId="37" applyNumberFormat="0" applyProtection="0">
      <alignment horizontal="left" vertical="top" indent="1"/>
    </xf>
    <xf numFmtId="289" fontId="19" fillId="5" borderId="37" applyNumberFormat="0" applyProtection="0">
      <alignment horizontal="left" vertical="top" indent="1"/>
    </xf>
    <xf numFmtId="289" fontId="19" fillId="5" borderId="37" applyNumberFormat="0" applyProtection="0">
      <alignment horizontal="left" vertical="top" indent="1"/>
    </xf>
    <xf numFmtId="289" fontId="19" fillId="5" borderId="37" applyNumberFormat="0" applyProtection="0">
      <alignment horizontal="left" vertical="top" indent="1"/>
    </xf>
    <xf numFmtId="289" fontId="19" fillId="13" borderId="37" applyNumberFormat="0" applyProtection="0">
      <alignment horizontal="left" vertical="top" indent="1"/>
    </xf>
    <xf numFmtId="289" fontId="19" fillId="13" borderId="37" applyNumberFormat="0" applyProtection="0">
      <alignment horizontal="left" vertical="top" indent="1"/>
    </xf>
    <xf numFmtId="289" fontId="19" fillId="13" borderId="37" applyNumberFormat="0" applyProtection="0">
      <alignment horizontal="left" vertical="top" indent="1"/>
    </xf>
    <xf numFmtId="289" fontId="19" fillId="13" borderId="37" applyNumberFormat="0" applyProtection="0">
      <alignment horizontal="left" vertical="top" indent="1"/>
    </xf>
    <xf numFmtId="289" fontId="19" fillId="13" borderId="37" applyNumberFormat="0" applyProtection="0">
      <alignment horizontal="left" vertical="top" indent="1"/>
    </xf>
    <xf numFmtId="289" fontId="19" fillId="13" borderId="37" applyNumberFormat="0" applyProtection="0">
      <alignment horizontal="left" vertical="top" indent="1"/>
    </xf>
    <xf numFmtId="289" fontId="19" fillId="13" borderId="37" applyNumberFormat="0" applyProtection="0">
      <alignment horizontal="left" vertical="top" indent="1"/>
    </xf>
    <xf numFmtId="289" fontId="19" fillId="83" borderId="37" applyNumberFormat="0" applyProtection="0">
      <alignment horizontal="left" vertical="top" indent="1"/>
    </xf>
    <xf numFmtId="289" fontId="19" fillId="83" borderId="37" applyNumberFormat="0" applyProtection="0">
      <alignment horizontal="left" vertical="top" indent="1"/>
    </xf>
    <xf numFmtId="289" fontId="19" fillId="83" borderId="37" applyNumberFormat="0" applyProtection="0">
      <alignment horizontal="left" vertical="top" indent="1"/>
    </xf>
    <xf numFmtId="289" fontId="19" fillId="83" borderId="37" applyNumberFormat="0" applyProtection="0">
      <alignment horizontal="left" vertical="top" indent="1"/>
    </xf>
    <xf numFmtId="289" fontId="19" fillId="83" borderId="37" applyNumberFormat="0" applyProtection="0">
      <alignment horizontal="left" vertical="top" indent="1"/>
    </xf>
    <xf numFmtId="289" fontId="19" fillId="83" borderId="37" applyNumberFormat="0" applyProtection="0">
      <alignment horizontal="left" vertical="top" indent="1"/>
    </xf>
    <xf numFmtId="289" fontId="19" fillId="83" borderId="37" applyNumberFormat="0" applyProtection="0">
      <alignment horizontal="left" vertical="top" indent="1"/>
    </xf>
    <xf numFmtId="289" fontId="19" fillId="11" borderId="41" applyNumberFormat="0">
      <protection locked="0"/>
    </xf>
    <xf numFmtId="289" fontId="19" fillId="11" borderId="41" applyNumberFormat="0">
      <protection locked="0"/>
    </xf>
    <xf numFmtId="289" fontId="19" fillId="11" borderId="41" applyNumberFormat="0">
      <protection locked="0"/>
    </xf>
    <xf numFmtId="289" fontId="19" fillId="11" borderId="41" applyNumberFormat="0">
      <protection locked="0"/>
    </xf>
    <xf numFmtId="289" fontId="19" fillId="11" borderId="41" applyNumberFormat="0">
      <protection locked="0"/>
    </xf>
    <xf numFmtId="289" fontId="19" fillId="11" borderId="41" applyNumberFormat="0">
      <protection locked="0"/>
    </xf>
    <xf numFmtId="289" fontId="3" fillId="9" borderId="0" applyNumberFormat="0" applyFont="0" applyBorder="0" applyAlignment="0" applyProtection="0"/>
    <xf numFmtId="289" fontId="3" fillId="9" borderId="0" applyNumberFormat="0" applyFont="0" applyBorder="0" applyAlignment="0" applyProtection="0"/>
    <xf numFmtId="289" fontId="3" fillId="9" borderId="0" applyNumberFormat="0" applyFont="0" applyBorder="0" applyAlignment="0" applyProtection="0"/>
    <xf numFmtId="289" fontId="3" fillId="9" borderId="0" applyNumberFormat="0" applyFont="0" applyBorder="0" applyAlignment="0" applyProtection="0"/>
    <xf numFmtId="289" fontId="3" fillId="9" borderId="0" applyNumberFormat="0" applyFont="0" applyBorder="0" applyAlignment="0" applyProtection="0"/>
    <xf numFmtId="289" fontId="3" fillId="9" borderId="0" applyNumberFormat="0" applyFont="0" applyBorder="0" applyAlignment="0" applyProtection="0"/>
    <xf numFmtId="289" fontId="3" fillId="9" borderId="0" applyNumberFormat="0" applyFont="0" applyBorder="0" applyAlignment="0" applyProtection="0"/>
    <xf numFmtId="289" fontId="3" fillId="9" borderId="0" applyNumberFormat="0" applyFont="0" applyBorder="0" applyAlignment="0" applyProtection="0"/>
    <xf numFmtId="9" fontId="2" fillId="0" borderId="0" applyFont="0" applyFill="0" applyBorder="0" applyAlignment="0" applyProtection="0"/>
    <xf numFmtId="289" fontId="230" fillId="124" borderId="40" applyNumberFormat="0" applyAlignment="0" applyProtection="0"/>
    <xf numFmtId="289" fontId="111" fillId="45" borderId="40" applyNumberFormat="0" applyAlignment="0" applyProtection="0"/>
    <xf numFmtId="289" fontId="19" fillId="44" borderId="40" applyNumberFormat="0" applyFont="0" applyAlignment="0" applyProtection="0"/>
    <xf numFmtId="289" fontId="19" fillId="44" borderId="40" applyNumberFormat="0" applyFont="0" applyAlignment="0" applyProtection="0"/>
    <xf numFmtId="289" fontId="19" fillId="44" borderId="40" applyNumberFormat="0" applyFont="0" applyAlignment="0" applyProtection="0"/>
    <xf numFmtId="289" fontId="19" fillId="44" borderId="40" applyNumberFormat="0" applyFont="0" applyAlignment="0" applyProtection="0"/>
    <xf numFmtId="289" fontId="19" fillId="44" borderId="40" applyNumberFormat="0" applyFont="0" applyAlignment="0" applyProtection="0"/>
    <xf numFmtId="289" fontId="19" fillId="44" borderId="40" applyNumberFormat="0" applyFont="0" applyAlignment="0" applyProtection="0"/>
    <xf numFmtId="289" fontId="19" fillId="44" borderId="40" applyNumberFormat="0" applyFont="0" applyAlignment="0" applyProtection="0"/>
    <xf numFmtId="289" fontId="19" fillId="44" borderId="40" applyNumberFormat="0" applyFont="0" applyAlignment="0" applyProtection="0"/>
    <xf numFmtId="289" fontId="139" fillId="124" borderId="33" applyNumberFormat="0" applyAlignment="0" applyProtection="0"/>
    <xf numFmtId="4" fontId="19" fillId="23" borderId="40" applyNumberFormat="0" applyProtection="0">
      <alignment horizontal="left" vertical="center" indent="1"/>
    </xf>
    <xf numFmtId="4" fontId="19" fillId="82" borderId="39" applyNumberFormat="0" applyProtection="0">
      <alignment horizontal="left" vertical="center" indent="1"/>
    </xf>
    <xf numFmtId="4" fontId="3" fillId="16" borderId="39" applyNumberFormat="0" applyProtection="0">
      <alignment horizontal="left" vertical="center" indent="1"/>
    </xf>
    <xf numFmtId="4" fontId="3" fillId="16" borderId="39" applyNumberFormat="0" applyProtection="0">
      <alignment horizontal="left" vertical="center" indent="1"/>
    </xf>
    <xf numFmtId="4" fontId="19" fillId="83" borderId="39" applyNumberFormat="0" applyProtection="0">
      <alignment horizontal="left" vertical="center" indent="1"/>
    </xf>
    <xf numFmtId="4" fontId="19" fillId="5" borderId="39" applyNumberFormat="0" applyProtection="0">
      <alignment horizontal="left" vertical="center" indent="1"/>
    </xf>
    <xf numFmtId="289" fontId="19" fillId="16" borderId="37" applyNumberFormat="0" applyProtection="0">
      <alignment horizontal="left" vertical="top" indent="1"/>
    </xf>
    <xf numFmtId="289" fontId="19" fillId="16" borderId="37" applyNumberFormat="0" applyProtection="0">
      <alignment horizontal="left" vertical="top" indent="1"/>
    </xf>
    <xf numFmtId="289" fontId="19" fillId="16" borderId="37" applyNumberFormat="0" applyProtection="0">
      <alignment horizontal="left" vertical="top" indent="1"/>
    </xf>
    <xf numFmtId="289" fontId="19" fillId="16" borderId="37" applyNumberFormat="0" applyProtection="0">
      <alignment horizontal="left" vertical="top" indent="1"/>
    </xf>
    <xf numFmtId="289" fontId="19" fillId="16" borderId="37" applyNumberFormat="0" applyProtection="0">
      <alignment horizontal="left" vertical="top" indent="1"/>
    </xf>
    <xf numFmtId="289" fontId="19" fillId="16" borderId="37" applyNumberFormat="0" applyProtection="0">
      <alignment horizontal="left" vertical="top" indent="1"/>
    </xf>
    <xf numFmtId="289" fontId="19" fillId="16" borderId="37" applyNumberFormat="0" applyProtection="0">
      <alignment horizontal="left" vertical="top" indent="1"/>
    </xf>
    <xf numFmtId="289" fontId="19" fillId="16" borderId="37" applyNumberFormat="0" applyProtection="0">
      <alignment horizontal="left" vertical="top" indent="1"/>
    </xf>
    <xf numFmtId="289" fontId="19" fillId="5" borderId="37" applyNumberFormat="0" applyProtection="0">
      <alignment horizontal="left" vertical="top" indent="1"/>
    </xf>
    <xf numFmtId="289" fontId="19" fillId="5" borderId="37" applyNumberFormat="0" applyProtection="0">
      <alignment horizontal="left" vertical="top" indent="1"/>
    </xf>
    <xf numFmtId="289" fontId="19" fillId="5" borderId="37" applyNumberFormat="0" applyProtection="0">
      <alignment horizontal="left" vertical="top" indent="1"/>
    </xf>
    <xf numFmtId="289" fontId="19" fillId="5" borderId="37" applyNumberFormat="0" applyProtection="0">
      <alignment horizontal="left" vertical="top" indent="1"/>
    </xf>
    <xf numFmtId="289" fontId="19" fillId="5" borderId="37" applyNumberFormat="0" applyProtection="0">
      <alignment horizontal="left" vertical="top" indent="1"/>
    </xf>
    <xf numFmtId="289" fontId="19" fillId="5" borderId="37" applyNumberFormat="0" applyProtection="0">
      <alignment horizontal="left" vertical="top" indent="1"/>
    </xf>
    <xf numFmtId="289" fontId="19" fillId="5" borderId="37" applyNumberFormat="0" applyProtection="0">
      <alignment horizontal="left" vertical="top" indent="1"/>
    </xf>
    <xf numFmtId="289" fontId="19" fillId="5" borderId="37" applyNumberFormat="0" applyProtection="0">
      <alignment horizontal="left" vertical="top" indent="1"/>
    </xf>
    <xf numFmtId="289" fontId="19" fillId="13" borderId="37" applyNumberFormat="0" applyProtection="0">
      <alignment horizontal="left" vertical="top" indent="1"/>
    </xf>
    <xf numFmtId="289" fontId="19" fillId="13" borderId="37" applyNumberFormat="0" applyProtection="0">
      <alignment horizontal="left" vertical="top" indent="1"/>
    </xf>
    <xf numFmtId="289" fontId="19" fillId="13" borderId="37" applyNumberFormat="0" applyProtection="0">
      <alignment horizontal="left" vertical="top" indent="1"/>
    </xf>
    <xf numFmtId="289" fontId="19" fillId="13" borderId="37" applyNumberFormat="0" applyProtection="0">
      <alignment horizontal="left" vertical="top" indent="1"/>
    </xf>
    <xf numFmtId="289" fontId="19" fillId="13" borderId="37" applyNumberFormat="0" applyProtection="0">
      <alignment horizontal="left" vertical="top" indent="1"/>
    </xf>
    <xf numFmtId="289" fontId="19" fillId="13" borderId="37" applyNumberFormat="0" applyProtection="0">
      <alignment horizontal="left" vertical="top" indent="1"/>
    </xf>
    <xf numFmtId="289" fontId="19" fillId="13" borderId="37" applyNumberFormat="0" applyProtection="0">
      <alignment horizontal="left" vertical="top" indent="1"/>
    </xf>
    <xf numFmtId="289" fontId="19" fillId="13" borderId="37" applyNumberFormat="0" applyProtection="0">
      <alignment horizontal="left" vertical="top" indent="1"/>
    </xf>
    <xf numFmtId="289" fontId="19" fillId="83" borderId="37" applyNumberFormat="0" applyProtection="0">
      <alignment horizontal="left" vertical="top" indent="1"/>
    </xf>
    <xf numFmtId="289" fontId="19" fillId="83" borderId="37" applyNumberFormat="0" applyProtection="0">
      <alignment horizontal="left" vertical="top" indent="1"/>
    </xf>
    <xf numFmtId="289" fontId="19" fillId="83" borderId="37" applyNumberFormat="0" applyProtection="0">
      <alignment horizontal="left" vertical="top" indent="1"/>
    </xf>
    <xf numFmtId="289" fontId="19" fillId="83" borderId="37" applyNumberFormat="0" applyProtection="0">
      <alignment horizontal="left" vertical="top" indent="1"/>
    </xf>
    <xf numFmtId="289" fontId="19" fillId="83" borderId="37" applyNumberFormat="0" applyProtection="0">
      <alignment horizontal="left" vertical="top" indent="1"/>
    </xf>
    <xf numFmtId="289" fontId="19" fillId="83" borderId="37" applyNumberFormat="0" applyProtection="0">
      <alignment horizontal="left" vertical="top" indent="1"/>
    </xf>
    <xf numFmtId="289" fontId="19" fillId="83" borderId="37" applyNumberFormat="0" applyProtection="0">
      <alignment horizontal="left" vertical="top" indent="1"/>
    </xf>
    <xf numFmtId="289" fontId="19" fillId="83" borderId="37" applyNumberFormat="0" applyProtection="0">
      <alignment horizontal="left" vertical="top" indent="1"/>
    </xf>
    <xf numFmtId="4" fontId="231" fillId="85" borderId="39" applyNumberFormat="0" applyProtection="0">
      <alignment horizontal="left" vertical="center" indent="1"/>
    </xf>
    <xf numFmtId="37" fontId="34" fillId="0" borderId="44" applyNumberFormat="0"/>
    <xf numFmtId="37" fontId="34" fillId="0" borderId="44" applyNumberFormat="0"/>
    <xf numFmtId="289" fontId="72" fillId="0" borderId="46" applyNumberFormat="0" applyFill="0" applyAlignment="0" applyProtection="0"/>
  </cellStyleXfs>
  <cellXfs count="444">
    <xf numFmtId="0" fontId="0" fillId="0" borderId="0" xfId="0"/>
    <xf numFmtId="0" fontId="213" fillId="0" borderId="0" xfId="0" applyFont="1"/>
    <xf numFmtId="0" fontId="212" fillId="0" borderId="0" xfId="0" applyFont="1"/>
    <xf numFmtId="0" fontId="212" fillId="0" borderId="20" xfId="0" applyFont="1" applyBorder="1" applyAlignment="1">
      <alignment horizontal="right"/>
    </xf>
    <xf numFmtId="0" fontId="213" fillId="0" borderId="20" xfId="0" applyFont="1" applyBorder="1"/>
    <xf numFmtId="0" fontId="212" fillId="94" borderId="20" xfId="0" applyFont="1" applyFill="1" applyBorder="1"/>
    <xf numFmtId="0" fontId="212" fillId="0" borderId="20" xfId="0" applyFont="1" applyBorder="1"/>
    <xf numFmtId="0" fontId="212" fillId="0" borderId="20" xfId="0" applyFont="1" applyBorder="1" applyAlignment="1">
      <alignment horizontal="centerContinuous"/>
    </xf>
    <xf numFmtId="222" fontId="212" fillId="0" borderId="0" xfId="0" applyNumberFormat="1" applyFont="1"/>
    <xf numFmtId="0" fontId="212" fillId="0" borderId="0" xfId="0" applyFont="1" applyBorder="1"/>
    <xf numFmtId="1" fontId="212" fillId="0" borderId="0" xfId="0" applyNumberFormat="1" applyFont="1"/>
    <xf numFmtId="9" fontId="212" fillId="0" borderId="0" xfId="42456" applyFont="1"/>
    <xf numFmtId="0" fontId="212" fillId="0" borderId="0" xfId="0" applyFont="1" applyFill="1" applyBorder="1"/>
    <xf numFmtId="2" fontId="212" fillId="0" borderId="0" xfId="0" applyNumberFormat="1" applyFont="1"/>
    <xf numFmtId="0" fontId="212" fillId="93" borderId="0" xfId="0" applyFont="1" applyFill="1"/>
    <xf numFmtId="2" fontId="212" fillId="0" borderId="0" xfId="0" applyNumberFormat="1" applyFont="1" applyBorder="1"/>
    <xf numFmtId="222" fontId="212" fillId="0" borderId="0" xfId="0" applyNumberFormat="1" applyFont="1" applyFill="1" applyBorder="1"/>
    <xf numFmtId="9" fontId="212" fillId="0" borderId="0" xfId="42456" applyFont="1" applyFill="1" applyBorder="1"/>
    <xf numFmtId="0" fontId="213" fillId="0" borderId="0" xfId="0" applyFont="1" applyFill="1" applyBorder="1"/>
    <xf numFmtId="222" fontId="213" fillId="0" borderId="0" xfId="0" applyNumberFormat="1" applyFont="1" applyFill="1" applyBorder="1"/>
    <xf numFmtId="9" fontId="213" fillId="0" borderId="0" xfId="42456" applyFont="1" applyFill="1" applyBorder="1"/>
    <xf numFmtId="9" fontId="212" fillId="0" borderId="0" xfId="0" applyNumberFormat="1" applyFont="1"/>
    <xf numFmtId="2" fontId="212" fillId="0" borderId="0" xfId="0" applyNumberFormat="1" applyFont="1" applyFill="1" applyBorder="1"/>
    <xf numFmtId="9" fontId="212" fillId="0" borderId="0" xfId="0" applyNumberFormat="1" applyFont="1" applyFill="1" applyBorder="1"/>
    <xf numFmtId="0" fontId="217" fillId="0" borderId="0" xfId="0" applyFont="1" applyFill="1" applyBorder="1"/>
    <xf numFmtId="222" fontId="217" fillId="0" borderId="0" xfId="0" applyNumberFormat="1" applyFont="1" applyFill="1" applyBorder="1"/>
    <xf numFmtId="0" fontId="212" fillId="0" borderId="0" xfId="0" applyFont="1" applyFill="1"/>
    <xf numFmtId="0" fontId="212" fillId="0" borderId="20" xfId="0" applyFont="1" applyFill="1" applyBorder="1" applyAlignment="1">
      <alignment horizontal="centerContinuous"/>
    </xf>
    <xf numFmtId="0" fontId="213" fillId="0" borderId="20" xfId="0" applyFont="1" applyFill="1" applyBorder="1"/>
    <xf numFmtId="0" fontId="212" fillId="0" borderId="20" xfId="0" applyFont="1" applyFill="1" applyBorder="1"/>
    <xf numFmtId="0" fontId="213" fillId="0" borderId="0" xfId="0" applyFont="1" applyFill="1"/>
    <xf numFmtId="0" fontId="213" fillId="0" borderId="0" xfId="0" applyFont="1" applyAlignment="1">
      <alignment vertical="center"/>
    </xf>
    <xf numFmtId="0" fontId="212" fillId="98" borderId="20" xfId="0" applyFont="1" applyFill="1" applyBorder="1" applyAlignment="1">
      <alignment horizontal="center" vertical="center"/>
    </xf>
    <xf numFmtId="0" fontId="212" fillId="0" borderId="20" xfId="0" applyFont="1" applyBorder="1" applyAlignment="1">
      <alignment horizontal="left" vertical="center" wrapText="1"/>
    </xf>
    <xf numFmtId="275" fontId="212" fillId="0" borderId="0" xfId="0" applyNumberFormat="1" applyFont="1"/>
    <xf numFmtId="222" fontId="213" fillId="0" borderId="0" xfId="0" applyNumberFormat="1" applyFont="1"/>
    <xf numFmtId="0" fontId="218" fillId="0" borderId="0" xfId="0" applyFont="1"/>
    <xf numFmtId="0" fontId="219" fillId="0" borderId="0" xfId="0" applyFont="1" applyAlignment="1">
      <alignment horizontal="left" vertical="center" readingOrder="1"/>
    </xf>
    <xf numFmtId="0" fontId="212" fillId="0" borderId="20" xfId="0" applyFont="1" applyBorder="1" applyAlignment="1">
      <alignment wrapText="1"/>
    </xf>
    <xf numFmtId="0" fontId="213" fillId="0" borderId="0" xfId="0" applyFont="1" applyBorder="1"/>
    <xf numFmtId="0" fontId="212" fillId="0" borderId="0" xfId="42051" applyFont="1" applyFill="1" applyBorder="1" applyAlignment="1">
      <alignment horizontal="left" vertical="center" wrapText="1"/>
    </xf>
    <xf numFmtId="229" fontId="212" fillId="0" borderId="0" xfId="0" applyNumberFormat="1" applyFont="1" applyFill="1" applyBorder="1"/>
    <xf numFmtId="0" fontId="212" fillId="0" borderId="0" xfId="42051" applyFont="1" applyFill="1" applyBorder="1" applyAlignment="1"/>
    <xf numFmtId="338" fontId="212" fillId="0" borderId="0" xfId="0" applyNumberFormat="1" applyFont="1"/>
    <xf numFmtId="0" fontId="212" fillId="97" borderId="0" xfId="0" applyFont="1" applyFill="1"/>
    <xf numFmtId="0" fontId="212" fillId="99" borderId="0" xfId="0" applyFont="1" applyFill="1"/>
    <xf numFmtId="0" fontId="212" fillId="100" borderId="0" xfId="0" applyFont="1" applyFill="1"/>
    <xf numFmtId="0" fontId="212" fillId="101" borderId="0" xfId="0" applyFont="1" applyFill="1"/>
    <xf numFmtId="0" fontId="223" fillId="99" borderId="20" xfId="0" applyFont="1" applyFill="1" applyBorder="1"/>
    <xf numFmtId="9" fontId="223" fillId="99" borderId="20" xfId="0" applyNumberFormat="1" applyFont="1" applyFill="1" applyBorder="1"/>
    <xf numFmtId="0" fontId="223" fillId="94" borderId="0" xfId="0" applyFont="1" applyFill="1"/>
    <xf numFmtId="2" fontId="223" fillId="99" borderId="20" xfId="0" applyNumberFormat="1" applyFont="1" applyFill="1" applyBorder="1"/>
    <xf numFmtId="164" fontId="212" fillId="97" borderId="20" xfId="0" applyNumberFormat="1" applyFont="1" applyFill="1" applyBorder="1"/>
    <xf numFmtId="0" fontId="212" fillId="104" borderId="0" xfId="0" applyFont="1" applyFill="1"/>
    <xf numFmtId="0" fontId="212" fillId="104" borderId="20" xfId="0" applyFont="1" applyFill="1" applyBorder="1"/>
    <xf numFmtId="1" fontId="223" fillId="99" borderId="20" xfId="0" applyNumberFormat="1" applyFont="1" applyFill="1" applyBorder="1"/>
    <xf numFmtId="275" fontId="223" fillId="99" borderId="20" xfId="0" applyNumberFormat="1" applyFont="1" applyFill="1" applyBorder="1"/>
    <xf numFmtId="164" fontId="223" fillId="100" borderId="20" xfId="42049" applyFont="1" applyFill="1" applyBorder="1"/>
    <xf numFmtId="164" fontId="223" fillId="99" borderId="20" xfId="42049" applyFont="1" applyFill="1" applyBorder="1"/>
    <xf numFmtId="2" fontId="212" fillId="101" borderId="20" xfId="0" applyNumberFormat="1" applyFont="1" applyFill="1" applyBorder="1"/>
    <xf numFmtId="2" fontId="223" fillId="100" borderId="20" xfId="0" applyNumberFormat="1" applyFont="1" applyFill="1" applyBorder="1"/>
    <xf numFmtId="222" fontId="223" fillId="100" borderId="20" xfId="0" applyNumberFormat="1" applyFont="1" applyFill="1" applyBorder="1"/>
    <xf numFmtId="222" fontId="224" fillId="100" borderId="20" xfId="0" applyNumberFormat="1" applyFont="1" applyFill="1" applyBorder="1"/>
    <xf numFmtId="222" fontId="223" fillId="99" borderId="20" xfId="0" applyNumberFormat="1" applyFont="1" applyFill="1" applyBorder="1"/>
    <xf numFmtId="222" fontId="224" fillId="99" borderId="20" xfId="0" applyNumberFormat="1" applyFont="1" applyFill="1" applyBorder="1"/>
    <xf numFmtId="2" fontId="212" fillId="106" borderId="20" xfId="0" applyNumberFormat="1" applyFont="1" applyFill="1" applyBorder="1"/>
    <xf numFmtId="9" fontId="212" fillId="106" borderId="20" xfId="42456" applyFont="1" applyFill="1" applyBorder="1"/>
    <xf numFmtId="2" fontId="213" fillId="106" borderId="20" xfId="0" applyNumberFormat="1" applyFont="1" applyFill="1" applyBorder="1"/>
    <xf numFmtId="9" fontId="213" fillId="106" borderId="20" xfId="42456" applyFont="1" applyFill="1" applyBorder="1"/>
    <xf numFmtId="0" fontId="213" fillId="94" borderId="0" xfId="0" applyFont="1" applyFill="1"/>
    <xf numFmtId="0" fontId="217" fillId="0" borderId="0" xfId="0" applyFont="1"/>
    <xf numFmtId="9" fontId="223" fillId="99" borderId="20" xfId="42456" applyFont="1" applyFill="1" applyBorder="1"/>
    <xf numFmtId="229" fontId="223" fillId="99" borderId="20" xfId="42456" applyNumberFormat="1" applyFont="1" applyFill="1" applyBorder="1"/>
    <xf numFmtId="0" fontId="216" fillId="0" borderId="0" xfId="0" applyFont="1"/>
    <xf numFmtId="2" fontId="215" fillId="104" borderId="20" xfId="0" applyNumberFormat="1" applyFont="1" applyFill="1" applyBorder="1"/>
    <xf numFmtId="0" fontId="212" fillId="0" borderId="50" xfId="0" applyFont="1" applyFill="1" applyBorder="1" applyAlignment="1">
      <alignment horizontal="right"/>
    </xf>
    <xf numFmtId="0" fontId="220" fillId="0" borderId="0" xfId="0" applyFont="1" applyFill="1"/>
    <xf numFmtId="0" fontId="212" fillId="0" borderId="20" xfId="0" applyFont="1" applyFill="1" applyBorder="1" applyAlignment="1">
      <alignment wrapText="1"/>
    </xf>
    <xf numFmtId="0" fontId="212" fillId="0" borderId="0" xfId="0" applyFont="1" applyFill="1" applyProtection="1">
      <protection locked="0"/>
    </xf>
    <xf numFmtId="4" fontId="212" fillId="0" borderId="20" xfId="0" applyNumberFormat="1" applyFont="1" applyFill="1" applyBorder="1"/>
    <xf numFmtId="0" fontId="212" fillId="0" borderId="0" xfId="0" applyFont="1" applyFill="1" applyAlignment="1">
      <alignment vertical="center"/>
    </xf>
    <xf numFmtId="1" fontId="211" fillId="0" borderId="0" xfId="42051" applyNumberFormat="1" applyFont="1" applyFill="1" applyBorder="1"/>
    <xf numFmtId="9" fontId="211" fillId="0" borderId="0" xfId="42051" applyNumberFormat="1" applyFont="1" applyFill="1" applyBorder="1"/>
    <xf numFmtId="0" fontId="212" fillId="0" borderId="20" xfId="42051" applyFont="1" applyFill="1" applyBorder="1" applyAlignment="1">
      <alignment horizontal="center" wrapText="1"/>
    </xf>
    <xf numFmtId="0" fontId="215" fillId="0" borderId="0" xfId="0" applyFont="1" applyFill="1" applyAlignment="1">
      <alignment vertical="center"/>
    </xf>
    <xf numFmtId="1" fontId="211" fillId="0" borderId="0" xfId="15288" applyNumberFormat="1" applyFont="1" applyFill="1" applyBorder="1"/>
    <xf numFmtId="0" fontId="212" fillId="0" borderId="0" xfId="42051" applyFont="1" applyFill="1" applyBorder="1" applyAlignment="1">
      <alignment horizontal="center"/>
    </xf>
    <xf numFmtId="164" fontId="211" fillId="0" borderId="0" xfId="42052" applyFont="1" applyFill="1" applyBorder="1" applyAlignment="1">
      <alignment horizontal="center" vertical="center" wrapText="1"/>
    </xf>
    <xf numFmtId="1" fontId="212" fillId="0" borderId="0" xfId="0" applyNumberFormat="1" applyFont="1" applyFill="1"/>
    <xf numFmtId="164" fontId="211" fillId="0" borderId="20" xfId="42052" applyFont="1" applyFill="1" applyBorder="1" applyAlignment="1">
      <alignment horizontal="center" vertical="center" wrapText="1"/>
    </xf>
    <xf numFmtId="1" fontId="212" fillId="0" borderId="0" xfId="0" applyNumberFormat="1" applyFont="1" applyFill="1" applyBorder="1"/>
    <xf numFmtId="0" fontId="216" fillId="0" borderId="0" xfId="0" applyFont="1" applyFill="1"/>
    <xf numFmtId="0" fontId="215" fillId="0" borderId="20" xfId="0" applyFont="1" applyFill="1" applyBorder="1"/>
    <xf numFmtId="0" fontId="212" fillId="106" borderId="20" xfId="0" applyFont="1" applyFill="1" applyBorder="1"/>
    <xf numFmtId="0" fontId="212" fillId="103" borderId="20" xfId="0" applyFont="1" applyFill="1" applyBorder="1"/>
    <xf numFmtId="0" fontId="217" fillId="0" borderId="0" xfId="0" applyFont="1" applyFill="1"/>
    <xf numFmtId="0" fontId="212" fillId="0" borderId="20" xfId="0" applyFont="1" applyFill="1" applyBorder="1" applyAlignment="1">
      <alignment horizontal="right"/>
    </xf>
    <xf numFmtId="3" fontId="223" fillId="99" borderId="20" xfId="0" applyNumberFormat="1" applyFont="1" applyFill="1" applyBorder="1" applyAlignment="1">
      <alignment horizontal="center" vertical="center"/>
    </xf>
    <xf numFmtId="3" fontId="224" fillId="99" borderId="20" xfId="0" applyNumberFormat="1" applyFont="1" applyFill="1" applyBorder="1" applyAlignment="1">
      <alignment horizontal="center" vertical="center"/>
    </xf>
    <xf numFmtId="0" fontId="212" fillId="0" borderId="3" xfId="42051" applyFont="1" applyFill="1" applyBorder="1" applyAlignment="1">
      <alignment wrapText="1"/>
    </xf>
    <xf numFmtId="1" fontId="212" fillId="106" borderId="20" xfId="0" applyNumberFormat="1" applyFont="1" applyFill="1" applyBorder="1"/>
    <xf numFmtId="164" fontId="211" fillId="0" borderId="0" xfId="42052" applyFont="1" applyFill="1" applyBorder="1" applyAlignment="1">
      <alignment horizontal="right" wrapText="1"/>
    </xf>
    <xf numFmtId="4" fontId="223" fillId="99" borderId="20" xfId="0" applyNumberFormat="1" applyFont="1" applyFill="1" applyBorder="1"/>
    <xf numFmtId="4" fontId="223" fillId="99" borderId="20" xfId="0" applyNumberFormat="1" applyFont="1" applyFill="1" applyBorder="1" applyAlignment="1">
      <alignment horizontal="right"/>
    </xf>
    <xf numFmtId="222" fontId="223" fillId="99" borderId="20" xfId="42051" applyNumberFormat="1" applyFont="1" applyFill="1" applyBorder="1" applyAlignment="1">
      <alignment horizontal="right" wrapText="1"/>
    </xf>
    <xf numFmtId="164" fontId="223" fillId="99" borderId="20" xfId="0" applyNumberFormat="1" applyFont="1" applyFill="1" applyBorder="1"/>
    <xf numFmtId="222" fontId="224" fillId="99" borderId="20" xfId="42051" applyNumberFormat="1" applyFont="1" applyFill="1" applyBorder="1" applyAlignment="1">
      <alignment horizontal="right" wrapText="1"/>
    </xf>
    <xf numFmtId="2" fontId="224" fillId="99" borderId="20" xfId="0" applyNumberFormat="1" applyFont="1" applyFill="1" applyBorder="1"/>
    <xf numFmtId="222" fontId="212" fillId="106" borderId="20" xfId="0" applyNumberFormat="1" applyFont="1" applyFill="1" applyBorder="1"/>
    <xf numFmtId="0" fontId="213" fillId="0" borderId="0" xfId="0" applyFont="1" applyFill="1" applyBorder="1" applyAlignment="1">
      <alignment wrapText="1"/>
    </xf>
    <xf numFmtId="10" fontId="223" fillId="99" borderId="20" xfId="0" applyNumberFormat="1" applyFont="1" applyFill="1" applyBorder="1"/>
    <xf numFmtId="335" fontId="223" fillId="99" borderId="20" xfId="42049" applyNumberFormat="1" applyFont="1" applyFill="1" applyBorder="1"/>
    <xf numFmtId="335" fontId="212" fillId="104" borderId="20" xfId="0" applyNumberFormat="1" applyFont="1" applyFill="1" applyBorder="1"/>
    <xf numFmtId="222" fontId="212" fillId="0" borderId="0" xfId="0" applyNumberFormat="1" applyFont="1" applyFill="1"/>
    <xf numFmtId="335" fontId="212" fillId="0" borderId="0" xfId="42049" applyNumberFormat="1" applyFont="1" applyFill="1"/>
    <xf numFmtId="270" fontId="215" fillId="0" borderId="20" xfId="0" applyNumberFormat="1" applyFont="1" applyFill="1" applyBorder="1" applyAlignment="1">
      <alignment wrapText="1"/>
    </xf>
    <xf numFmtId="336" fontId="215" fillId="0" borderId="0" xfId="0" applyNumberFormat="1" applyFont="1" applyFill="1" applyBorder="1"/>
    <xf numFmtId="336" fontId="215" fillId="0" borderId="0" xfId="42049" applyNumberFormat="1" applyFont="1" applyFill="1" applyBorder="1"/>
    <xf numFmtId="0" fontId="212" fillId="0" borderId="0" xfId="0" applyFont="1" applyFill="1" applyBorder="1" applyAlignment="1">
      <alignment wrapText="1"/>
    </xf>
    <xf numFmtId="222" fontId="215" fillId="0" borderId="20" xfId="0" applyNumberFormat="1" applyFont="1" applyFill="1" applyBorder="1" applyAlignment="1">
      <alignment horizontal="center" vertical="center" wrapText="1"/>
    </xf>
    <xf numFmtId="222" fontId="223" fillId="99" borderId="20" xfId="0" applyNumberFormat="1" applyFont="1" applyFill="1" applyBorder="1" applyAlignment="1">
      <alignment vertical="center"/>
    </xf>
    <xf numFmtId="222" fontId="223" fillId="99" borderId="20" xfId="0" applyNumberFormat="1" applyFont="1" applyFill="1" applyBorder="1" applyAlignment="1">
      <alignment horizontal="right" vertical="center"/>
    </xf>
    <xf numFmtId="222" fontId="224" fillId="99" borderId="20" xfId="0" applyNumberFormat="1" applyFont="1" applyFill="1" applyBorder="1" applyAlignment="1">
      <alignment vertical="center"/>
    </xf>
    <xf numFmtId="222" fontId="224" fillId="99" borderId="20" xfId="0" applyNumberFormat="1" applyFont="1" applyFill="1" applyBorder="1" applyAlignment="1">
      <alignment horizontal="right" vertical="center"/>
    </xf>
    <xf numFmtId="1" fontId="212" fillId="106" borderId="20" xfId="0" applyNumberFormat="1" applyFont="1" applyFill="1" applyBorder="1" applyAlignment="1">
      <alignment vertical="center"/>
    </xf>
    <xf numFmtId="337" fontId="215" fillId="97" borderId="20" xfId="2761" applyNumberFormat="1" applyFont="1" applyFill="1" applyBorder="1"/>
    <xf numFmtId="337" fontId="215" fillId="97" borderId="20" xfId="0" applyNumberFormat="1" applyFont="1" applyFill="1" applyBorder="1"/>
    <xf numFmtId="0" fontId="213" fillId="0" borderId="0" xfId="0" applyFont="1" applyFill="1" applyBorder="1" applyAlignment="1">
      <alignment horizontal="left" wrapText="1"/>
    </xf>
    <xf numFmtId="222" fontId="215" fillId="106" borderId="20" xfId="0" applyNumberFormat="1" applyFont="1" applyFill="1" applyBorder="1"/>
    <xf numFmtId="336" fontId="215" fillId="106" borderId="20" xfId="0" applyNumberFormat="1" applyFont="1" applyFill="1" applyBorder="1"/>
    <xf numFmtId="336" fontId="215" fillId="106" borderId="20" xfId="42049" applyNumberFormat="1" applyFont="1" applyFill="1" applyBorder="1"/>
    <xf numFmtId="222" fontId="214" fillId="106" borderId="20" xfId="0" applyNumberFormat="1" applyFont="1" applyFill="1" applyBorder="1"/>
    <xf numFmtId="336" fontId="214" fillId="106" borderId="20" xfId="0" applyNumberFormat="1" applyFont="1" applyFill="1" applyBorder="1"/>
    <xf numFmtId="336" fontId="214" fillId="106" borderId="20" xfId="42049" applyNumberFormat="1" applyFont="1" applyFill="1" applyBorder="1"/>
    <xf numFmtId="335" fontId="224" fillId="99" borderId="20" xfId="42049" applyNumberFormat="1" applyFont="1" applyFill="1" applyBorder="1"/>
    <xf numFmtId="270" fontId="223" fillId="99" borderId="20" xfId="0" applyNumberFormat="1" applyFont="1" applyFill="1" applyBorder="1"/>
    <xf numFmtId="270" fontId="224" fillId="99" borderId="20" xfId="0" applyNumberFormat="1" applyFont="1" applyFill="1" applyBorder="1"/>
    <xf numFmtId="0" fontId="213" fillId="0" borderId="0" xfId="0" applyFont="1" applyFill="1" applyBorder="1" applyAlignment="1">
      <alignment horizontal="left" vertical="top"/>
    </xf>
    <xf numFmtId="0" fontId="213" fillId="0" borderId="0" xfId="0" applyFont="1" applyFill="1" applyBorder="1" applyAlignment="1">
      <alignment horizontal="left" vertical="top" wrapText="1"/>
    </xf>
    <xf numFmtId="2" fontId="212" fillId="104" borderId="20" xfId="0" applyNumberFormat="1" applyFont="1" applyFill="1" applyBorder="1"/>
    <xf numFmtId="9" fontId="212" fillId="104" borderId="20" xfId="42456" applyFont="1" applyFill="1" applyBorder="1"/>
    <xf numFmtId="0" fontId="213" fillId="0" borderId="0" xfId="10606" applyFont="1" applyBorder="1"/>
    <xf numFmtId="0" fontId="213" fillId="0" borderId="0" xfId="10606" applyFont="1" applyFill="1" applyBorder="1"/>
    <xf numFmtId="1" fontId="217" fillId="0" borderId="0" xfId="0" applyNumberFormat="1" applyFont="1" applyFill="1" applyBorder="1"/>
    <xf numFmtId="0" fontId="213" fillId="0" borderId="0" xfId="0" applyFont="1" applyAlignment="1"/>
    <xf numFmtId="0" fontId="214" fillId="0" borderId="20" xfId="0" applyFont="1" applyFill="1" applyBorder="1"/>
    <xf numFmtId="9" fontId="214" fillId="106" borderId="20" xfId="42456" applyFont="1" applyFill="1" applyBorder="1"/>
    <xf numFmtId="229" fontId="212" fillId="106" borderId="20" xfId="42456" applyNumberFormat="1" applyFont="1" applyFill="1" applyBorder="1"/>
    <xf numFmtId="0" fontId="215" fillId="0" borderId="0" xfId="0" applyFont="1" applyFill="1" applyBorder="1"/>
    <xf numFmtId="0" fontId="215" fillId="0" borderId="5" xfId="0" applyFont="1" applyFill="1" applyBorder="1"/>
    <xf numFmtId="0" fontId="214" fillId="0" borderId="5" xfId="0" applyFont="1" applyFill="1" applyBorder="1"/>
    <xf numFmtId="9" fontId="215" fillId="106" borderId="20" xfId="0" applyNumberFormat="1" applyFont="1" applyFill="1" applyBorder="1"/>
    <xf numFmtId="9" fontId="214" fillId="106" borderId="20" xfId="0" applyNumberFormat="1" applyFont="1" applyFill="1" applyBorder="1"/>
    <xf numFmtId="1" fontId="223" fillId="100" borderId="20" xfId="0" applyNumberFormat="1" applyFont="1" applyFill="1" applyBorder="1"/>
    <xf numFmtId="270" fontId="215" fillId="0" borderId="0" xfId="0" applyNumberFormat="1" applyFont="1" applyFill="1" applyBorder="1"/>
    <xf numFmtId="0" fontId="212" fillId="0" borderId="0" xfId="0" applyFont="1" applyFill="1" applyBorder="1" applyAlignment="1">
      <alignment vertical="center"/>
    </xf>
    <xf numFmtId="222" fontId="212" fillId="0" borderId="20" xfId="0" applyNumberFormat="1" applyFont="1" applyFill="1" applyBorder="1"/>
    <xf numFmtId="222" fontId="213" fillId="0" borderId="20" xfId="0" applyNumberFormat="1" applyFont="1" applyFill="1" applyBorder="1"/>
    <xf numFmtId="222" fontId="212" fillId="0" borderId="20" xfId="0" applyNumberFormat="1" applyFont="1" applyFill="1" applyBorder="1" applyAlignment="1">
      <alignment horizontal="center" vertical="center" wrapText="1"/>
    </xf>
    <xf numFmtId="270" fontId="215" fillId="0" borderId="20" xfId="0" applyNumberFormat="1" applyFont="1" applyFill="1" applyBorder="1" applyAlignment="1">
      <alignment horizontal="center" vertical="center" wrapText="1"/>
    </xf>
    <xf numFmtId="10" fontId="215" fillId="0" borderId="20" xfId="42456" applyNumberFormat="1" applyFont="1" applyFill="1" applyBorder="1" applyAlignment="1">
      <alignment horizontal="center" vertical="center" wrapText="1"/>
    </xf>
    <xf numFmtId="0" fontId="212" fillId="0" borderId="20" xfId="0" applyFont="1" applyBorder="1" applyAlignment="1">
      <alignment vertical="center" wrapText="1"/>
    </xf>
    <xf numFmtId="10" fontId="215" fillId="0" borderId="20" xfId="17203" applyNumberFormat="1" applyFont="1" applyFill="1" applyBorder="1" applyAlignment="1">
      <alignment horizontal="center" vertical="center" wrapText="1"/>
    </xf>
    <xf numFmtId="0" fontId="212" fillId="0" borderId="0" xfId="0" applyFont="1" applyFill="1" applyBorder="1" applyAlignment="1">
      <alignment horizontal="center" wrapText="1"/>
    </xf>
    <xf numFmtId="0" fontId="212" fillId="0" borderId="20" xfId="42051" applyFont="1" applyFill="1" applyBorder="1" applyAlignment="1">
      <alignment horizontal="center" vertical="center"/>
    </xf>
    <xf numFmtId="4" fontId="212" fillId="0" borderId="20" xfId="0" applyNumberFormat="1" applyFont="1" applyFill="1" applyBorder="1" applyAlignment="1">
      <alignment horizontal="center" vertical="center" wrapText="1"/>
    </xf>
    <xf numFmtId="0" fontId="212" fillId="0" borderId="0" xfId="0" applyFont="1" applyFill="1" applyBorder="1" applyAlignment="1">
      <alignment horizontal="center" vertical="center"/>
    </xf>
    <xf numFmtId="0" fontId="212" fillId="0" borderId="0" xfId="0" applyFont="1" applyFill="1" applyAlignment="1">
      <alignment horizontal="center" vertical="center"/>
    </xf>
    <xf numFmtId="0" fontId="212" fillId="0" borderId="50" xfId="0" applyFont="1" applyFill="1" applyBorder="1" applyAlignment="1">
      <alignment horizontal="center" vertical="center" wrapText="1"/>
    </xf>
    <xf numFmtId="0" fontId="212" fillId="0" borderId="50" xfId="0" applyFont="1" applyBorder="1" applyAlignment="1">
      <alignment horizontal="right" vertical="center"/>
    </xf>
    <xf numFmtId="0" fontId="212" fillId="0" borderId="50" xfId="0" applyFont="1" applyFill="1" applyBorder="1" applyAlignment="1">
      <alignment horizontal="center" vertical="center"/>
    </xf>
    <xf numFmtId="2" fontId="212" fillId="0" borderId="20" xfId="0" applyNumberFormat="1" applyFont="1" applyFill="1" applyBorder="1" applyAlignment="1">
      <alignment horizontal="center" vertical="center" wrapText="1"/>
    </xf>
    <xf numFmtId="2" fontId="212" fillId="0" borderId="20" xfId="0" applyNumberFormat="1" applyFont="1" applyBorder="1" applyAlignment="1">
      <alignment horizontal="center"/>
    </xf>
    <xf numFmtId="2" fontId="212" fillId="0" borderId="20" xfId="0" applyNumberFormat="1" applyFont="1" applyFill="1" applyBorder="1" applyAlignment="1">
      <alignment horizontal="center"/>
    </xf>
    <xf numFmtId="9" fontId="212" fillId="0" borderId="20" xfId="42456" applyFont="1" applyFill="1" applyBorder="1"/>
    <xf numFmtId="0" fontId="213" fillId="103" borderId="20" xfId="0" applyFont="1" applyFill="1" applyBorder="1"/>
    <xf numFmtId="222" fontId="213" fillId="103" borderId="20" xfId="0" applyNumberFormat="1" applyFont="1" applyFill="1" applyBorder="1"/>
    <xf numFmtId="1" fontId="224" fillId="99" borderId="20" xfId="0" applyNumberFormat="1" applyFont="1" applyFill="1" applyBorder="1"/>
    <xf numFmtId="164" fontId="224" fillId="100" borderId="20" xfId="42049" applyFont="1" applyFill="1" applyBorder="1"/>
    <xf numFmtId="337" fontId="223" fillId="100" borderId="20" xfId="42049" applyNumberFormat="1" applyFont="1" applyFill="1" applyBorder="1"/>
    <xf numFmtId="337" fontId="224" fillId="100" borderId="20" xfId="42049" applyNumberFormat="1" applyFont="1" applyFill="1" applyBorder="1"/>
    <xf numFmtId="335" fontId="223" fillId="100" borderId="20" xfId="42049" applyNumberFormat="1" applyFont="1" applyFill="1" applyBorder="1"/>
    <xf numFmtId="335" fontId="224" fillId="100" borderId="20" xfId="42049" applyNumberFormat="1" applyFont="1" applyFill="1" applyBorder="1"/>
    <xf numFmtId="164" fontId="224" fillId="99" borderId="20" xfId="42049" applyFont="1" applyFill="1" applyBorder="1"/>
    <xf numFmtId="337" fontId="223" fillId="99" borderId="20" xfId="42049" applyNumberFormat="1" applyFont="1" applyFill="1" applyBorder="1"/>
    <xf numFmtId="337" fontId="224" fillId="99" borderId="20" xfId="42049" applyNumberFormat="1" applyFont="1" applyFill="1" applyBorder="1"/>
    <xf numFmtId="164" fontId="212" fillId="101" borderId="20" xfId="42049" applyFont="1" applyFill="1" applyBorder="1"/>
    <xf numFmtId="164" fontId="213" fillId="101" borderId="20" xfId="42049" applyFont="1" applyFill="1" applyBorder="1"/>
    <xf numFmtId="337" fontId="212" fillId="101" borderId="20" xfId="42049" applyNumberFormat="1" applyFont="1" applyFill="1" applyBorder="1"/>
    <xf numFmtId="337" fontId="213" fillId="101" borderId="20" xfId="42049" applyNumberFormat="1" applyFont="1" applyFill="1" applyBorder="1"/>
    <xf numFmtId="2" fontId="223" fillId="99" borderId="20" xfId="42050" applyNumberFormat="1" applyFont="1" applyFill="1" applyBorder="1"/>
    <xf numFmtId="337" fontId="223" fillId="0" borderId="20" xfId="42049" applyNumberFormat="1" applyFont="1" applyFill="1" applyBorder="1"/>
    <xf numFmtId="337" fontId="223" fillId="102" borderId="20" xfId="42049" applyNumberFormat="1" applyFont="1" applyFill="1" applyBorder="1"/>
    <xf numFmtId="337" fontId="224" fillId="102" borderId="20" xfId="42049" applyNumberFormat="1" applyFont="1" applyFill="1" applyBorder="1"/>
    <xf numFmtId="337" fontId="212" fillId="97" borderId="20" xfId="42049" applyNumberFormat="1" applyFont="1" applyFill="1" applyBorder="1"/>
    <xf numFmtId="337" fontId="213" fillId="97" borderId="20" xfId="42049" applyNumberFormat="1" applyFont="1" applyFill="1" applyBorder="1"/>
    <xf numFmtId="164" fontId="215" fillId="104" borderId="20" xfId="42049" applyFont="1" applyFill="1" applyBorder="1"/>
    <xf numFmtId="164" fontId="214" fillId="104" borderId="20" xfId="42049" applyFont="1" applyFill="1" applyBorder="1"/>
    <xf numFmtId="2" fontId="224" fillId="100" borderId="20" xfId="0" applyNumberFormat="1" applyFont="1" applyFill="1" applyBorder="1"/>
    <xf numFmtId="1" fontId="212" fillId="97" borderId="20" xfId="0" applyNumberFormat="1" applyFont="1" applyFill="1" applyBorder="1"/>
    <xf numFmtId="9" fontId="212" fillId="97" borderId="20" xfId="42456" applyFont="1" applyFill="1" applyBorder="1"/>
    <xf numFmtId="1" fontId="213" fillId="97" borderId="20" xfId="0" applyNumberFormat="1" applyFont="1" applyFill="1" applyBorder="1"/>
    <xf numFmtId="9" fontId="213" fillId="97" borderId="20" xfId="42456" applyFont="1" applyFill="1" applyBorder="1"/>
    <xf numFmtId="9" fontId="224" fillId="99" borderId="20" xfId="42456" applyFont="1" applyFill="1" applyBorder="1"/>
    <xf numFmtId="335" fontId="212" fillId="97" borderId="20" xfId="42049" applyNumberFormat="1" applyFont="1" applyFill="1" applyBorder="1"/>
    <xf numFmtId="335" fontId="213" fillId="97" borderId="20" xfId="42049" applyNumberFormat="1" applyFont="1" applyFill="1" applyBorder="1"/>
    <xf numFmtId="17" fontId="212" fillId="0" borderId="20" xfId="0" applyNumberFormat="1" applyFont="1" applyBorder="1" applyAlignment="1">
      <alignment horizontal="center" vertical="center"/>
    </xf>
    <xf numFmtId="2" fontId="213" fillId="101" borderId="20" xfId="0" applyNumberFormat="1" applyFont="1" applyFill="1" applyBorder="1"/>
    <xf numFmtId="2" fontId="214" fillId="104" borderId="20" xfId="0" applyNumberFormat="1" applyFont="1" applyFill="1" applyBorder="1"/>
    <xf numFmtId="2" fontId="212" fillId="0" borderId="20" xfId="0" applyNumberFormat="1" applyFont="1" applyFill="1" applyBorder="1" applyAlignment="1">
      <alignment horizontal="center" vertical="center"/>
    </xf>
    <xf numFmtId="339" fontId="223" fillId="99" borderId="20" xfId="0" applyNumberFormat="1" applyFont="1" applyFill="1" applyBorder="1"/>
    <xf numFmtId="339" fontId="224" fillId="99" borderId="20" xfId="0" applyNumberFormat="1" applyFont="1" applyFill="1" applyBorder="1"/>
    <xf numFmtId="0" fontId="223" fillId="99" borderId="20" xfId="0" applyFont="1" applyFill="1" applyBorder="1" applyAlignment="1">
      <alignment wrapText="1"/>
    </xf>
    <xf numFmtId="340" fontId="217" fillId="0" borderId="0" xfId="0" applyNumberFormat="1" applyFont="1" applyFill="1" applyBorder="1"/>
    <xf numFmtId="228" fontId="217" fillId="0" borderId="0" xfId="0" applyNumberFormat="1" applyFont="1" applyFill="1" applyBorder="1"/>
    <xf numFmtId="0" fontId="212" fillId="0" borderId="20" xfId="0" applyFont="1" applyFill="1" applyBorder="1" applyAlignment="1">
      <alignment horizontal="center" vertical="center"/>
    </xf>
    <xf numFmtId="0" fontId="212" fillId="0" borderId="20" xfId="0" applyFont="1" applyBorder="1" applyAlignment="1">
      <alignment horizontal="center"/>
    </xf>
    <xf numFmtId="0" fontId="215" fillId="0" borderId="20" xfId="0" applyFont="1" applyFill="1" applyBorder="1" applyAlignment="1">
      <alignment horizontal="center" vertical="center" wrapText="1"/>
    </xf>
    <xf numFmtId="0" fontId="212" fillId="0" borderId="20" xfId="0" applyFont="1" applyFill="1" applyBorder="1" applyAlignment="1">
      <alignment horizontal="center" vertical="center" wrapText="1"/>
    </xf>
    <xf numFmtId="0" fontId="212" fillId="0" borderId="20" xfId="0" applyFont="1" applyBorder="1" applyAlignment="1">
      <alignment horizontal="center" vertical="center" wrapText="1"/>
    </xf>
    <xf numFmtId="0" fontId="215" fillId="0" borderId="20" xfId="0" applyFont="1" applyFill="1" applyBorder="1" applyAlignment="1">
      <alignment horizontal="center" vertical="center"/>
    </xf>
    <xf numFmtId="0" fontId="212" fillId="0" borderId="20" xfId="0" applyFont="1" applyBorder="1" applyAlignment="1">
      <alignment horizontal="center" vertical="center"/>
    </xf>
    <xf numFmtId="0" fontId="213" fillId="94" borderId="0" xfId="0" applyFont="1" applyFill="1" applyAlignment="1">
      <alignment wrapText="1"/>
    </xf>
    <xf numFmtId="0" fontId="212" fillId="0" borderId="0" xfId="0" applyFont="1" applyAlignment="1">
      <alignment wrapText="1"/>
    </xf>
    <xf numFmtId="0" fontId="213" fillId="0" borderId="0" xfId="0" applyFont="1" applyAlignment="1">
      <alignment wrapText="1"/>
    </xf>
    <xf numFmtId="0" fontId="212" fillId="0" borderId="20" xfId="0" applyFont="1" applyFill="1" applyBorder="1" applyAlignment="1">
      <alignment horizontal="center" vertical="center"/>
    </xf>
    <xf numFmtId="0" fontId="212" fillId="0" borderId="20" xfId="0" applyFont="1" applyFill="1" applyBorder="1" applyAlignment="1">
      <alignment horizontal="center" vertical="center" wrapText="1"/>
    </xf>
    <xf numFmtId="0" fontId="212" fillId="0" borderId="6" xfId="0" applyFont="1" applyBorder="1"/>
    <xf numFmtId="0" fontId="212" fillId="0" borderId="0" xfId="0" applyFont="1" applyBorder="1" applyAlignment="1">
      <alignment horizontal="center"/>
    </xf>
    <xf numFmtId="0" fontId="212" fillId="0" borderId="54" xfId="0" applyFont="1" applyBorder="1"/>
    <xf numFmtId="0" fontId="212" fillId="0" borderId="3" xfId="0" applyFont="1" applyBorder="1" applyAlignment="1">
      <alignment horizontal="center"/>
    </xf>
    <xf numFmtId="341" fontId="223" fillId="100" borderId="20" xfId="0" applyNumberFormat="1" applyFont="1" applyFill="1" applyBorder="1"/>
    <xf numFmtId="341" fontId="212" fillId="94" borderId="20" xfId="0" applyNumberFormat="1" applyFont="1" applyFill="1" applyBorder="1"/>
    <xf numFmtId="10" fontId="212" fillId="94" borderId="20" xfId="42456" applyNumberFormat="1" applyFont="1" applyFill="1" applyBorder="1"/>
    <xf numFmtId="0" fontId="212" fillId="0" borderId="0" xfId="0" applyFont="1" applyAlignment="1">
      <alignment horizontal="center"/>
    </xf>
    <xf numFmtId="222" fontId="212" fillId="0" borderId="20" xfId="0" applyNumberFormat="1" applyFont="1" applyBorder="1"/>
    <xf numFmtId="0" fontId="216" fillId="0" borderId="0" xfId="0" applyFont="1" applyAlignment="1">
      <alignment vertical="center"/>
    </xf>
    <xf numFmtId="0" fontId="217" fillId="0" borderId="0" xfId="0" applyFont="1" applyAlignment="1">
      <alignment vertical="center"/>
    </xf>
    <xf numFmtId="0" fontId="217" fillId="0" borderId="0" xfId="0" applyFont="1" applyBorder="1"/>
    <xf numFmtId="0" fontId="217" fillId="0" borderId="0" xfId="0" applyFont="1" applyBorder="1" applyAlignment="1">
      <alignment vertical="center"/>
    </xf>
    <xf numFmtId="0" fontId="217" fillId="0" borderId="0" xfId="0" applyFont="1" applyFill="1" applyAlignment="1">
      <alignment vertical="center"/>
    </xf>
    <xf numFmtId="0" fontId="212" fillId="0" borderId="0" xfId="0" applyFont="1" applyBorder="1" applyAlignment="1">
      <alignment horizontal="center" vertical="center"/>
    </xf>
    <xf numFmtId="0" fontId="212" fillId="0" borderId="0" xfId="0" applyFont="1" applyAlignment="1">
      <alignment vertical="center"/>
    </xf>
    <xf numFmtId="0" fontId="212" fillId="0" borderId="0" xfId="0" applyFont="1" applyAlignment="1">
      <alignment horizontal="left" vertical="center" indent="1"/>
    </xf>
    <xf numFmtId="341" fontId="223" fillId="100" borderId="20" xfId="0" applyNumberFormat="1" applyFont="1" applyFill="1" applyBorder="1" applyAlignment="1">
      <alignment horizontal="right" vertical="center"/>
    </xf>
    <xf numFmtId="0" fontId="213" fillId="0" borderId="0" xfId="0" applyFont="1" applyAlignment="1">
      <alignment horizontal="left" vertical="center"/>
    </xf>
    <xf numFmtId="0" fontId="212" fillId="0" borderId="0" xfId="0" applyFont="1" applyBorder="1" applyAlignment="1">
      <alignment horizontal="right" vertical="center"/>
    </xf>
    <xf numFmtId="0" fontId="212" fillId="0" borderId="0" xfId="0" applyFont="1" applyAlignment="1">
      <alignment horizontal="left" vertical="center"/>
    </xf>
    <xf numFmtId="17" fontId="212" fillId="0" borderId="0" xfId="4805" applyNumberFormat="1" applyFont="1" applyFill="1" applyBorder="1"/>
    <xf numFmtId="0" fontId="212" fillId="107" borderId="0" xfId="42053" applyFont="1" applyFill="1"/>
    <xf numFmtId="0" fontId="212" fillId="107" borderId="0" xfId="0" applyFont="1" applyFill="1"/>
    <xf numFmtId="0" fontId="225" fillId="107" borderId="0" xfId="42053" applyFont="1" applyFill="1" applyAlignment="1">
      <alignment horizontal="left" vertical="center"/>
    </xf>
    <xf numFmtId="0" fontId="212" fillId="107" borderId="0" xfId="42053" applyFont="1" applyFill="1" applyAlignment="1">
      <alignment horizontal="left" vertical="center"/>
    </xf>
    <xf numFmtId="0" fontId="212" fillId="107" borderId="0" xfId="8402" applyFont="1" applyFill="1" applyAlignment="1">
      <alignment vertical="center" wrapText="1"/>
    </xf>
    <xf numFmtId="0" fontId="212" fillId="108" borderId="0" xfId="8402" applyFont="1" applyFill="1" applyAlignment="1">
      <alignment vertical="center" wrapText="1"/>
    </xf>
    <xf numFmtId="0" fontId="215" fillId="107" borderId="0" xfId="8402" applyFont="1" applyFill="1"/>
    <xf numFmtId="0" fontId="215" fillId="109" borderId="55" xfId="0" applyFont="1" applyFill="1" applyBorder="1"/>
    <xf numFmtId="0" fontId="212" fillId="0" borderId="0" xfId="0" applyFont="1" applyFill="1" applyBorder="1" applyAlignment="1"/>
    <xf numFmtId="0" fontId="212" fillId="0" borderId="0" xfId="0" applyFont="1" applyFill="1" applyBorder="1" applyAlignment="1">
      <alignment horizontal="right"/>
    </xf>
    <xf numFmtId="17" fontId="212" fillId="0" borderId="0" xfId="0" applyNumberFormat="1" applyFont="1" applyFill="1" applyBorder="1"/>
    <xf numFmtId="1" fontId="212" fillId="0" borderId="20" xfId="0" applyNumberFormat="1" applyFont="1" applyFill="1" applyBorder="1" applyAlignment="1">
      <alignment horizontal="right" vertical="center"/>
    </xf>
    <xf numFmtId="2" fontId="213" fillId="0" borderId="0" xfId="0" applyNumberFormat="1" applyFont="1" applyFill="1" applyBorder="1" applyAlignment="1">
      <alignment horizontal="right" vertical="center"/>
    </xf>
    <xf numFmtId="0" fontId="212" fillId="0" borderId="0" xfId="0" applyFont="1" applyFill="1" applyAlignment="1">
      <alignment horizontal="left" indent="1"/>
    </xf>
    <xf numFmtId="1" fontId="212" fillId="0" borderId="20" xfId="0" applyNumberFormat="1" applyFont="1" applyFill="1" applyBorder="1"/>
    <xf numFmtId="0" fontId="212" fillId="0" borderId="0" xfId="0" applyFont="1" applyFill="1" applyBorder="1" applyAlignment="1">
      <alignment horizontal="center" vertical="center" wrapText="1"/>
    </xf>
    <xf numFmtId="2" fontId="223" fillId="0" borderId="0" xfId="0" applyNumberFormat="1" applyFont="1" applyFill="1" applyBorder="1"/>
    <xf numFmtId="2" fontId="224" fillId="0" borderId="0" xfId="0" applyNumberFormat="1" applyFont="1" applyFill="1" applyBorder="1"/>
    <xf numFmtId="0" fontId="212" fillId="0" borderId="20" xfId="0" applyFont="1" applyBorder="1" applyAlignment="1">
      <alignment horizontal="center" vertical="center"/>
    </xf>
    <xf numFmtId="0" fontId="212" fillId="110" borderId="0" xfId="0" applyFont="1" applyFill="1"/>
    <xf numFmtId="336" fontId="216" fillId="0" borderId="0" xfId="0" applyNumberFormat="1" applyFont="1"/>
    <xf numFmtId="164" fontId="223" fillId="100" borderId="20" xfId="42049" applyNumberFormat="1" applyFont="1" applyFill="1" applyBorder="1"/>
    <xf numFmtId="164" fontId="224" fillId="100" borderId="20" xfId="42049" applyNumberFormat="1" applyFont="1" applyFill="1" applyBorder="1"/>
    <xf numFmtId="0" fontId="211" fillId="0" borderId="20" xfId="0" applyFont="1" applyBorder="1" applyAlignment="1">
      <alignment horizontal="right" vertical="center"/>
    </xf>
    <xf numFmtId="0" fontId="226" fillId="0" borderId="50" xfId="0" applyFont="1" applyBorder="1" applyAlignment="1">
      <alignment vertical="top" wrapText="1"/>
    </xf>
    <xf numFmtId="335" fontId="212" fillId="0" borderId="0" xfId="0" applyNumberFormat="1" applyFont="1" applyFill="1" applyBorder="1"/>
    <xf numFmtId="0" fontId="212" fillId="0" borderId="20" xfId="0" applyFont="1" applyBorder="1" applyAlignment="1">
      <alignment horizontal="center" vertical="center"/>
    </xf>
    <xf numFmtId="0" fontId="215" fillId="0" borderId="20" xfId="0" applyFont="1" applyFill="1" applyBorder="1" applyAlignment="1">
      <alignment horizontal="center" vertical="center"/>
    </xf>
    <xf numFmtId="0" fontId="0" fillId="0" borderId="0" xfId="0" applyAlignment="1">
      <alignment horizontal="left" indent="1"/>
    </xf>
    <xf numFmtId="164" fontId="227" fillId="0" borderId="0" xfId="0" applyNumberFormat="1" applyFont="1"/>
    <xf numFmtId="0" fontId="213" fillId="105" borderId="52" xfId="0" applyFont="1" applyFill="1" applyBorder="1" applyAlignment="1">
      <alignment horizontal="left" vertical="top"/>
    </xf>
    <xf numFmtId="2" fontId="212" fillId="0" borderId="0" xfId="0" applyNumberFormat="1" applyFont="1" applyFill="1" applyBorder="1" applyAlignment="1">
      <alignment horizontal="center" vertical="center" wrapText="1"/>
    </xf>
    <xf numFmtId="0" fontId="223" fillId="0" borderId="0" xfId="0" applyFont="1" applyFill="1" applyBorder="1"/>
    <xf numFmtId="0" fontId="228" fillId="0" borderId="20" xfId="0" applyFont="1" applyBorder="1" applyAlignment="1">
      <alignment horizontal="center" vertical="center" wrapText="1"/>
    </xf>
    <xf numFmtId="0" fontId="212" fillId="0" borderId="0" xfId="0" applyFont="1" applyFill="1" applyAlignment="1">
      <alignment wrapText="1"/>
    </xf>
    <xf numFmtId="0" fontId="212" fillId="0" borderId="20" xfId="0" applyFont="1" applyFill="1" applyBorder="1" applyAlignment="1">
      <alignment horizontal="center" vertical="center"/>
    </xf>
    <xf numFmtId="164" fontId="212" fillId="0" borderId="0" xfId="0" applyNumberFormat="1" applyFont="1"/>
    <xf numFmtId="0" fontId="212" fillId="0" borderId="20" xfId="0" applyFont="1" applyFill="1" applyBorder="1" applyAlignment="1">
      <alignment horizontal="center" vertical="center" wrapText="1"/>
    </xf>
    <xf numFmtId="2" fontId="215" fillId="0" borderId="0" xfId="0" applyNumberFormat="1" applyFont="1" applyFill="1" applyBorder="1"/>
    <xf numFmtId="2" fontId="211" fillId="0" borderId="20" xfId="42052" applyNumberFormat="1" applyFont="1" applyFill="1" applyBorder="1" applyAlignment="1">
      <alignment horizontal="center" vertical="center" wrapText="1"/>
    </xf>
    <xf numFmtId="2" fontId="224" fillId="99" borderId="20" xfId="42456" applyNumberFormat="1" applyFont="1" applyFill="1" applyBorder="1" applyAlignment="1">
      <alignment horizontal="center"/>
    </xf>
    <xf numFmtId="10" fontId="224" fillId="99" borderId="20" xfId="42456" applyNumberFormat="1" applyFont="1" applyFill="1" applyBorder="1"/>
    <xf numFmtId="10" fontId="223" fillId="99" borderId="20" xfId="42456" applyNumberFormat="1" applyFont="1" applyFill="1" applyBorder="1"/>
    <xf numFmtId="1" fontId="223" fillId="99" borderId="20" xfId="42456" applyNumberFormat="1" applyFont="1" applyFill="1" applyBorder="1" applyAlignment="1">
      <alignment horizontal="center"/>
    </xf>
    <xf numFmtId="9" fontId="211" fillId="106" borderId="20" xfId="42456" applyFont="1" applyFill="1" applyBorder="1" applyAlignment="1">
      <alignment horizontal="center" vertical="center"/>
    </xf>
    <xf numFmtId="9" fontId="210" fillId="106" borderId="20" xfId="42456" applyFont="1" applyFill="1" applyBorder="1" applyAlignment="1">
      <alignment horizontal="center" vertical="center"/>
    </xf>
    <xf numFmtId="2" fontId="213" fillId="0" borderId="0" xfId="0" applyNumberFormat="1" applyFont="1" applyFill="1" applyBorder="1" applyAlignment="1">
      <alignment horizontal="left" vertical="top"/>
    </xf>
    <xf numFmtId="2" fontId="212" fillId="0" borderId="0" xfId="0" applyNumberFormat="1" applyFont="1" applyFill="1"/>
    <xf numFmtId="2" fontId="223" fillId="99" borderId="20" xfId="42456" applyNumberFormat="1" applyFont="1" applyFill="1" applyBorder="1"/>
    <xf numFmtId="9" fontId="212" fillId="106" borderId="20" xfId="0" applyNumberFormat="1" applyFont="1" applyFill="1" applyBorder="1"/>
    <xf numFmtId="9" fontId="213" fillId="106" borderId="20" xfId="0" applyNumberFormat="1" applyFont="1" applyFill="1" applyBorder="1"/>
    <xf numFmtId="1" fontId="212" fillId="106" borderId="20" xfId="42049" applyNumberFormat="1" applyFont="1" applyFill="1" applyBorder="1"/>
    <xf numFmtId="1" fontId="213" fillId="106" borderId="20" xfId="42049" applyNumberFormat="1" applyFont="1" applyFill="1" applyBorder="1"/>
    <xf numFmtId="335" fontId="212" fillId="0" borderId="0" xfId="0" applyNumberFormat="1" applyFont="1"/>
    <xf numFmtId="1" fontId="213" fillId="0" borderId="0" xfId="0" applyNumberFormat="1" applyFont="1" applyFill="1" applyBorder="1" applyAlignment="1">
      <alignment horizontal="left" vertical="top" wrapText="1"/>
    </xf>
    <xf numFmtId="9" fontId="213" fillId="0" borderId="0" xfId="42456" applyFont="1" applyFill="1" applyBorder="1" applyAlignment="1">
      <alignment horizontal="left" vertical="top" wrapText="1"/>
    </xf>
    <xf numFmtId="164" fontId="212" fillId="0" borderId="0" xfId="0" applyNumberFormat="1" applyFont="1" applyFill="1" applyBorder="1"/>
    <xf numFmtId="10" fontId="212" fillId="0" borderId="0" xfId="42456" applyNumberFormat="1" applyFont="1"/>
    <xf numFmtId="164" fontId="212" fillId="0" borderId="0" xfId="0" applyNumberFormat="1" applyFont="1"/>
    <xf numFmtId="222" fontId="223" fillId="99" borderId="20" xfId="42049" applyNumberFormat="1" applyFont="1" applyFill="1" applyBorder="1" applyAlignment="1">
      <alignment vertical="center"/>
    </xf>
    <xf numFmtId="222" fontId="224" fillId="99" borderId="20" xfId="42049" applyNumberFormat="1" applyFont="1" applyFill="1" applyBorder="1" applyAlignment="1">
      <alignment vertical="center"/>
    </xf>
    <xf numFmtId="0" fontId="212" fillId="0" borderId="20" xfId="0" applyFont="1" applyFill="1" applyBorder="1" applyAlignment="1">
      <alignment horizontal="center" vertical="center"/>
    </xf>
    <xf numFmtId="0" fontId="212" fillId="0" borderId="20" xfId="42051" applyFont="1" applyFill="1" applyBorder="1" applyAlignment="1">
      <alignment horizontal="center" vertical="center" wrapText="1"/>
    </xf>
    <xf numFmtId="0" fontId="213" fillId="0" borderId="20" xfId="42051" applyFont="1" applyFill="1" applyBorder="1" applyAlignment="1">
      <alignment horizontal="center" wrapText="1"/>
    </xf>
    <xf numFmtId="0" fontId="212" fillId="0" borderId="20" xfId="0" applyFont="1" applyFill="1" applyBorder="1" applyAlignment="1">
      <alignment horizontal="center" vertical="center" wrapText="1"/>
    </xf>
    <xf numFmtId="0" fontId="212" fillId="0" borderId="20" xfId="0" applyFont="1" applyFill="1" applyBorder="1" applyAlignment="1">
      <alignment horizontal="center"/>
    </xf>
    <xf numFmtId="0" fontId="212" fillId="0" borderId="20" xfId="0" applyFont="1" applyBorder="1" applyAlignment="1">
      <alignment horizontal="center" vertical="center"/>
    </xf>
    <xf numFmtId="0" fontId="212" fillId="0" borderId="20" xfId="42051" applyFont="1" applyFill="1" applyBorder="1" applyAlignment="1">
      <alignment horizontal="center" vertical="center" wrapText="1"/>
    </xf>
    <xf numFmtId="0" fontId="213" fillId="0" borderId="20" xfId="42051" applyFont="1" applyFill="1" applyBorder="1" applyAlignment="1">
      <alignment horizontal="center" wrapText="1"/>
    </xf>
    <xf numFmtId="0" fontId="212" fillId="0" borderId="20" xfId="0" applyFont="1" applyFill="1" applyBorder="1" applyAlignment="1">
      <alignment horizontal="center" vertical="center" wrapText="1"/>
    </xf>
    <xf numFmtId="222" fontId="223" fillId="99" borderId="5" xfId="42051" applyNumberFormat="1" applyFont="1" applyFill="1" applyBorder="1" applyAlignment="1">
      <alignment horizontal="right" wrapText="1"/>
    </xf>
    <xf numFmtId="164" fontId="223" fillId="99" borderId="5" xfId="0" applyNumberFormat="1" applyFont="1" applyFill="1" applyBorder="1"/>
    <xf numFmtId="0" fontId="212" fillId="0" borderId="0" xfId="42051" applyFont="1" applyFill="1" applyBorder="1" applyAlignment="1">
      <alignment vertical="center" wrapText="1"/>
    </xf>
    <xf numFmtId="0" fontId="212" fillId="0" borderId="20" xfId="0" applyFont="1" applyFill="1" applyBorder="1" applyAlignment="1">
      <alignment horizontal="center"/>
    </xf>
    <xf numFmtId="0" fontId="212" fillId="0" borderId="20" xfId="0" applyFont="1" applyFill="1" applyBorder="1" applyAlignment="1">
      <alignment horizontal="center" vertical="center" wrapText="1"/>
    </xf>
    <xf numFmtId="0" fontId="212" fillId="0" borderId="20" xfId="0" applyFont="1" applyFill="1" applyBorder="1" applyAlignment="1">
      <alignment horizontal="center" vertical="center" wrapText="1"/>
    </xf>
    <xf numFmtId="342" fontId="212" fillId="0" borderId="0" xfId="0" applyNumberFormat="1" applyFont="1"/>
    <xf numFmtId="343" fontId="212" fillId="0" borderId="0" xfId="0" applyNumberFormat="1" applyFont="1"/>
    <xf numFmtId="337" fontId="212" fillId="0" borderId="0" xfId="0" applyNumberFormat="1" applyFont="1"/>
    <xf numFmtId="164" fontId="212" fillId="0" borderId="0" xfId="0" applyNumberFormat="1" applyFont="1"/>
    <xf numFmtId="1" fontId="223" fillId="99" borderId="20" xfId="0" applyNumberFormat="1" applyFont="1" applyFill="1" applyBorder="1" applyAlignment="1">
      <alignment horizontal="center"/>
    </xf>
    <xf numFmtId="0" fontId="212" fillId="0" borderId="20" xfId="0" applyFont="1" applyBorder="1" applyAlignment="1">
      <alignment horizontal="center"/>
    </xf>
    <xf numFmtId="344" fontId="223" fillId="99" borderId="20" xfId="0" applyNumberFormat="1" applyFont="1" applyFill="1" applyBorder="1"/>
    <xf numFmtId="222" fontId="212" fillId="0" borderId="51" xfId="0" applyNumberFormat="1" applyFont="1" applyFill="1" applyBorder="1"/>
    <xf numFmtId="0" fontId="213" fillId="0" borderId="51" xfId="0" applyFont="1" applyFill="1" applyBorder="1"/>
    <xf numFmtId="10" fontId="212" fillId="106" borderId="20" xfId="42456" applyNumberFormat="1" applyFont="1" applyFill="1" applyBorder="1"/>
    <xf numFmtId="9" fontId="224" fillId="99" borderId="20" xfId="0" applyNumberFormat="1" applyFont="1" applyFill="1" applyBorder="1"/>
    <xf numFmtId="222" fontId="223" fillId="110" borderId="20" xfId="0" applyNumberFormat="1" applyFont="1" applyFill="1" applyBorder="1"/>
    <xf numFmtId="9" fontId="223" fillId="99" borderId="20" xfId="42456" applyNumberFormat="1" applyFont="1" applyFill="1" applyBorder="1"/>
    <xf numFmtId="9" fontId="224" fillId="99" borderId="20" xfId="42456" applyNumberFormat="1" applyFont="1" applyFill="1" applyBorder="1"/>
    <xf numFmtId="1" fontId="212" fillId="0" borderId="0" xfId="42050" applyNumberFormat="1" applyFont="1"/>
    <xf numFmtId="1" fontId="212" fillId="0" borderId="20" xfId="42050" applyNumberFormat="1" applyFont="1" applyBorder="1" applyAlignment="1">
      <alignment horizontal="center"/>
    </xf>
    <xf numFmtId="9" fontId="212" fillId="0" borderId="0" xfId="0" applyNumberFormat="1" applyFont="1" applyFill="1"/>
    <xf numFmtId="2" fontId="224" fillId="99" borderId="20" xfId="42456" applyNumberFormat="1" applyFont="1" applyFill="1" applyBorder="1"/>
    <xf numFmtId="229" fontId="212" fillId="0" borderId="0" xfId="0" applyNumberFormat="1" applyFont="1" applyFill="1"/>
    <xf numFmtId="229" fontId="212" fillId="0" borderId="0" xfId="42456" applyNumberFormat="1" applyFont="1" applyFill="1"/>
    <xf numFmtId="335" fontId="223" fillId="99" borderId="20" xfId="42049" applyNumberFormat="1" applyFont="1" applyFill="1" applyBorder="1" applyAlignment="1">
      <alignment horizontal="right"/>
    </xf>
    <xf numFmtId="229" fontId="223" fillId="99" borderId="20" xfId="42456" applyNumberFormat="1" applyFont="1" applyFill="1" applyBorder="1" applyAlignment="1">
      <alignment horizontal="right"/>
    </xf>
    <xf numFmtId="222" fontId="223" fillId="99" borderId="20" xfId="42049" applyNumberFormat="1" applyFont="1" applyFill="1" applyBorder="1" applyAlignment="1">
      <alignment horizontal="right"/>
    </xf>
    <xf numFmtId="1" fontId="223" fillId="99" borderId="20" xfId="42049" applyNumberFormat="1" applyFont="1" applyFill="1" applyBorder="1" applyAlignment="1">
      <alignment horizontal="right"/>
    </xf>
    <xf numFmtId="335" fontId="224" fillId="99" borderId="20" xfId="42049" applyNumberFormat="1" applyFont="1" applyFill="1" applyBorder="1" applyAlignment="1">
      <alignment horizontal="right"/>
    </xf>
    <xf numFmtId="222" fontId="224" fillId="99" borderId="20" xfId="42049" applyNumberFormat="1" applyFont="1" applyFill="1" applyBorder="1" applyAlignment="1">
      <alignment horizontal="right"/>
    </xf>
    <xf numFmtId="229" fontId="224" fillId="99" borderId="20" xfId="42456" applyNumberFormat="1" applyFont="1" applyFill="1" applyBorder="1" applyAlignment="1">
      <alignment horizontal="right"/>
    </xf>
    <xf numFmtId="335" fontId="223" fillId="99" borderId="20" xfId="42456" applyNumberFormat="1" applyFont="1" applyFill="1" applyBorder="1"/>
    <xf numFmtId="335" fontId="224" fillId="99" borderId="20" xfId="42456" applyNumberFormat="1" applyFont="1" applyFill="1" applyBorder="1"/>
    <xf numFmtId="0" fontId="212" fillId="0" borderId="20" xfId="0" applyFont="1" applyBorder="1" applyAlignment="1">
      <alignment vertical="center"/>
    </xf>
    <xf numFmtId="0" fontId="212" fillId="0" borderId="20" xfId="0" applyFont="1" applyBorder="1" applyAlignment="1">
      <alignment horizontal="center" wrapText="1"/>
    </xf>
    <xf numFmtId="1" fontId="224" fillId="100" borderId="20" xfId="0" applyNumberFormat="1" applyFont="1" applyFill="1" applyBorder="1"/>
    <xf numFmtId="0" fontId="212" fillId="107" borderId="0" xfId="42053" applyFont="1" applyFill="1" applyBorder="1"/>
    <xf numFmtId="0" fontId="212" fillId="107" borderId="0" xfId="42053" applyFont="1" applyFill="1" applyBorder="1" applyAlignment="1">
      <alignment horizontal="left" vertical="center"/>
    </xf>
    <xf numFmtId="0" fontId="212" fillId="107" borderId="0" xfId="42053" applyFont="1" applyFill="1" applyBorder="1" applyAlignment="1">
      <alignment horizontal="right"/>
    </xf>
    <xf numFmtId="0" fontId="225" fillId="107" borderId="0" xfId="42053" applyFont="1" applyFill="1" applyBorder="1" applyAlignment="1">
      <alignment horizontal="left" vertical="center"/>
    </xf>
    <xf numFmtId="0" fontId="212" fillId="67" borderId="0" xfId="42053" applyFont="1" applyFill="1" applyBorder="1"/>
    <xf numFmtId="0" fontId="212" fillId="95" borderId="0" xfId="42053" applyFont="1" applyFill="1" applyBorder="1"/>
    <xf numFmtId="0" fontId="212" fillId="107" borderId="0" xfId="42053" applyFont="1" applyFill="1" applyBorder="1" applyAlignment="1">
      <alignment horizontal="left" vertical="center" wrapText="1" indent="1"/>
    </xf>
    <xf numFmtId="0" fontId="212" fillId="107" borderId="0" xfId="42053" applyFont="1" applyFill="1" applyBorder="1" applyAlignment="1">
      <alignment vertical="center" wrapText="1"/>
    </xf>
    <xf numFmtId="0" fontId="212" fillId="107" borderId="0" xfId="42053" applyFont="1" applyFill="1" applyBorder="1" applyAlignment="1">
      <alignment horizontal="left" indent="1"/>
    </xf>
    <xf numFmtId="0" fontId="212" fillId="107" borderId="0" xfId="42053" quotePrefix="1" applyFont="1" applyFill="1" applyBorder="1" applyAlignment="1">
      <alignment horizontal="center" vertical="center"/>
    </xf>
    <xf numFmtId="0" fontId="4" fillId="111" borderId="56" xfId="42053" applyFont="1" applyFill="1" applyBorder="1"/>
    <xf numFmtId="0" fontId="212" fillId="112" borderId="57" xfId="42053" applyFont="1" applyFill="1" applyBorder="1"/>
    <xf numFmtId="0" fontId="212" fillId="113" borderId="57" xfId="42053" applyFont="1" applyFill="1" applyBorder="1"/>
    <xf numFmtId="0" fontId="212" fillId="114" borderId="0" xfId="42053" applyFont="1" applyFill="1" applyBorder="1"/>
    <xf numFmtId="0" fontId="212" fillId="115" borderId="0" xfId="42053" applyFont="1" applyFill="1" applyBorder="1"/>
    <xf numFmtId="0" fontId="212" fillId="116" borderId="0" xfId="42053" applyFont="1" applyFill="1" applyBorder="1"/>
    <xf numFmtId="0" fontId="212" fillId="117" borderId="0" xfId="42053" applyFont="1" applyFill="1" applyBorder="1"/>
    <xf numFmtId="0" fontId="212" fillId="118" borderId="0" xfId="42053" applyFont="1" applyFill="1" applyBorder="1"/>
    <xf numFmtId="0" fontId="212" fillId="119" borderId="0" xfId="42053" applyFont="1" applyFill="1" applyBorder="1"/>
    <xf numFmtId="0" fontId="212" fillId="120" borderId="0" xfId="42053" applyFont="1" applyFill="1" applyBorder="1"/>
    <xf numFmtId="0" fontId="212" fillId="121" borderId="0" xfId="42053" applyFont="1" applyFill="1" applyBorder="1"/>
    <xf numFmtId="0" fontId="212" fillId="122" borderId="0" xfId="42053" applyFont="1" applyFill="1" applyBorder="1"/>
    <xf numFmtId="0" fontId="212" fillId="123" borderId="0" xfId="42053" applyFont="1" applyFill="1" applyBorder="1"/>
    <xf numFmtId="0" fontId="212" fillId="107" borderId="0" xfId="42053" applyFont="1" applyFill="1" applyBorder="1" applyAlignment="1">
      <alignment horizontal="right" vertical="center"/>
    </xf>
    <xf numFmtId="10" fontId="212" fillId="107" borderId="0" xfId="42053" applyNumberFormat="1" applyFont="1" applyFill="1" applyBorder="1" applyAlignment="1">
      <alignment horizontal="center"/>
    </xf>
    <xf numFmtId="0" fontId="212" fillId="107" borderId="0" xfId="42053" applyFont="1" applyFill="1" applyBorder="1" applyAlignment="1">
      <alignment horizontal="right" vertical="center" wrapText="1"/>
    </xf>
    <xf numFmtId="1" fontId="212" fillId="107" borderId="0" xfId="42053" applyNumberFormat="1" applyFont="1" applyFill="1" applyBorder="1" applyAlignment="1">
      <alignment horizontal="left" indent="2"/>
    </xf>
    <xf numFmtId="1" fontId="212" fillId="107" borderId="0" xfId="42053" applyNumberFormat="1" applyFont="1" applyFill="1" applyBorder="1" applyAlignment="1">
      <alignment horizontal="center"/>
    </xf>
    <xf numFmtId="1" fontId="212" fillId="107" borderId="0" xfId="42053" applyNumberFormat="1" applyFont="1" applyFill="1" applyBorder="1" applyAlignment="1">
      <alignment horizontal="left" indent="3"/>
    </xf>
    <xf numFmtId="10" fontId="212" fillId="107" borderId="58" xfId="42053" applyNumberFormat="1" applyFont="1" applyFill="1" applyBorder="1" applyAlignment="1">
      <alignment horizontal="center"/>
    </xf>
    <xf numFmtId="0" fontId="213" fillId="105" borderId="20" xfId="0" applyFont="1" applyFill="1" applyBorder="1" applyAlignment="1">
      <alignment horizontal="left" vertical="top" wrapText="1"/>
    </xf>
    <xf numFmtId="0" fontId="212" fillId="0" borderId="5" xfId="0" applyFont="1" applyBorder="1" applyAlignment="1">
      <alignment horizontal="center" vertical="center"/>
    </xf>
    <xf numFmtId="0" fontId="212" fillId="0" borderId="14" xfId="0" applyFont="1" applyBorder="1" applyAlignment="1">
      <alignment horizontal="center" vertical="center"/>
    </xf>
    <xf numFmtId="0" fontId="212" fillId="0" borderId="51" xfId="0" applyFont="1" applyBorder="1" applyAlignment="1">
      <alignment horizontal="center" vertical="center"/>
    </xf>
    <xf numFmtId="0" fontId="212" fillId="0" borderId="20" xfId="0" applyFont="1" applyFill="1" applyBorder="1" applyAlignment="1">
      <alignment horizontal="center" vertical="center"/>
    </xf>
    <xf numFmtId="0" fontId="212" fillId="0" borderId="20" xfId="0" applyFont="1" applyBorder="1" applyAlignment="1">
      <alignment horizontal="center"/>
    </xf>
    <xf numFmtId="0" fontId="212" fillId="0" borderId="0" xfId="0" applyFont="1" applyAlignment="1">
      <alignment horizontal="center"/>
    </xf>
    <xf numFmtId="0" fontId="212" fillId="0" borderId="6" xfId="0" applyFont="1" applyFill="1" applyBorder="1" applyAlignment="1">
      <alignment horizontal="center" vertical="center" wrapText="1"/>
    </xf>
    <xf numFmtId="0" fontId="212" fillId="107" borderId="0" xfId="0" applyFont="1" applyFill="1" applyAlignment="1">
      <alignment horizontal="right" vertical="center" wrapText="1"/>
    </xf>
    <xf numFmtId="0" fontId="212" fillId="107" borderId="0" xfId="8402" applyFont="1" applyFill="1" applyAlignment="1">
      <alignment horizontal="right" vertical="center" wrapText="1"/>
    </xf>
    <xf numFmtId="0" fontId="212" fillId="0" borderId="20" xfId="0" applyFont="1" applyBorder="1" applyAlignment="1">
      <alignment horizontal="center" vertical="center"/>
    </xf>
    <xf numFmtId="0" fontId="212" fillId="0" borderId="0" xfId="0" applyFont="1" applyAlignment="1">
      <alignment horizontal="center" vertical="center"/>
    </xf>
    <xf numFmtId="0" fontId="212" fillId="107" borderId="0" xfId="42053" applyFont="1" applyFill="1" applyBorder="1" applyAlignment="1">
      <alignment horizontal="left" wrapText="1" indent="2"/>
    </xf>
    <xf numFmtId="0" fontId="212" fillId="107" borderId="0" xfId="42053" quotePrefix="1" applyFont="1" applyFill="1" applyBorder="1" applyAlignment="1">
      <alignment horizontal="center" vertical="center"/>
    </xf>
    <xf numFmtId="10" fontId="212" fillId="107" borderId="59" xfId="42053" applyNumberFormat="1" applyFont="1" applyFill="1" applyBorder="1" applyAlignment="1">
      <alignment horizontal="center"/>
    </xf>
    <xf numFmtId="10" fontId="212" fillId="107" borderId="60" xfId="42053" applyNumberFormat="1" applyFont="1" applyFill="1" applyBorder="1" applyAlignment="1">
      <alignment horizontal="center"/>
    </xf>
    <xf numFmtId="0" fontId="212" fillId="0" borderId="5" xfId="0" applyFont="1" applyBorder="1" applyAlignment="1">
      <alignment horizontal="center"/>
    </xf>
    <xf numFmtId="0" fontId="212" fillId="0" borderId="51" xfId="0" applyFont="1" applyBorder="1" applyAlignment="1">
      <alignment horizontal="center"/>
    </xf>
    <xf numFmtId="0" fontId="213" fillId="105" borderId="50" xfId="0" applyFont="1" applyFill="1" applyBorder="1" applyAlignment="1">
      <alignment horizontal="left" vertical="top" wrapText="1"/>
    </xf>
    <xf numFmtId="0" fontId="213" fillId="105" borderId="53" xfId="0" applyFont="1" applyFill="1" applyBorder="1" applyAlignment="1">
      <alignment horizontal="left" vertical="top" wrapText="1"/>
    </xf>
    <xf numFmtId="0" fontId="213" fillId="105" borderId="52" xfId="0" applyFont="1" applyFill="1" applyBorder="1" applyAlignment="1">
      <alignment horizontal="left" vertical="top" wrapText="1"/>
    </xf>
    <xf numFmtId="0" fontId="212" fillId="0" borderId="5" xfId="0" applyFont="1" applyBorder="1" applyAlignment="1">
      <alignment horizontal="center" vertical="center" wrapText="1"/>
    </xf>
    <xf numFmtId="0" fontId="212" fillId="0" borderId="14" xfId="0" applyFont="1" applyBorder="1" applyAlignment="1">
      <alignment horizontal="center" vertical="center" wrapText="1"/>
    </xf>
    <xf numFmtId="0" fontId="212" fillId="0" borderId="51" xfId="0" applyFont="1" applyBorder="1" applyAlignment="1">
      <alignment horizontal="center" vertical="center" wrapText="1"/>
    </xf>
    <xf numFmtId="0" fontId="213" fillId="105" borderId="50" xfId="0" applyFont="1" applyFill="1" applyBorder="1" applyAlignment="1">
      <alignment horizontal="left" vertical="top"/>
    </xf>
    <xf numFmtId="0" fontId="213" fillId="105" borderId="53" xfId="0" applyFont="1" applyFill="1" applyBorder="1" applyAlignment="1">
      <alignment horizontal="left" vertical="top"/>
    </xf>
    <xf numFmtId="0" fontId="229" fillId="0" borderId="53" xfId="0" applyFont="1" applyBorder="1" applyAlignment="1"/>
    <xf numFmtId="0" fontId="229" fillId="0" borderId="52" xfId="0" applyFont="1" applyBorder="1" applyAlignment="1"/>
    <xf numFmtId="0" fontId="213" fillId="105" borderId="20" xfId="0" applyFont="1" applyFill="1" applyBorder="1" applyAlignment="1">
      <alignment horizontal="left" vertical="top"/>
    </xf>
    <xf numFmtId="0" fontId="212" fillId="0" borderId="5" xfId="0" applyFont="1" applyFill="1" applyBorder="1" applyAlignment="1">
      <alignment horizontal="center" vertical="center" wrapText="1"/>
    </xf>
    <xf numFmtId="0" fontId="212" fillId="0" borderId="14" xfId="0" applyFont="1" applyFill="1" applyBorder="1" applyAlignment="1">
      <alignment horizontal="center" vertical="center" wrapText="1"/>
    </xf>
    <xf numFmtId="0" fontId="212" fillId="0" borderId="51" xfId="0" applyFont="1" applyFill="1" applyBorder="1" applyAlignment="1">
      <alignment horizontal="center" vertical="center" wrapText="1"/>
    </xf>
    <xf numFmtId="0" fontId="212" fillId="0" borderId="5" xfId="0" applyFont="1" applyFill="1" applyBorder="1" applyAlignment="1">
      <alignment horizontal="center" vertical="center"/>
    </xf>
    <xf numFmtId="0" fontId="212" fillId="0" borderId="51" xfId="0" applyFont="1" applyFill="1" applyBorder="1" applyAlignment="1">
      <alignment horizontal="center" vertical="center"/>
    </xf>
    <xf numFmtId="0" fontId="212" fillId="0" borderId="5" xfId="42051" applyFont="1" applyFill="1" applyBorder="1" applyAlignment="1">
      <alignment horizontal="center" vertical="center" wrapText="1"/>
    </xf>
    <xf numFmtId="0" fontId="212" fillId="0" borderId="14" xfId="42051" applyFont="1" applyFill="1" applyBorder="1" applyAlignment="1">
      <alignment horizontal="center" vertical="center" wrapText="1"/>
    </xf>
    <xf numFmtId="0" fontId="212" fillId="0" borderId="51" xfId="42051" applyFont="1" applyFill="1" applyBorder="1" applyAlignment="1">
      <alignment horizontal="center" vertical="center" wrapText="1"/>
    </xf>
    <xf numFmtId="0" fontId="213" fillId="0" borderId="0" xfId="0" applyFont="1" applyFill="1" applyAlignment="1">
      <alignment horizontal="center" vertical="center" wrapText="1"/>
    </xf>
    <xf numFmtId="0" fontId="215" fillId="0" borderId="20" xfId="6177" applyFont="1" applyFill="1" applyBorder="1" applyAlignment="1">
      <alignment horizontal="center" vertical="center" wrapText="1"/>
    </xf>
    <xf numFmtId="0" fontId="212" fillId="0" borderId="20" xfId="42051" applyFont="1" applyFill="1" applyBorder="1" applyAlignment="1">
      <alignment horizontal="center" vertical="center" wrapText="1"/>
    </xf>
    <xf numFmtId="0" fontId="213" fillId="0" borderId="20" xfId="42051" applyFont="1" applyFill="1" applyBorder="1" applyAlignment="1">
      <alignment horizontal="center" wrapText="1"/>
    </xf>
    <xf numFmtId="0" fontId="213" fillId="105" borderId="52" xfId="0" applyFont="1" applyFill="1" applyBorder="1" applyAlignment="1">
      <alignment horizontal="left" vertical="top"/>
    </xf>
    <xf numFmtId="337" fontId="215" fillId="0" borderId="20" xfId="2761" applyNumberFormat="1" applyFont="1" applyFill="1" applyBorder="1" applyAlignment="1">
      <alignment horizontal="center" vertical="center"/>
    </xf>
    <xf numFmtId="0" fontId="215" fillId="0" borderId="20" xfId="0" applyFont="1" applyFill="1" applyBorder="1" applyAlignment="1">
      <alignment horizontal="center" vertical="center" wrapText="1"/>
    </xf>
    <xf numFmtId="222" fontId="212" fillId="0" borderId="5" xfId="0" applyNumberFormat="1" applyFont="1" applyFill="1" applyBorder="1" applyAlignment="1">
      <alignment horizontal="center" vertical="center"/>
    </xf>
    <xf numFmtId="222" fontId="212" fillId="0" borderId="14" xfId="0" applyNumberFormat="1" applyFont="1" applyFill="1" applyBorder="1" applyAlignment="1">
      <alignment horizontal="center" vertical="center"/>
    </xf>
    <xf numFmtId="222" fontId="212" fillId="0" borderId="51" xfId="0" applyNumberFormat="1" applyFont="1" applyFill="1" applyBorder="1" applyAlignment="1">
      <alignment horizontal="center" vertical="center"/>
    </xf>
    <xf numFmtId="0" fontId="212" fillId="0" borderId="20" xfId="0" applyFont="1" applyFill="1" applyBorder="1" applyAlignment="1">
      <alignment horizontal="center" vertical="center" wrapText="1"/>
    </xf>
    <xf numFmtId="222" fontId="212" fillId="0" borderId="20" xfId="0" applyNumberFormat="1" applyFont="1" applyFill="1" applyBorder="1" applyAlignment="1">
      <alignment horizontal="center" vertical="center"/>
    </xf>
    <xf numFmtId="0" fontId="215" fillId="0" borderId="20" xfId="0" applyFont="1" applyFill="1" applyBorder="1" applyAlignment="1">
      <alignment horizontal="center" vertical="center"/>
    </xf>
    <xf numFmtId="0" fontId="213" fillId="105" borderId="50" xfId="0" applyFont="1" applyFill="1" applyBorder="1" applyAlignment="1">
      <alignment horizontal="center" vertical="top" wrapText="1"/>
    </xf>
    <xf numFmtId="0" fontId="213" fillId="105" borderId="53" xfId="0" applyFont="1" applyFill="1" applyBorder="1" applyAlignment="1">
      <alignment horizontal="center" vertical="top" wrapText="1"/>
    </xf>
    <xf numFmtId="0" fontId="213" fillId="105" borderId="52" xfId="0" applyFont="1" applyFill="1" applyBorder="1" applyAlignment="1">
      <alignment horizontal="center" vertical="top" wrapText="1"/>
    </xf>
    <xf numFmtId="0" fontId="215" fillId="0" borderId="5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212" fillId="0" borderId="20" xfId="0" applyFont="1" applyFill="1" applyBorder="1" applyAlignment="1">
      <alignment horizontal="center"/>
    </xf>
  </cellXfs>
  <cellStyles count="42510">
    <cellStyle name=" 1" xfId="1"/>
    <cellStyle name=" 1 10" xfId="2"/>
    <cellStyle name=" 1 10 2" xfId="3"/>
    <cellStyle name=" 1 10 3" xfId="4"/>
    <cellStyle name=" 1 10 4" xfId="5"/>
    <cellStyle name=" 1 10 5" xfId="6"/>
    <cellStyle name=" 1 10 6" xfId="7"/>
    <cellStyle name=" 1 10 7" xfId="8"/>
    <cellStyle name=" 1 10 8" xfId="9"/>
    <cellStyle name=" 1 11" xfId="10"/>
    <cellStyle name=" 1 11 2" xfId="11"/>
    <cellStyle name=" 1 11 3" xfId="12"/>
    <cellStyle name=" 1 11 4" xfId="13"/>
    <cellStyle name=" 1 11 5" xfId="14"/>
    <cellStyle name=" 1 11 6" xfId="15"/>
    <cellStyle name=" 1 11 7" xfId="16"/>
    <cellStyle name=" 1 11 8" xfId="17"/>
    <cellStyle name=" 1 12" xfId="18"/>
    <cellStyle name=" 1 12 2" xfId="19"/>
    <cellStyle name=" 1 12 3" xfId="20"/>
    <cellStyle name=" 1 12 4" xfId="21"/>
    <cellStyle name=" 1 12 5" xfId="22"/>
    <cellStyle name=" 1 12 6" xfId="23"/>
    <cellStyle name=" 1 12 7" xfId="24"/>
    <cellStyle name=" 1 12 8" xfId="25"/>
    <cellStyle name=" 1 13" xfId="26"/>
    <cellStyle name=" 1 13 2" xfId="27"/>
    <cellStyle name=" 1 13 3" xfId="28"/>
    <cellStyle name=" 1 13 4" xfId="29"/>
    <cellStyle name=" 1 13 5" xfId="30"/>
    <cellStyle name=" 1 13 6" xfId="31"/>
    <cellStyle name=" 1 13 7" xfId="32"/>
    <cellStyle name=" 1 13 8" xfId="33"/>
    <cellStyle name=" 1 14" xfId="34"/>
    <cellStyle name=" 1 14 2" xfId="35"/>
    <cellStyle name=" 1 14 3" xfId="36"/>
    <cellStyle name=" 1 14 4" xfId="37"/>
    <cellStyle name=" 1 14 5" xfId="38"/>
    <cellStyle name=" 1 14 6" xfId="39"/>
    <cellStyle name=" 1 14 7" xfId="40"/>
    <cellStyle name=" 1 14 8" xfId="41"/>
    <cellStyle name=" 1 15" xfId="42"/>
    <cellStyle name=" 1 15 2" xfId="43"/>
    <cellStyle name=" 1 15 3" xfId="44"/>
    <cellStyle name=" 1 15 4" xfId="45"/>
    <cellStyle name=" 1 15 5" xfId="46"/>
    <cellStyle name=" 1 15 6" xfId="47"/>
    <cellStyle name=" 1 15 7" xfId="48"/>
    <cellStyle name=" 1 15 8" xfId="49"/>
    <cellStyle name=" 1 16" xfId="50"/>
    <cellStyle name=" 1 16 2" xfId="51"/>
    <cellStyle name=" 1 16 3" xfId="52"/>
    <cellStyle name=" 1 16 4" xfId="53"/>
    <cellStyle name=" 1 16 5" xfId="54"/>
    <cellStyle name=" 1 16 6" xfId="55"/>
    <cellStyle name=" 1 16 7" xfId="56"/>
    <cellStyle name=" 1 16 8" xfId="57"/>
    <cellStyle name=" 1 17" xfId="58"/>
    <cellStyle name=" 1 17 2" xfId="59"/>
    <cellStyle name=" 1 17 3" xfId="60"/>
    <cellStyle name=" 1 17 4" xfId="61"/>
    <cellStyle name=" 1 17 5" xfId="62"/>
    <cellStyle name=" 1 17 6" xfId="63"/>
    <cellStyle name=" 1 17 7" xfId="64"/>
    <cellStyle name=" 1 17 8" xfId="65"/>
    <cellStyle name=" 1 18" xfId="66"/>
    <cellStyle name=" 1 18 2" xfId="67"/>
    <cellStyle name=" 1 18 3" xfId="68"/>
    <cellStyle name=" 1 18 4" xfId="69"/>
    <cellStyle name=" 1 18 5" xfId="70"/>
    <cellStyle name=" 1 18 6" xfId="71"/>
    <cellStyle name=" 1 18 7" xfId="72"/>
    <cellStyle name=" 1 18 8" xfId="73"/>
    <cellStyle name=" 1 19" xfId="74"/>
    <cellStyle name=" 1 19 2" xfId="75"/>
    <cellStyle name=" 1 19 3" xfId="76"/>
    <cellStyle name=" 1 19 4" xfId="77"/>
    <cellStyle name=" 1 19 5" xfId="78"/>
    <cellStyle name=" 1 19 6" xfId="79"/>
    <cellStyle name=" 1 19 7" xfId="80"/>
    <cellStyle name=" 1 19 8" xfId="81"/>
    <cellStyle name=" 1 2" xfId="82"/>
    <cellStyle name=" 1 2 10" xfId="83"/>
    <cellStyle name=" 1 2 11" xfId="84"/>
    <cellStyle name=" 1 2 12" xfId="85"/>
    <cellStyle name=" 1 2 2" xfId="86"/>
    <cellStyle name=" 1 2 2 2" xfId="87"/>
    <cellStyle name=" 1 2 2 3" xfId="88"/>
    <cellStyle name=" 1 2 2 4" xfId="89"/>
    <cellStyle name=" 1 2 2 5" xfId="90"/>
    <cellStyle name=" 1 2 2 6" xfId="91"/>
    <cellStyle name=" 1 2 3" xfId="92"/>
    <cellStyle name=" 1 2 3 2" xfId="93"/>
    <cellStyle name=" 1 2 3 3" xfId="94"/>
    <cellStyle name=" 1 2 3 4" xfId="95"/>
    <cellStyle name=" 1 2 3 5" xfId="96"/>
    <cellStyle name=" 1 2 3 6" xfId="97"/>
    <cellStyle name=" 1 2 4" xfId="98"/>
    <cellStyle name=" 1 2 4 2" xfId="99"/>
    <cellStyle name=" 1 2 4 3" xfId="100"/>
    <cellStyle name=" 1 2 4 4" xfId="101"/>
    <cellStyle name=" 1 2 4 5" xfId="102"/>
    <cellStyle name=" 1 2 4 6" xfId="103"/>
    <cellStyle name=" 1 2 5" xfId="104"/>
    <cellStyle name=" 1 2 5 2" xfId="105"/>
    <cellStyle name=" 1 2 5 3" xfId="106"/>
    <cellStyle name=" 1 2 5 4" xfId="107"/>
    <cellStyle name=" 1 2 5 5" xfId="108"/>
    <cellStyle name=" 1 2 5 6" xfId="109"/>
    <cellStyle name=" 1 2 6" xfId="110"/>
    <cellStyle name=" 1 2 6 2" xfId="111"/>
    <cellStyle name=" 1 2 6 3" xfId="112"/>
    <cellStyle name=" 1 2 6 4" xfId="113"/>
    <cellStyle name=" 1 2 6 5" xfId="114"/>
    <cellStyle name=" 1 2 7" xfId="115"/>
    <cellStyle name=" 1 2 8" xfId="116"/>
    <cellStyle name=" 1 2 9" xfId="117"/>
    <cellStyle name=" 1 20" xfId="118"/>
    <cellStyle name=" 1 20 2" xfId="119"/>
    <cellStyle name=" 1 20 3" xfId="120"/>
    <cellStyle name=" 1 20 4" xfId="121"/>
    <cellStyle name=" 1 20 5" xfId="122"/>
    <cellStyle name=" 1 20 6" xfId="123"/>
    <cellStyle name=" 1 20 7" xfId="124"/>
    <cellStyle name=" 1 20 8" xfId="125"/>
    <cellStyle name=" 1 21" xfId="126"/>
    <cellStyle name=" 1 21 2" xfId="127"/>
    <cellStyle name=" 1 21 3" xfId="128"/>
    <cellStyle name=" 1 21 4" xfId="129"/>
    <cellStyle name=" 1 21 5" xfId="130"/>
    <cellStyle name=" 1 21 6" xfId="131"/>
    <cellStyle name=" 1 21 7" xfId="132"/>
    <cellStyle name=" 1 21 8" xfId="133"/>
    <cellStyle name=" 1 22" xfId="134"/>
    <cellStyle name=" 1 22 2" xfId="135"/>
    <cellStyle name=" 1 22 3" xfId="136"/>
    <cellStyle name=" 1 22 4" xfId="137"/>
    <cellStyle name=" 1 22 5" xfId="138"/>
    <cellStyle name=" 1 22 6" xfId="139"/>
    <cellStyle name=" 1 22 7" xfId="140"/>
    <cellStyle name=" 1 22 8" xfId="141"/>
    <cellStyle name=" 1 23" xfId="142"/>
    <cellStyle name=" 1 23 2" xfId="143"/>
    <cellStyle name=" 1 23 3" xfId="144"/>
    <cellStyle name=" 1 23 4" xfId="145"/>
    <cellStyle name=" 1 23 5" xfId="146"/>
    <cellStyle name=" 1 23 6" xfId="147"/>
    <cellStyle name=" 1 23 7" xfId="148"/>
    <cellStyle name=" 1 23 8" xfId="149"/>
    <cellStyle name=" 1 24" xfId="150"/>
    <cellStyle name=" 1 24 2" xfId="151"/>
    <cellStyle name=" 1 24 3" xfId="152"/>
    <cellStyle name=" 1 24 4" xfId="153"/>
    <cellStyle name=" 1 24 5" xfId="154"/>
    <cellStyle name=" 1 25" xfId="155"/>
    <cellStyle name=" 1 25 2" xfId="156"/>
    <cellStyle name=" 1 25 3" xfId="157"/>
    <cellStyle name=" 1 25 4" xfId="158"/>
    <cellStyle name=" 1 25 5" xfId="159"/>
    <cellStyle name=" 1 3" xfId="160"/>
    <cellStyle name=" 1 3 10" xfId="161"/>
    <cellStyle name=" 1 3 11" xfId="162"/>
    <cellStyle name=" 1 3 2" xfId="163"/>
    <cellStyle name=" 1 3 2 2" xfId="164"/>
    <cellStyle name=" 1 3 2 3" xfId="165"/>
    <cellStyle name=" 1 3 2 4" xfId="166"/>
    <cellStyle name=" 1 3 2 5" xfId="167"/>
    <cellStyle name=" 1 3 2 6" xfId="168"/>
    <cellStyle name=" 1 3 3" xfId="169"/>
    <cellStyle name=" 1 3 3 2" xfId="170"/>
    <cellStyle name=" 1 3 3 3" xfId="171"/>
    <cellStyle name=" 1 3 3 4" xfId="172"/>
    <cellStyle name=" 1 3 3 5" xfId="173"/>
    <cellStyle name=" 1 3 3 6" xfId="174"/>
    <cellStyle name=" 1 3 4" xfId="175"/>
    <cellStyle name=" 1 3 4 2" xfId="176"/>
    <cellStyle name=" 1 3 4 3" xfId="177"/>
    <cellStyle name=" 1 3 4 4" xfId="178"/>
    <cellStyle name=" 1 3 4 5" xfId="179"/>
    <cellStyle name=" 1 3 4 6" xfId="180"/>
    <cellStyle name=" 1 3 5" xfId="181"/>
    <cellStyle name=" 1 3 5 2" xfId="182"/>
    <cellStyle name=" 1 3 5 3" xfId="183"/>
    <cellStyle name=" 1 3 5 4" xfId="184"/>
    <cellStyle name=" 1 3 5 5" xfId="185"/>
    <cellStyle name=" 1 3 5 6" xfId="186"/>
    <cellStyle name=" 1 3 6" xfId="187"/>
    <cellStyle name=" 1 3 7" xfId="188"/>
    <cellStyle name=" 1 3 8" xfId="189"/>
    <cellStyle name=" 1 3 9" xfId="190"/>
    <cellStyle name=" 1 4" xfId="191"/>
    <cellStyle name=" 1 4 2" xfId="192"/>
    <cellStyle name=" 1 4 3" xfId="193"/>
    <cellStyle name=" 1 4 4" xfId="194"/>
    <cellStyle name=" 1 4 5" xfId="195"/>
    <cellStyle name=" 1 4 6" xfId="196"/>
    <cellStyle name=" 1 4 7" xfId="197"/>
    <cellStyle name=" 1 4 8" xfId="198"/>
    <cellStyle name=" 1 5" xfId="199"/>
    <cellStyle name=" 1 5 2" xfId="200"/>
    <cellStyle name=" 1 5 3" xfId="201"/>
    <cellStyle name=" 1 5 4" xfId="202"/>
    <cellStyle name=" 1 5 5" xfId="203"/>
    <cellStyle name=" 1 5 6" xfId="204"/>
    <cellStyle name=" 1 5 7" xfId="205"/>
    <cellStyle name=" 1 5 8" xfId="206"/>
    <cellStyle name=" 1 6" xfId="207"/>
    <cellStyle name=" 1 6 2" xfId="208"/>
    <cellStyle name=" 1 6 3" xfId="209"/>
    <cellStyle name=" 1 6 4" xfId="210"/>
    <cellStyle name=" 1 6 5" xfId="211"/>
    <cellStyle name=" 1 6 6" xfId="212"/>
    <cellStyle name=" 1 6 7" xfId="213"/>
    <cellStyle name=" 1 6 8" xfId="214"/>
    <cellStyle name=" 1 7" xfId="215"/>
    <cellStyle name=" 1 7 2" xfId="216"/>
    <cellStyle name=" 1 7 3" xfId="217"/>
    <cellStyle name=" 1 7 4" xfId="218"/>
    <cellStyle name=" 1 7 5" xfId="219"/>
    <cellStyle name=" 1 7 6" xfId="220"/>
    <cellStyle name=" 1 7 7" xfId="221"/>
    <cellStyle name=" 1 7 8" xfId="222"/>
    <cellStyle name=" 1 8" xfId="223"/>
    <cellStyle name=" 1 8 2" xfId="224"/>
    <cellStyle name=" 1 8 3" xfId="225"/>
    <cellStyle name=" 1 8 4" xfId="226"/>
    <cellStyle name=" 1 8 5" xfId="227"/>
    <cellStyle name=" 1 8 6" xfId="228"/>
    <cellStyle name=" 1 8 7" xfId="229"/>
    <cellStyle name=" 1 8 8" xfId="230"/>
    <cellStyle name=" 1 9" xfId="231"/>
    <cellStyle name=" 1 9 2" xfId="232"/>
    <cellStyle name=" 1 9 3" xfId="233"/>
    <cellStyle name=" 1 9 4" xfId="234"/>
    <cellStyle name=" 1 9 5" xfId="235"/>
    <cellStyle name=" 1 9 6" xfId="236"/>
    <cellStyle name=" 1 9 7" xfId="237"/>
    <cellStyle name=" 1 9 8" xfId="238"/>
    <cellStyle name=" 2" xfId="239"/>
    <cellStyle name=" 3" xfId="240"/>
    <cellStyle name="$" xfId="241"/>
    <cellStyle name="$ BOX" xfId="242"/>
    <cellStyle name="$_DCF Shell 2" xfId="243"/>
    <cellStyle name="$_DCF Shell 2_Draft RIIO plan presentation template - Customer Opsx Centre V7" xfId="244"/>
    <cellStyle name="$_DCF Shell 2_Spreadsheet to populate plan slides 120810" xfId="245"/>
    <cellStyle name="$_DCF Shell 2_SS templates" xfId="246"/>
    <cellStyle name="$_DCF Shell 2_Total summary" xfId="247"/>
    <cellStyle name="$_Marathon SOP Backup_v10" xfId="248"/>
    <cellStyle name="$_Model_Sep_2_02" xfId="249"/>
    <cellStyle name="$_Pipeline Model v1 (09_09_02) v3" xfId="250"/>
    <cellStyle name="$_Pipeline Model v1 (09_09_02) v3_Draft RIIO plan presentation template - Customer Opsx Centre V7" xfId="251"/>
    <cellStyle name="$_Pipeline Model v1 (09_09_02) v3_Spreadsheet to populate plan slides 120810" xfId="252"/>
    <cellStyle name="$_Pipeline Model v1 (09_09_02) v3_SS templates" xfId="253"/>
    <cellStyle name="$_Pipeline Model v1 (09_09_02) v3_Total summary" xfId="254"/>
    <cellStyle name="$1000s (0)" xfId="255"/>
    <cellStyle name="$m" xfId="256"/>
    <cellStyle name="$q" xfId="257"/>
    <cellStyle name="$q*" xfId="258"/>
    <cellStyle name="$qA" xfId="259"/>
    <cellStyle name="$qRange" xfId="260"/>
    <cellStyle name="%" xfId="261"/>
    <cellStyle name="% 10" xfId="262"/>
    <cellStyle name="% 10 2" xfId="263"/>
    <cellStyle name="% 10 2 2" xfId="264"/>
    <cellStyle name="% 100" xfId="265"/>
    <cellStyle name="% 101" xfId="266"/>
    <cellStyle name="% 102" xfId="267"/>
    <cellStyle name="% 103" xfId="268"/>
    <cellStyle name="% 104" xfId="269"/>
    <cellStyle name="% 105" xfId="270"/>
    <cellStyle name="% 106" xfId="271"/>
    <cellStyle name="% 107" xfId="272"/>
    <cellStyle name="% 108" xfId="273"/>
    <cellStyle name="% 109" xfId="274"/>
    <cellStyle name="% 11" xfId="275"/>
    <cellStyle name="% 110" xfId="276"/>
    <cellStyle name="% 111" xfId="277"/>
    <cellStyle name="% 112" xfId="278"/>
    <cellStyle name="% 113" xfId="279"/>
    <cellStyle name="% 114" xfId="42037"/>
    <cellStyle name="% 12" xfId="280"/>
    <cellStyle name="% 13" xfId="281"/>
    <cellStyle name="% 14" xfId="282"/>
    <cellStyle name="% 15" xfId="283"/>
    <cellStyle name="% 16" xfId="284"/>
    <cellStyle name="% 17" xfId="285"/>
    <cellStyle name="% 18" xfId="286"/>
    <cellStyle name="% 19" xfId="287"/>
    <cellStyle name="% 2" xfId="288"/>
    <cellStyle name="% 2 10" xfId="289"/>
    <cellStyle name="% 2 11" xfId="290"/>
    <cellStyle name="% 2 12" xfId="291"/>
    <cellStyle name="% 2 13" xfId="292"/>
    <cellStyle name="% 2 14" xfId="293"/>
    <cellStyle name="% 2 15" xfId="294"/>
    <cellStyle name="% 2 16" xfId="295"/>
    <cellStyle name="% 2 17" xfId="296"/>
    <cellStyle name="% 2 18" xfId="297"/>
    <cellStyle name="% 2 19" xfId="298"/>
    <cellStyle name="% 2 2" xfId="299"/>
    <cellStyle name="% 2 2 2" xfId="300"/>
    <cellStyle name="% 2 2 2 2" xfId="301"/>
    <cellStyle name="% 2 2 2 3" xfId="302"/>
    <cellStyle name="% 2 2 2 4" xfId="303"/>
    <cellStyle name="% 2 2 2 5" xfId="304"/>
    <cellStyle name="% 2 2 2 6" xfId="305"/>
    <cellStyle name="% 2 2 2 7" xfId="306"/>
    <cellStyle name="% 2 2 2 8" xfId="307"/>
    <cellStyle name="% 2 2 3" xfId="308"/>
    <cellStyle name="% 2 2 3 2" xfId="309"/>
    <cellStyle name="% 2 2 3 3" xfId="310"/>
    <cellStyle name="% 2 2 4" xfId="311"/>
    <cellStyle name="% 2 2 4 2" xfId="312"/>
    <cellStyle name="% 2 2 4 3" xfId="313"/>
    <cellStyle name="% 2 2 4 4" xfId="314"/>
    <cellStyle name="% 2 2_3.1.2 DB Pension Detail" xfId="315"/>
    <cellStyle name="% 2 20" xfId="316"/>
    <cellStyle name="% 2 21" xfId="317"/>
    <cellStyle name="% 2 22" xfId="318"/>
    <cellStyle name="% 2 23" xfId="319"/>
    <cellStyle name="% 2 24" xfId="320"/>
    <cellStyle name="% 2 25" xfId="321"/>
    <cellStyle name="% 2 26" xfId="322"/>
    <cellStyle name="% 2 27" xfId="323"/>
    <cellStyle name="% 2 28" xfId="324"/>
    <cellStyle name="% 2 29" xfId="325"/>
    <cellStyle name="% 2 3" xfId="326"/>
    <cellStyle name="% 2 30" xfId="327"/>
    <cellStyle name="% 2 31" xfId="328"/>
    <cellStyle name="% 2 32" xfId="329"/>
    <cellStyle name="% 2 33" xfId="330"/>
    <cellStyle name="% 2 34" xfId="331"/>
    <cellStyle name="% 2 35" xfId="332"/>
    <cellStyle name="% 2 36" xfId="333"/>
    <cellStyle name="% 2 37" xfId="334"/>
    <cellStyle name="% 2 38" xfId="335"/>
    <cellStyle name="% 2 39" xfId="336"/>
    <cellStyle name="% 2 4" xfId="337"/>
    <cellStyle name="% 2 40" xfId="338"/>
    <cellStyle name="% 2 41" xfId="339"/>
    <cellStyle name="% 2 42" xfId="340"/>
    <cellStyle name="% 2 43" xfId="341"/>
    <cellStyle name="% 2 44" xfId="342"/>
    <cellStyle name="% 2 45" xfId="343"/>
    <cellStyle name="% 2 46" xfId="344"/>
    <cellStyle name="% 2 47" xfId="345"/>
    <cellStyle name="% 2 5" xfId="346"/>
    <cellStyle name="% 2 6" xfId="347"/>
    <cellStyle name="% 2 7" xfId="348"/>
    <cellStyle name="% 2 8" xfId="349"/>
    <cellStyle name="% 2 9" xfId="350"/>
    <cellStyle name="% 2_1.3s Accounting C Costs Scots" xfId="351"/>
    <cellStyle name="% 20" xfId="352"/>
    <cellStyle name="% 21" xfId="353"/>
    <cellStyle name="% 22" xfId="354"/>
    <cellStyle name="% 23" xfId="355"/>
    <cellStyle name="% 24" xfId="356"/>
    <cellStyle name="% 25" xfId="357"/>
    <cellStyle name="% 26" xfId="358"/>
    <cellStyle name="% 27" xfId="359"/>
    <cellStyle name="% 28" xfId="360"/>
    <cellStyle name="% 29" xfId="361"/>
    <cellStyle name="% 3" xfId="362"/>
    <cellStyle name="% 3 10" xfId="363"/>
    <cellStyle name="% 3 11" xfId="364"/>
    <cellStyle name="% 3 12" xfId="365"/>
    <cellStyle name="% 3 13" xfId="366"/>
    <cellStyle name="% 3 14" xfId="367"/>
    <cellStyle name="% 3 15" xfId="368"/>
    <cellStyle name="% 3 16" xfId="369"/>
    <cellStyle name="% 3 17" xfId="370"/>
    <cellStyle name="% 3 18" xfId="371"/>
    <cellStyle name="% 3 19" xfId="372"/>
    <cellStyle name="% 3 2" xfId="373"/>
    <cellStyle name="% 3 2 10" xfId="374"/>
    <cellStyle name="% 3 2 11" xfId="375"/>
    <cellStyle name="% 3 2 12" xfId="376"/>
    <cellStyle name="% 3 2 13" xfId="377"/>
    <cellStyle name="% 3 2 14" xfId="378"/>
    <cellStyle name="% 3 2 15" xfId="379"/>
    <cellStyle name="% 3 2 16" xfId="380"/>
    <cellStyle name="% 3 2 17" xfId="381"/>
    <cellStyle name="% 3 2 18" xfId="382"/>
    <cellStyle name="% 3 2 19" xfId="383"/>
    <cellStyle name="% 3 2 2" xfId="384"/>
    <cellStyle name="% 3 2 2 10" xfId="385"/>
    <cellStyle name="% 3 2 2 11" xfId="386"/>
    <cellStyle name="% 3 2 2 12" xfId="387"/>
    <cellStyle name="% 3 2 2 13" xfId="388"/>
    <cellStyle name="% 3 2 2 14" xfId="389"/>
    <cellStyle name="% 3 2 2 15" xfId="390"/>
    <cellStyle name="% 3 2 2 16" xfId="391"/>
    <cellStyle name="% 3 2 2 17" xfId="392"/>
    <cellStyle name="% 3 2 2 2" xfId="393"/>
    <cellStyle name="% 3 2 2 3" xfId="394"/>
    <cellStyle name="% 3 2 2 4" xfId="395"/>
    <cellStyle name="% 3 2 2 5" xfId="396"/>
    <cellStyle name="% 3 2 2 6" xfId="397"/>
    <cellStyle name="% 3 2 2 7" xfId="398"/>
    <cellStyle name="% 3 2 2 8" xfId="399"/>
    <cellStyle name="% 3 2 2 9" xfId="400"/>
    <cellStyle name="% 3 2 20" xfId="401"/>
    <cellStyle name="% 3 2 21" xfId="402"/>
    <cellStyle name="% 3 2 22" xfId="403"/>
    <cellStyle name="% 3 2 23" xfId="404"/>
    <cellStyle name="% 3 2 24" xfId="405"/>
    <cellStyle name="% 3 2 25" xfId="406"/>
    <cellStyle name="% 3 2 26" xfId="407"/>
    <cellStyle name="% 3 2 27" xfId="408"/>
    <cellStyle name="% 3 2 28" xfId="409"/>
    <cellStyle name="% 3 2 29" xfId="410"/>
    <cellStyle name="% 3 2 3" xfId="411"/>
    <cellStyle name="% 3 2 30" xfId="412"/>
    <cellStyle name="% 3 2 31" xfId="413"/>
    <cellStyle name="% 3 2 32" xfId="414"/>
    <cellStyle name="% 3 2 33" xfId="415"/>
    <cellStyle name="% 3 2 34" xfId="416"/>
    <cellStyle name="% 3 2 35" xfId="417"/>
    <cellStyle name="% 3 2 36" xfId="418"/>
    <cellStyle name="% 3 2 37" xfId="419"/>
    <cellStyle name="% 3 2 38" xfId="420"/>
    <cellStyle name="% 3 2 39" xfId="421"/>
    <cellStyle name="% 3 2 4" xfId="422"/>
    <cellStyle name="% 3 2 40" xfId="423"/>
    <cellStyle name="% 3 2 41" xfId="424"/>
    <cellStyle name="% 3 2 42" xfId="425"/>
    <cellStyle name="% 3 2 43" xfId="426"/>
    <cellStyle name="% 3 2 44" xfId="427"/>
    <cellStyle name="% 3 2 45" xfId="428"/>
    <cellStyle name="% 3 2 46" xfId="429"/>
    <cellStyle name="% 3 2 47" xfId="430"/>
    <cellStyle name="% 3 2 48" xfId="431"/>
    <cellStyle name="% 3 2 49" xfId="432"/>
    <cellStyle name="% 3 2 5" xfId="433"/>
    <cellStyle name="% 3 2 50" xfId="434"/>
    <cellStyle name="% 3 2 51" xfId="435"/>
    <cellStyle name="% 3 2 52" xfId="436"/>
    <cellStyle name="% 3 2 53" xfId="437"/>
    <cellStyle name="% 3 2 54" xfId="438"/>
    <cellStyle name="% 3 2 55" xfId="439"/>
    <cellStyle name="% 3 2 56" xfId="440"/>
    <cellStyle name="% 3 2 57" xfId="441"/>
    <cellStyle name="% 3 2 58" xfId="442"/>
    <cellStyle name="% 3 2 59" xfId="443"/>
    <cellStyle name="% 3 2 6" xfId="444"/>
    <cellStyle name="% 3 2 60" xfId="445"/>
    <cellStyle name="% 3 2 61" xfId="446"/>
    <cellStyle name="% 3 2 62" xfId="447"/>
    <cellStyle name="% 3 2 63" xfId="448"/>
    <cellStyle name="% 3 2 64" xfId="449"/>
    <cellStyle name="% 3 2 65" xfId="450"/>
    <cellStyle name="% 3 2 66" xfId="451"/>
    <cellStyle name="% 3 2 67" xfId="452"/>
    <cellStyle name="% 3 2 68" xfId="453"/>
    <cellStyle name="% 3 2 69" xfId="454"/>
    <cellStyle name="% 3 2 7" xfId="455"/>
    <cellStyle name="% 3 2 70" xfId="456"/>
    <cellStyle name="% 3 2 71" xfId="457"/>
    <cellStyle name="% 3 2 72" xfId="458"/>
    <cellStyle name="% 3 2 73" xfId="459"/>
    <cellStyle name="% 3 2 74" xfId="460"/>
    <cellStyle name="% 3 2 75" xfId="461"/>
    <cellStyle name="% 3 2 76" xfId="462"/>
    <cellStyle name="% 3 2 77" xfId="463"/>
    <cellStyle name="% 3 2 78" xfId="464"/>
    <cellStyle name="% 3 2 8" xfId="465"/>
    <cellStyle name="% 3 2 9" xfId="466"/>
    <cellStyle name="% 3 20" xfId="467"/>
    <cellStyle name="% 3 21" xfId="468"/>
    <cellStyle name="% 3 22" xfId="469"/>
    <cellStyle name="% 3 23" xfId="470"/>
    <cellStyle name="% 3 24" xfId="471"/>
    <cellStyle name="% 3 25" xfId="472"/>
    <cellStyle name="% 3 26" xfId="473"/>
    <cellStyle name="% 3 27" xfId="474"/>
    <cellStyle name="% 3 28" xfId="475"/>
    <cellStyle name="% 3 29" xfId="476"/>
    <cellStyle name="% 3 3" xfId="477"/>
    <cellStyle name="% 3 3 10" xfId="478"/>
    <cellStyle name="% 3 3 11" xfId="479"/>
    <cellStyle name="% 3 3 12" xfId="480"/>
    <cellStyle name="% 3 3 13" xfId="481"/>
    <cellStyle name="% 3 3 14" xfId="482"/>
    <cellStyle name="% 3 3 15" xfId="483"/>
    <cellStyle name="% 3 3 16" xfId="484"/>
    <cellStyle name="% 3 3 17" xfId="485"/>
    <cellStyle name="% 3 3 2" xfId="486"/>
    <cellStyle name="% 3 3 3" xfId="487"/>
    <cellStyle name="% 3 3 4" xfId="488"/>
    <cellStyle name="% 3 3 5" xfId="489"/>
    <cellStyle name="% 3 3 6" xfId="490"/>
    <cellStyle name="% 3 3 7" xfId="491"/>
    <cellStyle name="% 3 3 8" xfId="492"/>
    <cellStyle name="% 3 3 9" xfId="493"/>
    <cellStyle name="% 3 30" xfId="494"/>
    <cellStyle name="% 3 31" xfId="495"/>
    <cellStyle name="% 3 32" xfId="496"/>
    <cellStyle name="% 3 33" xfId="497"/>
    <cellStyle name="% 3 34" xfId="498"/>
    <cellStyle name="% 3 35" xfId="499"/>
    <cellStyle name="% 3 36" xfId="500"/>
    <cellStyle name="% 3 37" xfId="501"/>
    <cellStyle name="% 3 38" xfId="502"/>
    <cellStyle name="% 3 39" xfId="503"/>
    <cellStyle name="% 3 4" xfId="504"/>
    <cellStyle name="% 3 4 10" xfId="505"/>
    <cellStyle name="% 3 4 11" xfId="506"/>
    <cellStyle name="% 3 4 12" xfId="507"/>
    <cellStyle name="% 3 4 13" xfId="508"/>
    <cellStyle name="% 3 4 14" xfId="509"/>
    <cellStyle name="% 3 4 15" xfId="510"/>
    <cellStyle name="% 3 4 16" xfId="511"/>
    <cellStyle name="% 3 4 17" xfId="512"/>
    <cellStyle name="% 3 4 2" xfId="513"/>
    <cellStyle name="% 3 4 3" xfId="514"/>
    <cellStyle name="% 3 4 4" xfId="515"/>
    <cellStyle name="% 3 4 5" xfId="516"/>
    <cellStyle name="% 3 4 6" xfId="517"/>
    <cellStyle name="% 3 4 7" xfId="518"/>
    <cellStyle name="% 3 4 8" xfId="519"/>
    <cellStyle name="% 3 4 9" xfId="520"/>
    <cellStyle name="% 3 40" xfId="521"/>
    <cellStyle name="% 3 41" xfId="522"/>
    <cellStyle name="% 3 42" xfId="523"/>
    <cellStyle name="% 3 43" xfId="524"/>
    <cellStyle name="% 3 44" xfId="525"/>
    <cellStyle name="% 3 45" xfId="526"/>
    <cellStyle name="% 3 46" xfId="527"/>
    <cellStyle name="% 3 47" xfId="528"/>
    <cellStyle name="% 3 48" xfId="529"/>
    <cellStyle name="% 3 49" xfId="530"/>
    <cellStyle name="% 3 5" xfId="531"/>
    <cellStyle name="% 3 50" xfId="532"/>
    <cellStyle name="% 3 51" xfId="533"/>
    <cellStyle name="% 3 52" xfId="534"/>
    <cellStyle name="% 3 53" xfId="535"/>
    <cellStyle name="% 3 54" xfId="536"/>
    <cellStyle name="% 3 55" xfId="537"/>
    <cellStyle name="% 3 56" xfId="538"/>
    <cellStyle name="% 3 57" xfId="539"/>
    <cellStyle name="% 3 58" xfId="540"/>
    <cellStyle name="% 3 59" xfId="541"/>
    <cellStyle name="% 3 6" xfId="542"/>
    <cellStyle name="% 3 60" xfId="543"/>
    <cellStyle name="% 3 61" xfId="544"/>
    <cellStyle name="% 3 62" xfId="545"/>
    <cellStyle name="% 3 63" xfId="546"/>
    <cellStyle name="% 3 64" xfId="547"/>
    <cellStyle name="% 3 65" xfId="548"/>
    <cellStyle name="% 3 66" xfId="549"/>
    <cellStyle name="% 3 67" xfId="550"/>
    <cellStyle name="% 3 68" xfId="551"/>
    <cellStyle name="% 3 69" xfId="552"/>
    <cellStyle name="% 3 7" xfId="553"/>
    <cellStyle name="% 3 70" xfId="554"/>
    <cellStyle name="% 3 71" xfId="555"/>
    <cellStyle name="% 3 72" xfId="556"/>
    <cellStyle name="% 3 73" xfId="557"/>
    <cellStyle name="% 3 74" xfId="558"/>
    <cellStyle name="% 3 75" xfId="559"/>
    <cellStyle name="% 3 76" xfId="560"/>
    <cellStyle name="% 3 77" xfId="561"/>
    <cellStyle name="% 3 78" xfId="562"/>
    <cellStyle name="% 3 8" xfId="563"/>
    <cellStyle name="% 3 9" xfId="564"/>
    <cellStyle name="% 30" xfId="565"/>
    <cellStyle name="% 31" xfId="566"/>
    <cellStyle name="% 32" xfId="567"/>
    <cellStyle name="% 33" xfId="568"/>
    <cellStyle name="% 34" xfId="569"/>
    <cellStyle name="% 35" xfId="570"/>
    <cellStyle name="% 36" xfId="571"/>
    <cellStyle name="% 37" xfId="572"/>
    <cellStyle name="% 38" xfId="573"/>
    <cellStyle name="% 39" xfId="574"/>
    <cellStyle name="% 4" xfId="575"/>
    <cellStyle name="% 4 2" xfId="576"/>
    <cellStyle name="% 4 3" xfId="577"/>
    <cellStyle name="% 4 4" xfId="578"/>
    <cellStyle name="% 4 5" xfId="579"/>
    <cellStyle name="% 4 6" xfId="580"/>
    <cellStyle name="% 4 7" xfId="581"/>
    <cellStyle name="% 4 8" xfId="582"/>
    <cellStyle name="% 40" xfId="583"/>
    <cellStyle name="% 41" xfId="584"/>
    <cellStyle name="% 42" xfId="585"/>
    <cellStyle name="% 43" xfId="586"/>
    <cellStyle name="% 44" xfId="587"/>
    <cellStyle name="% 45" xfId="588"/>
    <cellStyle name="% 46" xfId="589"/>
    <cellStyle name="% 47" xfId="590"/>
    <cellStyle name="% 48" xfId="591"/>
    <cellStyle name="% 49" xfId="592"/>
    <cellStyle name="% 5" xfId="593"/>
    <cellStyle name="% 50" xfId="594"/>
    <cellStyle name="% 51" xfId="595"/>
    <cellStyle name="% 52" xfId="596"/>
    <cellStyle name="% 53" xfId="597"/>
    <cellStyle name="% 54" xfId="598"/>
    <cellStyle name="% 55" xfId="599"/>
    <cellStyle name="% 56" xfId="600"/>
    <cellStyle name="% 57" xfId="601"/>
    <cellStyle name="% 58" xfId="602"/>
    <cellStyle name="% 59" xfId="603"/>
    <cellStyle name="% 6" xfId="604"/>
    <cellStyle name="% 60" xfId="605"/>
    <cellStyle name="% 61" xfId="606"/>
    <cellStyle name="% 62" xfId="607"/>
    <cellStyle name="% 63" xfId="608"/>
    <cellStyle name="% 64" xfId="609"/>
    <cellStyle name="% 65" xfId="610"/>
    <cellStyle name="% 66" xfId="611"/>
    <cellStyle name="% 67" xfId="612"/>
    <cellStyle name="% 68" xfId="613"/>
    <cellStyle name="% 69" xfId="614"/>
    <cellStyle name="% 7" xfId="615"/>
    <cellStyle name="% 70" xfId="616"/>
    <cellStyle name="% 71" xfId="617"/>
    <cellStyle name="% 72" xfId="618"/>
    <cellStyle name="% 73" xfId="619"/>
    <cellStyle name="% 74" xfId="620"/>
    <cellStyle name="% 75" xfId="621"/>
    <cellStyle name="% 76" xfId="622"/>
    <cellStyle name="% 77" xfId="623"/>
    <cellStyle name="% 78" xfId="624"/>
    <cellStyle name="% 79" xfId="625"/>
    <cellStyle name="% 8" xfId="626"/>
    <cellStyle name="% 80" xfId="627"/>
    <cellStyle name="% 81" xfId="628"/>
    <cellStyle name="% 82" xfId="629"/>
    <cellStyle name="% 83" xfId="630"/>
    <cellStyle name="% 84" xfId="631"/>
    <cellStyle name="% 85" xfId="632"/>
    <cellStyle name="% 86" xfId="633"/>
    <cellStyle name="% 87" xfId="634"/>
    <cellStyle name="% 88" xfId="635"/>
    <cellStyle name="% 89" xfId="636"/>
    <cellStyle name="% 9" xfId="637"/>
    <cellStyle name="% 90" xfId="638"/>
    <cellStyle name="% 91" xfId="639"/>
    <cellStyle name="% 92" xfId="640"/>
    <cellStyle name="% 93" xfId="641"/>
    <cellStyle name="% 94" xfId="642"/>
    <cellStyle name="% 95" xfId="643"/>
    <cellStyle name="% 96" xfId="644"/>
    <cellStyle name="% 97" xfId="645"/>
    <cellStyle name="% 98" xfId="646"/>
    <cellStyle name="% 99" xfId="647"/>
    <cellStyle name="%_1. +-Changes from RIIO vD4 to vD5" xfId="648"/>
    <cellStyle name="%_1.3 Acc Costs NG (2011)" xfId="649"/>
    <cellStyle name="%_1.3 Acc Costs NG (2011) 2" xfId="650"/>
    <cellStyle name="%_1.3 Acc Costs NG (2011) 3" xfId="651"/>
    <cellStyle name="%_1.3 Acc Costs NG (2011) 4" xfId="652"/>
    <cellStyle name="%_1.3 Acc Costs NG (2011) 5" xfId="653"/>
    <cellStyle name="%_1.3 Acc Costs NG (2011) 6" xfId="654"/>
    <cellStyle name="%_1.3 Acc Costs NG (2011) 7" xfId="655"/>
    <cellStyle name="%_1.3 Acc Costs NG (2011) 8" xfId="656"/>
    <cellStyle name="%_1.3 Rec to old modelling" xfId="657"/>
    <cellStyle name="%_1.3s Accounting C Costs Scots" xfId="658"/>
    <cellStyle name="%_1.5 Opex Reconciliation NG" xfId="659"/>
    <cellStyle name="%_1.8 Irregular Items" xfId="660"/>
    <cellStyle name="%_1.8 Irregular Items 2" xfId="661"/>
    <cellStyle name="%_1.8 Irregular Items 3" xfId="662"/>
    <cellStyle name="%_1.8 Irregular Items 4" xfId="663"/>
    <cellStyle name="%_1.8 Irregular Items 5" xfId="664"/>
    <cellStyle name="%_1.8 Irregular Items 6" xfId="665"/>
    <cellStyle name="%_1.8 Irregular Items 7" xfId="666"/>
    <cellStyle name="%_1.8 Irregular Items 8" xfId="667"/>
    <cellStyle name="%_2.14 Year on Year Movt" xfId="668"/>
    <cellStyle name="%_2.14 Year on Year Movt ( (2013)" xfId="669"/>
    <cellStyle name="%_2.14 Year on Year Movt ( (2013) 2" xfId="670"/>
    <cellStyle name="%_2.14 Year on Year Movt ( (2013) 3" xfId="671"/>
    <cellStyle name="%_2.14 Year on Year Movt ( (2013) 4" xfId="672"/>
    <cellStyle name="%_2.14 Year on Year Movt ( (2013) 5" xfId="673"/>
    <cellStyle name="%_2.14 Year on Year Movt ( (2013) 6" xfId="674"/>
    <cellStyle name="%_2.14 Year on Year Movt ( (2013) 7" xfId="675"/>
    <cellStyle name="%_2.14 Year on Year Movt ( (2013) 8" xfId="676"/>
    <cellStyle name="%_2.14 Year on Year Movt (2011)" xfId="677"/>
    <cellStyle name="%_2.14 Year on Year Movt (2011) 2" xfId="678"/>
    <cellStyle name="%_2.14 Year on Year Movt (2011) 3" xfId="679"/>
    <cellStyle name="%_2.14 Year on Year Movt (2011) 4" xfId="680"/>
    <cellStyle name="%_2.14 Year on Year Movt (2011) 5" xfId="681"/>
    <cellStyle name="%_2.14 Year on Year Movt (2011) 6" xfId="682"/>
    <cellStyle name="%_2.14 Year on Year Movt (2011) 7" xfId="683"/>
    <cellStyle name="%_2.14 Year on Year Movt (2011) 8" xfId="684"/>
    <cellStyle name="%_2.14 Year on Year Movt (2012)" xfId="685"/>
    <cellStyle name="%_2.14 Year on Year Movt (2012) 2" xfId="686"/>
    <cellStyle name="%_2.14 Year on Year Movt (2012) 3" xfId="687"/>
    <cellStyle name="%_2.14 Year on Year Movt (2012) 4" xfId="688"/>
    <cellStyle name="%_2.14 Year on Year Movt (2012) 5" xfId="689"/>
    <cellStyle name="%_2.14 Year on Year Movt (2012) 6" xfId="690"/>
    <cellStyle name="%_2.14 Year on Year Movt (2012) 7" xfId="691"/>
    <cellStyle name="%_2.14 Year on Year Movt (2012) 8" xfId="692"/>
    <cellStyle name="%_2.4 Exc &amp; Demin " xfId="693"/>
    <cellStyle name="%_2.7s Insurance" xfId="694"/>
    <cellStyle name="%_2010_NGET_TPCR4_RO_FBPQ(Opex) trace only FINAL(DPP)" xfId="695"/>
    <cellStyle name="%_2010_NGET_TPCR4_RO_FBPQ(Opex) trace only FINAL(DPP) 2" xfId="696"/>
    <cellStyle name="%_2010_NGET_TPCR4_RO_FBPQ(Opex) trace only FINAL(DPP) 3" xfId="697"/>
    <cellStyle name="%_2010_NGET_TPCR4_RO_FBPQ(Opex) trace only FINAL(DPP) 4" xfId="698"/>
    <cellStyle name="%_2010_NGET_TPCR4_RO_FBPQ(Opex) trace only FINAL(DPP) 5" xfId="699"/>
    <cellStyle name="%_2010_NGET_TPCR4_RO_FBPQ(Opex) trace only FINAL(DPP) 6" xfId="700"/>
    <cellStyle name="%_2010_NGET_TPCR4_RO_FBPQ(Opex) trace only FINAL(DPP) 7" xfId="701"/>
    <cellStyle name="%_2010_NGET_TPCR4_RO_FBPQ(Opex) trace only FINAL(DPP) 8" xfId="702"/>
    <cellStyle name="%_3.1.2 DB Pension Detail" xfId="703"/>
    <cellStyle name="%_3.3 Tax" xfId="704"/>
    <cellStyle name="%_3.3 Tax 2" xfId="705"/>
    <cellStyle name="%_3.3 Tax 2 2" xfId="706"/>
    <cellStyle name="%_3.3 Tax 3" xfId="707"/>
    <cellStyle name="%_3.3 Tax_2.14 Year on Year Movt" xfId="708"/>
    <cellStyle name="%_3.3 Tax_2.4 Exc &amp; Demin " xfId="709"/>
    <cellStyle name="%_3.3 Tax_2.7s Insurance" xfId="710"/>
    <cellStyle name="%_3.3 Tax_3.1.2 DB Pension Detail" xfId="711"/>
    <cellStyle name="%_3.3 Tax_4.16 Asset lives" xfId="712"/>
    <cellStyle name="%_4.16 Asset lives" xfId="713"/>
    <cellStyle name="%_4.2 Activity Indicators" xfId="714"/>
    <cellStyle name="%_4.2 Activity Indicators 2" xfId="715"/>
    <cellStyle name="%_4.2 Activity Indicators 2 2" xfId="716"/>
    <cellStyle name="%_4.2 Activity Indicators 3" xfId="717"/>
    <cellStyle name="%_4.20 Scheme Listing NLR" xfId="718"/>
    <cellStyle name="%_4.3 Transmission system performance" xfId="719"/>
    <cellStyle name="%_5.15.1 Cond &amp; Risk-Entry Points" xfId="720"/>
    <cellStyle name="%_5.15.2 Cond &amp; Risk-Exit Points" xfId="721"/>
    <cellStyle name="%_5.15.3 Cond &amp; Risk-Comps" xfId="722"/>
    <cellStyle name="%_5.15.4 Cond &amp; Risk-Pipelines" xfId="723"/>
    <cellStyle name="%_5.15.5 Cond &amp; Risk-Multijunctin" xfId="724"/>
    <cellStyle name="%_5.6 Environmental " xfId="725"/>
    <cellStyle name="%_5.9 Asset data " xfId="726"/>
    <cellStyle name="%_Book1" xfId="727"/>
    <cellStyle name="%_BP10+ GTO Capex Split CN" xfId="728"/>
    <cellStyle name="%_Business Plan " xfId="729"/>
    <cellStyle name="%_Copy of Repair Draft RIIO Plan v0.11" xfId="730"/>
    <cellStyle name="%_Customer Operations Business Plan Input Reqs (3)" xfId="731"/>
    <cellStyle name="%_Draft RIIO plan presentation template - Commercial (2)" xfId="732"/>
    <cellStyle name="%_Draft RIIO plan presentation template - Customer Opsx Centre V2 (2)" xfId="733"/>
    <cellStyle name="%_Draft RIIO plan presentation template - Customer Opsx Centre V2 (2) - updated with mapping" xfId="734"/>
    <cellStyle name="%_Draft RIIO plan presentation template - Customer Opsx Centre V7" xfId="735"/>
    <cellStyle name="%_Emergency DRAFT RIIO Plan V0 3 1" xfId="736"/>
    <cellStyle name="%_Emergency DRAFT RIIO Plan V0 9" xfId="737"/>
    <cellStyle name="%_EMS 0.1 Emergency Process" xfId="738"/>
    <cellStyle name="%_EMS 0.1 Emergency Process - Opex plan template" xfId="739"/>
    <cellStyle name="%_EMS 0.2 Emergency Process" xfId="740"/>
    <cellStyle name="%_GTO Non Operational Capex Roll-over submission (FINAL with property)" xfId="741"/>
    <cellStyle name="%_Maintenance Draft RIIO Plan v0.1" xfId="742"/>
    <cellStyle name="%_Manual Adjustments" xfId="743"/>
    <cellStyle name="%_Network Strategy Business Plan Input Reqs - v10" xfId="744"/>
    <cellStyle name="%_NGET Opex PCRRP Tables 31 Mar 2010 Final" xfId="745"/>
    <cellStyle name="%_NGET Opex PCRRP Tables 31 Mar 2010 Final 2" xfId="746"/>
    <cellStyle name="%_NGG Capex PCRRP Tables 31 Mar 2010 DraftV6 FINAL" xfId="747"/>
    <cellStyle name="%_NGG Opex PCRRP Tables 31 Mar 2009" xfId="748"/>
    <cellStyle name="%_NGG Opex PCRRP Tables 31 Mar 2009 2" xfId="749"/>
    <cellStyle name="%_NGG Opex PCRRP Tables 31 Mar 2010 final" xfId="750"/>
    <cellStyle name="%_NGG TPCR4 MG Workings" xfId="751"/>
    <cellStyle name="%_NGG TPCR4 Rollover FBPQ (Capex)" xfId="752"/>
    <cellStyle name="%_Non formula" xfId="753"/>
    <cellStyle name="%_Opex Consolidation v0.4" xfId="754"/>
    <cellStyle name="%_Opex Input" xfId="42054"/>
    <cellStyle name="%_Opex plan template draft5" xfId="755"/>
    <cellStyle name="%_Opex plan template draft5b" xfId="756"/>
    <cellStyle name="%_Opex plan template draft5b 2" xfId="757"/>
    <cellStyle name="%_Opex plan template draft5b 2 2" xfId="758"/>
    <cellStyle name="%_Opex plan template draft5b 3" xfId="759"/>
    <cellStyle name="%_Opex plan template draft5b 3 2" xfId="760"/>
    <cellStyle name="%_Opex plan template draft6" xfId="761"/>
    <cellStyle name="%_Reactor (No scheme)" xfId="762"/>
    <cellStyle name="%_Reactor (Schemes)" xfId="763"/>
    <cellStyle name="%_Reactor_revisit (No scheme)" xfId="764"/>
    <cellStyle name="%_Reactor_revisit (Schemes)" xfId="765"/>
    <cellStyle name="%_Repair Draft RIIO Plan v0.12" xfId="766"/>
    <cellStyle name="%_Repair Draft RIIO Plan v0.18" xfId="767"/>
    <cellStyle name="%_Repair Draft RIIO Plan v0.19" xfId="768"/>
    <cellStyle name="%_Repair Draft RIIO Plan v0.20" xfId="769"/>
    <cellStyle name="%_Repair Draft RIIO Plan v0.5" xfId="770"/>
    <cellStyle name="%_Repair Draft RIIO Plan v0.6" xfId="771"/>
    <cellStyle name="%_Repair Draft RIIO Plan v0.9" xfId="772"/>
    <cellStyle name="%_RIIO Baseline Plan v3A with Reg Comparison &amp; Graphs" xfId="773"/>
    <cellStyle name="%_RIIO plan template - NS v1" xfId="774"/>
    <cellStyle name="%_RRP Rec" xfId="42055"/>
    <cellStyle name="%_RRP table" xfId="775"/>
    <cellStyle name="%_RRP table_1" xfId="776"/>
    <cellStyle name="%_Sch 2.1 Eng schedule 2009-10 Final @ 270710" xfId="777"/>
    <cellStyle name="%_Sch 2.1 Eng schedule 2009-10 Final @ 270710 2" xfId="778"/>
    <cellStyle name="%_Sch 2.1 Eng schedule 2009-10 Final @ 270710 3" xfId="779"/>
    <cellStyle name="%_Sch 2.1 Eng schedule 2009-10 Final @ 270710 4" xfId="780"/>
    <cellStyle name="%_Sch 2.1 Eng schedule 2009-10 Final @ 270710 5" xfId="781"/>
    <cellStyle name="%_Sch 2.1 Eng schedule 2009-10 Final @ 270710 6" xfId="782"/>
    <cellStyle name="%_Sch 2.1 Eng schedule 2009-10 Final @ 270710 7" xfId="783"/>
    <cellStyle name="%_Sch 2.1 Eng schedule 2009-10 Final @ 270710 8" xfId="784"/>
    <cellStyle name="%_Section 5" xfId="42056"/>
    <cellStyle name="%_Sheet1" xfId="785"/>
    <cellStyle name="%_Stat  Accounts" xfId="786"/>
    <cellStyle name="%_Switchgear (No scheme)" xfId="787"/>
    <cellStyle name="%_Switchgear (Schemes)" xfId="788"/>
    <cellStyle name="%_Switchgear_revisit (No scheme)" xfId="789"/>
    <cellStyle name="%_Switchgear_revisit (Schemes)" xfId="790"/>
    <cellStyle name="%_Table 4 28_Final" xfId="791"/>
    <cellStyle name="%_Table 4-16 - Asset Lives - 2009-10_Final" xfId="792"/>
    <cellStyle name="%_Table 4-16 - Asset Lives - 2009-10_Final (2)" xfId="793"/>
    <cellStyle name="%_Total summary" xfId="794"/>
    <cellStyle name="%_TPCR4 RollOver NGG Draft Table 5.8 v2" xfId="795"/>
    <cellStyle name="%_TPCR4 RollOver NGG Draft Table 5.8 v2 2" xfId="796"/>
    <cellStyle name="%_TPCR4 RollOver NGG Draft Table 5.8 v2 3" xfId="797"/>
    <cellStyle name="%_TPCR4 RollOver NGG Draft Table 5.8 v2 4" xfId="798"/>
    <cellStyle name="%_TPCR4 RollOver NGG Draft Table 5.8 v2 5" xfId="799"/>
    <cellStyle name="%_TPCR4 RollOver NGG Draft Table 5.8 v2 6" xfId="800"/>
    <cellStyle name="%_TPCR4 RollOver NGG Draft Table 5.8 v2 7" xfId="801"/>
    <cellStyle name="%_TPCR4 RollOver NGG Draft Table 5.8 v2 8" xfId="802"/>
    <cellStyle name="%_Transformer data based on November Freeze and RIIObaseline D6 data 10062011" xfId="803"/>
    <cellStyle name="%_Transmission PCRRP tables_SPTL_200809 V1" xfId="804"/>
    <cellStyle name="%_Transmission PCRRP tables_SPTL_200809 V1 2" xfId="805"/>
    <cellStyle name="%_Transmission PCRRP tables_SPTL_200809 V1 3" xfId="806"/>
    <cellStyle name="%_Transmission PCRRP tables_SPTL_200809 V1 4" xfId="807"/>
    <cellStyle name="%_Transmission PCRRP tables_SPTL_200809 V1_3.1.2 DB Pension Detail" xfId="808"/>
    <cellStyle name="%_Transmission PCRRP tables_SPTL_200809 V1_4.20 Scheme Listing NLR" xfId="809"/>
    <cellStyle name="%_Transmission PCRRP tables_SPTL_200809 V1_Table 4 28_Final" xfId="810"/>
    <cellStyle name="%_Transmission PCRRP tables_SPTL_200809 V1_Table 4-16 - Asset Lives - 2009-10_Final" xfId="811"/>
    <cellStyle name="%_Transmission PCRRP tables_SPTL_200809 V1_Table 4-16 - Asset Lives - 2009-10_Final (2)" xfId="812"/>
    <cellStyle name="%_Tx (No scheme)" xfId="813"/>
    <cellStyle name="%_Tx (Schemes)" xfId="814"/>
    <cellStyle name="%_Tx_revisit (No scheme)" xfId="815"/>
    <cellStyle name="%_Tx_revisit (Schemes)" xfId="816"/>
    <cellStyle name="%_VR Asset Man NGET 1.3 1.7 1.8, 2.14 2.15" xfId="817"/>
    <cellStyle name="%_VR NGET Opex tables" xfId="818"/>
    <cellStyle name="%_VR NGET Opex tables_1.5 Opex Reconciliation NG" xfId="819"/>
    <cellStyle name="%_VR Pensions Opex tables" xfId="820"/>
    <cellStyle name="%_VR Pensions Opex tables_2010_NGET_TPCR4_RO_FBPQ(Opex) trace only FINAL(DPP)" xfId="821"/>
    <cellStyle name="%_Winter - Pay deal impacts - Repair" xfId="822"/>
    <cellStyle name="%_WJBP Acc Ctrl v3" xfId="823"/>
    <cellStyle name="******************************************" xfId="824"/>
    <cellStyle name="?? [0]_VERA" xfId="825"/>
    <cellStyle name="?????_VERA" xfId="826"/>
    <cellStyle name="??_VERA" xfId="827"/>
    <cellStyle name="_070323 - 5yr opex BPQ (Final)" xfId="828"/>
    <cellStyle name="_070323 - 5yr opex BPQ (Final) 2" xfId="829"/>
    <cellStyle name="_070323 - 5yr opex BPQ (Final) 3" xfId="830"/>
    <cellStyle name="_070323 - 5yr opex BPQ (Final) 4" xfId="831"/>
    <cellStyle name="_070323 - 5yr opex BPQ (Final) 5" xfId="832"/>
    <cellStyle name="_070323 - 5yr opex BPQ (Final) 6" xfId="833"/>
    <cellStyle name="_070323 - 5yr opex BPQ (Final) 7" xfId="834"/>
    <cellStyle name="_070323 - 5yr opex BPQ (Final) 8" xfId="835"/>
    <cellStyle name="_0708 GSO Capex RRP (detail)" xfId="836"/>
    <cellStyle name="_0708 GSO Capex RRP (detail) 2" xfId="42057"/>
    <cellStyle name="_0708 GSO Capex RRP (detail) 2 2" xfId="42058"/>
    <cellStyle name="_0708 GSO Capex RRP (detail) 2 3" xfId="42059"/>
    <cellStyle name="_0708 GSO Capex RRP (detail) 2 4" xfId="42060"/>
    <cellStyle name="_0708 GSO Capex RRP (detail) 2 5" xfId="42061"/>
    <cellStyle name="_0708 GSO Capex RRP (detail) 2 6" xfId="42062"/>
    <cellStyle name="_0708 GSO Capex RRP (detail) 2 7" xfId="42063"/>
    <cellStyle name="_0708 GSO Capex RRP (detail) 2 8" xfId="42064"/>
    <cellStyle name="_0708 GSO Capex RRP (detail)_Opex Input" xfId="42065"/>
    <cellStyle name="_0708 GSO Capex RRP (detail)_RRP table" xfId="837"/>
    <cellStyle name="_0708 TO Non-Op Capex (detail)" xfId="838"/>
    <cellStyle name="_0708 TO Non-Op Capex (detail) 2" xfId="839"/>
    <cellStyle name="_0708 TO Non-Op Capex (detail) 3" xfId="840"/>
    <cellStyle name="_0708 TO Non-Op Capex (detail) 4" xfId="841"/>
    <cellStyle name="_0708 TO Non-Op Capex (detail) 5" xfId="842"/>
    <cellStyle name="_0708 TO Non-Op Capex (detail) 6" xfId="843"/>
    <cellStyle name="_0708 TO Non-Op Capex (detail) 7" xfId="844"/>
    <cellStyle name="_0708 TO Non-Op Capex (detail) 8" xfId="845"/>
    <cellStyle name="_0708 TO Non-Op Capex (detail)_1.3 Rec to old modelling" xfId="846"/>
    <cellStyle name="_0708 TO Non-Op Capex (detail)_1.5 Opex Reconciliation NG" xfId="847"/>
    <cellStyle name="_0708 TO Non-Op Capex (detail)_2010_NGET_TPCR4_RO_FBPQ(Opex) trace only FINAL(DPP)" xfId="848"/>
    <cellStyle name="_0708 TO Non-Op Capex (detail)_2010_NGET_TPCR4_RO_FBPQ(Opex) trace only FINAL(DPP) 2" xfId="849"/>
    <cellStyle name="_0708 TO Non-Op Capex (detail)_2010_NGET_TPCR4_RO_FBPQ(Opex) trace only FINAL(DPP) 3" xfId="850"/>
    <cellStyle name="_0708 TO Non-Op Capex (detail)_2010_NGET_TPCR4_RO_FBPQ(Opex) trace only FINAL(DPP) 4" xfId="851"/>
    <cellStyle name="_0708 TO Non-Op Capex (detail)_2010_NGET_TPCR4_RO_FBPQ(Opex) trace only FINAL(DPP) 5" xfId="852"/>
    <cellStyle name="_0708 TO Non-Op Capex (detail)_2010_NGET_TPCR4_RO_FBPQ(Opex) trace only FINAL(DPP) 6" xfId="853"/>
    <cellStyle name="_0708 TO Non-Op Capex (detail)_2010_NGET_TPCR4_RO_FBPQ(Opex) trace only FINAL(DPP) 7" xfId="854"/>
    <cellStyle name="_0708 TO Non-Op Capex (detail)_2010_NGET_TPCR4_RO_FBPQ(Opex) trace only FINAL(DPP) 8" xfId="855"/>
    <cellStyle name="_0708 TO Non-Op Capex (detail)_Manual Adjustments" xfId="856"/>
    <cellStyle name="_0708 TO Non-Op Capex (detail)_NGET Opex PCRRP Tables 31 Mar 2010 Final" xfId="857"/>
    <cellStyle name="_0708 TO Non-Op Capex (detail)_RRP table" xfId="858"/>
    <cellStyle name="_0708 TO Non-Op Capex (detail)_Sheet1" xfId="859"/>
    <cellStyle name="_070822 Mains and services workload phasing (2)" xfId="860"/>
    <cellStyle name="_070822 Repex - submission vp (2)" xfId="861"/>
    <cellStyle name="_0decimals" xfId="862"/>
    <cellStyle name="_1.3 Acc Costs NG (2011)" xfId="863"/>
    <cellStyle name="_1.8 Irregular Items" xfId="864"/>
    <cellStyle name="_2.14 Year on Year Movt ( (2013)" xfId="865"/>
    <cellStyle name="_2.14 Year on Year Movt (2011)" xfId="866"/>
    <cellStyle name="_2.14 Year on Year Movt (2012)" xfId="867"/>
    <cellStyle name="_2.9 UK BS Reconciliation" xfId="868"/>
    <cellStyle name="_2.9 UK BS Reconciliation_RRP table" xfId="869"/>
    <cellStyle name="_2010 Budget workings (Draft 5)" xfId="870"/>
    <cellStyle name="_2010 Draft Budgeted Summary 150709 (2)" xfId="871"/>
    <cellStyle name="_Accounting entries Feb 09" xfId="872"/>
    <cellStyle name="_Actuals" xfId="873"/>
    <cellStyle name="_Actuals 2" xfId="874"/>
    <cellStyle name="_Admin 01e" xfId="875"/>
    <cellStyle name="_Admin 01e 2" xfId="876"/>
    <cellStyle name="_Admin 01e 2 2" xfId="877"/>
    <cellStyle name="_Admin 01e 3" xfId="878"/>
    <cellStyle name="_Admin 01e_SGN_14m" xfId="879"/>
    <cellStyle name="_Admin 01e_strategic model 05j (INDEXATION)" xfId="880"/>
    <cellStyle name="_Admin 01o" xfId="881"/>
    <cellStyle name="_Admin 01o 2" xfId="882"/>
    <cellStyle name="_Admin 01o 2 2" xfId="883"/>
    <cellStyle name="_Admin 01o 3" xfId="884"/>
    <cellStyle name="_Admin 01o_SGN_14m" xfId="885"/>
    <cellStyle name="_Admin 01o_strategic model 05j (INDEXATION)" xfId="886"/>
    <cellStyle name="_Admin 02b" xfId="887"/>
    <cellStyle name="_Admin 02b 2" xfId="888"/>
    <cellStyle name="_Admin 02b 2 2" xfId="889"/>
    <cellStyle name="_Admin 02b 3" xfId="890"/>
    <cellStyle name="_Admin 02b_SGN_14m" xfId="891"/>
    <cellStyle name="_Admin 02b_strategic model 05j (INDEXATION)" xfId="892"/>
    <cellStyle name="_Amended Capex position 2011-12" xfId="893"/>
    <cellStyle name="_Balance Sheet Rec" xfId="894"/>
    <cellStyle name="_Balance Sheet Rec 2" xfId="895"/>
    <cellStyle name="_Berr Strading Analysis v 04 (2012 to 2020) v0 8 (no capex from 2012)" xfId="896"/>
    <cellStyle name="_Book1 (2)" xfId="897"/>
    <cellStyle name="_Book2" xfId="898"/>
    <cellStyle name="_Book3" xfId="899"/>
    <cellStyle name="_Book4" xfId="900"/>
    <cellStyle name="_Book4 2" xfId="42066"/>
    <cellStyle name="_Book4 2 2" xfId="42067"/>
    <cellStyle name="_Book4 2 3" xfId="42068"/>
    <cellStyle name="_Book4 2 4" xfId="42069"/>
    <cellStyle name="_Book4 2 5" xfId="42070"/>
    <cellStyle name="_Book4 2 6" xfId="42071"/>
    <cellStyle name="_Book4 2 7" xfId="42072"/>
    <cellStyle name="_Book4 2 8" xfId="42073"/>
    <cellStyle name="_BP10.2 v BP10v6 Reg Tables" xfId="901"/>
    <cellStyle name="_BP10.2 v BP10v6 Reg Tables_Reactor (No scheme)" xfId="902"/>
    <cellStyle name="_BP10.2 v BP10v6 Reg Tables_Reactor (Schemes)" xfId="903"/>
    <cellStyle name="_BP10.2 v BP10v6 Reg Tables_Reactor_revisit (No scheme)" xfId="904"/>
    <cellStyle name="_BP10.2 v BP10v6 Reg Tables_Reactor_revisit (Schemes)" xfId="905"/>
    <cellStyle name="_BP10.2 v BP10v6 Reg Tables_Tx (No scheme)" xfId="906"/>
    <cellStyle name="_BP10.2 v BP10v6 Reg Tables_Tx (Schemes)" xfId="907"/>
    <cellStyle name="_BP10.2 v BP10v6 Reg Tables_Tx_revisit (No scheme)" xfId="908"/>
    <cellStyle name="_BP10.2 v BP10v6 Reg Tables_Tx_revisit (Schemes)" xfId="909"/>
    <cellStyle name="_BP10+ GTO Capex Split CN" xfId="910"/>
    <cellStyle name="_BP10+post TIC 1 Jun" xfId="911"/>
    <cellStyle name="_BP10+post TIC 1 Jun 2" xfId="42074"/>
    <cellStyle name="_BP10+post TIC 1 Jun 2 2" xfId="42075"/>
    <cellStyle name="_BP10+post TIC 1 Jun 2 3" xfId="42076"/>
    <cellStyle name="_BP10+post TIC 1 Jun 2 4" xfId="42077"/>
    <cellStyle name="_BP10+post TIC 1 Jun 2 5" xfId="42078"/>
    <cellStyle name="_BP10+post TIC 1 Jun 2 6" xfId="42079"/>
    <cellStyle name="_BP10+post TIC 1 Jun 2 7" xfId="42080"/>
    <cellStyle name="_BP10+post TIC 1 Jun 2 8" xfId="42081"/>
    <cellStyle name="_BP11 GTO Capex Split CN v3 Dec-15 upload" xfId="912"/>
    <cellStyle name="_BSIS-JUN-008 APX" xfId="913"/>
    <cellStyle name="_BSIS-MAY-011 &amp; BSIS-MAY-012R Escrow Ac's" xfId="914"/>
    <cellStyle name="_Business Plan " xfId="915"/>
    <cellStyle name="_capex 1011" xfId="916"/>
    <cellStyle name="_Capex summary" xfId="917"/>
    <cellStyle name="_Capital Plan - IS UK" xfId="918"/>
    <cellStyle name="_Capital Plan - IS UK 2" xfId="919"/>
    <cellStyle name="_Capital Plan - IS UK 3" xfId="920"/>
    <cellStyle name="_Capital Plan - IS UK 4" xfId="921"/>
    <cellStyle name="_Capital Plan - IS UK 5" xfId="922"/>
    <cellStyle name="_Capital Plan - IS UK 6" xfId="923"/>
    <cellStyle name="_Capital Plan - IS UK 7" xfId="924"/>
    <cellStyle name="_Capital Plan - IS UK 8" xfId="925"/>
    <cellStyle name="_Capital Plan - IS UK_0910 GSO Capex RRP - Final (Detail) v2 220710" xfId="926"/>
    <cellStyle name="_Capital Plan - IS UK_0910 GSO Capex RRP - Final (Detail) v2 220710 2" xfId="42082"/>
    <cellStyle name="_Capital Plan - IS UK_0910 GSO Capex RRP - Final (Detail) v2 220710 2 2" xfId="42083"/>
    <cellStyle name="_Capital Plan - IS UK_0910 GSO Capex RRP - Final (Detail) v2 220710 2 3" xfId="42084"/>
    <cellStyle name="_Capital Plan - IS UK_0910 GSO Capex RRP - Final (Detail) v2 220710 2 4" xfId="42085"/>
    <cellStyle name="_Capital Plan - IS UK_0910 GSO Capex RRP - Final (Detail) v2 220710 2 5" xfId="42086"/>
    <cellStyle name="_Capital Plan - IS UK_0910 GSO Capex RRP - Final (Detail) v2 220710 2 6" xfId="42087"/>
    <cellStyle name="_Capital Plan - IS UK_0910 GSO Capex RRP - Final (Detail) v2 220710 2 7" xfId="42088"/>
    <cellStyle name="_Capital Plan - IS UK_0910 GSO Capex RRP - Final (Detail) v2 220710 2 8" xfId="42089"/>
    <cellStyle name="_Capital Plan - IS UK_0910 GSO Capex RRP - Final (Detail) v2 220710_Opex Input" xfId="42090"/>
    <cellStyle name="_Capital Plan - IS UK_1.3 Rec to old modelling" xfId="927"/>
    <cellStyle name="_Capital Plan - IS UK_1.5 Opex Reconciliation NG" xfId="928"/>
    <cellStyle name="_Capital Plan - IS UK_2010_NGET_TPCR4_RO_FBPQ(Opex) trace only FINAL(DPP)" xfId="929"/>
    <cellStyle name="_Capital Plan - IS UK_2010_NGET_TPCR4_RO_FBPQ(Opex) trace only FINAL(DPP) 2" xfId="930"/>
    <cellStyle name="_Capital Plan - IS UK_2010_NGET_TPCR4_RO_FBPQ(Opex) trace only FINAL(DPP) 3" xfId="931"/>
    <cellStyle name="_Capital Plan - IS UK_2010_NGET_TPCR4_RO_FBPQ(Opex) trace only FINAL(DPP) 4" xfId="932"/>
    <cellStyle name="_Capital Plan - IS UK_2010_NGET_TPCR4_RO_FBPQ(Opex) trace only FINAL(DPP) 5" xfId="933"/>
    <cellStyle name="_Capital Plan - IS UK_2010_NGET_TPCR4_RO_FBPQ(Opex) trace only FINAL(DPP) 6" xfId="934"/>
    <cellStyle name="_Capital Plan - IS UK_2010_NGET_TPCR4_RO_FBPQ(Opex) trace only FINAL(DPP) 7" xfId="935"/>
    <cellStyle name="_Capital Plan - IS UK_2010_NGET_TPCR4_RO_FBPQ(Opex) trace only FINAL(DPP) 8" xfId="936"/>
    <cellStyle name="_Capital Plan - IS UK_Manual Adjustments" xfId="937"/>
    <cellStyle name="_Capital Plan - IS UK_NGET Opex PCRRP Tables 31 Mar 2010 Final" xfId="938"/>
    <cellStyle name="_Capital Plan - IS UK_RRP table" xfId="939"/>
    <cellStyle name="_Capital Plan - IS UK_RRP table_1" xfId="940"/>
    <cellStyle name="_Capital Plan - IS UK_Sheet1" xfId="941"/>
    <cellStyle name="_Capital Plan - IS UK_Stat  Accounts" xfId="942"/>
    <cellStyle name="_CFO tables - New style" xfId="943"/>
    <cellStyle name="_Comma" xfId="944"/>
    <cellStyle name="_Comma_CSC" xfId="945"/>
    <cellStyle name="_Comma_merger_plans_modified_9_3_1999" xfId="946"/>
    <cellStyle name="_Commercial Escrow journals" xfId="947"/>
    <cellStyle name="_Commercial RIIO Business Plan V1" xfId="948"/>
    <cellStyle name="_Consolidated Financial Statements (Planet Data Book Format) v9.5" xfId="949"/>
    <cellStyle name="_Consolidated NS Forecast - 2011-12 Jan-11" xfId="950"/>
    <cellStyle name="_Copy of SGN 10a Business Plan 2010v1" xfId="951"/>
    <cellStyle name="_Copy of SGN 10a Business Plan 2010v15 updated budget 190310l" xfId="952"/>
    <cellStyle name="_Copy of SGN 4.19 v3(OTPP) RF4" xfId="953"/>
    <cellStyle name="_Copy of SGN 4.19 v3(OTPP) RF4 2" xfId="954"/>
    <cellStyle name="_Cover" xfId="955"/>
    <cellStyle name="_Currency" xfId="956"/>
    <cellStyle name="_Currency_CSC" xfId="957"/>
    <cellStyle name="_Currency_merger_plans_modified_9_3_1999" xfId="958"/>
    <cellStyle name="_Currency_Model_Sep_2_02" xfId="959"/>
    <cellStyle name="_Currency_Pipeline Model v1 (09_09_02) v3" xfId="960"/>
    <cellStyle name="_CurrencySpace" xfId="961"/>
    <cellStyle name="_CurrencySpace_CSC" xfId="962"/>
    <cellStyle name="_CurrencySpace_merger_plans_modified_9_3_1999" xfId="963"/>
    <cellStyle name="_Customer Ops RIIO Business Plan V2" xfId="964"/>
    <cellStyle name="_Dalmuir 05l" xfId="965"/>
    <cellStyle name="_dashboard example 01b" xfId="966"/>
    <cellStyle name="_dashboard example 01b 2" xfId="967"/>
    <cellStyle name="_Data" xfId="968"/>
    <cellStyle name="_DFR.24 NBMHT 03g" xfId="969"/>
    <cellStyle name="_DFR.24 NBMHT 03g 2" xfId="970"/>
    <cellStyle name="_DFR.24 NBMHT 03g 2 2" xfId="971"/>
    <cellStyle name="_DFR.24 NBMHT 03g 3" xfId="972"/>
    <cellStyle name="_DFR.24 NBMHT 03g_SGN_14m" xfId="973"/>
    <cellStyle name="_DFR.24 NBMHT 03g_strategic model 05j (INDEXATION)" xfId="974"/>
    <cellStyle name="_DR2 Oracle mapping document" xfId="975"/>
    <cellStyle name="_Draft RIIO plan presentation template - CSDx Centre" xfId="976"/>
    <cellStyle name="_Draft RIIO plan presentation template - Customer Opsx Centre V7" xfId="977"/>
    <cellStyle name="_Electricity North West_v2.28" xfId="978"/>
    <cellStyle name="_Extraction of Consolidated Financial Statements (Planet Data Book Format)" xfId="979"/>
    <cellStyle name="_F1F9 ExModel 24b DFR01a" xfId="980"/>
    <cellStyle name="_Finan - South" xfId="981"/>
    <cellStyle name="_Finan - South 2" xfId="982"/>
    <cellStyle name="_Gas TO major Projects Forecast Jun-10" xfId="983"/>
    <cellStyle name="_Gas TO major Projects Forecast Jun-10 2" xfId="42091"/>
    <cellStyle name="_Gas TO major Projects Forecast Jun-10 2 2" xfId="42092"/>
    <cellStyle name="_Gas TO major Projects Forecast Jun-10 2 3" xfId="42093"/>
    <cellStyle name="_Gas TO major Projects Forecast Jun-10 2 4" xfId="42094"/>
    <cellStyle name="_Gas TO major Projects Forecast Jun-10 2 5" xfId="42095"/>
    <cellStyle name="_Gas TO major Projects Forecast Jun-10 2 6" xfId="42096"/>
    <cellStyle name="_Gas TO major Projects Forecast Jun-10 2 7" xfId="42097"/>
    <cellStyle name="_Gas TO major Projects Forecast Jun-10 2 8" xfId="42098"/>
    <cellStyle name="_Gas TO major Projects Forecast May-10 BP10+ v5" xfId="984"/>
    <cellStyle name="_Gas TO major Projects Forecast May-10 BP10+ v5 2" xfId="42099"/>
    <cellStyle name="_Gas TO major Projects Forecast May-10 BP10+ v5 2 2" xfId="42100"/>
    <cellStyle name="_Gas TO major Projects Forecast May-10 BP10+ v5 2 3" xfId="42101"/>
    <cellStyle name="_Gas TO major Projects Forecast May-10 BP10+ v5 2 4" xfId="42102"/>
    <cellStyle name="_Gas TO major Projects Forecast May-10 BP10+ v5 2 5" xfId="42103"/>
    <cellStyle name="_Gas TO major Projects Forecast May-10 BP10+ v5 2 6" xfId="42104"/>
    <cellStyle name="_Gas TO major Projects Forecast May-10 BP10+ v5 2 7" xfId="42105"/>
    <cellStyle name="_Gas TO major Projects Forecast May-10 BP10+ v5 2 8" xfId="42106"/>
    <cellStyle name="_GDUK manpower summary (3)" xfId="985"/>
    <cellStyle name="_GDx 2010_11 Q3 QPR tables - UK v3" xfId="986"/>
    <cellStyle name="_Genesys 12f" xfId="987"/>
    <cellStyle name="_Genesys 17e" xfId="988"/>
    <cellStyle name="_GTO Commodity Pricing Model &amp; Risk Score Model Workings BP11 v2" xfId="989"/>
    <cellStyle name="_GTO Non Operational Capex Roll-over submission (FINAL with property)" xfId="990"/>
    <cellStyle name="_HoldCo" xfId="991"/>
    <cellStyle name="_HoldCo 2" xfId="992"/>
    <cellStyle name="_HoldCo_Finan - South" xfId="993"/>
    <cellStyle name="_HoldCo_Inputs" xfId="994"/>
    <cellStyle name="_HoldCo_RF Rec" xfId="995"/>
    <cellStyle name="_HoldCo_SCOT FinStat" xfId="996"/>
    <cellStyle name="_HoldCo_South FinStat" xfId="997"/>
    <cellStyle name="_Inflation Output" xfId="998"/>
    <cellStyle name="_Inflation Output 2" xfId="999"/>
    <cellStyle name="_ING Mthly Accounting Entries Feb 09" xfId="1000"/>
    <cellStyle name="_Inputs" xfId="1001"/>
    <cellStyle name="_Inputs 2" xfId="1002"/>
    <cellStyle name="_Inputs 2008" xfId="1003"/>
    <cellStyle name="_Inputs 2008 2" xfId="1004"/>
    <cellStyle name="_IS" xfId="1005"/>
    <cellStyle name="_key indicators comparison" xfId="1006"/>
    <cellStyle name="_Kilo 31a" xfId="1007"/>
    <cellStyle name="_Lazuli Example Model 24d" xfId="1008"/>
    <cellStyle name="_Liquidity chart_Amended_16Jan09" xfId="1009"/>
    <cellStyle name="_MASTER OPEX COMMERCIAL AS AT 24-02-09" xfId="1010"/>
    <cellStyle name="_MASTER OPEX COMMERCIAL AS AT 24-02-09 2" xfId="1011"/>
    <cellStyle name="_Metering" xfId="1012"/>
    <cellStyle name="_Metering 2" xfId="1013"/>
    <cellStyle name="_Metering 3" xfId="1014"/>
    <cellStyle name="_Metering 4" xfId="1015"/>
    <cellStyle name="_Metering 5" xfId="1016"/>
    <cellStyle name="_Metering 6" xfId="1017"/>
    <cellStyle name="_Metering 7" xfId="1018"/>
    <cellStyle name="_Metering 8" xfId="1019"/>
    <cellStyle name="_Metering_Customer Operations Business Plan Input Reqs (3)" xfId="1020"/>
    <cellStyle name="_Metering_Draft RIIO plan presentation template - Commercial (2)" xfId="1021"/>
    <cellStyle name="_Metering_Draft RIIO plan presentation template - Customer Opsx Centre V2 (2)" xfId="1022"/>
    <cellStyle name="_Metering_Draft RIIO plan presentation template - Customer Opsx Centre V2 (2) - updated with mapping" xfId="1023"/>
    <cellStyle name="_Metering_Network Strategy Business Plan Input Reqs - v10" xfId="1024"/>
    <cellStyle name="_Metering_Non formula" xfId="1025"/>
    <cellStyle name="_Metering_RRP table" xfId="1026"/>
    <cellStyle name="_Monthly Value" xfId="1027"/>
    <cellStyle name="_Multiple" xfId="1028"/>
    <cellStyle name="_Multiple_CSC" xfId="1029"/>
    <cellStyle name="_Multiple_merger_plans_modified_9_3_1999" xfId="1030"/>
    <cellStyle name="_Multiple_Model_Sep_2_02" xfId="1031"/>
    <cellStyle name="_Multiple_Pipeline Model v1 (09_09_02) v3" xfId="1032"/>
    <cellStyle name="_MultipleSpace" xfId="1033"/>
    <cellStyle name="_MultipleSpace_CSC" xfId="1034"/>
    <cellStyle name="_MultipleSpace_merger_plans_modified_9_3_1999" xfId="1035"/>
    <cellStyle name="_MultipleSpace_Model_Sep_2_02" xfId="1036"/>
    <cellStyle name="_MultipleSpace_Pipeline Model v1 (09_09_02) v3" xfId="1037"/>
    <cellStyle name="_New CFO (2)" xfId="1038"/>
    <cellStyle name="_NFOR Budget 201112 control totals" xfId="1039"/>
    <cellStyle name="_NGM  Business Valuation Jan 10 v7 no links(sg)" xfId="1040"/>
    <cellStyle name="_Notes" xfId="1041"/>
    <cellStyle name="_Notes 01t" xfId="1042"/>
    <cellStyle name="_NS RIIO WJ Business Plan v3" xfId="1043"/>
    <cellStyle name="_Old_Op_10.64_01a" xfId="1044"/>
    <cellStyle name="_Opex 1011" xfId="1045"/>
    <cellStyle name="_Opex initiatives tracker v1.5 (post 9 aug update )" xfId="1046"/>
    <cellStyle name="_OTPP Review" xfId="1047"/>
    <cellStyle name="_OTPP Review 2" xfId="1048"/>
    <cellStyle name="_Percent" xfId="1049"/>
    <cellStyle name="_Percent_CSC" xfId="1050"/>
    <cellStyle name="_Percent_merger_plans_modified_9_3_1999" xfId="1051"/>
    <cellStyle name="_Percent_Model_Sep_2_02" xfId="1052"/>
    <cellStyle name="_Percent_Pipeline Model v1 (09_09_02) v3" xfId="1053"/>
    <cellStyle name="_PercentSpace" xfId="1054"/>
    <cellStyle name="_PercentSpace_CSC" xfId="1055"/>
    <cellStyle name="_PercentSpace_merger_plans_modified_9_3_1999" xfId="1056"/>
    <cellStyle name="_PercentSpace_Model_Sep_2_02" xfId="1057"/>
    <cellStyle name="_PercentSpace_Pipeline Model v1 (09_09_02) v3" xfId="1058"/>
    <cellStyle name="_Plan Challenge 1011" xfId="1059"/>
    <cellStyle name="_Plan Challenge 1011_Baseline - MASTER DATA (ORG) - v5.4 (P&amp;OD) BUSINESS PLAN" xfId="1060"/>
    <cellStyle name="_Plan Challenge 1011_Baseline - MASTER DATA (ORG) - v5.4 (P&amp;OD) BUSINESS PLAN_SS templates" xfId="1061"/>
    <cellStyle name="_Plan October QPR Templates - Shares Services (includes Business Services)" xfId="1062"/>
    <cellStyle name="_Pre Release Checklist 01l" xfId="1063"/>
    <cellStyle name="_Repex Forecast 090717" xfId="1064"/>
    <cellStyle name="_Repex Performance Pack 090720" xfId="1065"/>
    <cellStyle name="_RF Rec" xfId="1066"/>
    <cellStyle name="_RF Rec 2" xfId="1067"/>
    <cellStyle name="_SCOT FinStat" xfId="1068"/>
    <cellStyle name="_SCOT FinStat 2" xfId="1069"/>
    <cellStyle name="_Scotland Capex" xfId="1070"/>
    <cellStyle name="_SGN 10a Copy of Business Plan 2010v14 update 180510" xfId="1071"/>
    <cellStyle name="_SGN 4.18" xfId="1072"/>
    <cellStyle name="_SGN 4.18 2" xfId="1073"/>
    <cellStyle name="_Sheet1" xfId="1074"/>
    <cellStyle name="_Sheet1 2" xfId="1075"/>
    <cellStyle name="_Sheet1_1" xfId="1076"/>
    <cellStyle name="_Sheet1_1 2" xfId="1077"/>
    <cellStyle name="_Sheet1_1_SGN_14m" xfId="1078"/>
    <cellStyle name="_Sheet1_SGN_14m" xfId="1079"/>
    <cellStyle name="_Sheet2" xfId="1080"/>
    <cellStyle name="_Sheets to populate 1112 Budget Slides" xfId="1081"/>
    <cellStyle name="_Skel Mod 01l" xfId="1082"/>
    <cellStyle name="_South FinStat" xfId="1083"/>
    <cellStyle name="_South FinStat 2" xfId="1084"/>
    <cellStyle name="_Spreadsheet to populate plan slides 120810" xfId="1085"/>
    <cellStyle name="_Summaries" xfId="1086"/>
    <cellStyle name="_Summary" xfId="1087"/>
    <cellStyle name="_Summary (inc. Contract &amp; Conn.)" xfId="1088"/>
    <cellStyle name="_Sundry" xfId="1089"/>
    <cellStyle name="_TableRowHead" xfId="1090"/>
    <cellStyle name="_TableSuperHead" xfId="1091"/>
    <cellStyle name="_TEMPLATE 01m" xfId="1092"/>
    <cellStyle name="_Test scoring_UKGDx_20070924_Pilot (DV)" xfId="1093"/>
    <cellStyle name="_Test scoring_UKGDx_20070924_Pilot (DV) 2" xfId="1094"/>
    <cellStyle name="_Test scoring_UKGDx_20070924_Pilot (DV) 3" xfId="1095"/>
    <cellStyle name="_Test scoring_UKGDx_20070924_Pilot (DV) 4" xfId="1096"/>
    <cellStyle name="_Test scoring_UKGDx_20070924_Pilot (DV) 5" xfId="1097"/>
    <cellStyle name="_Test scoring_UKGDx_20070924_Pilot (DV) 6" xfId="1098"/>
    <cellStyle name="_Test scoring_UKGDx_20070924_Pilot (DV) 7" xfId="1099"/>
    <cellStyle name="_Test scoring_UKGDx_20070924_Pilot (DV) 8" xfId="1100"/>
    <cellStyle name="_TGK-14" xfId="1101"/>
    <cellStyle name="_TGK-9" xfId="1102"/>
    <cellStyle name="_TGK-9_1" xfId="1103"/>
    <cellStyle name="_Third Party-IT Data Collection Template" xfId="1104"/>
    <cellStyle name="_Total summary" xfId="1105"/>
    <cellStyle name="_Tower Definition (2)" xfId="1106"/>
    <cellStyle name="_Tower Definition (2)_Baseline - MASTER DATA (ORG) - v5.4 (P&amp;OD) BUSINESS PLAN" xfId="1107"/>
    <cellStyle name="_Tower Definition (2)_Baseline - MASTER DATA (ORG) - v5.4 (P&amp;OD) BUSINESS PLAN_SS templates" xfId="1108"/>
    <cellStyle name="_track 01a" xfId="1109"/>
    <cellStyle name="_Transmission agency" xfId="1110"/>
    <cellStyle name="_UKT RAV Summary (Mar-10) v2" xfId="1111"/>
    <cellStyle name="_Vattenfall Euro CY" xfId="1112"/>
    <cellStyle name="_VT FinMod 72d" xfId="1113"/>
    <cellStyle name="_VT FinMod 72d 2" xfId="1114"/>
    <cellStyle name="_VT FinMod 72d 2 2" xfId="1115"/>
    <cellStyle name="_VT FinMod 72d 3" xfId="1116"/>
    <cellStyle name="_VT FinMod 72d Option Effects" xfId="1117"/>
    <cellStyle name="_VT FinMod 72d Option Effects 2" xfId="1118"/>
    <cellStyle name="_VT FinMod 72d Option Effects 2 2" xfId="1119"/>
    <cellStyle name="_VT FinMod 72d Option Effects 3" xfId="1120"/>
    <cellStyle name="_VT FinMod 72d Option Effects_SGN_14m" xfId="1121"/>
    <cellStyle name="_VT FinMod 72d Option Effects_strategic model 05j (INDEXATION)" xfId="1122"/>
    <cellStyle name="_VT FinMod 72d_SGN_14m" xfId="1123"/>
    <cellStyle name="_VT FinMod 72d_strategic model 05j (INDEXATION)" xfId="1124"/>
    <cellStyle name="_VT FinMod 74a - pre D&amp;T deletion" xfId="1125"/>
    <cellStyle name="_VT FinMod 74a - pre D&amp;T deletion 2" xfId="1126"/>
    <cellStyle name="_VT FinMod 74a - pre D&amp;T deletion 2 2" xfId="1127"/>
    <cellStyle name="_VT FinMod 74a - pre D&amp;T deletion 3" xfId="1128"/>
    <cellStyle name="_VT FinMod 74a - pre D&amp;T deletion_SGN_14m" xfId="1129"/>
    <cellStyle name="_VT FinMod 74a - pre D&amp;T deletion_strategic model 05j (INDEXATION)" xfId="1130"/>
    <cellStyle name="_VT FinMod 76p" xfId="1131"/>
    <cellStyle name="_VT FinMod 76p 2" xfId="1132"/>
    <cellStyle name="_VT FinMod 76p 2 2" xfId="1133"/>
    <cellStyle name="_VT FinMod 76p 3" xfId="1134"/>
    <cellStyle name="_VT FinMod 76p_SGN_14m" xfId="1135"/>
    <cellStyle name="_VT FinMod 76p_strategic model 05j (INDEXATION)" xfId="1136"/>
    <cellStyle name="’Ê‰Ý [0.00]_Area" xfId="1137"/>
    <cellStyle name="’Ê‰Ý_Area" xfId="1138"/>
    <cellStyle name="£" xfId="1139"/>
    <cellStyle name="£ BP" xfId="1140"/>
    <cellStyle name="£[2]" xfId="1141"/>
    <cellStyle name="¥ JY" xfId="1142"/>
    <cellStyle name="€" xfId="1143"/>
    <cellStyle name="=C:\WINNT\SYSTEM32\COMMAND.COM" xfId="1144"/>
    <cellStyle name="=C:\WINNT\SYSTEM32\COMMAND.COM 10" xfId="1145"/>
    <cellStyle name="=C:\WINNT\SYSTEM32\COMMAND.COM 11" xfId="1146"/>
    <cellStyle name="=C:\WINNT\SYSTEM32\COMMAND.COM 12" xfId="1147"/>
    <cellStyle name="=C:\WINNT\SYSTEM32\COMMAND.COM 12 2" xfId="1148"/>
    <cellStyle name="=C:\WINNT\SYSTEM32\COMMAND.COM 13" xfId="1149"/>
    <cellStyle name="=C:\WINNT\SYSTEM32\COMMAND.COM 14" xfId="1150"/>
    <cellStyle name="=C:\WINNT\SYSTEM32\COMMAND.COM 15" xfId="1151"/>
    <cellStyle name="=C:\WINNT\SYSTEM32\COMMAND.COM 16" xfId="1152"/>
    <cellStyle name="=C:\WINNT\SYSTEM32\COMMAND.COM 17" xfId="1153"/>
    <cellStyle name="=C:\WINNT\SYSTEM32\COMMAND.COM 18" xfId="1154"/>
    <cellStyle name="=C:\WINNT\SYSTEM32\COMMAND.COM 19" xfId="1155"/>
    <cellStyle name="=C:\WINNT\SYSTEM32\COMMAND.COM 2" xfId="1156"/>
    <cellStyle name="=C:\WINNT\SYSTEM32\COMMAND.COM 2 2" xfId="1157"/>
    <cellStyle name="=C:\WINNT\SYSTEM32\COMMAND.COM 2 2 10" xfId="1158"/>
    <cellStyle name="=C:\WINNT\SYSTEM32\COMMAND.COM 2 2 11" xfId="1159"/>
    <cellStyle name="=C:\WINNT\SYSTEM32\COMMAND.COM 2 2 12" xfId="1160"/>
    <cellStyle name="=C:\WINNT\SYSTEM32\COMMAND.COM 2 2 13" xfId="1161"/>
    <cellStyle name="=C:\WINNT\SYSTEM32\COMMAND.COM 2 2 14" xfId="1162"/>
    <cellStyle name="=C:\WINNT\SYSTEM32\COMMAND.COM 2 2 15" xfId="1163"/>
    <cellStyle name="=C:\WINNT\SYSTEM32\COMMAND.COM 2 2 16" xfId="1164"/>
    <cellStyle name="=C:\WINNT\SYSTEM32\COMMAND.COM 2 2 17" xfId="1165"/>
    <cellStyle name="=C:\WINNT\SYSTEM32\COMMAND.COM 2 2 18" xfId="1166"/>
    <cellStyle name="=C:\WINNT\SYSTEM32\COMMAND.COM 2 2 19" xfId="1167"/>
    <cellStyle name="=C:\WINNT\SYSTEM32\COMMAND.COM 2 2 2" xfId="1168"/>
    <cellStyle name="=C:\WINNT\SYSTEM32\COMMAND.COM 2 2 2 2" xfId="1169"/>
    <cellStyle name="=C:\WINNT\SYSTEM32\COMMAND.COM 2 2 2 3" xfId="42107"/>
    <cellStyle name="=C:\WINNT\SYSTEM32\COMMAND.COM 2 2 2_NGN_RIIO-GD1_ BPDT (tab 2.0-4.3)" xfId="1170"/>
    <cellStyle name="=C:\WINNT\SYSTEM32\COMMAND.COM 2 2 20" xfId="1171"/>
    <cellStyle name="=C:\WINNT\SYSTEM32\COMMAND.COM 2 2 21" xfId="1172"/>
    <cellStyle name="=C:\WINNT\SYSTEM32\COMMAND.COM 2 2 22" xfId="1173"/>
    <cellStyle name="=C:\WINNT\SYSTEM32\COMMAND.COM 2 2 23" xfId="1174"/>
    <cellStyle name="=C:\WINNT\SYSTEM32\COMMAND.COM 2 2 24" xfId="1175"/>
    <cellStyle name="=C:\WINNT\SYSTEM32\COMMAND.COM 2 2 25" xfId="1176"/>
    <cellStyle name="=C:\WINNT\SYSTEM32\COMMAND.COM 2 2 26" xfId="1177"/>
    <cellStyle name="=C:\WINNT\SYSTEM32\COMMAND.COM 2 2 27" xfId="1178"/>
    <cellStyle name="=C:\WINNT\SYSTEM32\COMMAND.COM 2 2 28" xfId="1179"/>
    <cellStyle name="=C:\WINNT\SYSTEM32\COMMAND.COM 2 2 29" xfId="1180"/>
    <cellStyle name="=C:\WINNT\SYSTEM32\COMMAND.COM 2 2 3" xfId="1181"/>
    <cellStyle name="=C:\WINNT\SYSTEM32\COMMAND.COM 2 2 30" xfId="1182"/>
    <cellStyle name="=C:\WINNT\SYSTEM32\COMMAND.COM 2 2 31" xfId="1183"/>
    <cellStyle name="=C:\WINNT\SYSTEM32\COMMAND.COM 2 2 32" xfId="1184"/>
    <cellStyle name="=C:\WINNT\SYSTEM32\COMMAND.COM 2 2 33" xfId="1185"/>
    <cellStyle name="=C:\WINNT\SYSTEM32\COMMAND.COM 2 2 34" xfId="1186"/>
    <cellStyle name="=C:\WINNT\SYSTEM32\COMMAND.COM 2 2 35" xfId="1187"/>
    <cellStyle name="=C:\WINNT\SYSTEM32\COMMAND.COM 2 2 36" xfId="1188"/>
    <cellStyle name="=C:\WINNT\SYSTEM32\COMMAND.COM 2 2 37" xfId="1189"/>
    <cellStyle name="=C:\WINNT\SYSTEM32\COMMAND.COM 2 2 38" xfId="1190"/>
    <cellStyle name="=C:\WINNT\SYSTEM32\COMMAND.COM 2 2 39" xfId="1191"/>
    <cellStyle name="=C:\WINNT\SYSTEM32\COMMAND.COM 2 2 4" xfId="1192"/>
    <cellStyle name="=C:\WINNT\SYSTEM32\COMMAND.COM 2 2 40" xfId="1193"/>
    <cellStyle name="=C:\WINNT\SYSTEM32\COMMAND.COM 2 2 41" xfId="1194"/>
    <cellStyle name="=C:\WINNT\SYSTEM32\COMMAND.COM 2 2 42" xfId="1195"/>
    <cellStyle name="=C:\WINNT\SYSTEM32\COMMAND.COM 2 2 43" xfId="1196"/>
    <cellStyle name="=C:\WINNT\SYSTEM32\COMMAND.COM 2 2 44" xfId="1197"/>
    <cellStyle name="=C:\WINNT\SYSTEM32\COMMAND.COM 2 2 45" xfId="1198"/>
    <cellStyle name="=C:\WINNT\SYSTEM32\COMMAND.COM 2 2 46" xfId="1199"/>
    <cellStyle name="=C:\WINNT\SYSTEM32\COMMAND.COM 2 2 47" xfId="1200"/>
    <cellStyle name="=C:\WINNT\SYSTEM32\COMMAND.COM 2 2 48" xfId="1201"/>
    <cellStyle name="=C:\WINNT\SYSTEM32\COMMAND.COM 2 2 5" xfId="1202"/>
    <cellStyle name="=C:\WINNT\SYSTEM32\COMMAND.COM 2 2 6" xfId="1203"/>
    <cellStyle name="=C:\WINNT\SYSTEM32\COMMAND.COM 2 2 7" xfId="1204"/>
    <cellStyle name="=C:\WINNT\SYSTEM32\COMMAND.COM 2 2 8" xfId="1205"/>
    <cellStyle name="=C:\WINNT\SYSTEM32\COMMAND.COM 2 2 9" xfId="1206"/>
    <cellStyle name="=C:\WINNT\SYSTEM32\COMMAND.COM 2 2_1.3s Accounting C Costs Scots" xfId="1207"/>
    <cellStyle name="=C:\WINNT\SYSTEM32\COMMAND.COM 2 3" xfId="1208"/>
    <cellStyle name="=C:\WINNT\SYSTEM32\COMMAND.COM 2 4" xfId="1209"/>
    <cellStyle name="=C:\WINNT\SYSTEM32\COMMAND.COM 2 5" xfId="1210"/>
    <cellStyle name="=C:\WINNT\SYSTEM32\COMMAND.COM 2 6" xfId="1211"/>
    <cellStyle name="=C:\WINNT\SYSTEM32\COMMAND.COM 2 7" xfId="1212"/>
    <cellStyle name="=C:\WINNT\SYSTEM32\COMMAND.COM 2 8" xfId="1213"/>
    <cellStyle name="=C:\WINNT\SYSTEM32\COMMAND.COM 2 9" xfId="1214"/>
    <cellStyle name="=C:\WINNT\SYSTEM32\COMMAND.COM 2_Opex Input" xfId="42108"/>
    <cellStyle name="=C:\WINNT\SYSTEM32\COMMAND.COM 20" xfId="1215"/>
    <cellStyle name="=C:\WINNT\SYSTEM32\COMMAND.COM 21" xfId="1216"/>
    <cellStyle name="=C:\WINNT\SYSTEM32\COMMAND.COM 22" xfId="1217"/>
    <cellStyle name="=C:\WINNT\SYSTEM32\COMMAND.COM 23" xfId="1218"/>
    <cellStyle name="=C:\WINNT\SYSTEM32\COMMAND.COM 23 2" xfId="42109"/>
    <cellStyle name="=C:\WINNT\SYSTEM32\COMMAND.COM 24" xfId="1219"/>
    <cellStyle name="=C:\WINNT\SYSTEM32\COMMAND.COM 25" xfId="1220"/>
    <cellStyle name="=C:\WINNT\SYSTEM32\COMMAND.COM 25 2" xfId="42110"/>
    <cellStyle name="=C:\WINNT\SYSTEM32\COMMAND.COM 25 3" xfId="42111"/>
    <cellStyle name="=C:\WINNT\SYSTEM32\COMMAND.COM 26" xfId="1221"/>
    <cellStyle name="=C:\WINNT\SYSTEM32\COMMAND.COM 27" xfId="1222"/>
    <cellStyle name="=C:\WINNT\SYSTEM32\COMMAND.COM 28" xfId="1223"/>
    <cellStyle name="=C:\WINNT\SYSTEM32\COMMAND.COM 29" xfId="1224"/>
    <cellStyle name="=C:\WINNT\SYSTEM32\COMMAND.COM 3" xfId="1225"/>
    <cellStyle name="=C:\WINNT\SYSTEM32\COMMAND.COM 3 2" xfId="1226"/>
    <cellStyle name="=C:\WINNT\SYSTEM32\COMMAND.COM 3 3" xfId="1227"/>
    <cellStyle name="=C:\WINNT\SYSTEM32\COMMAND.COM 3 4" xfId="1228"/>
    <cellStyle name="=C:\WINNT\SYSTEM32\COMMAND.COM 3 5" xfId="1229"/>
    <cellStyle name="=C:\WINNT\SYSTEM32\COMMAND.COM 3 6" xfId="1230"/>
    <cellStyle name="=C:\WINNT\SYSTEM32\COMMAND.COM 3 7" xfId="1231"/>
    <cellStyle name="=C:\WINNT\SYSTEM32\COMMAND.COM 3 8" xfId="1232"/>
    <cellStyle name="=C:\WINNT\SYSTEM32\COMMAND.COM 30" xfId="1233"/>
    <cellStyle name="=C:\WINNT\SYSTEM32\COMMAND.COM 31" xfId="1234"/>
    <cellStyle name="=C:\WINNT\SYSTEM32\COMMAND.COM 32" xfId="1235"/>
    <cellStyle name="=C:\WINNT\SYSTEM32\COMMAND.COM 33" xfId="1236"/>
    <cellStyle name="=C:\WINNT\SYSTEM32\COMMAND.COM 34" xfId="1237"/>
    <cellStyle name="=C:\WINNT\SYSTEM32\COMMAND.COM 35" xfId="1238"/>
    <cellStyle name="=C:\WINNT\SYSTEM32\COMMAND.COM 36" xfId="1239"/>
    <cellStyle name="=C:\WINNT\SYSTEM32\COMMAND.COM 37" xfId="1240"/>
    <cellStyle name="=C:\WINNT\SYSTEM32\COMMAND.COM 38" xfId="1241"/>
    <cellStyle name="=C:\WINNT\SYSTEM32\COMMAND.COM 39" xfId="1242"/>
    <cellStyle name="=C:\WINNT\SYSTEM32\COMMAND.COM 4" xfId="1243"/>
    <cellStyle name="=C:\WINNT\SYSTEM32\COMMAND.COM 4 10" xfId="1244"/>
    <cellStyle name="=C:\WINNT\SYSTEM32\COMMAND.COM 4 11" xfId="1245"/>
    <cellStyle name="=C:\WINNT\SYSTEM32\COMMAND.COM 4 12" xfId="1246"/>
    <cellStyle name="=C:\WINNT\SYSTEM32\COMMAND.COM 4 13" xfId="1247"/>
    <cellStyle name="=C:\WINNT\SYSTEM32\COMMAND.COM 4 14" xfId="1248"/>
    <cellStyle name="=C:\WINNT\SYSTEM32\COMMAND.COM 4 15" xfId="1249"/>
    <cellStyle name="=C:\WINNT\SYSTEM32\COMMAND.COM 4 16" xfId="1250"/>
    <cellStyle name="=C:\WINNT\SYSTEM32\COMMAND.COM 4 17" xfId="1251"/>
    <cellStyle name="=C:\WINNT\SYSTEM32\COMMAND.COM 4 18" xfId="1252"/>
    <cellStyle name="=C:\WINNT\SYSTEM32\COMMAND.COM 4 19" xfId="1253"/>
    <cellStyle name="=C:\WINNT\SYSTEM32\COMMAND.COM 4 2" xfId="1254"/>
    <cellStyle name="=C:\WINNT\SYSTEM32\COMMAND.COM 4 20" xfId="1255"/>
    <cellStyle name="=C:\WINNT\SYSTEM32\COMMAND.COM 4 21" xfId="1256"/>
    <cellStyle name="=C:\WINNT\SYSTEM32\COMMAND.COM 4 22" xfId="1257"/>
    <cellStyle name="=C:\WINNT\SYSTEM32\COMMAND.COM 4 23" xfId="1258"/>
    <cellStyle name="=C:\WINNT\SYSTEM32\COMMAND.COM 4 24" xfId="1259"/>
    <cellStyle name="=C:\WINNT\SYSTEM32\COMMAND.COM 4 25" xfId="1260"/>
    <cellStyle name="=C:\WINNT\SYSTEM32\COMMAND.COM 4 26" xfId="1261"/>
    <cellStyle name="=C:\WINNT\SYSTEM32\COMMAND.COM 4 27" xfId="1262"/>
    <cellStyle name="=C:\WINNT\SYSTEM32\COMMAND.COM 4 28" xfId="1263"/>
    <cellStyle name="=C:\WINNT\SYSTEM32\COMMAND.COM 4 29" xfId="1264"/>
    <cellStyle name="=C:\WINNT\SYSTEM32\COMMAND.COM 4 3" xfId="1265"/>
    <cellStyle name="=C:\WINNT\SYSTEM32\COMMAND.COM 4 30" xfId="1266"/>
    <cellStyle name="=C:\WINNT\SYSTEM32\COMMAND.COM 4 31" xfId="1267"/>
    <cellStyle name="=C:\WINNT\SYSTEM32\COMMAND.COM 4 32" xfId="1268"/>
    <cellStyle name="=C:\WINNT\SYSTEM32\COMMAND.COM 4 33" xfId="1269"/>
    <cellStyle name="=C:\WINNT\SYSTEM32\COMMAND.COM 4 34" xfId="1270"/>
    <cellStyle name="=C:\WINNT\SYSTEM32\COMMAND.COM 4 35" xfId="1271"/>
    <cellStyle name="=C:\WINNT\SYSTEM32\COMMAND.COM 4 36" xfId="1272"/>
    <cellStyle name="=C:\WINNT\SYSTEM32\COMMAND.COM 4 37" xfId="1273"/>
    <cellStyle name="=C:\WINNT\SYSTEM32\COMMAND.COM 4 38" xfId="1274"/>
    <cellStyle name="=C:\WINNT\SYSTEM32\COMMAND.COM 4 39" xfId="1275"/>
    <cellStyle name="=C:\WINNT\SYSTEM32\COMMAND.COM 4 4" xfId="1276"/>
    <cellStyle name="=C:\WINNT\SYSTEM32\COMMAND.COM 4 40" xfId="1277"/>
    <cellStyle name="=C:\WINNT\SYSTEM32\COMMAND.COM 4 41" xfId="1278"/>
    <cellStyle name="=C:\WINNT\SYSTEM32\COMMAND.COM 4 42" xfId="1279"/>
    <cellStyle name="=C:\WINNT\SYSTEM32\COMMAND.COM 4 43" xfId="1280"/>
    <cellStyle name="=C:\WINNT\SYSTEM32\COMMAND.COM 4 44" xfId="1281"/>
    <cellStyle name="=C:\WINNT\SYSTEM32\COMMAND.COM 4 45" xfId="1282"/>
    <cellStyle name="=C:\WINNT\SYSTEM32\COMMAND.COM 4 46" xfId="1283"/>
    <cellStyle name="=C:\WINNT\SYSTEM32\COMMAND.COM 4 47" xfId="1284"/>
    <cellStyle name="=C:\WINNT\SYSTEM32\COMMAND.COM 4 5" xfId="1285"/>
    <cellStyle name="=C:\WINNT\SYSTEM32\COMMAND.COM 4 6" xfId="1286"/>
    <cellStyle name="=C:\WINNT\SYSTEM32\COMMAND.COM 4 7" xfId="1287"/>
    <cellStyle name="=C:\WINNT\SYSTEM32\COMMAND.COM 4 8" xfId="1288"/>
    <cellStyle name="=C:\WINNT\SYSTEM32\COMMAND.COM 4 9" xfId="1289"/>
    <cellStyle name="=C:\WINNT\SYSTEM32\COMMAND.COM 4_1.3s Accounting C Costs Scots" xfId="1290"/>
    <cellStyle name="=C:\WINNT\SYSTEM32\COMMAND.COM 40" xfId="1291"/>
    <cellStyle name="=C:\WINNT\SYSTEM32\COMMAND.COM 41" xfId="1292"/>
    <cellStyle name="=C:\WINNT\SYSTEM32\COMMAND.COM 42" xfId="1293"/>
    <cellStyle name="=C:\WINNT\SYSTEM32\COMMAND.COM 43" xfId="1294"/>
    <cellStyle name="=C:\WINNT\SYSTEM32\COMMAND.COM 44" xfId="1295"/>
    <cellStyle name="=C:\WINNT\SYSTEM32\COMMAND.COM 45" xfId="1296"/>
    <cellStyle name="=C:\WINNT\SYSTEM32\COMMAND.COM 46" xfId="1297"/>
    <cellStyle name="=C:\WINNT\SYSTEM32\COMMAND.COM 47" xfId="1298"/>
    <cellStyle name="=C:\WINNT\SYSTEM32\COMMAND.COM 48" xfId="1299"/>
    <cellStyle name="=C:\WINNT\SYSTEM32\COMMAND.COM 49" xfId="1300"/>
    <cellStyle name="=C:\WINNT\SYSTEM32\COMMAND.COM 5" xfId="1301"/>
    <cellStyle name="=C:\WINNT\SYSTEM32\COMMAND.COM 5 10" xfId="1302"/>
    <cellStyle name="=C:\WINNT\SYSTEM32\COMMAND.COM 5 10 2" xfId="1303"/>
    <cellStyle name="=C:\WINNT\SYSTEM32\COMMAND.COM 5 10 3" xfId="1304"/>
    <cellStyle name="=C:\WINNT\SYSTEM32\COMMAND.COM 5 10 4" xfId="1305"/>
    <cellStyle name="=C:\WINNT\SYSTEM32\COMMAND.COM 5 10 5" xfId="1306"/>
    <cellStyle name="=C:\WINNT\SYSTEM32\COMMAND.COM 5 10 6" xfId="1307"/>
    <cellStyle name="=C:\WINNT\SYSTEM32\COMMAND.COM 5 10 7" xfId="1308"/>
    <cellStyle name="=C:\WINNT\SYSTEM32\COMMAND.COM 5 10 8" xfId="1309"/>
    <cellStyle name="=C:\WINNT\SYSTEM32\COMMAND.COM 5 11" xfId="1310"/>
    <cellStyle name="=C:\WINNT\SYSTEM32\COMMAND.COM 5 11 2" xfId="1311"/>
    <cellStyle name="=C:\WINNT\SYSTEM32\COMMAND.COM 5 11 3" xfId="1312"/>
    <cellStyle name="=C:\WINNT\SYSTEM32\COMMAND.COM 5 11 4" xfId="1313"/>
    <cellStyle name="=C:\WINNT\SYSTEM32\COMMAND.COM 5 11 5" xfId="1314"/>
    <cellStyle name="=C:\WINNT\SYSTEM32\COMMAND.COM 5 11 6" xfId="1315"/>
    <cellStyle name="=C:\WINNT\SYSTEM32\COMMAND.COM 5 11 7" xfId="1316"/>
    <cellStyle name="=C:\WINNT\SYSTEM32\COMMAND.COM 5 11 8" xfId="1317"/>
    <cellStyle name="=C:\WINNT\SYSTEM32\COMMAND.COM 5 12" xfId="1318"/>
    <cellStyle name="=C:\WINNT\SYSTEM32\COMMAND.COM 5 12 2" xfId="1319"/>
    <cellStyle name="=C:\WINNT\SYSTEM32\COMMAND.COM 5 12 3" xfId="1320"/>
    <cellStyle name="=C:\WINNT\SYSTEM32\COMMAND.COM 5 12 4" xfId="1321"/>
    <cellStyle name="=C:\WINNT\SYSTEM32\COMMAND.COM 5 12 5" xfId="1322"/>
    <cellStyle name="=C:\WINNT\SYSTEM32\COMMAND.COM 5 12 6" xfId="1323"/>
    <cellStyle name="=C:\WINNT\SYSTEM32\COMMAND.COM 5 12 7" xfId="1324"/>
    <cellStyle name="=C:\WINNT\SYSTEM32\COMMAND.COM 5 12 8" xfId="1325"/>
    <cellStyle name="=C:\WINNT\SYSTEM32\COMMAND.COM 5 13" xfId="1326"/>
    <cellStyle name="=C:\WINNT\SYSTEM32\COMMAND.COM 5 13 2" xfId="1327"/>
    <cellStyle name="=C:\WINNT\SYSTEM32\COMMAND.COM 5 13 3" xfId="1328"/>
    <cellStyle name="=C:\WINNT\SYSTEM32\COMMAND.COM 5 13 4" xfId="1329"/>
    <cellStyle name="=C:\WINNT\SYSTEM32\COMMAND.COM 5 13 5" xfId="1330"/>
    <cellStyle name="=C:\WINNT\SYSTEM32\COMMAND.COM 5 13 6" xfId="1331"/>
    <cellStyle name="=C:\WINNT\SYSTEM32\COMMAND.COM 5 13 7" xfId="1332"/>
    <cellStyle name="=C:\WINNT\SYSTEM32\COMMAND.COM 5 13 8" xfId="1333"/>
    <cellStyle name="=C:\WINNT\SYSTEM32\COMMAND.COM 5 14" xfId="1334"/>
    <cellStyle name="=C:\WINNT\SYSTEM32\COMMAND.COM 5 14 2" xfId="1335"/>
    <cellStyle name="=C:\WINNT\SYSTEM32\COMMAND.COM 5 14 3" xfId="1336"/>
    <cellStyle name="=C:\WINNT\SYSTEM32\COMMAND.COM 5 14 4" xfId="1337"/>
    <cellStyle name="=C:\WINNT\SYSTEM32\COMMAND.COM 5 14 5" xfId="1338"/>
    <cellStyle name="=C:\WINNT\SYSTEM32\COMMAND.COM 5 14 6" xfId="1339"/>
    <cellStyle name="=C:\WINNT\SYSTEM32\COMMAND.COM 5 14 7" xfId="1340"/>
    <cellStyle name="=C:\WINNT\SYSTEM32\COMMAND.COM 5 14 8" xfId="1341"/>
    <cellStyle name="=C:\WINNT\SYSTEM32\COMMAND.COM 5 15" xfId="1342"/>
    <cellStyle name="=C:\WINNT\SYSTEM32\COMMAND.COM 5 15 2" xfId="1343"/>
    <cellStyle name="=C:\WINNT\SYSTEM32\COMMAND.COM 5 15 3" xfId="1344"/>
    <cellStyle name="=C:\WINNT\SYSTEM32\COMMAND.COM 5 15 4" xfId="1345"/>
    <cellStyle name="=C:\WINNT\SYSTEM32\COMMAND.COM 5 15 5" xfId="1346"/>
    <cellStyle name="=C:\WINNT\SYSTEM32\COMMAND.COM 5 15 6" xfId="1347"/>
    <cellStyle name="=C:\WINNT\SYSTEM32\COMMAND.COM 5 15 7" xfId="1348"/>
    <cellStyle name="=C:\WINNT\SYSTEM32\COMMAND.COM 5 15 8" xfId="1349"/>
    <cellStyle name="=C:\WINNT\SYSTEM32\COMMAND.COM 5 16" xfId="1350"/>
    <cellStyle name="=C:\WINNT\SYSTEM32\COMMAND.COM 5 16 2" xfId="1351"/>
    <cellStyle name="=C:\WINNT\SYSTEM32\COMMAND.COM 5 16 3" xfId="1352"/>
    <cellStyle name="=C:\WINNT\SYSTEM32\COMMAND.COM 5 16 4" xfId="1353"/>
    <cellStyle name="=C:\WINNT\SYSTEM32\COMMAND.COM 5 16 5" xfId="1354"/>
    <cellStyle name="=C:\WINNT\SYSTEM32\COMMAND.COM 5 16 6" xfId="1355"/>
    <cellStyle name="=C:\WINNT\SYSTEM32\COMMAND.COM 5 16 7" xfId="1356"/>
    <cellStyle name="=C:\WINNT\SYSTEM32\COMMAND.COM 5 16 8" xfId="1357"/>
    <cellStyle name="=C:\WINNT\SYSTEM32\COMMAND.COM 5 17" xfId="1358"/>
    <cellStyle name="=C:\WINNT\SYSTEM32\COMMAND.COM 5 17 2" xfId="1359"/>
    <cellStyle name="=C:\WINNT\SYSTEM32\COMMAND.COM 5 17 3" xfId="1360"/>
    <cellStyle name="=C:\WINNT\SYSTEM32\COMMAND.COM 5 17 4" xfId="1361"/>
    <cellStyle name="=C:\WINNT\SYSTEM32\COMMAND.COM 5 17 5" xfId="1362"/>
    <cellStyle name="=C:\WINNT\SYSTEM32\COMMAND.COM 5 17 6" xfId="1363"/>
    <cellStyle name="=C:\WINNT\SYSTEM32\COMMAND.COM 5 17 7" xfId="1364"/>
    <cellStyle name="=C:\WINNT\SYSTEM32\COMMAND.COM 5 17 8" xfId="1365"/>
    <cellStyle name="=C:\WINNT\SYSTEM32\COMMAND.COM 5 18" xfId="1366"/>
    <cellStyle name="=C:\WINNT\SYSTEM32\COMMAND.COM 5 18 2" xfId="1367"/>
    <cellStyle name="=C:\WINNT\SYSTEM32\COMMAND.COM 5 18 3" xfId="1368"/>
    <cellStyle name="=C:\WINNT\SYSTEM32\COMMAND.COM 5 18 4" xfId="1369"/>
    <cellStyle name="=C:\WINNT\SYSTEM32\COMMAND.COM 5 18 5" xfId="1370"/>
    <cellStyle name="=C:\WINNT\SYSTEM32\COMMAND.COM 5 18 6" xfId="1371"/>
    <cellStyle name="=C:\WINNT\SYSTEM32\COMMAND.COM 5 18 7" xfId="1372"/>
    <cellStyle name="=C:\WINNT\SYSTEM32\COMMAND.COM 5 18 8" xfId="1373"/>
    <cellStyle name="=C:\WINNT\SYSTEM32\COMMAND.COM 5 19" xfId="1374"/>
    <cellStyle name="=C:\WINNT\SYSTEM32\COMMAND.COM 5 19 2" xfId="1375"/>
    <cellStyle name="=C:\WINNT\SYSTEM32\COMMAND.COM 5 19 3" xfId="1376"/>
    <cellStyle name="=C:\WINNT\SYSTEM32\COMMAND.COM 5 19 4" xfId="1377"/>
    <cellStyle name="=C:\WINNT\SYSTEM32\COMMAND.COM 5 19 5" xfId="1378"/>
    <cellStyle name="=C:\WINNT\SYSTEM32\COMMAND.COM 5 19 6" xfId="1379"/>
    <cellStyle name="=C:\WINNT\SYSTEM32\COMMAND.COM 5 19 7" xfId="1380"/>
    <cellStyle name="=C:\WINNT\SYSTEM32\COMMAND.COM 5 19 8" xfId="1381"/>
    <cellStyle name="=C:\WINNT\SYSTEM32\COMMAND.COM 5 2" xfId="1382"/>
    <cellStyle name="=C:\WINNT\SYSTEM32\COMMAND.COM 5 2 2" xfId="1383"/>
    <cellStyle name="=C:\WINNT\SYSTEM32\COMMAND.COM 5 2 3" xfId="1384"/>
    <cellStyle name="=C:\WINNT\SYSTEM32\COMMAND.COM 5 2 4" xfId="1385"/>
    <cellStyle name="=C:\WINNT\SYSTEM32\COMMAND.COM 5 2 5" xfId="1386"/>
    <cellStyle name="=C:\WINNT\SYSTEM32\COMMAND.COM 5 2 6" xfId="1387"/>
    <cellStyle name="=C:\WINNT\SYSTEM32\COMMAND.COM 5 2 7" xfId="1388"/>
    <cellStyle name="=C:\WINNT\SYSTEM32\COMMAND.COM 5 2 8" xfId="1389"/>
    <cellStyle name="=C:\WINNT\SYSTEM32\COMMAND.COM 5 2 9" xfId="1390"/>
    <cellStyle name="=C:\WINNT\SYSTEM32\COMMAND.COM 5 20" xfId="1391"/>
    <cellStyle name="=C:\WINNT\SYSTEM32\COMMAND.COM 5 20 2" xfId="1392"/>
    <cellStyle name="=C:\WINNT\SYSTEM32\COMMAND.COM 5 20 3" xfId="1393"/>
    <cellStyle name="=C:\WINNT\SYSTEM32\COMMAND.COM 5 20 4" xfId="1394"/>
    <cellStyle name="=C:\WINNT\SYSTEM32\COMMAND.COM 5 20 5" xfId="1395"/>
    <cellStyle name="=C:\WINNT\SYSTEM32\COMMAND.COM 5 20 6" xfId="1396"/>
    <cellStyle name="=C:\WINNT\SYSTEM32\COMMAND.COM 5 20 7" xfId="1397"/>
    <cellStyle name="=C:\WINNT\SYSTEM32\COMMAND.COM 5 20 8" xfId="1398"/>
    <cellStyle name="=C:\WINNT\SYSTEM32\COMMAND.COM 5 21" xfId="1399"/>
    <cellStyle name="=C:\WINNT\SYSTEM32\COMMAND.COM 5 21 2" xfId="1400"/>
    <cellStyle name="=C:\WINNT\SYSTEM32\COMMAND.COM 5 21 3" xfId="1401"/>
    <cellStyle name="=C:\WINNT\SYSTEM32\COMMAND.COM 5 21 4" xfId="1402"/>
    <cellStyle name="=C:\WINNT\SYSTEM32\COMMAND.COM 5 21 5" xfId="1403"/>
    <cellStyle name="=C:\WINNT\SYSTEM32\COMMAND.COM 5 21 6" xfId="1404"/>
    <cellStyle name="=C:\WINNT\SYSTEM32\COMMAND.COM 5 21 7" xfId="1405"/>
    <cellStyle name="=C:\WINNT\SYSTEM32\COMMAND.COM 5 21 8" xfId="1406"/>
    <cellStyle name="=C:\WINNT\SYSTEM32\COMMAND.COM 5 22" xfId="1407"/>
    <cellStyle name="=C:\WINNT\SYSTEM32\COMMAND.COM 5 22 2" xfId="1408"/>
    <cellStyle name="=C:\WINNT\SYSTEM32\COMMAND.COM 5 22 3" xfId="1409"/>
    <cellStyle name="=C:\WINNT\SYSTEM32\COMMAND.COM 5 22 4" xfId="1410"/>
    <cellStyle name="=C:\WINNT\SYSTEM32\COMMAND.COM 5 22 5" xfId="1411"/>
    <cellStyle name="=C:\WINNT\SYSTEM32\COMMAND.COM 5 22 6" xfId="1412"/>
    <cellStyle name="=C:\WINNT\SYSTEM32\COMMAND.COM 5 22 7" xfId="1413"/>
    <cellStyle name="=C:\WINNT\SYSTEM32\COMMAND.COM 5 22 8" xfId="1414"/>
    <cellStyle name="=C:\WINNT\SYSTEM32\COMMAND.COM 5 3" xfId="1415"/>
    <cellStyle name="=C:\WINNT\SYSTEM32\COMMAND.COM 5 3 2" xfId="1416"/>
    <cellStyle name="=C:\WINNT\SYSTEM32\COMMAND.COM 5 3 3" xfId="1417"/>
    <cellStyle name="=C:\WINNT\SYSTEM32\COMMAND.COM 5 3 4" xfId="1418"/>
    <cellStyle name="=C:\WINNT\SYSTEM32\COMMAND.COM 5 3 5" xfId="1419"/>
    <cellStyle name="=C:\WINNT\SYSTEM32\COMMAND.COM 5 3 6" xfId="1420"/>
    <cellStyle name="=C:\WINNT\SYSTEM32\COMMAND.COM 5 3 7" xfId="1421"/>
    <cellStyle name="=C:\WINNT\SYSTEM32\COMMAND.COM 5 3 8" xfId="1422"/>
    <cellStyle name="=C:\WINNT\SYSTEM32\COMMAND.COM 5 4" xfId="1423"/>
    <cellStyle name="=C:\WINNT\SYSTEM32\COMMAND.COM 5 4 2" xfId="1424"/>
    <cellStyle name="=C:\WINNT\SYSTEM32\COMMAND.COM 5 4 3" xfId="1425"/>
    <cellStyle name="=C:\WINNT\SYSTEM32\COMMAND.COM 5 4 4" xfId="1426"/>
    <cellStyle name="=C:\WINNT\SYSTEM32\COMMAND.COM 5 4 5" xfId="1427"/>
    <cellStyle name="=C:\WINNT\SYSTEM32\COMMAND.COM 5 4 6" xfId="1428"/>
    <cellStyle name="=C:\WINNT\SYSTEM32\COMMAND.COM 5 4 7" xfId="1429"/>
    <cellStyle name="=C:\WINNT\SYSTEM32\COMMAND.COM 5 4 8" xfId="1430"/>
    <cellStyle name="=C:\WINNT\SYSTEM32\COMMAND.COM 5 5" xfId="1431"/>
    <cellStyle name="=C:\WINNT\SYSTEM32\COMMAND.COM 5 5 2" xfId="1432"/>
    <cellStyle name="=C:\WINNT\SYSTEM32\COMMAND.COM 5 5 3" xfId="1433"/>
    <cellStyle name="=C:\WINNT\SYSTEM32\COMMAND.COM 5 5 4" xfId="1434"/>
    <cellStyle name="=C:\WINNT\SYSTEM32\COMMAND.COM 5 5 5" xfId="1435"/>
    <cellStyle name="=C:\WINNT\SYSTEM32\COMMAND.COM 5 5 6" xfId="1436"/>
    <cellStyle name="=C:\WINNT\SYSTEM32\COMMAND.COM 5 5 7" xfId="1437"/>
    <cellStyle name="=C:\WINNT\SYSTEM32\COMMAND.COM 5 5 8" xfId="1438"/>
    <cellStyle name="=C:\WINNT\SYSTEM32\COMMAND.COM 5 6" xfId="1439"/>
    <cellStyle name="=C:\WINNT\SYSTEM32\COMMAND.COM 5 6 2" xfId="1440"/>
    <cellStyle name="=C:\WINNT\SYSTEM32\COMMAND.COM 5 6 3" xfId="1441"/>
    <cellStyle name="=C:\WINNT\SYSTEM32\COMMAND.COM 5 6 4" xfId="1442"/>
    <cellStyle name="=C:\WINNT\SYSTEM32\COMMAND.COM 5 6 5" xfId="1443"/>
    <cellStyle name="=C:\WINNT\SYSTEM32\COMMAND.COM 5 6 6" xfId="1444"/>
    <cellStyle name="=C:\WINNT\SYSTEM32\COMMAND.COM 5 6 7" xfId="1445"/>
    <cellStyle name="=C:\WINNT\SYSTEM32\COMMAND.COM 5 6 8" xfId="1446"/>
    <cellStyle name="=C:\WINNT\SYSTEM32\COMMAND.COM 5 7" xfId="1447"/>
    <cellStyle name="=C:\WINNT\SYSTEM32\COMMAND.COM 5 7 2" xfId="1448"/>
    <cellStyle name="=C:\WINNT\SYSTEM32\COMMAND.COM 5 7 3" xfId="1449"/>
    <cellStyle name="=C:\WINNT\SYSTEM32\COMMAND.COM 5 7 4" xfId="1450"/>
    <cellStyle name="=C:\WINNT\SYSTEM32\COMMAND.COM 5 7 5" xfId="1451"/>
    <cellStyle name="=C:\WINNT\SYSTEM32\COMMAND.COM 5 7 6" xfId="1452"/>
    <cellStyle name="=C:\WINNT\SYSTEM32\COMMAND.COM 5 7 7" xfId="1453"/>
    <cellStyle name="=C:\WINNT\SYSTEM32\COMMAND.COM 5 7 8" xfId="1454"/>
    <cellStyle name="=C:\WINNT\SYSTEM32\COMMAND.COM 5 8" xfId="1455"/>
    <cellStyle name="=C:\WINNT\SYSTEM32\COMMAND.COM 5 8 2" xfId="1456"/>
    <cellStyle name="=C:\WINNT\SYSTEM32\COMMAND.COM 5 8 3" xfId="1457"/>
    <cellStyle name="=C:\WINNT\SYSTEM32\COMMAND.COM 5 8 4" xfId="1458"/>
    <cellStyle name="=C:\WINNT\SYSTEM32\COMMAND.COM 5 8 5" xfId="1459"/>
    <cellStyle name="=C:\WINNT\SYSTEM32\COMMAND.COM 5 8 6" xfId="1460"/>
    <cellStyle name="=C:\WINNT\SYSTEM32\COMMAND.COM 5 8 7" xfId="1461"/>
    <cellStyle name="=C:\WINNT\SYSTEM32\COMMAND.COM 5 8 8" xfId="1462"/>
    <cellStyle name="=C:\WINNT\SYSTEM32\COMMAND.COM 5 9" xfId="1463"/>
    <cellStyle name="=C:\WINNT\SYSTEM32\COMMAND.COM 5 9 2" xfId="1464"/>
    <cellStyle name="=C:\WINNT\SYSTEM32\COMMAND.COM 5 9 3" xfId="1465"/>
    <cellStyle name="=C:\WINNT\SYSTEM32\COMMAND.COM 5 9 4" xfId="1466"/>
    <cellStyle name="=C:\WINNT\SYSTEM32\COMMAND.COM 5 9 5" xfId="1467"/>
    <cellStyle name="=C:\WINNT\SYSTEM32\COMMAND.COM 5 9 6" xfId="1468"/>
    <cellStyle name="=C:\WINNT\SYSTEM32\COMMAND.COM 5 9 7" xfId="1469"/>
    <cellStyle name="=C:\WINNT\SYSTEM32\COMMAND.COM 5 9 8" xfId="1470"/>
    <cellStyle name="=C:\WINNT\SYSTEM32\COMMAND.COM 50" xfId="1471"/>
    <cellStyle name="=C:\WINNT\SYSTEM32\COMMAND.COM 51" xfId="1472"/>
    <cellStyle name="=C:\WINNT\SYSTEM32\COMMAND.COM 52" xfId="1473"/>
    <cellStyle name="=C:\WINNT\SYSTEM32\COMMAND.COM 53" xfId="1474"/>
    <cellStyle name="=C:\WINNT\SYSTEM32\COMMAND.COM 54" xfId="1475"/>
    <cellStyle name="=C:\WINNT\SYSTEM32\COMMAND.COM 55" xfId="1476"/>
    <cellStyle name="=C:\WINNT\SYSTEM32\COMMAND.COM 56" xfId="1477"/>
    <cellStyle name="=C:\WINNT\SYSTEM32\COMMAND.COM 57" xfId="1478"/>
    <cellStyle name="=C:\WINNT\SYSTEM32\COMMAND.COM 58" xfId="1479"/>
    <cellStyle name="=C:\WINNT\SYSTEM32\COMMAND.COM 59" xfId="1480"/>
    <cellStyle name="=C:\WINNT\SYSTEM32\COMMAND.COM 6" xfId="1481"/>
    <cellStyle name="=C:\WINNT\SYSTEM32\COMMAND.COM 6 2" xfId="1482"/>
    <cellStyle name="=C:\WINNT\SYSTEM32\COMMAND.COM 6 3" xfId="1483"/>
    <cellStyle name="=C:\WINNT\SYSTEM32\COMMAND.COM 60" xfId="1484"/>
    <cellStyle name="=C:\WINNT\SYSTEM32\COMMAND.COM 61" xfId="1485"/>
    <cellStyle name="=C:\WINNT\SYSTEM32\COMMAND.COM 62" xfId="1486"/>
    <cellStyle name="=C:\WINNT\SYSTEM32\COMMAND.COM 63" xfId="1487"/>
    <cellStyle name="=C:\WINNT\SYSTEM32\COMMAND.COM 64" xfId="1488"/>
    <cellStyle name="=C:\WINNT\SYSTEM32\COMMAND.COM 65" xfId="1489"/>
    <cellStyle name="=C:\WINNT\SYSTEM32\COMMAND.COM 66" xfId="1490"/>
    <cellStyle name="=C:\WINNT\SYSTEM32\COMMAND.COM 7" xfId="1491"/>
    <cellStyle name="=C:\WINNT\SYSTEM32\COMMAND.COM 7 2" xfId="1492"/>
    <cellStyle name="=C:\WINNT\SYSTEM32\COMMAND.COM 7 2 2" xfId="1493"/>
    <cellStyle name="=C:\WINNT\SYSTEM32\COMMAND.COM 7 2 2 2" xfId="1494"/>
    <cellStyle name="=C:\WINNT\SYSTEM32\COMMAND.COM 7 2 3" xfId="1495"/>
    <cellStyle name="=C:\WINNT\SYSTEM32\COMMAND.COM 7 3" xfId="1496"/>
    <cellStyle name="=C:\WINNT\SYSTEM32\COMMAND.COM 7 3 2" xfId="1497"/>
    <cellStyle name="=C:\WINNT\SYSTEM32\COMMAND.COM 7 4" xfId="1498"/>
    <cellStyle name="=C:\WINNT\SYSTEM32\COMMAND.COM 8" xfId="1499"/>
    <cellStyle name="=C:\WINNT\SYSTEM32\COMMAND.COM 8 2" xfId="1500"/>
    <cellStyle name="=C:\WINNT\SYSTEM32\COMMAND.COM 9" xfId="1501"/>
    <cellStyle name="=C:\WINNT\SYSTEM32\COMMAND.COM_1.5 Opex Reconciliation NG" xfId="1502"/>
    <cellStyle name="=C:\WINNT35\SYSTEM32\COMMAND.COM" xfId="1503"/>
    <cellStyle name="=C:\WINNT35\SYSTEM32\COMMAND.COM 10" xfId="1504"/>
    <cellStyle name="=C:\WINNT35\SYSTEM32\COMMAND.COM 11" xfId="1505"/>
    <cellStyle name="=C:\WINNT35\SYSTEM32\COMMAND.COM 12" xfId="1506"/>
    <cellStyle name="=C:\WINNT35\SYSTEM32\COMMAND.COM 13" xfId="1507"/>
    <cellStyle name="=C:\WINNT35\SYSTEM32\COMMAND.COM 14" xfId="1508"/>
    <cellStyle name="=C:\WINNT35\SYSTEM32\COMMAND.COM 15" xfId="1509"/>
    <cellStyle name="=C:\WINNT35\SYSTEM32\COMMAND.COM 16" xfId="1510"/>
    <cellStyle name="=C:\WINNT35\SYSTEM32\COMMAND.COM 17" xfId="1511"/>
    <cellStyle name="=C:\WINNT35\SYSTEM32\COMMAND.COM 18" xfId="1512"/>
    <cellStyle name="=C:\WINNT35\SYSTEM32\COMMAND.COM 19" xfId="1513"/>
    <cellStyle name="=C:\WINNT35\SYSTEM32\COMMAND.COM 2" xfId="1514"/>
    <cellStyle name="=C:\WINNT35\SYSTEM32\COMMAND.COM 20" xfId="1515"/>
    <cellStyle name="=C:\WINNT35\SYSTEM32\COMMAND.COM 21" xfId="1516"/>
    <cellStyle name="=C:\WINNT35\SYSTEM32\COMMAND.COM 22" xfId="1517"/>
    <cellStyle name="=C:\WINNT35\SYSTEM32\COMMAND.COM 23" xfId="1518"/>
    <cellStyle name="=C:\WINNT35\SYSTEM32\COMMAND.COM 24" xfId="1519"/>
    <cellStyle name="=C:\WINNT35\SYSTEM32\COMMAND.COM 25" xfId="1520"/>
    <cellStyle name="=C:\WINNT35\SYSTEM32\COMMAND.COM 26" xfId="1521"/>
    <cellStyle name="=C:\WINNT35\SYSTEM32\COMMAND.COM 27" xfId="1522"/>
    <cellStyle name="=C:\WINNT35\SYSTEM32\COMMAND.COM 28" xfId="1523"/>
    <cellStyle name="=C:\WINNT35\SYSTEM32\COMMAND.COM 29" xfId="1524"/>
    <cellStyle name="=C:\WINNT35\SYSTEM32\COMMAND.COM 3" xfId="1525"/>
    <cellStyle name="=C:\WINNT35\SYSTEM32\COMMAND.COM 30" xfId="1526"/>
    <cellStyle name="=C:\WINNT35\SYSTEM32\COMMAND.COM 31" xfId="1527"/>
    <cellStyle name="=C:\WINNT35\SYSTEM32\COMMAND.COM 32" xfId="1528"/>
    <cellStyle name="=C:\WINNT35\SYSTEM32\COMMAND.COM 33" xfId="1529"/>
    <cellStyle name="=C:\WINNT35\SYSTEM32\COMMAND.COM 34" xfId="1530"/>
    <cellStyle name="=C:\WINNT35\SYSTEM32\COMMAND.COM 35" xfId="1531"/>
    <cellStyle name="=C:\WINNT35\SYSTEM32\COMMAND.COM 36" xfId="1532"/>
    <cellStyle name="=C:\WINNT35\SYSTEM32\COMMAND.COM 37" xfId="1533"/>
    <cellStyle name="=C:\WINNT35\SYSTEM32\COMMAND.COM 38" xfId="1534"/>
    <cellStyle name="=C:\WINNT35\SYSTEM32\COMMAND.COM 39" xfId="1535"/>
    <cellStyle name="=C:\WINNT35\SYSTEM32\COMMAND.COM 4" xfId="1536"/>
    <cellStyle name="=C:\WINNT35\SYSTEM32\COMMAND.COM 40" xfId="1537"/>
    <cellStyle name="=C:\WINNT35\SYSTEM32\COMMAND.COM 41" xfId="1538"/>
    <cellStyle name="=C:\WINNT35\SYSTEM32\COMMAND.COM 42" xfId="1539"/>
    <cellStyle name="=C:\WINNT35\SYSTEM32\COMMAND.COM 43" xfId="1540"/>
    <cellStyle name="=C:\WINNT35\SYSTEM32\COMMAND.COM 44" xfId="1541"/>
    <cellStyle name="=C:\WINNT35\SYSTEM32\COMMAND.COM 45" xfId="1542"/>
    <cellStyle name="=C:\WINNT35\SYSTEM32\COMMAND.COM 46" xfId="1543"/>
    <cellStyle name="=C:\WINNT35\SYSTEM32\COMMAND.COM 47" xfId="1544"/>
    <cellStyle name="=C:\WINNT35\SYSTEM32\COMMAND.COM 5" xfId="1545"/>
    <cellStyle name="=C:\WINNT35\SYSTEM32\COMMAND.COM 6" xfId="1546"/>
    <cellStyle name="=C:\WINNT35\SYSTEM32\COMMAND.COM 7" xfId="1547"/>
    <cellStyle name="=C:\WINNT35\SYSTEM32\COMMAND.COM 8" xfId="1548"/>
    <cellStyle name="=C:\WINNT35\SYSTEM32\COMMAND.COM 9" xfId="1549"/>
    <cellStyle name="=C:\WINNT35\SYSTEM32\COMMAND.COM_1.3s Accounting C Costs Scots" xfId="1550"/>
    <cellStyle name="•W_Area" xfId="1551"/>
    <cellStyle name="0" xfId="1552"/>
    <cellStyle name="0,0_x000a__x000a_NA_x000a__x000a_" xfId="1553"/>
    <cellStyle name="0,0_x000a__x000a_NA_x000a__x000a_ 2" xfId="1554"/>
    <cellStyle name="0_Credit Rating Ratios" xfId="1555"/>
    <cellStyle name="0_Pension numbers in 09 Plan  Budget (3)" xfId="1556"/>
    <cellStyle name="0_Vattenfall Euro CY" xfId="1557"/>
    <cellStyle name="0DP" xfId="1558"/>
    <cellStyle name="0DP bold" xfId="1559"/>
    <cellStyle name="0DP_calcSens" xfId="1560"/>
    <cellStyle name="1000s (0)" xfId="1561"/>
    <cellStyle name="1DP" xfId="1562"/>
    <cellStyle name="1DP bold" xfId="1563"/>
    <cellStyle name="1DP_Draft RIIO plan presentation template - Customer Opsx Centre V7" xfId="1564"/>
    <cellStyle name="20% - Accent1 2" xfId="1565"/>
    <cellStyle name="20% - Accent1 2 2" xfId="1566"/>
    <cellStyle name="20% - Accent1 2 2 2" xfId="1567"/>
    <cellStyle name="20% - Accent1 2 2 2 2" xfId="1568"/>
    <cellStyle name="20% - Accent1 2 2 2 2 2" xfId="1569"/>
    <cellStyle name="20% - Accent1 2 2 2 3" xfId="1570"/>
    <cellStyle name="20% - Accent1 2 2 2 4" xfId="1571"/>
    <cellStyle name="20% - Accent1 2 2 3" xfId="1572"/>
    <cellStyle name="20% - Accent1 2 2 3 2" xfId="1573"/>
    <cellStyle name="20% - Accent1 2 2 3 2 2" xfId="1574"/>
    <cellStyle name="20% - Accent1 2 2 4" xfId="1575"/>
    <cellStyle name="20% - Accent1 2 2 5" xfId="1576"/>
    <cellStyle name="20% - Accent1 2 2 6" xfId="1577"/>
    <cellStyle name="20% - Accent1 2 2 6 2" xfId="1578"/>
    <cellStyle name="20% - Accent1 2 3" xfId="1579"/>
    <cellStyle name="20% - Accent1 2 4" xfId="1580"/>
    <cellStyle name="20% - Accent1 2 4 2" xfId="1581"/>
    <cellStyle name="20% - Accent1 2 4 2 2" xfId="1582"/>
    <cellStyle name="20% - Accent1 2 5" xfId="1583"/>
    <cellStyle name="20% - Accent1 2 5 2" xfId="1584"/>
    <cellStyle name="20% - Accent1 2 5 2 2" xfId="1585"/>
    <cellStyle name="20% - Accent1 2 6" xfId="1586"/>
    <cellStyle name="20% - Accent1 2 7" xfId="1587"/>
    <cellStyle name="20% - Accent1 3" xfId="1588"/>
    <cellStyle name="20% - Accent1 3 2" xfId="1589"/>
    <cellStyle name="20% - Accent1 3 3" xfId="1590"/>
    <cellStyle name="20% - Accent1 4" xfId="1591"/>
    <cellStyle name="20% - Accent1 5" xfId="1592"/>
    <cellStyle name="20% - Accent1 6" xfId="1593"/>
    <cellStyle name="20% - Accent1 7" xfId="1594"/>
    <cellStyle name="20% - Accent2 2" xfId="1595"/>
    <cellStyle name="20% - Accent2 2 2" xfId="1596"/>
    <cellStyle name="20% - Accent2 2 2 2" xfId="1597"/>
    <cellStyle name="20% - Accent2 2 2 2 2" xfId="1598"/>
    <cellStyle name="20% - Accent2 2 2 2 2 2" xfId="1599"/>
    <cellStyle name="20% - Accent2 2 2 2 3" xfId="1600"/>
    <cellStyle name="20% - Accent2 2 2 2 4" xfId="1601"/>
    <cellStyle name="20% - Accent2 2 2 3" xfId="1602"/>
    <cellStyle name="20% - Accent2 2 2 3 2" xfId="1603"/>
    <cellStyle name="20% - Accent2 2 2 3 2 2" xfId="1604"/>
    <cellStyle name="20% - Accent2 2 2 4" xfId="1605"/>
    <cellStyle name="20% - Accent2 2 2 5" xfId="1606"/>
    <cellStyle name="20% - Accent2 2 2 6" xfId="1607"/>
    <cellStyle name="20% - Accent2 2 2 6 2" xfId="1608"/>
    <cellStyle name="20% - Accent2 2 3" xfId="1609"/>
    <cellStyle name="20% - Accent2 2 4" xfId="1610"/>
    <cellStyle name="20% - Accent2 2 4 2" xfId="1611"/>
    <cellStyle name="20% - Accent2 2 4 2 2" xfId="1612"/>
    <cellStyle name="20% - Accent2 2 5" xfId="1613"/>
    <cellStyle name="20% - Accent2 2 5 2" xfId="1614"/>
    <cellStyle name="20% - Accent2 2 5 2 2" xfId="1615"/>
    <cellStyle name="20% - Accent2 2 6" xfId="1616"/>
    <cellStyle name="20% - Accent2 2 7" xfId="1617"/>
    <cellStyle name="20% - Accent2 3" xfId="1618"/>
    <cellStyle name="20% - Accent2 3 2" xfId="1619"/>
    <cellStyle name="20% - Accent2 3 3" xfId="1620"/>
    <cellStyle name="20% - Accent2 4" xfId="1621"/>
    <cellStyle name="20% - Accent2 5" xfId="1622"/>
    <cellStyle name="20% - Accent2 6" xfId="1623"/>
    <cellStyle name="20% - Accent2 7" xfId="1624"/>
    <cellStyle name="20% - Accent3 2" xfId="1625"/>
    <cellStyle name="20% - Accent3 2 2" xfId="1626"/>
    <cellStyle name="20% - Accent3 2 2 2" xfId="1627"/>
    <cellStyle name="20% - Accent3 2 2 2 2" xfId="1628"/>
    <cellStyle name="20% - Accent3 2 2 2 2 2" xfId="1629"/>
    <cellStyle name="20% - Accent3 2 2 2 3" xfId="1630"/>
    <cellStyle name="20% - Accent3 2 2 2 4" xfId="1631"/>
    <cellStyle name="20% - Accent3 2 2 3" xfId="1632"/>
    <cellStyle name="20% - Accent3 2 2 3 2" xfId="1633"/>
    <cellStyle name="20% - Accent3 2 2 3 2 2" xfId="1634"/>
    <cellStyle name="20% - Accent3 2 2 4" xfId="1635"/>
    <cellStyle name="20% - Accent3 2 2 5" xfId="1636"/>
    <cellStyle name="20% - Accent3 2 2 6" xfId="1637"/>
    <cellStyle name="20% - Accent3 2 2 6 2" xfId="1638"/>
    <cellStyle name="20% - Accent3 2 3" xfId="1639"/>
    <cellStyle name="20% - Accent3 2 4" xfId="1640"/>
    <cellStyle name="20% - Accent3 2 4 2" xfId="1641"/>
    <cellStyle name="20% - Accent3 2 4 2 2" xfId="1642"/>
    <cellStyle name="20% - Accent3 2 5" xfId="1643"/>
    <cellStyle name="20% - Accent3 2 5 2" xfId="1644"/>
    <cellStyle name="20% - Accent3 2 5 2 2" xfId="1645"/>
    <cellStyle name="20% - Accent3 2 6" xfId="1646"/>
    <cellStyle name="20% - Accent3 2 7" xfId="1647"/>
    <cellStyle name="20% - Accent3 3" xfId="1648"/>
    <cellStyle name="20% - Accent3 3 2" xfId="1649"/>
    <cellStyle name="20% - Accent3 3 3" xfId="1650"/>
    <cellStyle name="20% - Accent3 4" xfId="1651"/>
    <cellStyle name="20% - Accent3 5" xfId="1652"/>
    <cellStyle name="20% - Accent3 6" xfId="1653"/>
    <cellStyle name="20% - Accent3 7" xfId="1654"/>
    <cellStyle name="20% - Accent4 2" xfId="1655"/>
    <cellStyle name="20% - Accent4 2 2" xfId="1656"/>
    <cellStyle name="20% - Accent4 2 2 2" xfId="1657"/>
    <cellStyle name="20% - Accent4 2 2 2 2" xfId="1658"/>
    <cellStyle name="20% - Accent4 2 2 2 2 2" xfId="1659"/>
    <cellStyle name="20% - Accent4 2 2 2 3" xfId="1660"/>
    <cellStyle name="20% - Accent4 2 2 2 4" xfId="1661"/>
    <cellStyle name="20% - Accent4 2 2 3" xfId="1662"/>
    <cellStyle name="20% - Accent4 2 2 3 2" xfId="1663"/>
    <cellStyle name="20% - Accent4 2 2 3 2 2" xfId="1664"/>
    <cellStyle name="20% - Accent4 2 2 4" xfId="1665"/>
    <cellStyle name="20% - Accent4 2 2 5" xfId="1666"/>
    <cellStyle name="20% - Accent4 2 2 6" xfId="1667"/>
    <cellStyle name="20% - Accent4 2 2 6 2" xfId="1668"/>
    <cellStyle name="20% - Accent4 2 3" xfId="1669"/>
    <cellStyle name="20% - Accent4 2 4" xfId="1670"/>
    <cellStyle name="20% - Accent4 2 4 2" xfId="1671"/>
    <cellStyle name="20% - Accent4 2 4 2 2" xfId="1672"/>
    <cellStyle name="20% - Accent4 2 5" xfId="1673"/>
    <cellStyle name="20% - Accent4 2 5 2" xfId="1674"/>
    <cellStyle name="20% - Accent4 2 5 2 2" xfId="1675"/>
    <cellStyle name="20% - Accent4 2 6" xfId="1676"/>
    <cellStyle name="20% - Accent4 2 7" xfId="1677"/>
    <cellStyle name="20% - Accent4 3" xfId="1678"/>
    <cellStyle name="20% - Accent4 3 2" xfId="1679"/>
    <cellStyle name="20% - Accent4 3 3" xfId="1680"/>
    <cellStyle name="20% - Accent4 4" xfId="1681"/>
    <cellStyle name="20% - Accent4 5" xfId="1682"/>
    <cellStyle name="20% - Accent4 6" xfId="1683"/>
    <cellStyle name="20% - Accent4 7" xfId="1684"/>
    <cellStyle name="20% - Accent5 2" xfId="1685"/>
    <cellStyle name="20% - Accent5 2 2" xfId="1686"/>
    <cellStyle name="20% - Accent5 2 2 2" xfId="1687"/>
    <cellStyle name="20% - Accent5 2 2 2 2" xfId="1688"/>
    <cellStyle name="20% - Accent5 2 2 2 2 2" xfId="1689"/>
    <cellStyle name="20% - Accent5 2 2 2 3" xfId="1690"/>
    <cellStyle name="20% - Accent5 2 2 2 4" xfId="1691"/>
    <cellStyle name="20% - Accent5 2 2 3" xfId="1692"/>
    <cellStyle name="20% - Accent5 2 2 3 2" xfId="1693"/>
    <cellStyle name="20% - Accent5 2 2 3 2 2" xfId="1694"/>
    <cellStyle name="20% - Accent5 2 2 4" xfId="1695"/>
    <cellStyle name="20% - Accent5 2 2 5" xfId="1696"/>
    <cellStyle name="20% - Accent5 2 2 6" xfId="1697"/>
    <cellStyle name="20% - Accent5 2 2 6 2" xfId="1698"/>
    <cellStyle name="20% - Accent5 2 3" xfId="1699"/>
    <cellStyle name="20% - Accent5 2 4" xfId="1700"/>
    <cellStyle name="20% - Accent5 2 4 2" xfId="1701"/>
    <cellStyle name="20% - Accent5 2 4 2 2" xfId="1702"/>
    <cellStyle name="20% - Accent5 2 5" xfId="1703"/>
    <cellStyle name="20% - Accent5 2 5 2" xfId="1704"/>
    <cellStyle name="20% - Accent5 2 5 2 2" xfId="1705"/>
    <cellStyle name="20% - Accent5 2 6" xfId="1706"/>
    <cellStyle name="20% - Accent5 2 7" xfId="1707"/>
    <cellStyle name="20% - Accent5 3" xfId="1708"/>
    <cellStyle name="20% - Accent5 3 2" xfId="1709"/>
    <cellStyle name="20% - Accent5 3 3" xfId="1710"/>
    <cellStyle name="20% - Accent5 4" xfId="1711"/>
    <cellStyle name="20% - Accent5 5" xfId="1712"/>
    <cellStyle name="20% - Accent5 6" xfId="1713"/>
    <cellStyle name="20% - Accent5 7" xfId="1714"/>
    <cellStyle name="20% - Accent6 2" xfId="1715"/>
    <cellStyle name="20% - Accent6 2 2" xfId="1716"/>
    <cellStyle name="20% - Accent6 2 2 2" xfId="1717"/>
    <cellStyle name="20% - Accent6 2 2 2 2" xfId="1718"/>
    <cellStyle name="20% - Accent6 2 2 2 2 2" xfId="1719"/>
    <cellStyle name="20% - Accent6 2 2 2 3" xfId="1720"/>
    <cellStyle name="20% - Accent6 2 2 2 4" xfId="1721"/>
    <cellStyle name="20% - Accent6 2 2 3" xfId="1722"/>
    <cellStyle name="20% - Accent6 2 2 3 2" xfId="1723"/>
    <cellStyle name="20% - Accent6 2 2 3 2 2" xfId="1724"/>
    <cellStyle name="20% - Accent6 2 2 4" xfId="1725"/>
    <cellStyle name="20% - Accent6 2 2 5" xfId="1726"/>
    <cellStyle name="20% - Accent6 2 2 6" xfId="1727"/>
    <cellStyle name="20% - Accent6 2 2 6 2" xfId="1728"/>
    <cellStyle name="20% - Accent6 2 3" xfId="1729"/>
    <cellStyle name="20% - Accent6 2 4" xfId="1730"/>
    <cellStyle name="20% - Accent6 2 4 2" xfId="1731"/>
    <cellStyle name="20% - Accent6 2 4 2 2" xfId="1732"/>
    <cellStyle name="20% - Accent6 2 5" xfId="1733"/>
    <cellStyle name="20% - Accent6 2 5 2" xfId="1734"/>
    <cellStyle name="20% - Accent6 2 5 2 2" xfId="1735"/>
    <cellStyle name="20% - Accent6 2 6" xfId="1736"/>
    <cellStyle name="20% - Accent6 2 7" xfId="1737"/>
    <cellStyle name="20% - Accent6 3" xfId="1738"/>
    <cellStyle name="20% - Accent6 3 2" xfId="1739"/>
    <cellStyle name="20% - Accent6 3 3" xfId="1740"/>
    <cellStyle name="20% - Accent6 4" xfId="1741"/>
    <cellStyle name="20% - Accent6 5" xfId="1742"/>
    <cellStyle name="20% - Accent6 6" xfId="1743"/>
    <cellStyle name="20% - Accent6 7" xfId="1744"/>
    <cellStyle name="2DP" xfId="1745"/>
    <cellStyle name="2DP bold" xfId="1746"/>
    <cellStyle name="2DP_Draft RIIO plan presentation template - Customer Opsx Centre V7" xfId="1747"/>
    <cellStyle name="3 V1.00 CORE IMAGE (5200MM3.100 08/01/97)_x000d__x000a__x000d__x000a_[windows]_x000d__x000a_;spooler=yes_x000d__x000a_load=nw" xfId="1748"/>
    <cellStyle name="3 V1.00 CORE IMAGE (5200MM3.100 08/01/97)_x000d__x000a__x000d__x000a_[windows]_x000d__x000a_;spooler=yes_x000d__x000a_load=nw 2" xfId="1749"/>
    <cellStyle name="3DP" xfId="1750"/>
    <cellStyle name="40% - Accent1 2" xfId="1751"/>
    <cellStyle name="40% - Accent1 2 2" xfId="1752"/>
    <cellStyle name="40% - Accent1 2 2 2" xfId="1753"/>
    <cellStyle name="40% - Accent1 2 2 2 2" xfId="1754"/>
    <cellStyle name="40% - Accent1 2 2 2 2 2" xfId="1755"/>
    <cellStyle name="40% - Accent1 2 2 2 3" xfId="1756"/>
    <cellStyle name="40% - Accent1 2 2 2 4" xfId="1757"/>
    <cellStyle name="40% - Accent1 2 2 3" xfId="1758"/>
    <cellStyle name="40% - Accent1 2 2 3 2" xfId="1759"/>
    <cellStyle name="40% - Accent1 2 2 3 2 2" xfId="1760"/>
    <cellStyle name="40% - Accent1 2 2 4" xfId="1761"/>
    <cellStyle name="40% - Accent1 2 2 5" xfId="1762"/>
    <cellStyle name="40% - Accent1 2 2 6" xfId="1763"/>
    <cellStyle name="40% - Accent1 2 2 6 2" xfId="1764"/>
    <cellStyle name="40% - Accent1 2 3" xfId="1765"/>
    <cellStyle name="40% - Accent1 2 4" xfId="1766"/>
    <cellStyle name="40% - Accent1 2 4 2" xfId="1767"/>
    <cellStyle name="40% - Accent1 2 4 2 2" xfId="1768"/>
    <cellStyle name="40% - Accent1 2 5" xfId="1769"/>
    <cellStyle name="40% - Accent1 2 5 2" xfId="1770"/>
    <cellStyle name="40% - Accent1 2 5 2 2" xfId="1771"/>
    <cellStyle name="40% - Accent1 2 6" xfId="1772"/>
    <cellStyle name="40% - Accent1 2 7" xfId="1773"/>
    <cellStyle name="40% - Accent1 3" xfId="1774"/>
    <cellStyle name="40% - Accent1 3 2" xfId="1775"/>
    <cellStyle name="40% - Accent1 3 3" xfId="1776"/>
    <cellStyle name="40% - Accent1 4" xfId="1777"/>
    <cellStyle name="40% - Accent1 5" xfId="1778"/>
    <cellStyle name="40% - Accent1 6" xfId="1779"/>
    <cellStyle name="40% - Accent1 7" xfId="1780"/>
    <cellStyle name="40% - Accent2 2" xfId="1781"/>
    <cellStyle name="40% - Accent2 2 2" xfId="1782"/>
    <cellStyle name="40% - Accent2 2 2 2" xfId="1783"/>
    <cellStyle name="40% - Accent2 2 2 2 2" xfId="1784"/>
    <cellStyle name="40% - Accent2 2 2 2 2 2" xfId="1785"/>
    <cellStyle name="40% - Accent2 2 2 2 3" xfId="1786"/>
    <cellStyle name="40% - Accent2 2 2 2 4" xfId="1787"/>
    <cellStyle name="40% - Accent2 2 2 3" xfId="1788"/>
    <cellStyle name="40% - Accent2 2 2 3 2" xfId="1789"/>
    <cellStyle name="40% - Accent2 2 2 3 2 2" xfId="1790"/>
    <cellStyle name="40% - Accent2 2 2 4" xfId="1791"/>
    <cellStyle name="40% - Accent2 2 2 5" xfId="1792"/>
    <cellStyle name="40% - Accent2 2 2 6" xfId="1793"/>
    <cellStyle name="40% - Accent2 2 2 6 2" xfId="1794"/>
    <cellStyle name="40% - Accent2 2 3" xfId="1795"/>
    <cellStyle name="40% - Accent2 2 4" xfId="1796"/>
    <cellStyle name="40% - Accent2 2 4 2" xfId="1797"/>
    <cellStyle name="40% - Accent2 2 4 2 2" xfId="1798"/>
    <cellStyle name="40% - Accent2 2 5" xfId="1799"/>
    <cellStyle name="40% - Accent2 2 5 2" xfId="1800"/>
    <cellStyle name="40% - Accent2 2 5 2 2" xfId="1801"/>
    <cellStyle name="40% - Accent2 2 6" xfId="1802"/>
    <cellStyle name="40% - Accent2 2 7" xfId="1803"/>
    <cellStyle name="40% - Accent2 3" xfId="1804"/>
    <cellStyle name="40% - Accent2 3 2" xfId="1805"/>
    <cellStyle name="40% - Accent2 3 3" xfId="1806"/>
    <cellStyle name="40% - Accent2 4" xfId="1807"/>
    <cellStyle name="40% - Accent2 5" xfId="1808"/>
    <cellStyle name="40% - Accent2 6" xfId="1809"/>
    <cellStyle name="40% - Accent2 7" xfId="1810"/>
    <cellStyle name="40% - Accent3 2" xfId="1811"/>
    <cellStyle name="40% - Accent3 2 2" xfId="1812"/>
    <cellStyle name="40% - Accent3 2 2 2" xfId="1813"/>
    <cellStyle name="40% - Accent3 2 2 2 2" xfId="1814"/>
    <cellStyle name="40% - Accent3 2 2 2 2 2" xfId="1815"/>
    <cellStyle name="40% - Accent3 2 2 2 3" xfId="1816"/>
    <cellStyle name="40% - Accent3 2 2 2 4" xfId="1817"/>
    <cellStyle name="40% - Accent3 2 2 3" xfId="1818"/>
    <cellStyle name="40% - Accent3 2 2 3 2" xfId="1819"/>
    <cellStyle name="40% - Accent3 2 2 3 2 2" xfId="1820"/>
    <cellStyle name="40% - Accent3 2 2 4" xfId="1821"/>
    <cellStyle name="40% - Accent3 2 2 5" xfId="1822"/>
    <cellStyle name="40% - Accent3 2 2 6" xfId="1823"/>
    <cellStyle name="40% - Accent3 2 2 6 2" xfId="1824"/>
    <cellStyle name="40% - Accent3 2 3" xfId="1825"/>
    <cellStyle name="40% - Accent3 2 4" xfId="1826"/>
    <cellStyle name="40% - Accent3 2 4 2" xfId="1827"/>
    <cellStyle name="40% - Accent3 2 4 2 2" xfId="1828"/>
    <cellStyle name="40% - Accent3 2 5" xfId="1829"/>
    <cellStyle name="40% - Accent3 2 5 2" xfId="1830"/>
    <cellStyle name="40% - Accent3 2 5 2 2" xfId="1831"/>
    <cellStyle name="40% - Accent3 2 6" xfId="1832"/>
    <cellStyle name="40% - Accent3 2 7" xfId="1833"/>
    <cellStyle name="40% - Accent3 3" xfId="1834"/>
    <cellStyle name="40% - Accent3 3 2" xfId="1835"/>
    <cellStyle name="40% - Accent3 3 3" xfId="1836"/>
    <cellStyle name="40% - Accent3 4" xfId="1837"/>
    <cellStyle name="40% - Accent3 5" xfId="1838"/>
    <cellStyle name="40% - Accent3 6" xfId="1839"/>
    <cellStyle name="40% - Accent3 7" xfId="1840"/>
    <cellStyle name="40% - Accent4 2" xfId="1841"/>
    <cellStyle name="40% - Accent4 2 2" xfId="1842"/>
    <cellStyle name="40% - Accent4 2 2 2" xfId="1843"/>
    <cellStyle name="40% - Accent4 2 2 2 2" xfId="1844"/>
    <cellStyle name="40% - Accent4 2 2 2 2 2" xfId="1845"/>
    <cellStyle name="40% - Accent4 2 2 2 3" xfId="1846"/>
    <cellStyle name="40% - Accent4 2 2 2 4" xfId="1847"/>
    <cellStyle name="40% - Accent4 2 2 3" xfId="1848"/>
    <cellStyle name="40% - Accent4 2 2 3 2" xfId="1849"/>
    <cellStyle name="40% - Accent4 2 2 3 2 2" xfId="1850"/>
    <cellStyle name="40% - Accent4 2 2 4" xfId="1851"/>
    <cellStyle name="40% - Accent4 2 2 5" xfId="1852"/>
    <cellStyle name="40% - Accent4 2 2 6" xfId="1853"/>
    <cellStyle name="40% - Accent4 2 2 6 2" xfId="1854"/>
    <cellStyle name="40% - Accent4 2 3" xfId="1855"/>
    <cellStyle name="40% - Accent4 2 4" xfId="1856"/>
    <cellStyle name="40% - Accent4 2 4 2" xfId="1857"/>
    <cellStyle name="40% - Accent4 2 4 2 2" xfId="1858"/>
    <cellStyle name="40% - Accent4 2 5" xfId="1859"/>
    <cellStyle name="40% - Accent4 2 5 2" xfId="1860"/>
    <cellStyle name="40% - Accent4 2 5 2 2" xfId="1861"/>
    <cellStyle name="40% - Accent4 2 6" xfId="1862"/>
    <cellStyle name="40% - Accent4 2 7" xfId="1863"/>
    <cellStyle name="40% - Accent4 3" xfId="1864"/>
    <cellStyle name="40% - Accent4 3 2" xfId="1865"/>
    <cellStyle name="40% - Accent4 3 3" xfId="1866"/>
    <cellStyle name="40% - Accent4 4" xfId="1867"/>
    <cellStyle name="40% - Accent4 5" xfId="1868"/>
    <cellStyle name="40% - Accent4 6" xfId="1869"/>
    <cellStyle name="40% - Accent4 7" xfId="1870"/>
    <cellStyle name="40% - Accent5 2" xfId="1871"/>
    <cellStyle name="40% - Accent5 2 2" xfId="1872"/>
    <cellStyle name="40% - Accent5 2 2 2" xfId="1873"/>
    <cellStyle name="40% - Accent5 2 2 2 2" xfId="1874"/>
    <cellStyle name="40% - Accent5 2 2 2 2 2" xfId="1875"/>
    <cellStyle name="40% - Accent5 2 2 2 3" xfId="1876"/>
    <cellStyle name="40% - Accent5 2 2 2 4" xfId="1877"/>
    <cellStyle name="40% - Accent5 2 2 3" xfId="1878"/>
    <cellStyle name="40% - Accent5 2 2 3 2" xfId="1879"/>
    <cellStyle name="40% - Accent5 2 2 3 2 2" xfId="1880"/>
    <cellStyle name="40% - Accent5 2 2 4" xfId="1881"/>
    <cellStyle name="40% - Accent5 2 2 5" xfId="1882"/>
    <cellStyle name="40% - Accent5 2 2 6" xfId="1883"/>
    <cellStyle name="40% - Accent5 2 2 6 2" xfId="1884"/>
    <cellStyle name="40% - Accent5 2 3" xfId="1885"/>
    <cellStyle name="40% - Accent5 2 4" xfId="1886"/>
    <cellStyle name="40% - Accent5 2 4 2" xfId="1887"/>
    <cellStyle name="40% - Accent5 2 4 2 2" xfId="1888"/>
    <cellStyle name="40% - Accent5 2 5" xfId="1889"/>
    <cellStyle name="40% - Accent5 2 5 2" xfId="1890"/>
    <cellStyle name="40% - Accent5 2 5 2 2" xfId="1891"/>
    <cellStyle name="40% - Accent5 2 6" xfId="1892"/>
    <cellStyle name="40% - Accent5 2 7" xfId="1893"/>
    <cellStyle name="40% - Accent5 3" xfId="1894"/>
    <cellStyle name="40% - Accent5 3 2" xfId="1895"/>
    <cellStyle name="40% - Accent5 3 3" xfId="1896"/>
    <cellStyle name="40% - Accent5 4" xfId="1897"/>
    <cellStyle name="40% - Accent5 5" xfId="1898"/>
    <cellStyle name="40% - Accent5 6" xfId="1899"/>
    <cellStyle name="40% - Accent5 7" xfId="1900"/>
    <cellStyle name="40% - Accent6 2" xfId="1901"/>
    <cellStyle name="40% - Accent6 2 2" xfId="1902"/>
    <cellStyle name="40% - Accent6 2 2 2" xfId="1903"/>
    <cellStyle name="40% - Accent6 2 2 2 2" xfId="1904"/>
    <cellStyle name="40% - Accent6 2 2 2 2 2" xfId="1905"/>
    <cellStyle name="40% - Accent6 2 2 2 3" xfId="1906"/>
    <cellStyle name="40% - Accent6 2 2 2 4" xfId="1907"/>
    <cellStyle name="40% - Accent6 2 2 3" xfId="1908"/>
    <cellStyle name="40% - Accent6 2 2 3 2" xfId="1909"/>
    <cellStyle name="40% - Accent6 2 2 3 2 2" xfId="1910"/>
    <cellStyle name="40% - Accent6 2 2 4" xfId="1911"/>
    <cellStyle name="40% - Accent6 2 2 5" xfId="1912"/>
    <cellStyle name="40% - Accent6 2 2 6" xfId="1913"/>
    <cellStyle name="40% - Accent6 2 2 6 2" xfId="1914"/>
    <cellStyle name="40% - Accent6 2 3" xfId="1915"/>
    <cellStyle name="40% - Accent6 2 4" xfId="1916"/>
    <cellStyle name="40% - Accent6 2 4 2" xfId="1917"/>
    <cellStyle name="40% - Accent6 2 4 2 2" xfId="1918"/>
    <cellStyle name="40% - Accent6 2 5" xfId="1919"/>
    <cellStyle name="40% - Accent6 2 5 2" xfId="1920"/>
    <cellStyle name="40% - Accent6 2 5 2 2" xfId="1921"/>
    <cellStyle name="40% - Accent6 2 6" xfId="1922"/>
    <cellStyle name="40% - Accent6 2 7" xfId="1923"/>
    <cellStyle name="40% - Accent6 3" xfId="1924"/>
    <cellStyle name="40% - Accent6 3 2" xfId="1925"/>
    <cellStyle name="40% - Accent6 3 3" xfId="1926"/>
    <cellStyle name="40% - Accent6 4" xfId="1927"/>
    <cellStyle name="40% - Accent6 5" xfId="1928"/>
    <cellStyle name="40% - Accent6 6" xfId="1929"/>
    <cellStyle name="40% - Accent6 7" xfId="1930"/>
    <cellStyle name="60% - Accent1 2" xfId="1931"/>
    <cellStyle name="60% - Accent1 2 2" xfId="1932"/>
    <cellStyle name="60% - Accent1 2 2 2" xfId="1933"/>
    <cellStyle name="60% - Accent1 2 2 2 2" xfId="1934"/>
    <cellStyle name="60% - Accent1 2 2 2 2 2" xfId="1935"/>
    <cellStyle name="60% - Accent1 2 2 2 3" xfId="1936"/>
    <cellStyle name="60% - Accent1 2 2 2 4" xfId="1937"/>
    <cellStyle name="60% - Accent1 2 2 3" xfId="1938"/>
    <cellStyle name="60% - Accent1 2 2 3 2" xfId="1939"/>
    <cellStyle name="60% - Accent1 2 2 3 2 2" xfId="1940"/>
    <cellStyle name="60% - Accent1 2 2 4" xfId="1941"/>
    <cellStyle name="60% - Accent1 2 2 5" xfId="1942"/>
    <cellStyle name="60% - Accent1 2 2 6" xfId="1943"/>
    <cellStyle name="60% - Accent1 2 2 6 2" xfId="1944"/>
    <cellStyle name="60% - Accent1 2 3" xfId="1945"/>
    <cellStyle name="60% - Accent1 2 4" xfId="1946"/>
    <cellStyle name="60% - Accent1 2 4 2" xfId="1947"/>
    <cellStyle name="60% - Accent1 2 4 2 2" xfId="1948"/>
    <cellStyle name="60% - Accent1 2 5" xfId="1949"/>
    <cellStyle name="60% - Accent1 2 5 2" xfId="1950"/>
    <cellStyle name="60% - Accent1 2 5 2 2" xfId="1951"/>
    <cellStyle name="60% - Accent1 2 6" xfId="1952"/>
    <cellStyle name="60% - Accent1 2 7" xfId="1953"/>
    <cellStyle name="60% - Accent1 3" xfId="1954"/>
    <cellStyle name="60% - Accent1 3 2" xfId="1955"/>
    <cellStyle name="60% - Accent1 3 3" xfId="1956"/>
    <cellStyle name="60% - Accent1 4" xfId="1957"/>
    <cellStyle name="60% - Accent1 5" xfId="1958"/>
    <cellStyle name="60% - Accent1 6" xfId="1959"/>
    <cellStyle name="60% - Accent1 7" xfId="1960"/>
    <cellStyle name="60% - Accent2 2" xfId="1961"/>
    <cellStyle name="60% - Accent2 2 2" xfId="1962"/>
    <cellStyle name="60% - Accent2 2 2 2" xfId="1963"/>
    <cellStyle name="60% - Accent2 2 2 2 2" xfId="1964"/>
    <cellStyle name="60% - Accent2 2 2 2 2 2" xfId="1965"/>
    <cellStyle name="60% - Accent2 2 2 2 3" xfId="1966"/>
    <cellStyle name="60% - Accent2 2 2 2 4" xfId="1967"/>
    <cellStyle name="60% - Accent2 2 2 3" xfId="1968"/>
    <cellStyle name="60% - Accent2 2 2 3 2" xfId="1969"/>
    <cellStyle name="60% - Accent2 2 2 3 2 2" xfId="1970"/>
    <cellStyle name="60% - Accent2 2 2 4" xfId="1971"/>
    <cellStyle name="60% - Accent2 2 2 5" xfId="1972"/>
    <cellStyle name="60% - Accent2 2 2 6" xfId="1973"/>
    <cellStyle name="60% - Accent2 2 2 6 2" xfId="1974"/>
    <cellStyle name="60% - Accent2 2 3" xfId="1975"/>
    <cellStyle name="60% - Accent2 2 4" xfId="1976"/>
    <cellStyle name="60% - Accent2 2 4 2" xfId="1977"/>
    <cellStyle name="60% - Accent2 2 4 2 2" xfId="1978"/>
    <cellStyle name="60% - Accent2 2 5" xfId="1979"/>
    <cellStyle name="60% - Accent2 2 5 2" xfId="1980"/>
    <cellStyle name="60% - Accent2 2 5 2 2" xfId="1981"/>
    <cellStyle name="60% - Accent2 2 6" xfId="1982"/>
    <cellStyle name="60% - Accent2 2 7" xfId="1983"/>
    <cellStyle name="60% - Accent2 3" xfId="1984"/>
    <cellStyle name="60% - Accent2 3 2" xfId="1985"/>
    <cellStyle name="60% - Accent2 3 3" xfId="1986"/>
    <cellStyle name="60% - Accent2 4" xfId="1987"/>
    <cellStyle name="60% - Accent2 5" xfId="1988"/>
    <cellStyle name="60% - Accent2 6" xfId="1989"/>
    <cellStyle name="60% - Accent2 7" xfId="1990"/>
    <cellStyle name="60% - Accent3 2" xfId="1991"/>
    <cellStyle name="60% - Accent3 2 2" xfId="1992"/>
    <cellStyle name="60% - Accent3 2 2 2" xfId="1993"/>
    <cellStyle name="60% - Accent3 2 2 2 2" xfId="1994"/>
    <cellStyle name="60% - Accent3 2 2 2 2 2" xfId="1995"/>
    <cellStyle name="60% - Accent3 2 2 2 3" xfId="1996"/>
    <cellStyle name="60% - Accent3 2 2 2 4" xfId="1997"/>
    <cellStyle name="60% - Accent3 2 2 3" xfId="1998"/>
    <cellStyle name="60% - Accent3 2 2 3 2" xfId="1999"/>
    <cellStyle name="60% - Accent3 2 2 3 2 2" xfId="2000"/>
    <cellStyle name="60% - Accent3 2 2 4" xfId="2001"/>
    <cellStyle name="60% - Accent3 2 2 5" xfId="2002"/>
    <cellStyle name="60% - Accent3 2 2 6" xfId="2003"/>
    <cellStyle name="60% - Accent3 2 2 6 2" xfId="2004"/>
    <cellStyle name="60% - Accent3 2 3" xfId="2005"/>
    <cellStyle name="60% - Accent3 2 4" xfId="2006"/>
    <cellStyle name="60% - Accent3 2 4 2" xfId="2007"/>
    <cellStyle name="60% - Accent3 2 4 2 2" xfId="2008"/>
    <cellStyle name="60% - Accent3 2 5" xfId="2009"/>
    <cellStyle name="60% - Accent3 2 5 2" xfId="2010"/>
    <cellStyle name="60% - Accent3 2 5 2 2" xfId="2011"/>
    <cellStyle name="60% - Accent3 2 6" xfId="2012"/>
    <cellStyle name="60% - Accent3 2 7" xfId="2013"/>
    <cellStyle name="60% - Accent3 3" xfId="2014"/>
    <cellStyle name="60% - Accent3 3 2" xfId="2015"/>
    <cellStyle name="60% - Accent3 3 3" xfId="2016"/>
    <cellStyle name="60% - Accent3 4" xfId="2017"/>
    <cellStyle name="60% - Accent3 5" xfId="2018"/>
    <cellStyle name="60% - Accent3 6" xfId="2019"/>
    <cellStyle name="60% - Accent3 7" xfId="2020"/>
    <cellStyle name="60% - Accent4 2" xfId="2021"/>
    <cellStyle name="60% - Accent4 2 2" xfId="2022"/>
    <cellStyle name="60% - Accent4 2 2 2" xfId="2023"/>
    <cellStyle name="60% - Accent4 2 2 2 2" xfId="2024"/>
    <cellStyle name="60% - Accent4 2 2 2 2 2" xfId="2025"/>
    <cellStyle name="60% - Accent4 2 2 2 3" xfId="2026"/>
    <cellStyle name="60% - Accent4 2 2 2 4" xfId="2027"/>
    <cellStyle name="60% - Accent4 2 2 3" xfId="2028"/>
    <cellStyle name="60% - Accent4 2 2 3 2" xfId="2029"/>
    <cellStyle name="60% - Accent4 2 2 3 2 2" xfId="2030"/>
    <cellStyle name="60% - Accent4 2 2 4" xfId="2031"/>
    <cellStyle name="60% - Accent4 2 2 5" xfId="2032"/>
    <cellStyle name="60% - Accent4 2 2 6" xfId="2033"/>
    <cellStyle name="60% - Accent4 2 2 6 2" xfId="2034"/>
    <cellStyle name="60% - Accent4 2 3" xfId="2035"/>
    <cellStyle name="60% - Accent4 2 4" xfId="2036"/>
    <cellStyle name="60% - Accent4 2 4 2" xfId="2037"/>
    <cellStyle name="60% - Accent4 2 4 2 2" xfId="2038"/>
    <cellStyle name="60% - Accent4 2 5" xfId="2039"/>
    <cellStyle name="60% - Accent4 2 5 2" xfId="2040"/>
    <cellStyle name="60% - Accent4 2 5 2 2" xfId="2041"/>
    <cellStyle name="60% - Accent4 2 6" xfId="2042"/>
    <cellStyle name="60% - Accent4 2 7" xfId="2043"/>
    <cellStyle name="60% - Accent4 3" xfId="2044"/>
    <cellStyle name="60% - Accent4 3 2" xfId="2045"/>
    <cellStyle name="60% - Accent4 3 3" xfId="2046"/>
    <cellStyle name="60% - Accent4 4" xfId="2047"/>
    <cellStyle name="60% - Accent4 5" xfId="2048"/>
    <cellStyle name="60% - Accent4 6" xfId="2049"/>
    <cellStyle name="60% - Accent4 7" xfId="2050"/>
    <cellStyle name="60% - Accent5 2" xfId="2051"/>
    <cellStyle name="60% - Accent5 2 2" xfId="2052"/>
    <cellStyle name="60% - Accent5 2 2 2" xfId="2053"/>
    <cellStyle name="60% - Accent5 2 2 2 2" xfId="2054"/>
    <cellStyle name="60% - Accent5 2 2 2 2 2" xfId="2055"/>
    <cellStyle name="60% - Accent5 2 2 2 3" xfId="2056"/>
    <cellStyle name="60% - Accent5 2 2 2 4" xfId="2057"/>
    <cellStyle name="60% - Accent5 2 2 3" xfId="2058"/>
    <cellStyle name="60% - Accent5 2 2 3 2" xfId="2059"/>
    <cellStyle name="60% - Accent5 2 2 3 2 2" xfId="2060"/>
    <cellStyle name="60% - Accent5 2 2 4" xfId="2061"/>
    <cellStyle name="60% - Accent5 2 2 5" xfId="2062"/>
    <cellStyle name="60% - Accent5 2 2 6" xfId="2063"/>
    <cellStyle name="60% - Accent5 2 2 6 2" xfId="2064"/>
    <cellStyle name="60% - Accent5 2 3" xfId="2065"/>
    <cellStyle name="60% - Accent5 2 4" xfId="2066"/>
    <cellStyle name="60% - Accent5 2 4 2" xfId="2067"/>
    <cellStyle name="60% - Accent5 2 4 2 2" xfId="2068"/>
    <cellStyle name="60% - Accent5 2 5" xfId="2069"/>
    <cellStyle name="60% - Accent5 2 5 2" xfId="2070"/>
    <cellStyle name="60% - Accent5 2 5 2 2" xfId="2071"/>
    <cellStyle name="60% - Accent5 2 6" xfId="2072"/>
    <cellStyle name="60% - Accent5 2 7" xfId="2073"/>
    <cellStyle name="60% - Accent5 3" xfId="2074"/>
    <cellStyle name="60% - Accent5 3 2" xfId="2075"/>
    <cellStyle name="60% - Accent5 3 3" xfId="2076"/>
    <cellStyle name="60% - Accent5 4" xfId="2077"/>
    <cellStyle name="60% - Accent5 5" xfId="2078"/>
    <cellStyle name="60% - Accent5 6" xfId="2079"/>
    <cellStyle name="60% - Accent5 7" xfId="2080"/>
    <cellStyle name="60% - Accent6 2" xfId="2081"/>
    <cellStyle name="60% - Accent6 2 2" xfId="2082"/>
    <cellStyle name="60% - Accent6 2 2 2" xfId="2083"/>
    <cellStyle name="60% - Accent6 2 2 2 2" xfId="2084"/>
    <cellStyle name="60% - Accent6 2 2 2 2 2" xfId="2085"/>
    <cellStyle name="60% - Accent6 2 2 2 3" xfId="2086"/>
    <cellStyle name="60% - Accent6 2 2 2 4" xfId="2087"/>
    <cellStyle name="60% - Accent6 2 2 3" xfId="2088"/>
    <cellStyle name="60% - Accent6 2 2 3 2" xfId="2089"/>
    <cellStyle name="60% - Accent6 2 2 3 2 2" xfId="2090"/>
    <cellStyle name="60% - Accent6 2 2 4" xfId="2091"/>
    <cellStyle name="60% - Accent6 2 2 5" xfId="2092"/>
    <cellStyle name="60% - Accent6 2 2 6" xfId="2093"/>
    <cellStyle name="60% - Accent6 2 2 6 2" xfId="2094"/>
    <cellStyle name="60% - Accent6 2 3" xfId="2095"/>
    <cellStyle name="60% - Accent6 2 4" xfId="2096"/>
    <cellStyle name="60% - Accent6 2 4 2" xfId="2097"/>
    <cellStyle name="60% - Accent6 2 4 2 2" xfId="2098"/>
    <cellStyle name="60% - Accent6 2 5" xfId="2099"/>
    <cellStyle name="60% - Accent6 2 5 2" xfId="2100"/>
    <cellStyle name="60% - Accent6 2 5 2 2" xfId="2101"/>
    <cellStyle name="60% - Accent6 2 6" xfId="2102"/>
    <cellStyle name="60% - Accent6 2 7" xfId="2103"/>
    <cellStyle name="60% - Accent6 3" xfId="2104"/>
    <cellStyle name="60% - Accent6 3 2" xfId="2105"/>
    <cellStyle name="60% - Accent6 3 3" xfId="2106"/>
    <cellStyle name="60% - Accent6 4" xfId="2107"/>
    <cellStyle name="60% - Accent6 5" xfId="2108"/>
    <cellStyle name="60% - Accent6 6" xfId="2109"/>
    <cellStyle name="60% - Accent6 7" xfId="2110"/>
    <cellStyle name="aaa" xfId="2111"/>
    <cellStyle name="Accent1 - 20%" xfId="2112"/>
    <cellStyle name="Accent1 - 20% 2" xfId="2113"/>
    <cellStyle name="Accent1 - 40%" xfId="2114"/>
    <cellStyle name="Accent1 - 40% 2" xfId="2115"/>
    <cellStyle name="Accent1 - 60%" xfId="2116"/>
    <cellStyle name="Accent1 2" xfId="2117"/>
    <cellStyle name="Accent1 2 2" xfId="2118"/>
    <cellStyle name="Accent1 2 2 2" xfId="2119"/>
    <cellStyle name="Accent1 2 2 2 2" xfId="2120"/>
    <cellStyle name="Accent1 2 2 2 2 2" xfId="2121"/>
    <cellStyle name="Accent1 2 2 2 3" xfId="2122"/>
    <cellStyle name="Accent1 2 2 2 4" xfId="2123"/>
    <cellStyle name="Accent1 2 2 3" xfId="2124"/>
    <cellStyle name="Accent1 2 2 3 2" xfId="2125"/>
    <cellStyle name="Accent1 2 2 3 2 2" xfId="2126"/>
    <cellStyle name="Accent1 2 2 4" xfId="2127"/>
    <cellStyle name="Accent1 2 2 5" xfId="2128"/>
    <cellStyle name="Accent1 2 2 6" xfId="2129"/>
    <cellStyle name="Accent1 2 2 6 2" xfId="2130"/>
    <cellStyle name="Accent1 2 3" xfId="2131"/>
    <cellStyle name="Accent1 2 4" xfId="2132"/>
    <cellStyle name="Accent1 2 4 2" xfId="2133"/>
    <cellStyle name="Accent1 2 4 2 2" xfId="2134"/>
    <cellStyle name="Accent1 2 5" xfId="2135"/>
    <cellStyle name="Accent1 2 5 2" xfId="2136"/>
    <cellStyle name="Accent1 2 5 2 2" xfId="2137"/>
    <cellStyle name="Accent1 2 6" xfId="2138"/>
    <cellStyle name="Accent1 2 7" xfId="2139"/>
    <cellStyle name="Accent1 3" xfId="2140"/>
    <cellStyle name="Accent1 3 2" xfId="2141"/>
    <cellStyle name="Accent1 3 3" xfId="2142"/>
    <cellStyle name="Accent1 4" xfId="2143"/>
    <cellStyle name="Accent1 5" xfId="2144"/>
    <cellStyle name="Accent1 6" xfId="2145"/>
    <cellStyle name="Accent1 7" xfId="2146"/>
    <cellStyle name="Accent2 - 20%" xfId="2147"/>
    <cellStyle name="Accent2 - 20% 2" xfId="2148"/>
    <cellStyle name="Accent2 - 40%" xfId="2149"/>
    <cellStyle name="Accent2 - 40% 2" xfId="2150"/>
    <cellStyle name="Accent2 - 60%" xfId="2151"/>
    <cellStyle name="Accent2 2" xfId="2152"/>
    <cellStyle name="Accent2 2 2" xfId="2153"/>
    <cellStyle name="Accent2 2 2 2" xfId="2154"/>
    <cellStyle name="Accent2 2 2 2 2" xfId="2155"/>
    <cellStyle name="Accent2 2 2 2 2 2" xfId="2156"/>
    <cellStyle name="Accent2 2 2 2 3" xfId="2157"/>
    <cellStyle name="Accent2 2 2 2 4" xfId="2158"/>
    <cellStyle name="Accent2 2 2 3" xfId="2159"/>
    <cellStyle name="Accent2 2 2 3 2" xfId="2160"/>
    <cellStyle name="Accent2 2 2 3 2 2" xfId="2161"/>
    <cellStyle name="Accent2 2 2 4" xfId="2162"/>
    <cellStyle name="Accent2 2 2 5" xfId="2163"/>
    <cellStyle name="Accent2 2 2 6" xfId="2164"/>
    <cellStyle name="Accent2 2 2 6 2" xfId="2165"/>
    <cellStyle name="Accent2 2 3" xfId="2166"/>
    <cellStyle name="Accent2 2 4" xfId="2167"/>
    <cellStyle name="Accent2 2 4 2" xfId="2168"/>
    <cellStyle name="Accent2 2 4 2 2" xfId="2169"/>
    <cellStyle name="Accent2 2 5" xfId="2170"/>
    <cellStyle name="Accent2 2 5 2" xfId="2171"/>
    <cellStyle name="Accent2 2 5 2 2" xfId="2172"/>
    <cellStyle name="Accent2 2 6" xfId="2173"/>
    <cellStyle name="Accent2 2 7" xfId="2174"/>
    <cellStyle name="Accent2 3" xfId="2175"/>
    <cellStyle name="Accent2 3 2" xfId="2176"/>
    <cellStyle name="Accent2 3 3" xfId="2177"/>
    <cellStyle name="Accent2 4" xfId="2178"/>
    <cellStyle name="Accent2 5" xfId="2179"/>
    <cellStyle name="Accent2 6" xfId="2180"/>
    <cellStyle name="Accent2 7" xfId="2181"/>
    <cellStyle name="Accent3 - 20%" xfId="2182"/>
    <cellStyle name="Accent3 - 20% 2" xfId="2183"/>
    <cellStyle name="Accent3 - 40%" xfId="2184"/>
    <cellStyle name="Accent3 - 40% 2" xfId="2185"/>
    <cellStyle name="Accent3 - 60%" xfId="2186"/>
    <cellStyle name="Accent3 2" xfId="2187"/>
    <cellStyle name="Accent3 2 2" xfId="2188"/>
    <cellStyle name="Accent3 2 2 2" xfId="2189"/>
    <cellStyle name="Accent3 2 2 2 2" xfId="2190"/>
    <cellStyle name="Accent3 2 2 2 2 2" xfId="2191"/>
    <cellStyle name="Accent3 2 2 2 3" xfId="2192"/>
    <cellStyle name="Accent3 2 2 2 4" xfId="2193"/>
    <cellStyle name="Accent3 2 2 3" xfId="2194"/>
    <cellStyle name="Accent3 2 2 3 2" xfId="2195"/>
    <cellStyle name="Accent3 2 2 3 2 2" xfId="2196"/>
    <cellStyle name="Accent3 2 2 4" xfId="2197"/>
    <cellStyle name="Accent3 2 2 5" xfId="2198"/>
    <cellStyle name="Accent3 2 2 6" xfId="2199"/>
    <cellStyle name="Accent3 2 2 6 2" xfId="2200"/>
    <cellStyle name="Accent3 2 3" xfId="2201"/>
    <cellStyle name="Accent3 2 4" xfId="2202"/>
    <cellStyle name="Accent3 2 4 2" xfId="2203"/>
    <cellStyle name="Accent3 2 4 2 2" xfId="2204"/>
    <cellStyle name="Accent3 2 5" xfId="2205"/>
    <cellStyle name="Accent3 2 5 2" xfId="2206"/>
    <cellStyle name="Accent3 2 5 2 2" xfId="2207"/>
    <cellStyle name="Accent3 2 6" xfId="2208"/>
    <cellStyle name="Accent3 2 7" xfId="2209"/>
    <cellStyle name="Accent3 3" xfId="2210"/>
    <cellStyle name="Accent3 3 2" xfId="2211"/>
    <cellStyle name="Accent3 3 3" xfId="2212"/>
    <cellStyle name="Accent3 4" xfId="2213"/>
    <cellStyle name="Accent3 5" xfId="2214"/>
    <cellStyle name="Accent3 6" xfId="2215"/>
    <cellStyle name="Accent3 7" xfId="2216"/>
    <cellStyle name="Accent4 - 20%" xfId="2217"/>
    <cellStyle name="Accent4 - 20% 2" xfId="2218"/>
    <cellStyle name="Accent4 - 40%" xfId="2219"/>
    <cellStyle name="Accent4 - 40% 2" xfId="2220"/>
    <cellStyle name="Accent4 - 60%" xfId="2221"/>
    <cellStyle name="Accent4 2" xfId="2222"/>
    <cellStyle name="Accent4 2 2" xfId="2223"/>
    <cellStyle name="Accent4 2 2 2" xfId="2224"/>
    <cellStyle name="Accent4 2 2 2 2" xfId="2225"/>
    <cellStyle name="Accent4 2 2 2 2 2" xfId="2226"/>
    <cellStyle name="Accent4 2 2 2 3" xfId="2227"/>
    <cellStyle name="Accent4 2 2 2 4" xfId="2228"/>
    <cellStyle name="Accent4 2 2 3" xfId="2229"/>
    <cellStyle name="Accent4 2 2 3 2" xfId="2230"/>
    <cellStyle name="Accent4 2 2 3 2 2" xfId="2231"/>
    <cellStyle name="Accent4 2 2 4" xfId="2232"/>
    <cellStyle name="Accent4 2 2 5" xfId="2233"/>
    <cellStyle name="Accent4 2 2 6" xfId="2234"/>
    <cellStyle name="Accent4 2 2 6 2" xfId="2235"/>
    <cellStyle name="Accent4 2 3" xfId="2236"/>
    <cellStyle name="Accent4 2 4" xfId="2237"/>
    <cellStyle name="Accent4 2 4 2" xfId="2238"/>
    <cellStyle name="Accent4 2 4 2 2" xfId="2239"/>
    <cellStyle name="Accent4 2 5" xfId="2240"/>
    <cellStyle name="Accent4 2 5 2" xfId="2241"/>
    <cellStyle name="Accent4 2 5 2 2" xfId="2242"/>
    <cellStyle name="Accent4 2 6" xfId="2243"/>
    <cellStyle name="Accent4 2 7" xfId="2244"/>
    <cellStyle name="Accent4 3" xfId="2245"/>
    <cellStyle name="Accent4 3 2" xfId="2246"/>
    <cellStyle name="Accent4 3 3" xfId="2247"/>
    <cellStyle name="Accent4 4" xfId="2248"/>
    <cellStyle name="Accent4 5" xfId="2249"/>
    <cellStyle name="Accent4 6" xfId="2250"/>
    <cellStyle name="Accent4 7" xfId="2251"/>
    <cellStyle name="Accent5 - 20%" xfId="2252"/>
    <cellStyle name="Accent5 - 20% 2" xfId="2253"/>
    <cellStyle name="Accent5 - 40%" xfId="2254"/>
    <cellStyle name="Accent5 - 40% 2" xfId="2255"/>
    <cellStyle name="Accent5 - 60%" xfId="2256"/>
    <cellStyle name="Accent5 2" xfId="2257"/>
    <cellStyle name="Accent5 2 2" xfId="2258"/>
    <cellStyle name="Accent5 2 2 2" xfId="2259"/>
    <cellStyle name="Accent5 2 2 2 2" xfId="2260"/>
    <cellStyle name="Accent5 2 2 2 2 2" xfId="2261"/>
    <cellStyle name="Accent5 2 2 2 3" xfId="2262"/>
    <cellStyle name="Accent5 2 2 2 4" xfId="2263"/>
    <cellStyle name="Accent5 2 2 3" xfId="2264"/>
    <cellStyle name="Accent5 2 2 3 2" xfId="2265"/>
    <cellStyle name="Accent5 2 2 3 2 2" xfId="2266"/>
    <cellStyle name="Accent5 2 2 4" xfId="2267"/>
    <cellStyle name="Accent5 2 2 5" xfId="2268"/>
    <cellStyle name="Accent5 2 2 6" xfId="2269"/>
    <cellStyle name="Accent5 2 2 6 2" xfId="2270"/>
    <cellStyle name="Accent5 2 3" xfId="2271"/>
    <cellStyle name="Accent5 2 4" xfId="2272"/>
    <cellStyle name="Accent5 2 4 2" xfId="2273"/>
    <cellStyle name="Accent5 2 4 2 2" xfId="2274"/>
    <cellStyle name="Accent5 2 5" xfId="2275"/>
    <cellStyle name="Accent5 2 5 2" xfId="2276"/>
    <cellStyle name="Accent5 2 5 2 2" xfId="2277"/>
    <cellStyle name="Accent5 2 6" xfId="2278"/>
    <cellStyle name="Accent5 2 7" xfId="2279"/>
    <cellStyle name="Accent5 3" xfId="2280"/>
    <cellStyle name="Accent5 3 2" xfId="2281"/>
    <cellStyle name="Accent5 3 3" xfId="2282"/>
    <cellStyle name="Accent5 4" xfId="2283"/>
    <cellStyle name="Accent5 5" xfId="2284"/>
    <cellStyle name="Accent5 6" xfId="2285"/>
    <cellStyle name="Accent5 7" xfId="2286"/>
    <cellStyle name="Accent6 - 20%" xfId="2287"/>
    <cellStyle name="Accent6 - 20% 2" xfId="2288"/>
    <cellStyle name="Accent6 - 40%" xfId="2289"/>
    <cellStyle name="Accent6 - 40% 2" xfId="2290"/>
    <cellStyle name="Accent6 - 60%" xfId="2291"/>
    <cellStyle name="Accent6 2" xfId="2292"/>
    <cellStyle name="Accent6 2 2" xfId="2293"/>
    <cellStyle name="Accent6 2 2 2" xfId="2294"/>
    <cellStyle name="Accent6 2 2 2 2" xfId="2295"/>
    <cellStyle name="Accent6 2 2 2 2 2" xfId="2296"/>
    <cellStyle name="Accent6 2 2 2 3" xfId="2297"/>
    <cellStyle name="Accent6 2 2 2 4" xfId="2298"/>
    <cellStyle name="Accent6 2 2 3" xfId="2299"/>
    <cellStyle name="Accent6 2 2 3 2" xfId="2300"/>
    <cellStyle name="Accent6 2 2 3 2 2" xfId="2301"/>
    <cellStyle name="Accent6 2 2 4" xfId="2302"/>
    <cellStyle name="Accent6 2 2 5" xfId="2303"/>
    <cellStyle name="Accent6 2 2 6" xfId="2304"/>
    <cellStyle name="Accent6 2 2 6 2" xfId="2305"/>
    <cellStyle name="Accent6 2 3" xfId="2306"/>
    <cellStyle name="Accent6 2 4" xfId="2307"/>
    <cellStyle name="Accent6 2 4 2" xfId="2308"/>
    <cellStyle name="Accent6 2 4 2 2" xfId="2309"/>
    <cellStyle name="Accent6 2 5" xfId="2310"/>
    <cellStyle name="Accent6 2 5 2" xfId="2311"/>
    <cellStyle name="Accent6 2 5 2 2" xfId="2312"/>
    <cellStyle name="Accent6 2 6" xfId="2313"/>
    <cellStyle name="Accent6 2 7" xfId="2314"/>
    <cellStyle name="Accent6 3" xfId="2315"/>
    <cellStyle name="Accent6 3 2" xfId="2316"/>
    <cellStyle name="Accent6 3 3" xfId="2317"/>
    <cellStyle name="Accent6 4" xfId="2318"/>
    <cellStyle name="Accent6 5" xfId="2319"/>
    <cellStyle name="Accent6 6" xfId="2320"/>
    <cellStyle name="Accent6 7" xfId="2321"/>
    <cellStyle name="Acrual" xfId="2322"/>
    <cellStyle name="Actual" xfId="2323"/>
    <cellStyle name="Actual Date" xfId="2324"/>
    <cellStyle name="ÅëÈ­ [0]_±âÅ¸" xfId="2325"/>
    <cellStyle name="ÅëÈ­_±âÅ¸" xfId="2326"/>
    <cellStyle name="Allign center" xfId="2327"/>
    <cellStyle name="alternate" xfId="2328"/>
    <cellStyle name="Ancillary" xfId="2329"/>
    <cellStyle name="ÄÞ¸¶ [0]_±âÅ¸" xfId="2330"/>
    <cellStyle name="ÄÞ¸¶_±âÅ¸" xfId="2331"/>
    <cellStyle name="Bad 2" xfId="2332"/>
    <cellStyle name="Bad 2 10" xfId="2333"/>
    <cellStyle name="Bad 2 11" xfId="2334"/>
    <cellStyle name="Bad 2 12" xfId="2335"/>
    <cellStyle name="Bad 2 13" xfId="2336"/>
    <cellStyle name="Bad 2 14" xfId="2337"/>
    <cellStyle name="Bad 2 15" xfId="2338"/>
    <cellStyle name="Bad 2 16" xfId="2339"/>
    <cellStyle name="Bad 2 17" xfId="2340"/>
    <cellStyle name="Bad 2 18" xfId="2341"/>
    <cellStyle name="Bad 2 19" xfId="2342"/>
    <cellStyle name="Bad 2 2" xfId="2343"/>
    <cellStyle name="Bad 2 2 2" xfId="2344"/>
    <cellStyle name="Bad 2 2 2 2" xfId="2345"/>
    <cellStyle name="Bad 2 2 2 2 2" xfId="2346"/>
    <cellStyle name="Bad 2 2 2 3" xfId="2347"/>
    <cellStyle name="Bad 2 2 2 4" xfId="2348"/>
    <cellStyle name="Bad 2 2 3" xfId="2349"/>
    <cellStyle name="Bad 2 2 3 2" xfId="2350"/>
    <cellStyle name="Bad 2 2 3 2 2" xfId="2351"/>
    <cellStyle name="Bad 2 2 4" xfId="2352"/>
    <cellStyle name="Bad 2 2 5" xfId="2353"/>
    <cellStyle name="Bad 2 2 6" xfId="2354"/>
    <cellStyle name="Bad 2 2 6 2" xfId="2355"/>
    <cellStyle name="Bad 2 20" xfId="2356"/>
    <cellStyle name="Bad 2 21" xfId="2357"/>
    <cellStyle name="Bad 2 22" xfId="2358"/>
    <cellStyle name="Bad 2 23" xfId="2359"/>
    <cellStyle name="Bad 2 24" xfId="2360"/>
    <cellStyle name="Bad 2 25" xfId="2361"/>
    <cellStyle name="Bad 2 26" xfId="2362"/>
    <cellStyle name="Bad 2 27" xfId="2363"/>
    <cellStyle name="Bad 2 28" xfId="2364"/>
    <cellStyle name="Bad 2 29" xfId="2365"/>
    <cellStyle name="Bad 2 3" xfId="2366"/>
    <cellStyle name="Bad 2 30" xfId="2367"/>
    <cellStyle name="Bad 2 31" xfId="2368"/>
    <cellStyle name="Bad 2 32" xfId="2369"/>
    <cellStyle name="Bad 2 33" xfId="2370"/>
    <cellStyle name="Bad 2 34" xfId="2371"/>
    <cellStyle name="Bad 2 35" xfId="2372"/>
    <cellStyle name="Bad 2 36" xfId="2373"/>
    <cellStyle name="Bad 2 37" xfId="2374"/>
    <cellStyle name="Bad 2 38" xfId="2375"/>
    <cellStyle name="Bad 2 39" xfId="2376"/>
    <cellStyle name="Bad 2 4" xfId="2377"/>
    <cellStyle name="Bad 2 4 2" xfId="2378"/>
    <cellStyle name="Bad 2 4 2 2" xfId="2379"/>
    <cellStyle name="Bad 2 40" xfId="2380"/>
    <cellStyle name="Bad 2 41" xfId="2381"/>
    <cellStyle name="Bad 2 42" xfId="2382"/>
    <cellStyle name="Bad 2 43" xfId="2383"/>
    <cellStyle name="Bad 2 44" xfId="2384"/>
    <cellStyle name="Bad 2 45" xfId="2385"/>
    <cellStyle name="Bad 2 46" xfId="2386"/>
    <cellStyle name="Bad 2 47" xfId="2387"/>
    <cellStyle name="Bad 2 48" xfId="2388"/>
    <cellStyle name="Bad 2 49" xfId="2389"/>
    <cellStyle name="Bad 2 5" xfId="2390"/>
    <cellStyle name="Bad 2 5 2" xfId="2391"/>
    <cellStyle name="Bad 2 5 2 2" xfId="2392"/>
    <cellStyle name="Bad 2 50" xfId="2393"/>
    <cellStyle name="Bad 2 51" xfId="2394"/>
    <cellStyle name="Bad 2 52" xfId="2395"/>
    <cellStyle name="Bad 2 53" xfId="2396"/>
    <cellStyle name="Bad 2 54" xfId="2397"/>
    <cellStyle name="Bad 2 55" xfId="2398"/>
    <cellStyle name="Bad 2 56" xfId="2399"/>
    <cellStyle name="Bad 2 57" xfId="2400"/>
    <cellStyle name="Bad 2 58" xfId="2401"/>
    <cellStyle name="Bad 2 59" xfId="2402"/>
    <cellStyle name="Bad 2 6" xfId="2403"/>
    <cellStyle name="Bad 2 60" xfId="2404"/>
    <cellStyle name="Bad 2 61" xfId="2405"/>
    <cellStyle name="Bad 2 62" xfId="2406"/>
    <cellStyle name="Bad 2 63" xfId="2407"/>
    <cellStyle name="Bad 2 7" xfId="2408"/>
    <cellStyle name="Bad 2 8" xfId="2409"/>
    <cellStyle name="Bad 2 9" xfId="2410"/>
    <cellStyle name="Bad 3" xfId="2411"/>
    <cellStyle name="Bad 3 10" xfId="2412"/>
    <cellStyle name="Bad 3 11" xfId="2413"/>
    <cellStyle name="Bad 3 12" xfId="2414"/>
    <cellStyle name="Bad 3 13" xfId="2415"/>
    <cellStyle name="Bad 3 14" xfId="2416"/>
    <cellStyle name="Bad 3 2" xfId="2417"/>
    <cellStyle name="Bad 3 3" xfId="2418"/>
    <cellStyle name="Bad 3 4" xfId="2419"/>
    <cellStyle name="Bad 3 5" xfId="2420"/>
    <cellStyle name="Bad 3 6" xfId="2421"/>
    <cellStyle name="Bad 3 7" xfId="2422"/>
    <cellStyle name="Bad 3 8" xfId="2423"/>
    <cellStyle name="Bad 3 9" xfId="2424"/>
    <cellStyle name="Bad 4" xfId="2425"/>
    <cellStyle name="Bad 4 2" xfId="2426"/>
    <cellStyle name="Bad 4 3" xfId="2427"/>
    <cellStyle name="Bad 5" xfId="2428"/>
    <cellStyle name="Bad 6" xfId="2429"/>
    <cellStyle name="Bad 7" xfId="2430"/>
    <cellStyle name="Bad 8" xfId="2431"/>
    <cellStyle name="Band 1" xfId="2432"/>
    <cellStyle name="Band 2" xfId="2433"/>
    <cellStyle name="billion" xfId="2434"/>
    <cellStyle name="blank" xfId="2435"/>
    <cellStyle name="blue axis cells" xfId="2436"/>
    <cellStyle name="Blue Percent" xfId="2437"/>
    <cellStyle name="blue text cells" xfId="2438"/>
    <cellStyle name="BMHeading" xfId="2439"/>
    <cellStyle name="BMPercent" xfId="2440"/>
    <cellStyle name="Body" xfId="2441"/>
    <cellStyle name="Bold/Border" xfId="2442"/>
    <cellStyle name="BooleanYorN" xfId="2443"/>
    <cellStyle name="bp--" xfId="2444"/>
    <cellStyle name="Brand Default" xfId="2445"/>
    <cellStyle name="Brand Source" xfId="2446"/>
    <cellStyle name="Brand Subtitle with Underline" xfId="2447"/>
    <cellStyle name="Brand Title" xfId="2448"/>
    <cellStyle name="Bullet" xfId="2449"/>
    <cellStyle name="c" xfId="2450"/>
    <cellStyle name="c_Bal Sheets" xfId="2451"/>
    <cellStyle name="c_Credit (2)" xfId="2452"/>
    <cellStyle name="c_Earnings" xfId="2453"/>
    <cellStyle name="c_Earnings (2)" xfId="2454"/>
    <cellStyle name="c_finsumm" xfId="2455"/>
    <cellStyle name="c_GoroWipTax-to2050_fromCo_Oct21_99" xfId="2456"/>
    <cellStyle name="c_HardInc " xfId="2457"/>
    <cellStyle name="c_Hist Inputs (2)" xfId="2458"/>
    <cellStyle name="c_IEL_finsumm" xfId="2459"/>
    <cellStyle name="c_IEL_finsumm1" xfId="2460"/>
    <cellStyle name="c_LBO Summary" xfId="2461"/>
    <cellStyle name="c_Schedules" xfId="2462"/>
    <cellStyle name="c_Trans Assump (2)" xfId="2463"/>
    <cellStyle name="c_Unit Price Sen. (2)" xfId="2464"/>
    <cellStyle name="Ç¥ÁØ_¿ù°£¿ä¾àº¸°í" xfId="2465"/>
    <cellStyle name="CALC Amount" xfId="2466"/>
    <cellStyle name="CALC Amount [1]" xfId="2467"/>
    <cellStyle name="Calc Currency (0)" xfId="2468"/>
    <cellStyle name="CalcInput" xfId="2469"/>
    <cellStyle name="Calcs" xfId="2470"/>
    <cellStyle name="Calculation 2" xfId="2471"/>
    <cellStyle name="Calculation 2 10" xfId="2472"/>
    <cellStyle name="Calculation 2 11" xfId="2473"/>
    <cellStyle name="Calculation 2 12" xfId="2474"/>
    <cellStyle name="Calculation 2 13" xfId="2475"/>
    <cellStyle name="Calculation 2 14" xfId="2476"/>
    <cellStyle name="Calculation 2 15" xfId="2477"/>
    <cellStyle name="Calculation 2 16" xfId="2478"/>
    <cellStyle name="Calculation 2 17" xfId="2479"/>
    <cellStyle name="Calculation 2 18" xfId="2480"/>
    <cellStyle name="Calculation 2 19" xfId="2481"/>
    <cellStyle name="Calculation 2 2" xfId="2482"/>
    <cellStyle name="Calculation 2 2 10" xfId="2483"/>
    <cellStyle name="Calculation 2 2 11" xfId="2484"/>
    <cellStyle name="Calculation 2 2 12" xfId="2485"/>
    <cellStyle name="Calculation 2 2 13" xfId="2486"/>
    <cellStyle name="Calculation 2 2 14" xfId="2487"/>
    <cellStyle name="Calculation 2 2 15" xfId="2488"/>
    <cellStyle name="Calculation 2 2 16" xfId="2489"/>
    <cellStyle name="Calculation 2 2 17" xfId="2490"/>
    <cellStyle name="Calculation 2 2 18" xfId="2491"/>
    <cellStyle name="Calculation 2 2 19" xfId="2492"/>
    <cellStyle name="Calculation 2 2 2" xfId="2493"/>
    <cellStyle name="Calculation 2 2 20" xfId="2494"/>
    <cellStyle name="Calculation 2 2 21" xfId="2495"/>
    <cellStyle name="Calculation 2 2 22" xfId="2496"/>
    <cellStyle name="Calculation 2 2 23" xfId="2497"/>
    <cellStyle name="Calculation 2 2 24" xfId="2498"/>
    <cellStyle name="Calculation 2 2 25" xfId="2499"/>
    <cellStyle name="Calculation 2 2 26" xfId="2500"/>
    <cellStyle name="Calculation 2 2 27" xfId="2501"/>
    <cellStyle name="Calculation 2 2 28" xfId="2502"/>
    <cellStyle name="Calculation 2 2 29" xfId="2503"/>
    <cellStyle name="Calculation 2 2 3" xfId="2504"/>
    <cellStyle name="Calculation 2 2 30" xfId="2505"/>
    <cellStyle name="Calculation 2 2 31" xfId="2506"/>
    <cellStyle name="Calculation 2 2 32" xfId="2507"/>
    <cellStyle name="Calculation 2 2 4" xfId="2508"/>
    <cellStyle name="Calculation 2 2 5" xfId="2509"/>
    <cellStyle name="Calculation 2 2 6" xfId="2510"/>
    <cellStyle name="Calculation 2 2 7" xfId="2511"/>
    <cellStyle name="Calculation 2 2 8" xfId="2512"/>
    <cellStyle name="Calculation 2 2 9" xfId="2513"/>
    <cellStyle name="Calculation 2 20" xfId="2514"/>
    <cellStyle name="Calculation 2 21" xfId="2515"/>
    <cellStyle name="Calculation 2 22" xfId="2516"/>
    <cellStyle name="Calculation 2 23" xfId="2517"/>
    <cellStyle name="Calculation 2 24" xfId="2518"/>
    <cellStyle name="Calculation 2 25" xfId="2519"/>
    <cellStyle name="Calculation 2 26" xfId="2520"/>
    <cellStyle name="Calculation 2 27" xfId="2521"/>
    <cellStyle name="Calculation 2 28" xfId="2522"/>
    <cellStyle name="Calculation 2 29" xfId="2523"/>
    <cellStyle name="Calculation 2 3" xfId="2524"/>
    <cellStyle name="Calculation 2 3 10" xfId="2525"/>
    <cellStyle name="Calculation 2 3 11" xfId="2526"/>
    <cellStyle name="Calculation 2 3 12" xfId="2527"/>
    <cellStyle name="Calculation 2 3 13" xfId="2528"/>
    <cellStyle name="Calculation 2 3 14" xfId="2529"/>
    <cellStyle name="Calculation 2 3 15" xfId="2530"/>
    <cellStyle name="Calculation 2 3 16" xfId="2531"/>
    <cellStyle name="Calculation 2 3 17" xfId="2532"/>
    <cellStyle name="Calculation 2 3 18" xfId="2533"/>
    <cellStyle name="Calculation 2 3 19" xfId="2534"/>
    <cellStyle name="Calculation 2 3 2" xfId="2535"/>
    <cellStyle name="Calculation 2 3 20" xfId="2536"/>
    <cellStyle name="Calculation 2 3 21" xfId="2537"/>
    <cellStyle name="Calculation 2 3 22" xfId="2538"/>
    <cellStyle name="Calculation 2 3 23" xfId="2539"/>
    <cellStyle name="Calculation 2 3 24" xfId="2540"/>
    <cellStyle name="Calculation 2 3 25" xfId="2541"/>
    <cellStyle name="Calculation 2 3 26" xfId="2542"/>
    <cellStyle name="Calculation 2 3 27" xfId="2543"/>
    <cellStyle name="Calculation 2 3 28" xfId="2544"/>
    <cellStyle name="Calculation 2 3 29" xfId="2545"/>
    <cellStyle name="Calculation 2 3 3" xfId="2546"/>
    <cellStyle name="Calculation 2 3 30" xfId="2547"/>
    <cellStyle name="Calculation 2 3 31" xfId="2548"/>
    <cellStyle name="Calculation 2 3 32" xfId="2549"/>
    <cellStyle name="Calculation 2 3 4" xfId="2550"/>
    <cellStyle name="Calculation 2 3 5" xfId="2551"/>
    <cellStyle name="Calculation 2 3 6" xfId="2552"/>
    <cellStyle name="Calculation 2 3 7" xfId="2553"/>
    <cellStyle name="Calculation 2 3 8" xfId="2554"/>
    <cellStyle name="Calculation 2 3 9" xfId="2555"/>
    <cellStyle name="Calculation 2 30" xfId="2556"/>
    <cellStyle name="Calculation 2 31" xfId="2557"/>
    <cellStyle name="Calculation 2 32" xfId="2558"/>
    <cellStyle name="Calculation 2 33" xfId="2559"/>
    <cellStyle name="Calculation 2 34" xfId="2560"/>
    <cellStyle name="Calculation 2 35" xfId="2561"/>
    <cellStyle name="Calculation 2 36" xfId="2562"/>
    <cellStyle name="Calculation 2 4" xfId="2563"/>
    <cellStyle name="Calculation 2 4 10" xfId="2564"/>
    <cellStyle name="Calculation 2 4 11" xfId="2565"/>
    <cellStyle name="Calculation 2 4 12" xfId="2566"/>
    <cellStyle name="Calculation 2 4 13" xfId="2567"/>
    <cellStyle name="Calculation 2 4 14" xfId="2568"/>
    <cellStyle name="Calculation 2 4 15" xfId="2569"/>
    <cellStyle name="Calculation 2 4 16" xfId="2570"/>
    <cellStyle name="Calculation 2 4 17" xfId="2571"/>
    <cellStyle name="Calculation 2 4 18" xfId="2572"/>
    <cellStyle name="Calculation 2 4 19" xfId="2573"/>
    <cellStyle name="Calculation 2 4 2" xfId="2574"/>
    <cellStyle name="Calculation 2 4 20" xfId="2575"/>
    <cellStyle name="Calculation 2 4 21" xfId="2576"/>
    <cellStyle name="Calculation 2 4 22" xfId="2577"/>
    <cellStyle name="Calculation 2 4 23" xfId="2578"/>
    <cellStyle name="Calculation 2 4 24" xfId="2579"/>
    <cellStyle name="Calculation 2 4 25" xfId="2580"/>
    <cellStyle name="Calculation 2 4 26" xfId="2581"/>
    <cellStyle name="Calculation 2 4 27" xfId="2582"/>
    <cellStyle name="Calculation 2 4 28" xfId="2583"/>
    <cellStyle name="Calculation 2 4 29" xfId="2584"/>
    <cellStyle name="Calculation 2 4 3" xfId="2585"/>
    <cellStyle name="Calculation 2 4 30" xfId="2586"/>
    <cellStyle name="Calculation 2 4 31" xfId="2587"/>
    <cellStyle name="Calculation 2 4 32" xfId="2588"/>
    <cellStyle name="Calculation 2 4 4" xfId="2589"/>
    <cellStyle name="Calculation 2 4 5" xfId="2590"/>
    <cellStyle name="Calculation 2 4 6" xfId="2591"/>
    <cellStyle name="Calculation 2 4 7" xfId="2592"/>
    <cellStyle name="Calculation 2 4 8" xfId="2593"/>
    <cellStyle name="Calculation 2 4 9" xfId="2594"/>
    <cellStyle name="Calculation 2 5" xfId="2595"/>
    <cellStyle name="Calculation 2 5 10" xfId="2596"/>
    <cellStyle name="Calculation 2 5 11" xfId="2597"/>
    <cellStyle name="Calculation 2 5 12" xfId="2598"/>
    <cellStyle name="Calculation 2 5 13" xfId="2599"/>
    <cellStyle name="Calculation 2 5 14" xfId="2600"/>
    <cellStyle name="Calculation 2 5 15" xfId="2601"/>
    <cellStyle name="Calculation 2 5 16" xfId="2602"/>
    <cellStyle name="Calculation 2 5 17" xfId="2603"/>
    <cellStyle name="Calculation 2 5 18" xfId="2604"/>
    <cellStyle name="Calculation 2 5 19" xfId="2605"/>
    <cellStyle name="Calculation 2 5 2" xfId="2606"/>
    <cellStyle name="Calculation 2 5 20" xfId="2607"/>
    <cellStyle name="Calculation 2 5 21" xfId="2608"/>
    <cellStyle name="Calculation 2 5 22" xfId="2609"/>
    <cellStyle name="Calculation 2 5 23" xfId="2610"/>
    <cellStyle name="Calculation 2 5 24" xfId="2611"/>
    <cellStyle name="Calculation 2 5 25" xfId="2612"/>
    <cellStyle name="Calculation 2 5 26" xfId="2613"/>
    <cellStyle name="Calculation 2 5 27" xfId="2614"/>
    <cellStyle name="Calculation 2 5 28" xfId="2615"/>
    <cellStyle name="Calculation 2 5 29" xfId="2616"/>
    <cellStyle name="Calculation 2 5 3" xfId="2617"/>
    <cellStyle name="Calculation 2 5 30" xfId="2618"/>
    <cellStyle name="Calculation 2 5 31" xfId="2619"/>
    <cellStyle name="Calculation 2 5 32" xfId="2620"/>
    <cellStyle name="Calculation 2 5 4" xfId="2621"/>
    <cellStyle name="Calculation 2 5 5" xfId="2622"/>
    <cellStyle name="Calculation 2 5 6" xfId="2623"/>
    <cellStyle name="Calculation 2 5 7" xfId="2624"/>
    <cellStyle name="Calculation 2 5 8" xfId="2625"/>
    <cellStyle name="Calculation 2 5 9" xfId="2626"/>
    <cellStyle name="Calculation 2 6" xfId="2627"/>
    <cellStyle name="Calculation 2 7" xfId="2628"/>
    <cellStyle name="Calculation 2 8" xfId="2629"/>
    <cellStyle name="Calculation 2 9" xfId="2630"/>
    <cellStyle name="Calculation 3" xfId="2631"/>
    <cellStyle name="Calculation 3 2" xfId="42457"/>
    <cellStyle name="Check" xfId="2632"/>
    <cellStyle name="Check Cell 2" xfId="2633"/>
    <cellStyle name="Check Cell 3" xfId="2634"/>
    <cellStyle name="ColBlue" xfId="2635"/>
    <cellStyle name="ColGreen" xfId="2636"/>
    <cellStyle name="ColRed" xfId="2637"/>
    <cellStyle name="column Head Underlined" xfId="2638"/>
    <cellStyle name="Column Heading" xfId="2639"/>
    <cellStyle name="ColumnHeading" xfId="2640"/>
    <cellStyle name="ColumnHeadings" xfId="2641"/>
    <cellStyle name="ColumnHeadings2" xfId="2642"/>
    <cellStyle name="Comma" xfId="42049" builtinId="3"/>
    <cellStyle name="Comma  - Style1" xfId="2643"/>
    <cellStyle name="Comma  - Style2" xfId="2644"/>
    <cellStyle name="Comma  - Style3" xfId="2645"/>
    <cellStyle name="Comma  - Style4" xfId="2646"/>
    <cellStyle name="Comma  - Style5" xfId="2647"/>
    <cellStyle name="Comma  - Style6" xfId="2648"/>
    <cellStyle name="Comma  - Style7" xfId="2649"/>
    <cellStyle name="Comma  - Style8" xfId="2650"/>
    <cellStyle name="Comma (0)" xfId="2651"/>
    <cellStyle name="Comma (1)" xfId="2652"/>
    <cellStyle name="Comma (2)" xfId="2653"/>
    <cellStyle name="Comma [1]" xfId="2654"/>
    <cellStyle name="Comma [1] 2" xfId="42112"/>
    <cellStyle name="Comma [1] 2 2" xfId="42113"/>
    <cellStyle name="Comma [1] 2 3" xfId="42114"/>
    <cellStyle name="Comma [1] 2 4" xfId="42115"/>
    <cellStyle name="Comma [1] 2 5" xfId="42116"/>
    <cellStyle name="Comma [1] 2 6" xfId="42117"/>
    <cellStyle name="Comma [1] 2 7" xfId="42118"/>
    <cellStyle name="Comma [1] 2 8" xfId="42119"/>
    <cellStyle name="Comma [2]" xfId="2655"/>
    <cellStyle name="Comma [3]" xfId="2656"/>
    <cellStyle name="Comma 0" xfId="2657"/>
    <cellStyle name="Comma 0*" xfId="2658"/>
    <cellStyle name="Comma 0_Model_Sep_2_02" xfId="2659"/>
    <cellStyle name="Comma 10" xfId="2660"/>
    <cellStyle name="Comma 11" xfId="2661"/>
    <cellStyle name="Comma 12" xfId="2662"/>
    <cellStyle name="Comma 13" xfId="2663"/>
    <cellStyle name="Comma 14" xfId="2664"/>
    <cellStyle name="Comma 15" xfId="2665"/>
    <cellStyle name="Comma 16" xfId="2666"/>
    <cellStyle name="Comma 17" xfId="2667"/>
    <cellStyle name="Comma 18" xfId="2668"/>
    <cellStyle name="Comma 19" xfId="2669"/>
    <cellStyle name="Comma 19 2" xfId="2670"/>
    <cellStyle name="Comma 2" xfId="2671"/>
    <cellStyle name="Comma 2 10" xfId="2672"/>
    <cellStyle name="Comma 2 10 10" xfId="2673"/>
    <cellStyle name="Comma 2 10 11" xfId="2674"/>
    <cellStyle name="Comma 2 10 12" xfId="2675"/>
    <cellStyle name="Comma 2 10 2" xfId="2676"/>
    <cellStyle name="Comma 2 10 2 2" xfId="2677"/>
    <cellStyle name="Comma 2 10 2 3" xfId="2678"/>
    <cellStyle name="Comma 2 10 3" xfId="2679"/>
    <cellStyle name="Comma 2 10 4" xfId="2680"/>
    <cellStyle name="Comma 2 10 5" xfId="2681"/>
    <cellStyle name="Comma 2 10 6" xfId="2682"/>
    <cellStyle name="Comma 2 10 6 2" xfId="2683"/>
    <cellStyle name="Comma 2 10 7" xfId="2684"/>
    <cellStyle name="Comma 2 10 7 2" xfId="2685"/>
    <cellStyle name="Comma 2 10 7 3" xfId="2686"/>
    <cellStyle name="Comma 2 10 8" xfId="2687"/>
    <cellStyle name="Comma 2 10 9" xfId="2688"/>
    <cellStyle name="Comma 2 100" xfId="2689"/>
    <cellStyle name="Comma 2 101" xfId="2690"/>
    <cellStyle name="Comma 2 102" xfId="2691"/>
    <cellStyle name="Comma 2 103" xfId="2692"/>
    <cellStyle name="Comma 2 104" xfId="2693"/>
    <cellStyle name="Comma 2 105" xfId="2694"/>
    <cellStyle name="Comma 2 106" xfId="2695"/>
    <cellStyle name="Comma 2 107" xfId="2696"/>
    <cellStyle name="Comma 2 108" xfId="2697"/>
    <cellStyle name="Comma 2 109" xfId="2698"/>
    <cellStyle name="Comma 2 11" xfId="2699"/>
    <cellStyle name="Comma 2 110" xfId="2700"/>
    <cellStyle name="Comma 2 111" xfId="2701"/>
    <cellStyle name="Comma 2 112" xfId="2702"/>
    <cellStyle name="Comma 2 113" xfId="2703"/>
    <cellStyle name="Comma 2 114" xfId="2704"/>
    <cellStyle name="Comma 2 115" xfId="2705"/>
    <cellStyle name="Comma 2 116" xfId="2706"/>
    <cellStyle name="Comma 2 117" xfId="2707"/>
    <cellStyle name="Comma 2 118" xfId="2708"/>
    <cellStyle name="Comma 2 119" xfId="2709"/>
    <cellStyle name="Comma 2 12" xfId="2710"/>
    <cellStyle name="Comma 2 120" xfId="2711"/>
    <cellStyle name="Comma 2 121" xfId="2712"/>
    <cellStyle name="Comma 2 122" xfId="2713"/>
    <cellStyle name="Comma 2 123" xfId="2714"/>
    <cellStyle name="Comma 2 124" xfId="2715"/>
    <cellStyle name="Comma 2 125" xfId="2716"/>
    <cellStyle name="Comma 2 126" xfId="2717"/>
    <cellStyle name="Comma 2 127" xfId="2718"/>
    <cellStyle name="Comma 2 13" xfId="2719"/>
    <cellStyle name="Comma 2 14" xfId="2720"/>
    <cellStyle name="Comma 2 15" xfId="2721"/>
    <cellStyle name="Comma 2 16" xfId="2722"/>
    <cellStyle name="Comma 2 17" xfId="2723"/>
    <cellStyle name="Comma 2 18" xfId="2724"/>
    <cellStyle name="Comma 2 19" xfId="2725"/>
    <cellStyle name="Comma 2 2" xfId="2726"/>
    <cellStyle name="Comma 2 2 10" xfId="2727"/>
    <cellStyle name="Comma 2 2 11" xfId="2728"/>
    <cellStyle name="Comma 2 2 12" xfId="2729"/>
    <cellStyle name="Comma 2 2 13" xfId="2730"/>
    <cellStyle name="Comma 2 2 14" xfId="2731"/>
    <cellStyle name="Comma 2 2 15" xfId="2732"/>
    <cellStyle name="Comma 2 2 16" xfId="2733"/>
    <cellStyle name="Comma 2 2 17" xfId="2734"/>
    <cellStyle name="Comma 2 2 18" xfId="2735"/>
    <cellStyle name="Comma 2 2 19" xfId="2736"/>
    <cellStyle name="Comma 2 2 2" xfId="2737"/>
    <cellStyle name="Comma 2 2 2 10" xfId="2738"/>
    <cellStyle name="Comma 2 2 2 11" xfId="2739"/>
    <cellStyle name="Comma 2 2 2 12" xfId="2740"/>
    <cellStyle name="Comma 2 2 2 13" xfId="2741"/>
    <cellStyle name="Comma 2 2 2 14" xfId="2742"/>
    <cellStyle name="Comma 2 2 2 15" xfId="2743"/>
    <cellStyle name="Comma 2 2 2 16" xfId="2744"/>
    <cellStyle name="Comma 2 2 2 17" xfId="42120"/>
    <cellStyle name="Comma 2 2 2 18" xfId="42121"/>
    <cellStyle name="Comma 2 2 2 2" xfId="2745"/>
    <cellStyle name="Comma 2 2 2 2 2" xfId="2746"/>
    <cellStyle name="Comma 2 2 2 2 2 10" xfId="2747"/>
    <cellStyle name="Comma 2 2 2 2 2 11" xfId="2748"/>
    <cellStyle name="Comma 2 2 2 2 2 12" xfId="2749"/>
    <cellStyle name="Comma 2 2 2 2 2 13" xfId="2750"/>
    <cellStyle name="Comma 2 2 2 2 2 14" xfId="2751"/>
    <cellStyle name="Comma 2 2 2 2 2 2" xfId="2752"/>
    <cellStyle name="Comma 2 2 2 2 2 3" xfId="2753"/>
    <cellStyle name="Comma 2 2 2 2 2 4" xfId="2754"/>
    <cellStyle name="Comma 2 2 2 2 2 5" xfId="2755"/>
    <cellStyle name="Comma 2 2 2 2 2 6" xfId="2756"/>
    <cellStyle name="Comma 2 2 2 2 2 7" xfId="2757"/>
    <cellStyle name="Comma 2 2 2 2 2 8" xfId="2758"/>
    <cellStyle name="Comma 2 2 2 2 2 9" xfId="2759"/>
    <cellStyle name="Comma 2 2 2 2 3" xfId="42122"/>
    <cellStyle name="Comma 2 2 2 2 4" xfId="42123"/>
    <cellStyle name="Comma 2 2 2 2 5" xfId="42124"/>
    <cellStyle name="Comma 2 2 2 2 6" xfId="42125"/>
    <cellStyle name="Comma 2 2 2 2 7" xfId="42126"/>
    <cellStyle name="Comma 2 2 2 2 8" xfId="42127"/>
    <cellStyle name="Comma 2 2 2 3" xfId="2760"/>
    <cellStyle name="Comma 2 2 2 4" xfId="2761"/>
    <cellStyle name="Comma 2 2 2 5" xfId="2762"/>
    <cellStyle name="Comma 2 2 2 5 2" xfId="42128"/>
    <cellStyle name="Comma 2 2 2 5 3" xfId="42129"/>
    <cellStyle name="Comma 2 2 2 5 4" xfId="42130"/>
    <cellStyle name="Comma 2 2 2 5 5" xfId="42131"/>
    <cellStyle name="Comma 2 2 2 5 6" xfId="42132"/>
    <cellStyle name="Comma 2 2 2 5 7" xfId="42133"/>
    <cellStyle name="Comma 2 2 2 6" xfId="2763"/>
    <cellStyle name="Comma 2 2 2 7" xfId="2764"/>
    <cellStyle name="Comma 2 2 2 8" xfId="2765"/>
    <cellStyle name="Comma 2 2 2 9" xfId="2766"/>
    <cellStyle name="Comma 2 2 20" xfId="2767"/>
    <cellStyle name="Comma 2 2 21" xfId="2768"/>
    <cellStyle name="Comma 2 2 22" xfId="2769"/>
    <cellStyle name="Comma 2 2 23" xfId="2770"/>
    <cellStyle name="Comma 2 2 24" xfId="2771"/>
    <cellStyle name="Comma 2 2 25" xfId="2772"/>
    <cellStyle name="Comma 2 2 26" xfId="2773"/>
    <cellStyle name="Comma 2 2 27" xfId="2774"/>
    <cellStyle name="Comma 2 2 28" xfId="2775"/>
    <cellStyle name="Comma 2 2 29" xfId="2776"/>
    <cellStyle name="Comma 2 2 3" xfId="2777"/>
    <cellStyle name="Comma 2 2 3 10" xfId="2778"/>
    <cellStyle name="Comma 2 2 3 11" xfId="2779"/>
    <cellStyle name="Comma 2 2 3 12" xfId="2780"/>
    <cellStyle name="Comma 2 2 3 13" xfId="2781"/>
    <cellStyle name="Comma 2 2 3 2" xfId="2782"/>
    <cellStyle name="Comma 2 2 3 3" xfId="2783"/>
    <cellStyle name="Comma 2 2 3 4" xfId="2784"/>
    <cellStyle name="Comma 2 2 3 5" xfId="2785"/>
    <cellStyle name="Comma 2 2 3 6" xfId="2786"/>
    <cellStyle name="Comma 2 2 3 7" xfId="2787"/>
    <cellStyle name="Comma 2 2 3 8" xfId="2788"/>
    <cellStyle name="Comma 2 2 3 9" xfId="2789"/>
    <cellStyle name="Comma 2 2 30" xfId="2790"/>
    <cellStyle name="Comma 2 2 31" xfId="2791"/>
    <cellStyle name="Comma 2 2 32" xfId="2792"/>
    <cellStyle name="Comma 2 2 33" xfId="2793"/>
    <cellStyle name="Comma 2 2 34" xfId="2794"/>
    <cellStyle name="Comma 2 2 35" xfId="2795"/>
    <cellStyle name="Comma 2 2 36" xfId="2796"/>
    <cellStyle name="Comma 2 2 37" xfId="2797"/>
    <cellStyle name="Comma 2 2 38" xfId="2798"/>
    <cellStyle name="Comma 2 2 39" xfId="2799"/>
    <cellStyle name="Comma 2 2 4" xfId="2800"/>
    <cellStyle name="Comma 2 2 4 2" xfId="42134"/>
    <cellStyle name="Comma 2 2 4 2 2" xfId="42135"/>
    <cellStyle name="Comma 2 2 4 2 3" xfId="42136"/>
    <cellStyle name="Comma 2 2 4 2 4" xfId="42137"/>
    <cellStyle name="Comma 2 2 4 2 5" xfId="42138"/>
    <cellStyle name="Comma 2 2 4 2 6" xfId="42139"/>
    <cellStyle name="Comma 2 2 4 2 7" xfId="42140"/>
    <cellStyle name="Comma 2 2 4 3" xfId="42141"/>
    <cellStyle name="Comma 2 2 4 4" xfId="42142"/>
    <cellStyle name="Comma 2 2 4 5" xfId="42143"/>
    <cellStyle name="Comma 2 2 4 6" xfId="42144"/>
    <cellStyle name="Comma 2 2 4 7" xfId="42145"/>
    <cellStyle name="Comma 2 2 4 8" xfId="42146"/>
    <cellStyle name="Comma 2 2 40" xfId="2801"/>
    <cellStyle name="Comma 2 2 41" xfId="2802"/>
    <cellStyle name="Comma 2 2 42" xfId="2803"/>
    <cellStyle name="Comma 2 2 43" xfId="2804"/>
    <cellStyle name="Comma 2 2 44" xfId="2805"/>
    <cellStyle name="Comma 2 2 45" xfId="2806"/>
    <cellStyle name="Comma 2 2 46" xfId="2807"/>
    <cellStyle name="Comma 2 2 47" xfId="2808"/>
    <cellStyle name="Comma 2 2 5" xfId="2809"/>
    <cellStyle name="Comma 2 2 6" xfId="2810"/>
    <cellStyle name="Comma 2 2 6 2" xfId="42147"/>
    <cellStyle name="Comma 2 2 6 3" xfId="42148"/>
    <cellStyle name="Comma 2 2 6 4" xfId="42149"/>
    <cellStyle name="Comma 2 2 6 5" xfId="42150"/>
    <cellStyle name="Comma 2 2 6 6" xfId="42151"/>
    <cellStyle name="Comma 2 2 6 7" xfId="42152"/>
    <cellStyle name="Comma 2 2 7" xfId="2811"/>
    <cellStyle name="Comma 2 2 8" xfId="2812"/>
    <cellStyle name="Comma 2 2 9" xfId="2813"/>
    <cellStyle name="Comma 2 2_3.1.2 DB Pension Detail" xfId="2814"/>
    <cellStyle name="Comma 2 20" xfId="2815"/>
    <cellStyle name="Comma 2 21" xfId="2816"/>
    <cellStyle name="Comma 2 22" xfId="2817"/>
    <cellStyle name="Comma 2 23" xfId="2818"/>
    <cellStyle name="Comma 2 24" xfId="2819"/>
    <cellStyle name="Comma 2 25" xfId="2820"/>
    <cellStyle name="Comma 2 26" xfId="2821"/>
    <cellStyle name="Comma 2 27" xfId="2822"/>
    <cellStyle name="Comma 2 28" xfId="2823"/>
    <cellStyle name="Comma 2 29" xfId="2824"/>
    <cellStyle name="Comma 2 3" xfId="2825"/>
    <cellStyle name="Comma 2 3 10" xfId="2826"/>
    <cellStyle name="Comma 2 3 11" xfId="2827"/>
    <cellStyle name="Comma 2 3 12" xfId="2828"/>
    <cellStyle name="Comma 2 3 13" xfId="2829"/>
    <cellStyle name="Comma 2 3 14" xfId="2830"/>
    <cellStyle name="Comma 2 3 15" xfId="2831"/>
    <cellStyle name="Comma 2 3 16" xfId="2832"/>
    <cellStyle name="Comma 2 3 17" xfId="2833"/>
    <cellStyle name="Comma 2 3 18" xfId="2834"/>
    <cellStyle name="Comma 2 3 19" xfId="2835"/>
    <cellStyle name="Comma 2 3 2" xfId="2836"/>
    <cellStyle name="Comma 2 3 2 2" xfId="2837"/>
    <cellStyle name="Comma 2 3 2 2 10" xfId="2838"/>
    <cellStyle name="Comma 2 3 2 2 11" xfId="2839"/>
    <cellStyle name="Comma 2 3 2 2 12" xfId="2840"/>
    <cellStyle name="Comma 2 3 2 2 13" xfId="2841"/>
    <cellStyle name="Comma 2 3 2 2 14" xfId="2842"/>
    <cellStyle name="Comma 2 3 2 2 15" xfId="2843"/>
    <cellStyle name="Comma 2 3 2 2 2" xfId="2844"/>
    <cellStyle name="Comma 2 3 2 2 3" xfId="2845"/>
    <cellStyle name="Comma 2 3 2 2 4" xfId="2846"/>
    <cellStyle name="Comma 2 3 2 2 5" xfId="2847"/>
    <cellStyle name="Comma 2 3 2 2 6" xfId="2848"/>
    <cellStyle name="Comma 2 3 2 2 7" xfId="2849"/>
    <cellStyle name="Comma 2 3 2 2 8" xfId="2850"/>
    <cellStyle name="Comma 2 3 2 2 9" xfId="2851"/>
    <cellStyle name="Comma 2 3 2_3.1.2 DB Pension Detail" xfId="2852"/>
    <cellStyle name="Comma 2 3 20" xfId="2853"/>
    <cellStyle name="Comma 2 3 21" xfId="2854"/>
    <cellStyle name="Comma 2 3 22" xfId="2855"/>
    <cellStyle name="Comma 2 3 23" xfId="2856"/>
    <cellStyle name="Comma 2 3 24" xfId="2857"/>
    <cellStyle name="Comma 2 3 25" xfId="2858"/>
    <cellStyle name="Comma 2 3 26" xfId="2859"/>
    <cellStyle name="Comma 2 3 27" xfId="2860"/>
    <cellStyle name="Comma 2 3 28" xfId="2861"/>
    <cellStyle name="Comma 2 3 29" xfId="2862"/>
    <cellStyle name="Comma 2 3 3" xfId="2863"/>
    <cellStyle name="Comma 2 3 3 10" xfId="2864"/>
    <cellStyle name="Comma 2 3 3 11" xfId="2865"/>
    <cellStyle name="Comma 2 3 3 12" xfId="2866"/>
    <cellStyle name="Comma 2 3 3 13" xfId="2867"/>
    <cellStyle name="Comma 2 3 3 2" xfId="2868"/>
    <cellStyle name="Comma 2 3 3 3" xfId="2869"/>
    <cellStyle name="Comma 2 3 3 4" xfId="2870"/>
    <cellStyle name="Comma 2 3 3 5" xfId="2871"/>
    <cellStyle name="Comma 2 3 3 6" xfId="2872"/>
    <cellStyle name="Comma 2 3 3 7" xfId="2873"/>
    <cellStyle name="Comma 2 3 3 8" xfId="2874"/>
    <cellStyle name="Comma 2 3 3 9" xfId="2875"/>
    <cellStyle name="Comma 2 3 30" xfId="2876"/>
    <cellStyle name="Comma 2 3 31" xfId="2877"/>
    <cellStyle name="Comma 2 3 32" xfId="2878"/>
    <cellStyle name="Comma 2 3 33" xfId="2879"/>
    <cellStyle name="Comma 2 3 34" xfId="2880"/>
    <cellStyle name="Comma 2 3 35" xfId="2881"/>
    <cellStyle name="Comma 2 3 36" xfId="2882"/>
    <cellStyle name="Comma 2 3 37" xfId="2883"/>
    <cellStyle name="Comma 2 3 38" xfId="2884"/>
    <cellStyle name="Comma 2 3 39" xfId="2885"/>
    <cellStyle name="Comma 2 3 4" xfId="2886"/>
    <cellStyle name="Comma 2 3 40" xfId="2887"/>
    <cellStyle name="Comma 2 3 41" xfId="2888"/>
    <cellStyle name="Comma 2 3 42" xfId="2889"/>
    <cellStyle name="Comma 2 3 43" xfId="2890"/>
    <cellStyle name="Comma 2 3 44" xfId="2891"/>
    <cellStyle name="Comma 2 3 45" xfId="2892"/>
    <cellStyle name="Comma 2 3 46" xfId="2893"/>
    <cellStyle name="Comma 2 3 47" xfId="2894"/>
    <cellStyle name="Comma 2 3 48" xfId="2895"/>
    <cellStyle name="Comma 2 3 5" xfId="2896"/>
    <cellStyle name="Comma 2 3 6" xfId="2897"/>
    <cellStyle name="Comma 2 3 7" xfId="2898"/>
    <cellStyle name="Comma 2 3 8" xfId="2899"/>
    <cellStyle name="Comma 2 3 9" xfId="2900"/>
    <cellStyle name="Comma 2 3_3.1.2 DB Pension Detail" xfId="2901"/>
    <cellStyle name="Comma 2 30" xfId="2902"/>
    <cellStyle name="Comma 2 31" xfId="2903"/>
    <cellStyle name="Comma 2 32" xfId="2904"/>
    <cellStyle name="Comma 2 33" xfId="2905"/>
    <cellStyle name="Comma 2 34" xfId="2906"/>
    <cellStyle name="Comma 2 35" xfId="2907"/>
    <cellStyle name="Comma 2 36" xfId="2908"/>
    <cellStyle name="Comma 2 37" xfId="2909"/>
    <cellStyle name="Comma 2 38" xfId="2910"/>
    <cellStyle name="Comma 2 39" xfId="2911"/>
    <cellStyle name="Comma 2 4" xfId="2912"/>
    <cellStyle name="Comma 2 4 10" xfId="2913"/>
    <cellStyle name="Comma 2 4 11" xfId="2914"/>
    <cellStyle name="Comma 2 4 12" xfId="2915"/>
    <cellStyle name="Comma 2 4 13" xfId="2916"/>
    <cellStyle name="Comma 2 4 14" xfId="2917"/>
    <cellStyle name="Comma 2 4 15" xfId="2918"/>
    <cellStyle name="Comma 2 4 16" xfId="2919"/>
    <cellStyle name="Comma 2 4 17" xfId="2920"/>
    <cellStyle name="Comma 2 4 18" xfId="2921"/>
    <cellStyle name="Comma 2 4 19" xfId="2922"/>
    <cellStyle name="Comma 2 4 2" xfId="2923"/>
    <cellStyle name="Comma 2 4 2 10" xfId="2924"/>
    <cellStyle name="Comma 2 4 2 11" xfId="2925"/>
    <cellStyle name="Comma 2 4 2 12" xfId="2926"/>
    <cellStyle name="Comma 2 4 2 13" xfId="2927"/>
    <cellStyle name="Comma 2 4 2 14" xfId="2928"/>
    <cellStyle name="Comma 2 4 2 15" xfId="2929"/>
    <cellStyle name="Comma 2 4 2 16" xfId="2930"/>
    <cellStyle name="Comma 2 4 2 17" xfId="2931"/>
    <cellStyle name="Comma 2 4 2 2" xfId="2932"/>
    <cellStyle name="Comma 2 4 2 3" xfId="2933"/>
    <cellStyle name="Comma 2 4 2 4" xfId="2934"/>
    <cellStyle name="Comma 2 4 2 5" xfId="2935"/>
    <cellStyle name="Comma 2 4 2 6" xfId="2936"/>
    <cellStyle name="Comma 2 4 2 7" xfId="2937"/>
    <cellStyle name="Comma 2 4 2 8" xfId="2938"/>
    <cellStyle name="Comma 2 4 2 9" xfId="2939"/>
    <cellStyle name="Comma 2 4 20" xfId="2940"/>
    <cellStyle name="Comma 2 4 21" xfId="2941"/>
    <cellStyle name="Comma 2 4 22" xfId="2942"/>
    <cellStyle name="Comma 2 4 23" xfId="2943"/>
    <cellStyle name="Comma 2 4 24" xfId="2944"/>
    <cellStyle name="Comma 2 4 25" xfId="2945"/>
    <cellStyle name="Comma 2 4 26" xfId="2946"/>
    <cellStyle name="Comma 2 4 27" xfId="2947"/>
    <cellStyle name="Comma 2 4 28" xfId="2948"/>
    <cellStyle name="Comma 2 4 29" xfId="2949"/>
    <cellStyle name="Comma 2 4 3" xfId="2950"/>
    <cellStyle name="Comma 2 4 30" xfId="2951"/>
    <cellStyle name="Comma 2 4 31" xfId="2952"/>
    <cellStyle name="Comma 2 4 32" xfId="2953"/>
    <cellStyle name="Comma 2 4 33" xfId="2954"/>
    <cellStyle name="Comma 2 4 34" xfId="2955"/>
    <cellStyle name="Comma 2 4 35" xfId="2956"/>
    <cellStyle name="Comma 2 4 36" xfId="2957"/>
    <cellStyle name="Comma 2 4 37" xfId="2958"/>
    <cellStyle name="Comma 2 4 38" xfId="2959"/>
    <cellStyle name="Comma 2 4 39" xfId="2960"/>
    <cellStyle name="Comma 2 4 4" xfId="2961"/>
    <cellStyle name="Comma 2 4 40" xfId="2962"/>
    <cellStyle name="Comma 2 4 41" xfId="2963"/>
    <cellStyle name="Comma 2 4 42" xfId="2964"/>
    <cellStyle name="Comma 2 4 43" xfId="2965"/>
    <cellStyle name="Comma 2 4 44" xfId="2966"/>
    <cellStyle name="Comma 2 4 45" xfId="2967"/>
    <cellStyle name="Comma 2 4 46" xfId="2968"/>
    <cellStyle name="Comma 2 4 47" xfId="2969"/>
    <cellStyle name="Comma 2 4 48" xfId="2970"/>
    <cellStyle name="Comma 2 4 49" xfId="2971"/>
    <cellStyle name="Comma 2 4 5" xfId="2972"/>
    <cellStyle name="Comma 2 4 50" xfId="2973"/>
    <cellStyle name="Comma 2 4 51" xfId="2974"/>
    <cellStyle name="Comma 2 4 52" xfId="2975"/>
    <cellStyle name="Comma 2 4 53" xfId="2976"/>
    <cellStyle name="Comma 2 4 54" xfId="2977"/>
    <cellStyle name="Comma 2 4 55" xfId="2978"/>
    <cellStyle name="Comma 2 4 56" xfId="2979"/>
    <cellStyle name="Comma 2 4 57" xfId="2980"/>
    <cellStyle name="Comma 2 4 58" xfId="2981"/>
    <cellStyle name="Comma 2 4 59" xfId="2982"/>
    <cellStyle name="Comma 2 4 6" xfId="2983"/>
    <cellStyle name="Comma 2 4 60" xfId="2984"/>
    <cellStyle name="Comma 2 4 61" xfId="2985"/>
    <cellStyle name="Comma 2 4 62" xfId="2986"/>
    <cellStyle name="Comma 2 4 63" xfId="2987"/>
    <cellStyle name="Comma 2 4 64" xfId="2988"/>
    <cellStyle name="Comma 2 4 65" xfId="2989"/>
    <cellStyle name="Comma 2 4 66" xfId="2990"/>
    <cellStyle name="Comma 2 4 67" xfId="2991"/>
    <cellStyle name="Comma 2 4 68" xfId="2992"/>
    <cellStyle name="Comma 2 4 69" xfId="2993"/>
    <cellStyle name="Comma 2 4 7" xfId="2994"/>
    <cellStyle name="Comma 2 4 70" xfId="2995"/>
    <cellStyle name="Comma 2 4 71" xfId="2996"/>
    <cellStyle name="Comma 2 4 72" xfId="2997"/>
    <cellStyle name="Comma 2 4 73" xfId="2998"/>
    <cellStyle name="Comma 2 4 74" xfId="2999"/>
    <cellStyle name="Comma 2 4 75" xfId="3000"/>
    <cellStyle name="Comma 2 4 76" xfId="3001"/>
    <cellStyle name="Comma 2 4 77" xfId="3002"/>
    <cellStyle name="Comma 2 4 78" xfId="3003"/>
    <cellStyle name="Comma 2 4 8" xfId="3004"/>
    <cellStyle name="Comma 2 4 9" xfId="3005"/>
    <cellStyle name="Comma 2 40" xfId="3006"/>
    <cellStyle name="Comma 2 41" xfId="3007"/>
    <cellStyle name="Comma 2 42" xfId="3008"/>
    <cellStyle name="Comma 2 43" xfId="3009"/>
    <cellStyle name="Comma 2 44" xfId="3010"/>
    <cellStyle name="Comma 2 45" xfId="3011"/>
    <cellStyle name="Comma 2 46" xfId="3012"/>
    <cellStyle name="Comma 2 47" xfId="3013"/>
    <cellStyle name="Comma 2 48" xfId="3014"/>
    <cellStyle name="Comma 2 49" xfId="3015"/>
    <cellStyle name="Comma 2 5" xfId="3016"/>
    <cellStyle name="Comma 2 50" xfId="3017"/>
    <cellStyle name="Comma 2 51" xfId="3018"/>
    <cellStyle name="Comma 2 51 10" xfId="3019"/>
    <cellStyle name="Comma 2 51 11" xfId="3020"/>
    <cellStyle name="Comma 2 51 12" xfId="3021"/>
    <cellStyle name="Comma 2 51 13" xfId="3022"/>
    <cellStyle name="Comma 2 51 14" xfId="3023"/>
    <cellStyle name="Comma 2 51 15" xfId="3024"/>
    <cellStyle name="Comma 2 51 16" xfId="3025"/>
    <cellStyle name="Comma 2 51 17" xfId="3026"/>
    <cellStyle name="Comma 2 51 2" xfId="3027"/>
    <cellStyle name="Comma 2 51 3" xfId="3028"/>
    <cellStyle name="Comma 2 51 4" xfId="3029"/>
    <cellStyle name="Comma 2 51 5" xfId="3030"/>
    <cellStyle name="Comma 2 51 6" xfId="3031"/>
    <cellStyle name="Comma 2 51 7" xfId="3032"/>
    <cellStyle name="Comma 2 51 8" xfId="3033"/>
    <cellStyle name="Comma 2 51 9" xfId="3034"/>
    <cellStyle name="Comma 2 52" xfId="3035"/>
    <cellStyle name="Comma 2 52 10" xfId="3036"/>
    <cellStyle name="Comma 2 52 11" xfId="3037"/>
    <cellStyle name="Comma 2 52 12" xfId="3038"/>
    <cellStyle name="Comma 2 52 13" xfId="3039"/>
    <cellStyle name="Comma 2 52 14" xfId="3040"/>
    <cellStyle name="Comma 2 52 15" xfId="3041"/>
    <cellStyle name="Comma 2 52 16" xfId="3042"/>
    <cellStyle name="Comma 2 52 17" xfId="3043"/>
    <cellStyle name="Comma 2 52 2" xfId="3044"/>
    <cellStyle name="Comma 2 52 3" xfId="3045"/>
    <cellStyle name="Comma 2 52 4" xfId="3046"/>
    <cellStyle name="Comma 2 52 5" xfId="3047"/>
    <cellStyle name="Comma 2 52 6" xfId="3048"/>
    <cellStyle name="Comma 2 52 7" xfId="3049"/>
    <cellStyle name="Comma 2 52 8" xfId="3050"/>
    <cellStyle name="Comma 2 52 9" xfId="3051"/>
    <cellStyle name="Comma 2 53" xfId="3052"/>
    <cellStyle name="Comma 2 54" xfId="3053"/>
    <cellStyle name="Comma 2 55" xfId="3054"/>
    <cellStyle name="Comma 2 56" xfId="3055"/>
    <cellStyle name="Comma 2 57" xfId="3056"/>
    <cellStyle name="Comma 2 58" xfId="3057"/>
    <cellStyle name="Comma 2 59" xfId="3058"/>
    <cellStyle name="Comma 2 6" xfId="3059"/>
    <cellStyle name="Comma 2 60" xfId="3060"/>
    <cellStyle name="Comma 2 61" xfId="3061"/>
    <cellStyle name="Comma 2 62" xfId="3062"/>
    <cellStyle name="Comma 2 63" xfId="3063"/>
    <cellStyle name="Comma 2 64" xfId="3064"/>
    <cellStyle name="Comma 2 65" xfId="3065"/>
    <cellStyle name="Comma 2 66" xfId="3066"/>
    <cellStyle name="Comma 2 67" xfId="3067"/>
    <cellStyle name="Comma 2 68" xfId="3068"/>
    <cellStyle name="Comma 2 69" xfId="3069"/>
    <cellStyle name="Comma 2 7" xfId="3070"/>
    <cellStyle name="Comma 2 70" xfId="3071"/>
    <cellStyle name="Comma 2 71" xfId="3072"/>
    <cellStyle name="Comma 2 72" xfId="3073"/>
    <cellStyle name="Comma 2 73" xfId="3074"/>
    <cellStyle name="Comma 2 74" xfId="3075"/>
    <cellStyle name="Comma 2 75" xfId="3076"/>
    <cellStyle name="Comma 2 76" xfId="3077"/>
    <cellStyle name="Comma 2 77" xfId="3078"/>
    <cellStyle name="Comma 2 78" xfId="3079"/>
    <cellStyle name="Comma 2 79" xfId="3080"/>
    <cellStyle name="Comma 2 8" xfId="3081"/>
    <cellStyle name="Comma 2 80" xfId="3082"/>
    <cellStyle name="Comma 2 81" xfId="3083"/>
    <cellStyle name="Comma 2 82" xfId="3084"/>
    <cellStyle name="Comma 2 83" xfId="3085"/>
    <cellStyle name="Comma 2 84" xfId="3086"/>
    <cellStyle name="Comma 2 85" xfId="3087"/>
    <cellStyle name="Comma 2 86" xfId="3088"/>
    <cellStyle name="Comma 2 87" xfId="3089"/>
    <cellStyle name="Comma 2 88" xfId="3090"/>
    <cellStyle name="Comma 2 89" xfId="3091"/>
    <cellStyle name="Comma 2 9" xfId="3092"/>
    <cellStyle name="Comma 2 90" xfId="3093"/>
    <cellStyle name="Comma 2 91" xfId="3094"/>
    <cellStyle name="Comma 2 92" xfId="3095"/>
    <cellStyle name="Comma 2 93" xfId="3096"/>
    <cellStyle name="Comma 2 94" xfId="3097"/>
    <cellStyle name="Comma 2 95" xfId="3098"/>
    <cellStyle name="Comma 2 96" xfId="3099"/>
    <cellStyle name="Comma 2 97" xfId="3100"/>
    <cellStyle name="Comma 2 98" xfId="3101"/>
    <cellStyle name="Comma 2 99" xfId="3102"/>
    <cellStyle name="Comma 2*" xfId="3103"/>
    <cellStyle name="Comma 2_2.11 Staff NG BS" xfId="3104"/>
    <cellStyle name="Comma 20" xfId="3105"/>
    <cellStyle name="Comma 20 2" xfId="3106"/>
    <cellStyle name="Comma 20 3" xfId="3107"/>
    <cellStyle name="Comma 21" xfId="3108"/>
    <cellStyle name="Comma 21 2" xfId="3109"/>
    <cellStyle name="Comma 21 3" xfId="3110"/>
    <cellStyle name="Comma 21 4" xfId="3111"/>
    <cellStyle name="Comma 22" xfId="3112"/>
    <cellStyle name="Comma 23" xfId="42039"/>
    <cellStyle name="Comma 25" xfId="42153"/>
    <cellStyle name="Comma 26" xfId="42154"/>
    <cellStyle name="Comma 3" xfId="3113"/>
    <cellStyle name="Comma 3 10" xfId="3114"/>
    <cellStyle name="Comma 3 100" xfId="3115"/>
    <cellStyle name="Comma 3 101" xfId="3116"/>
    <cellStyle name="Comma 3 102" xfId="3117"/>
    <cellStyle name="Comma 3 103" xfId="3118"/>
    <cellStyle name="Comma 3 104" xfId="3119"/>
    <cellStyle name="Comma 3 105" xfId="3120"/>
    <cellStyle name="Comma 3 106" xfId="3121"/>
    <cellStyle name="Comma 3 107" xfId="3122"/>
    <cellStyle name="Comma 3 108" xfId="3123"/>
    <cellStyle name="Comma 3 109" xfId="3124"/>
    <cellStyle name="Comma 3 11" xfId="3125"/>
    <cellStyle name="Comma 3 110" xfId="3126"/>
    <cellStyle name="Comma 3 111" xfId="3127"/>
    <cellStyle name="Comma 3 112" xfId="3128"/>
    <cellStyle name="Comma 3 113" xfId="3129"/>
    <cellStyle name="Comma 3 114" xfId="3130"/>
    <cellStyle name="Comma 3 115" xfId="3131"/>
    <cellStyle name="Comma 3 116" xfId="3132"/>
    <cellStyle name="Comma 3 117" xfId="3133"/>
    <cellStyle name="Comma 3 118" xfId="3134"/>
    <cellStyle name="Comma 3 119" xfId="3135"/>
    <cellStyle name="Comma 3 12" xfId="3136"/>
    <cellStyle name="Comma 3 120" xfId="3137"/>
    <cellStyle name="Comma 3 121" xfId="3138"/>
    <cellStyle name="Comma 3 122" xfId="3139"/>
    <cellStyle name="Comma 3 123" xfId="3140"/>
    <cellStyle name="Comma 3 124" xfId="3141"/>
    <cellStyle name="Comma 3 125" xfId="3142"/>
    <cellStyle name="Comma 3 126" xfId="3143"/>
    <cellStyle name="Comma 3 13" xfId="3144"/>
    <cellStyle name="Comma 3 14" xfId="3145"/>
    <cellStyle name="Comma 3 15" xfId="3146"/>
    <cellStyle name="Comma 3 16" xfId="3147"/>
    <cellStyle name="Comma 3 17" xfId="3148"/>
    <cellStyle name="Comma 3 18" xfId="3149"/>
    <cellStyle name="Comma 3 19" xfId="3150"/>
    <cellStyle name="Comma 3 2" xfId="3151"/>
    <cellStyle name="Comma 3 2 2" xfId="3152"/>
    <cellStyle name="Comma 3 2 2 10" xfId="3153"/>
    <cellStyle name="Comma 3 2 2 11" xfId="3154"/>
    <cellStyle name="Comma 3 2 2 12" xfId="3155"/>
    <cellStyle name="Comma 3 2 2 13" xfId="3156"/>
    <cellStyle name="Comma 3 2 2 14" xfId="3157"/>
    <cellStyle name="Comma 3 2 2 2" xfId="3158"/>
    <cellStyle name="Comma 3 2 2 3" xfId="3159"/>
    <cellStyle name="Comma 3 2 2 4" xfId="3160"/>
    <cellStyle name="Comma 3 2 2 5" xfId="3161"/>
    <cellStyle name="Comma 3 2 2 6" xfId="3162"/>
    <cellStyle name="Comma 3 2 2 7" xfId="3163"/>
    <cellStyle name="Comma 3 2 2 8" xfId="3164"/>
    <cellStyle name="Comma 3 2 2 9" xfId="3165"/>
    <cellStyle name="Comma 3 2 3" xfId="3166"/>
    <cellStyle name="Comma 3 2 3 2" xfId="3167"/>
    <cellStyle name="Comma 3 2 4" xfId="3168"/>
    <cellStyle name="Comma 3 2 5" xfId="3169"/>
    <cellStyle name="Comma 3 2_3.1.2 DB Pension Detail" xfId="3170"/>
    <cellStyle name="Comma 3 20" xfId="3171"/>
    <cellStyle name="Comma 3 21" xfId="3172"/>
    <cellStyle name="Comma 3 22" xfId="3173"/>
    <cellStyle name="Comma 3 23" xfId="3174"/>
    <cellStyle name="Comma 3 24" xfId="3175"/>
    <cellStyle name="Comma 3 25" xfId="3176"/>
    <cellStyle name="Comma 3 26" xfId="3177"/>
    <cellStyle name="Comma 3 27" xfId="3178"/>
    <cellStyle name="Comma 3 28" xfId="3179"/>
    <cellStyle name="Comma 3 29" xfId="3180"/>
    <cellStyle name="Comma 3 3" xfId="3181"/>
    <cellStyle name="Comma 3 3 2" xfId="3182"/>
    <cellStyle name="Comma 3 3 2 2" xfId="3183"/>
    <cellStyle name="Comma 3 3 3" xfId="3184"/>
    <cellStyle name="Comma 3 3 4" xfId="3185"/>
    <cellStyle name="Comma 3 30" xfId="3186"/>
    <cellStyle name="Comma 3 31" xfId="3187"/>
    <cellStyle name="Comma 3 32" xfId="3188"/>
    <cellStyle name="Comma 3 33" xfId="3189"/>
    <cellStyle name="Comma 3 34" xfId="3190"/>
    <cellStyle name="Comma 3 35" xfId="3191"/>
    <cellStyle name="Comma 3 36" xfId="3192"/>
    <cellStyle name="Comma 3 37" xfId="3193"/>
    <cellStyle name="Comma 3 38" xfId="3194"/>
    <cellStyle name="Comma 3 39" xfId="3195"/>
    <cellStyle name="Comma 3 4" xfId="3196"/>
    <cellStyle name="Comma 3 40" xfId="3197"/>
    <cellStyle name="Comma 3 41" xfId="3198"/>
    <cellStyle name="Comma 3 42" xfId="3199"/>
    <cellStyle name="Comma 3 43" xfId="3200"/>
    <cellStyle name="Comma 3 44" xfId="3201"/>
    <cellStyle name="Comma 3 45" xfId="3202"/>
    <cellStyle name="Comma 3 46" xfId="3203"/>
    <cellStyle name="Comma 3 47" xfId="3204"/>
    <cellStyle name="Comma 3 48" xfId="3205"/>
    <cellStyle name="Comma 3 49" xfId="3206"/>
    <cellStyle name="Comma 3 5" xfId="3207"/>
    <cellStyle name="Comma 3 50" xfId="3208"/>
    <cellStyle name="Comma 3 51" xfId="3209"/>
    <cellStyle name="Comma 3 51 10" xfId="3210"/>
    <cellStyle name="Comma 3 51 11" xfId="3211"/>
    <cellStyle name="Comma 3 51 12" xfId="3212"/>
    <cellStyle name="Comma 3 51 13" xfId="3213"/>
    <cellStyle name="Comma 3 51 14" xfId="3214"/>
    <cellStyle name="Comma 3 51 15" xfId="3215"/>
    <cellStyle name="Comma 3 51 16" xfId="3216"/>
    <cellStyle name="Comma 3 51 17" xfId="3217"/>
    <cellStyle name="Comma 3 51 2" xfId="3218"/>
    <cellStyle name="Comma 3 51 3" xfId="3219"/>
    <cellStyle name="Comma 3 51 4" xfId="3220"/>
    <cellStyle name="Comma 3 51 5" xfId="3221"/>
    <cellStyle name="Comma 3 51 6" xfId="3222"/>
    <cellStyle name="Comma 3 51 7" xfId="3223"/>
    <cellStyle name="Comma 3 51 8" xfId="3224"/>
    <cellStyle name="Comma 3 51 9" xfId="3225"/>
    <cellStyle name="Comma 3 52" xfId="3226"/>
    <cellStyle name="Comma 3 52 10" xfId="3227"/>
    <cellStyle name="Comma 3 52 11" xfId="3228"/>
    <cellStyle name="Comma 3 52 12" xfId="3229"/>
    <cellStyle name="Comma 3 52 13" xfId="3230"/>
    <cellStyle name="Comma 3 52 14" xfId="3231"/>
    <cellStyle name="Comma 3 52 15" xfId="3232"/>
    <cellStyle name="Comma 3 52 16" xfId="3233"/>
    <cellStyle name="Comma 3 52 17" xfId="3234"/>
    <cellStyle name="Comma 3 52 2" xfId="3235"/>
    <cellStyle name="Comma 3 52 3" xfId="3236"/>
    <cellStyle name="Comma 3 52 4" xfId="3237"/>
    <cellStyle name="Comma 3 52 5" xfId="3238"/>
    <cellStyle name="Comma 3 52 6" xfId="3239"/>
    <cellStyle name="Comma 3 52 7" xfId="3240"/>
    <cellStyle name="Comma 3 52 8" xfId="3241"/>
    <cellStyle name="Comma 3 52 9" xfId="3242"/>
    <cellStyle name="Comma 3 53" xfId="3243"/>
    <cellStyle name="Comma 3 54" xfId="3244"/>
    <cellStyle name="Comma 3 55" xfId="3245"/>
    <cellStyle name="Comma 3 56" xfId="3246"/>
    <cellStyle name="Comma 3 57" xfId="3247"/>
    <cellStyle name="Comma 3 58" xfId="3248"/>
    <cellStyle name="Comma 3 59" xfId="3249"/>
    <cellStyle name="Comma 3 6" xfId="3250"/>
    <cellStyle name="Comma 3 60" xfId="3251"/>
    <cellStyle name="Comma 3 61" xfId="3252"/>
    <cellStyle name="Comma 3 62" xfId="3253"/>
    <cellStyle name="Comma 3 63" xfId="3254"/>
    <cellStyle name="Comma 3 64" xfId="3255"/>
    <cellStyle name="Comma 3 65" xfId="3256"/>
    <cellStyle name="Comma 3 66" xfId="3257"/>
    <cellStyle name="Comma 3 67" xfId="3258"/>
    <cellStyle name="Comma 3 68" xfId="3259"/>
    <cellStyle name="Comma 3 69" xfId="3260"/>
    <cellStyle name="Comma 3 7" xfId="3261"/>
    <cellStyle name="Comma 3 70" xfId="3262"/>
    <cellStyle name="Comma 3 71" xfId="3263"/>
    <cellStyle name="Comma 3 72" xfId="3264"/>
    <cellStyle name="Comma 3 73" xfId="3265"/>
    <cellStyle name="Comma 3 74" xfId="3266"/>
    <cellStyle name="Comma 3 75" xfId="3267"/>
    <cellStyle name="Comma 3 76" xfId="3268"/>
    <cellStyle name="Comma 3 77" xfId="3269"/>
    <cellStyle name="Comma 3 78" xfId="3270"/>
    <cellStyle name="Comma 3 79" xfId="3271"/>
    <cellStyle name="Comma 3 8" xfId="3272"/>
    <cellStyle name="Comma 3 80" xfId="3273"/>
    <cellStyle name="Comma 3 81" xfId="3274"/>
    <cellStyle name="Comma 3 82" xfId="3275"/>
    <cellStyle name="Comma 3 83" xfId="3276"/>
    <cellStyle name="Comma 3 84" xfId="3277"/>
    <cellStyle name="Comma 3 85" xfId="3278"/>
    <cellStyle name="Comma 3 86" xfId="3279"/>
    <cellStyle name="Comma 3 87" xfId="3280"/>
    <cellStyle name="Comma 3 88" xfId="3281"/>
    <cellStyle name="Comma 3 89" xfId="3282"/>
    <cellStyle name="Comma 3 9" xfId="3283"/>
    <cellStyle name="Comma 3 90" xfId="3284"/>
    <cellStyle name="Comma 3 91" xfId="3285"/>
    <cellStyle name="Comma 3 92" xfId="3286"/>
    <cellStyle name="Comma 3 93" xfId="3287"/>
    <cellStyle name="Comma 3 94" xfId="3288"/>
    <cellStyle name="Comma 3 95" xfId="3289"/>
    <cellStyle name="Comma 3 96" xfId="3290"/>
    <cellStyle name="Comma 3 97" xfId="3291"/>
    <cellStyle name="Comma 3 98" xfId="3292"/>
    <cellStyle name="Comma 3 99" xfId="3293"/>
    <cellStyle name="Comma 3*" xfId="3294"/>
    <cellStyle name="Comma 3_3.1.2 DB Pension Detail" xfId="3295"/>
    <cellStyle name="Comma 4" xfId="3296"/>
    <cellStyle name="Comma 4 10" xfId="3297"/>
    <cellStyle name="Comma 4 11" xfId="3298"/>
    <cellStyle name="Comma 4 12" xfId="3299"/>
    <cellStyle name="Comma 4 13" xfId="3300"/>
    <cellStyle name="Comma 4 14" xfId="3301"/>
    <cellStyle name="Comma 4 15" xfId="3302"/>
    <cellStyle name="Comma 4 16" xfId="3303"/>
    <cellStyle name="Comma 4 17" xfId="3304"/>
    <cellStyle name="Comma 4 18" xfId="3305"/>
    <cellStyle name="Comma 4 19" xfId="3306"/>
    <cellStyle name="Comma 4 2" xfId="3307"/>
    <cellStyle name="Comma 4 2 10" xfId="3308"/>
    <cellStyle name="Comma 4 2 100" xfId="3309"/>
    <cellStyle name="Comma 4 2 101" xfId="3310"/>
    <cellStyle name="Comma 4 2 102" xfId="3311"/>
    <cellStyle name="Comma 4 2 103" xfId="3312"/>
    <cellStyle name="Comma 4 2 104" xfId="3313"/>
    <cellStyle name="Comma 4 2 105" xfId="3314"/>
    <cellStyle name="Comma 4 2 106" xfId="3315"/>
    <cellStyle name="Comma 4 2 107" xfId="3316"/>
    <cellStyle name="Comma 4 2 108" xfId="3317"/>
    <cellStyle name="Comma 4 2 109" xfId="3318"/>
    <cellStyle name="Comma 4 2 11" xfId="3319"/>
    <cellStyle name="Comma 4 2 12" xfId="3320"/>
    <cellStyle name="Comma 4 2 13" xfId="3321"/>
    <cellStyle name="Comma 4 2 14" xfId="3322"/>
    <cellStyle name="Comma 4 2 15" xfId="3323"/>
    <cellStyle name="Comma 4 2 16" xfId="3324"/>
    <cellStyle name="Comma 4 2 17" xfId="3325"/>
    <cellStyle name="Comma 4 2 18" xfId="3326"/>
    <cellStyle name="Comma 4 2 19" xfId="3327"/>
    <cellStyle name="Comma 4 2 2" xfId="3328"/>
    <cellStyle name="Comma 4 2 2 10" xfId="3329"/>
    <cellStyle name="Comma 4 2 2 11" xfId="3330"/>
    <cellStyle name="Comma 4 2 2 12" xfId="3331"/>
    <cellStyle name="Comma 4 2 2 13" xfId="3332"/>
    <cellStyle name="Comma 4 2 2 2" xfId="3333"/>
    <cellStyle name="Comma 4 2 2 3" xfId="3334"/>
    <cellStyle name="Comma 4 2 2 4" xfId="3335"/>
    <cellStyle name="Comma 4 2 2 5" xfId="3336"/>
    <cellStyle name="Comma 4 2 2 6" xfId="3337"/>
    <cellStyle name="Comma 4 2 2 7" xfId="3338"/>
    <cellStyle name="Comma 4 2 2 8" xfId="3339"/>
    <cellStyle name="Comma 4 2 2 9" xfId="3340"/>
    <cellStyle name="Comma 4 2 20" xfId="3341"/>
    <cellStyle name="Comma 4 2 21" xfId="3342"/>
    <cellStyle name="Comma 4 2 22" xfId="3343"/>
    <cellStyle name="Comma 4 2 23" xfId="3344"/>
    <cellStyle name="Comma 4 2 23 10" xfId="3345"/>
    <cellStyle name="Comma 4 2 23 11" xfId="3346"/>
    <cellStyle name="Comma 4 2 23 12" xfId="3347"/>
    <cellStyle name="Comma 4 2 23 13" xfId="3348"/>
    <cellStyle name="Comma 4 2 23 14" xfId="3349"/>
    <cellStyle name="Comma 4 2 23 15" xfId="3350"/>
    <cellStyle name="Comma 4 2 23 16" xfId="3351"/>
    <cellStyle name="Comma 4 2 23 17" xfId="3352"/>
    <cellStyle name="Comma 4 2 23 2" xfId="3353"/>
    <cellStyle name="Comma 4 2 23 3" xfId="3354"/>
    <cellStyle name="Comma 4 2 23 4" xfId="3355"/>
    <cellStyle name="Comma 4 2 23 5" xfId="3356"/>
    <cellStyle name="Comma 4 2 23 6" xfId="3357"/>
    <cellStyle name="Comma 4 2 23 7" xfId="3358"/>
    <cellStyle name="Comma 4 2 23 8" xfId="3359"/>
    <cellStyle name="Comma 4 2 23 9" xfId="3360"/>
    <cellStyle name="Comma 4 2 24" xfId="3361"/>
    <cellStyle name="Comma 4 2 25" xfId="3362"/>
    <cellStyle name="Comma 4 2 26" xfId="3363"/>
    <cellStyle name="Comma 4 2 27" xfId="3364"/>
    <cellStyle name="Comma 4 2 28" xfId="3365"/>
    <cellStyle name="Comma 4 2 29" xfId="3366"/>
    <cellStyle name="Comma 4 2 3" xfId="3367"/>
    <cellStyle name="Comma 4 2 30" xfId="3368"/>
    <cellStyle name="Comma 4 2 31" xfId="3369"/>
    <cellStyle name="Comma 4 2 32" xfId="3370"/>
    <cellStyle name="Comma 4 2 33" xfId="3371"/>
    <cellStyle name="Comma 4 2 34" xfId="3372"/>
    <cellStyle name="Comma 4 2 35" xfId="3373"/>
    <cellStyle name="Comma 4 2 36" xfId="3374"/>
    <cellStyle name="Comma 4 2 37" xfId="3375"/>
    <cellStyle name="Comma 4 2 38" xfId="3376"/>
    <cellStyle name="Comma 4 2 39" xfId="3377"/>
    <cellStyle name="Comma 4 2 4" xfId="3378"/>
    <cellStyle name="Comma 4 2 40" xfId="3379"/>
    <cellStyle name="Comma 4 2 41" xfId="3380"/>
    <cellStyle name="Comma 4 2 42" xfId="3381"/>
    <cellStyle name="Comma 4 2 43" xfId="3382"/>
    <cellStyle name="Comma 4 2 44" xfId="3383"/>
    <cellStyle name="Comma 4 2 45" xfId="3384"/>
    <cellStyle name="Comma 4 2 46" xfId="3385"/>
    <cellStyle name="Comma 4 2 47" xfId="3386"/>
    <cellStyle name="Comma 4 2 48" xfId="3387"/>
    <cellStyle name="Comma 4 2 49" xfId="3388"/>
    <cellStyle name="Comma 4 2 5" xfId="3389"/>
    <cellStyle name="Comma 4 2 50" xfId="3390"/>
    <cellStyle name="Comma 4 2 51" xfId="3391"/>
    <cellStyle name="Comma 4 2 52" xfId="3392"/>
    <cellStyle name="Comma 4 2 53" xfId="3393"/>
    <cellStyle name="Comma 4 2 54" xfId="3394"/>
    <cellStyle name="Comma 4 2 55" xfId="3395"/>
    <cellStyle name="Comma 4 2 56" xfId="3396"/>
    <cellStyle name="Comma 4 2 57" xfId="3397"/>
    <cellStyle name="Comma 4 2 58" xfId="3398"/>
    <cellStyle name="Comma 4 2 59" xfId="3399"/>
    <cellStyle name="Comma 4 2 6" xfId="3400"/>
    <cellStyle name="Comma 4 2 60" xfId="3401"/>
    <cellStyle name="Comma 4 2 61" xfId="3402"/>
    <cellStyle name="Comma 4 2 62" xfId="3403"/>
    <cellStyle name="Comma 4 2 63" xfId="3404"/>
    <cellStyle name="Comma 4 2 64" xfId="3405"/>
    <cellStyle name="Comma 4 2 65" xfId="3406"/>
    <cellStyle name="Comma 4 2 66" xfId="3407"/>
    <cellStyle name="Comma 4 2 67" xfId="3408"/>
    <cellStyle name="Comma 4 2 68" xfId="3409"/>
    <cellStyle name="Comma 4 2 69" xfId="3410"/>
    <cellStyle name="Comma 4 2 7" xfId="3411"/>
    <cellStyle name="Comma 4 2 70" xfId="3412"/>
    <cellStyle name="Comma 4 2 71" xfId="3413"/>
    <cellStyle name="Comma 4 2 72" xfId="3414"/>
    <cellStyle name="Comma 4 2 73" xfId="3415"/>
    <cellStyle name="Comma 4 2 74" xfId="3416"/>
    <cellStyle name="Comma 4 2 75" xfId="3417"/>
    <cellStyle name="Comma 4 2 76" xfId="3418"/>
    <cellStyle name="Comma 4 2 77" xfId="3419"/>
    <cellStyle name="Comma 4 2 78" xfId="3420"/>
    <cellStyle name="Comma 4 2 79" xfId="3421"/>
    <cellStyle name="Comma 4 2 8" xfId="3422"/>
    <cellStyle name="Comma 4 2 80" xfId="3423"/>
    <cellStyle name="Comma 4 2 81" xfId="3424"/>
    <cellStyle name="Comma 4 2 82" xfId="3425"/>
    <cellStyle name="Comma 4 2 83" xfId="3426"/>
    <cellStyle name="Comma 4 2 84" xfId="3427"/>
    <cellStyle name="Comma 4 2 85" xfId="3428"/>
    <cellStyle name="Comma 4 2 86" xfId="3429"/>
    <cellStyle name="Comma 4 2 87" xfId="3430"/>
    <cellStyle name="Comma 4 2 88" xfId="3431"/>
    <cellStyle name="Comma 4 2 89" xfId="3432"/>
    <cellStyle name="Comma 4 2 9" xfId="3433"/>
    <cellStyle name="Comma 4 2 90" xfId="3434"/>
    <cellStyle name="Comma 4 2 91" xfId="3435"/>
    <cellStyle name="Comma 4 2 92" xfId="3436"/>
    <cellStyle name="Comma 4 2 93" xfId="3437"/>
    <cellStyle name="Comma 4 2 94" xfId="3438"/>
    <cellStyle name="Comma 4 2 95" xfId="3439"/>
    <cellStyle name="Comma 4 2 96" xfId="3440"/>
    <cellStyle name="Comma 4 2 97" xfId="3441"/>
    <cellStyle name="Comma 4 2 98" xfId="3442"/>
    <cellStyle name="Comma 4 2 99" xfId="3443"/>
    <cellStyle name="Comma 4 20" xfId="3444"/>
    <cellStyle name="Comma 4 21" xfId="3445"/>
    <cellStyle name="Comma 4 22" xfId="3446"/>
    <cellStyle name="Comma 4 23" xfId="3447"/>
    <cellStyle name="Comma 4 24" xfId="3448"/>
    <cellStyle name="Comma 4 25" xfId="3449"/>
    <cellStyle name="Comma 4 26" xfId="3450"/>
    <cellStyle name="Comma 4 27" xfId="3451"/>
    <cellStyle name="Comma 4 28" xfId="3452"/>
    <cellStyle name="Comma 4 29" xfId="3453"/>
    <cellStyle name="Comma 4 3" xfId="3454"/>
    <cellStyle name="Comma 4 3 10" xfId="3455"/>
    <cellStyle name="Comma 4 3 11" xfId="3456"/>
    <cellStyle name="Comma 4 3 12" xfId="3457"/>
    <cellStyle name="Comma 4 3 13" xfId="3458"/>
    <cellStyle name="Comma 4 3 14" xfId="3459"/>
    <cellStyle name="Comma 4 3 15" xfId="3460"/>
    <cellStyle name="Comma 4 3 16" xfId="3461"/>
    <cellStyle name="Comma 4 3 17" xfId="3462"/>
    <cellStyle name="Comma 4 3 2" xfId="3463"/>
    <cellStyle name="Comma 4 3 3" xfId="3464"/>
    <cellStyle name="Comma 4 3 4" xfId="3465"/>
    <cellStyle name="Comma 4 3 5" xfId="3466"/>
    <cellStyle name="Comma 4 3 6" xfId="3467"/>
    <cellStyle name="Comma 4 3 7" xfId="3468"/>
    <cellStyle name="Comma 4 3 8" xfId="3469"/>
    <cellStyle name="Comma 4 3 9" xfId="3470"/>
    <cellStyle name="Comma 4 30" xfId="3471"/>
    <cellStyle name="Comma 4 31" xfId="3472"/>
    <cellStyle name="Comma 4 32" xfId="3473"/>
    <cellStyle name="Comma 4 33" xfId="3474"/>
    <cellStyle name="Comma 4 34" xfId="3475"/>
    <cellStyle name="Comma 4 35" xfId="3476"/>
    <cellStyle name="Comma 4 36" xfId="3477"/>
    <cellStyle name="Comma 4 37" xfId="3478"/>
    <cellStyle name="Comma 4 38" xfId="3479"/>
    <cellStyle name="Comma 4 39" xfId="3480"/>
    <cellStyle name="Comma 4 4" xfId="3481"/>
    <cellStyle name="Comma 4 4 10" xfId="3482"/>
    <cellStyle name="Comma 4 4 11" xfId="3483"/>
    <cellStyle name="Comma 4 4 12" xfId="3484"/>
    <cellStyle name="Comma 4 4 13" xfId="3485"/>
    <cellStyle name="Comma 4 4 14" xfId="3486"/>
    <cellStyle name="Comma 4 4 15" xfId="3487"/>
    <cellStyle name="Comma 4 4 16" xfId="3488"/>
    <cellStyle name="Comma 4 4 17" xfId="3489"/>
    <cellStyle name="Comma 4 4 2" xfId="3490"/>
    <cellStyle name="Comma 4 4 3" xfId="3491"/>
    <cellStyle name="Comma 4 4 4" xfId="3492"/>
    <cellStyle name="Comma 4 4 5" xfId="3493"/>
    <cellStyle name="Comma 4 4 6" xfId="3494"/>
    <cellStyle name="Comma 4 4 7" xfId="3495"/>
    <cellStyle name="Comma 4 4 8" xfId="3496"/>
    <cellStyle name="Comma 4 4 9" xfId="3497"/>
    <cellStyle name="Comma 4 40" xfId="3498"/>
    <cellStyle name="Comma 4 41" xfId="3499"/>
    <cellStyle name="Comma 4 42" xfId="3500"/>
    <cellStyle name="Comma 4 43" xfId="3501"/>
    <cellStyle name="Comma 4 44" xfId="3502"/>
    <cellStyle name="Comma 4 45" xfId="3503"/>
    <cellStyle name="Comma 4 46" xfId="3504"/>
    <cellStyle name="Comma 4 47" xfId="3505"/>
    <cellStyle name="Comma 4 48" xfId="3506"/>
    <cellStyle name="Comma 4 49" xfId="3507"/>
    <cellStyle name="Comma 4 5" xfId="3508"/>
    <cellStyle name="Comma 4 50" xfId="3509"/>
    <cellStyle name="Comma 4 51" xfId="3510"/>
    <cellStyle name="Comma 4 52" xfId="3511"/>
    <cellStyle name="Comma 4 53" xfId="3512"/>
    <cellStyle name="Comma 4 54" xfId="3513"/>
    <cellStyle name="Comma 4 55" xfId="3514"/>
    <cellStyle name="Comma 4 56" xfId="3515"/>
    <cellStyle name="Comma 4 57" xfId="3516"/>
    <cellStyle name="Comma 4 58" xfId="3517"/>
    <cellStyle name="Comma 4 59" xfId="3518"/>
    <cellStyle name="Comma 4 6" xfId="3519"/>
    <cellStyle name="Comma 4 60" xfId="3520"/>
    <cellStyle name="Comma 4 61" xfId="3521"/>
    <cellStyle name="Comma 4 62" xfId="3522"/>
    <cellStyle name="Comma 4 63" xfId="3523"/>
    <cellStyle name="Comma 4 64" xfId="3524"/>
    <cellStyle name="Comma 4 65" xfId="3525"/>
    <cellStyle name="Comma 4 66" xfId="3526"/>
    <cellStyle name="Comma 4 67" xfId="3527"/>
    <cellStyle name="Comma 4 68" xfId="3528"/>
    <cellStyle name="Comma 4 69" xfId="3529"/>
    <cellStyle name="Comma 4 7" xfId="3530"/>
    <cellStyle name="Comma 4 70" xfId="3531"/>
    <cellStyle name="Comma 4 71" xfId="3532"/>
    <cellStyle name="Comma 4 72" xfId="3533"/>
    <cellStyle name="Comma 4 73" xfId="3534"/>
    <cellStyle name="Comma 4 74" xfId="3535"/>
    <cellStyle name="Comma 4 75" xfId="3536"/>
    <cellStyle name="Comma 4 76" xfId="3537"/>
    <cellStyle name="Comma 4 77" xfId="3538"/>
    <cellStyle name="Comma 4 78" xfId="3539"/>
    <cellStyle name="Comma 4 79" xfId="42052"/>
    <cellStyle name="Comma 4 8" xfId="3540"/>
    <cellStyle name="Comma 4 9" xfId="3541"/>
    <cellStyle name="Comma 5" xfId="3542"/>
    <cellStyle name="Comma 5 10" xfId="3543"/>
    <cellStyle name="Comma 5 11" xfId="3544"/>
    <cellStyle name="Comma 5 12" xfId="3545"/>
    <cellStyle name="Comma 5 13" xfId="3546"/>
    <cellStyle name="Comma 5 14" xfId="3547"/>
    <cellStyle name="Comma 5 15" xfId="3548"/>
    <cellStyle name="Comma 5 16" xfId="3549"/>
    <cellStyle name="Comma 5 17" xfId="3550"/>
    <cellStyle name="Comma 5 18" xfId="3551"/>
    <cellStyle name="Comma 5 19" xfId="3552"/>
    <cellStyle name="Comma 5 2" xfId="3553"/>
    <cellStyle name="Comma 5 2 10" xfId="3554"/>
    <cellStyle name="Comma 5 2 11" xfId="3555"/>
    <cellStyle name="Comma 5 2 12" xfId="3556"/>
    <cellStyle name="Comma 5 2 13" xfId="3557"/>
    <cellStyle name="Comma 5 2 14" xfId="3558"/>
    <cellStyle name="Comma 5 2 15" xfId="3559"/>
    <cellStyle name="Comma 5 2 16" xfId="3560"/>
    <cellStyle name="Comma 5 2 17" xfId="3561"/>
    <cellStyle name="Comma 5 2 2" xfId="3562"/>
    <cellStyle name="Comma 5 2 2 10" xfId="3563"/>
    <cellStyle name="Comma 5 2 2 11" xfId="3564"/>
    <cellStyle name="Comma 5 2 2 12" xfId="3565"/>
    <cellStyle name="Comma 5 2 2 13" xfId="3566"/>
    <cellStyle name="Comma 5 2 2 14" xfId="3567"/>
    <cellStyle name="Comma 5 2 2 15" xfId="3568"/>
    <cellStyle name="Comma 5 2 2 16" xfId="3569"/>
    <cellStyle name="Comma 5 2 2 2" xfId="3570"/>
    <cellStyle name="Comma 5 2 2 2 10" xfId="3571"/>
    <cellStyle name="Comma 5 2 2 2 11" xfId="3572"/>
    <cellStyle name="Comma 5 2 2 2 12" xfId="3573"/>
    <cellStyle name="Comma 5 2 2 2 13" xfId="3574"/>
    <cellStyle name="Comma 5 2 2 2 2" xfId="3575"/>
    <cellStyle name="Comma 5 2 2 2 3" xfId="3576"/>
    <cellStyle name="Comma 5 2 2 2 4" xfId="3577"/>
    <cellStyle name="Comma 5 2 2 2 5" xfId="3578"/>
    <cellStyle name="Comma 5 2 2 2 6" xfId="3579"/>
    <cellStyle name="Comma 5 2 2 2 7" xfId="3580"/>
    <cellStyle name="Comma 5 2 2 2 8" xfId="3581"/>
    <cellStyle name="Comma 5 2 2 2 9" xfId="3582"/>
    <cellStyle name="Comma 5 2 2 3" xfId="3583"/>
    <cellStyle name="Comma 5 2 2 3 10" xfId="3584"/>
    <cellStyle name="Comma 5 2 2 3 11" xfId="3585"/>
    <cellStyle name="Comma 5 2 2 3 12" xfId="3586"/>
    <cellStyle name="Comma 5 2 2 3 13" xfId="3587"/>
    <cellStyle name="Comma 5 2 2 3 2" xfId="3588"/>
    <cellStyle name="Comma 5 2 2 3 3" xfId="3589"/>
    <cellStyle name="Comma 5 2 2 3 4" xfId="3590"/>
    <cellStyle name="Comma 5 2 2 3 5" xfId="3591"/>
    <cellStyle name="Comma 5 2 2 3 6" xfId="3592"/>
    <cellStyle name="Comma 5 2 2 3 7" xfId="3593"/>
    <cellStyle name="Comma 5 2 2 3 8" xfId="3594"/>
    <cellStyle name="Comma 5 2 2 3 9" xfId="3595"/>
    <cellStyle name="Comma 5 2 2 4" xfId="3596"/>
    <cellStyle name="Comma 5 2 2 4 10" xfId="3597"/>
    <cellStyle name="Comma 5 2 2 4 11" xfId="3598"/>
    <cellStyle name="Comma 5 2 2 4 12" xfId="3599"/>
    <cellStyle name="Comma 5 2 2 4 13" xfId="3600"/>
    <cellStyle name="Comma 5 2 2 4 14" xfId="3601"/>
    <cellStyle name="Comma 5 2 2 4 14 2" xfId="3602"/>
    <cellStyle name="Comma 5 2 2 4 14 3" xfId="3603"/>
    <cellStyle name="Comma 5 2 2 4 14 3 2" xfId="3604"/>
    <cellStyle name="Comma 5 2 2 4 2" xfId="3605"/>
    <cellStyle name="Comma 5 2 2 4 3" xfId="3606"/>
    <cellStyle name="Comma 5 2 2 4 4" xfId="3607"/>
    <cellStyle name="Comma 5 2 2 4 5" xfId="3608"/>
    <cellStyle name="Comma 5 2 2 4 6" xfId="3609"/>
    <cellStyle name="Comma 5 2 2 4 7" xfId="3610"/>
    <cellStyle name="Comma 5 2 2 4 8" xfId="3611"/>
    <cellStyle name="Comma 5 2 2 4 9" xfId="3612"/>
    <cellStyle name="Comma 5 2 2 5" xfId="3613"/>
    <cellStyle name="Comma 5 2 2 6" xfId="3614"/>
    <cellStyle name="Comma 5 2 2 7" xfId="3615"/>
    <cellStyle name="Comma 5 2 2 8" xfId="3616"/>
    <cellStyle name="Comma 5 2 2 9" xfId="3617"/>
    <cellStyle name="Comma 5 2 3" xfId="3618"/>
    <cellStyle name="Comma 5 2 3 10" xfId="3619"/>
    <cellStyle name="Comma 5 2 3 11" xfId="3620"/>
    <cellStyle name="Comma 5 2 3 12" xfId="3621"/>
    <cellStyle name="Comma 5 2 3 13" xfId="3622"/>
    <cellStyle name="Comma 5 2 3 2" xfId="3623"/>
    <cellStyle name="Comma 5 2 3 3" xfId="3624"/>
    <cellStyle name="Comma 5 2 3 4" xfId="3625"/>
    <cellStyle name="Comma 5 2 3 5" xfId="3626"/>
    <cellStyle name="Comma 5 2 3 6" xfId="3627"/>
    <cellStyle name="Comma 5 2 3 7" xfId="3628"/>
    <cellStyle name="Comma 5 2 3 8" xfId="3629"/>
    <cellStyle name="Comma 5 2 3 9" xfId="3630"/>
    <cellStyle name="Comma 5 2 4" xfId="3631"/>
    <cellStyle name="Comma 5 2 5" xfId="3632"/>
    <cellStyle name="Comma 5 2 6" xfId="3633"/>
    <cellStyle name="Comma 5 2 7" xfId="3634"/>
    <cellStyle name="Comma 5 2 8" xfId="3635"/>
    <cellStyle name="Comma 5 2 9" xfId="3636"/>
    <cellStyle name="Comma 5 20" xfId="3637"/>
    <cellStyle name="Comma 5 21" xfId="3638"/>
    <cellStyle name="Comma 5 22" xfId="3639"/>
    <cellStyle name="Comma 5 23" xfId="3640"/>
    <cellStyle name="Comma 5 24" xfId="3641"/>
    <cellStyle name="Comma 5 25" xfId="3642"/>
    <cellStyle name="Comma 5 26" xfId="3643"/>
    <cellStyle name="Comma 5 27" xfId="3644"/>
    <cellStyle name="Comma 5 28" xfId="3645"/>
    <cellStyle name="Comma 5 29" xfId="3646"/>
    <cellStyle name="Comma 5 3" xfId="3647"/>
    <cellStyle name="Comma 5 3 10" xfId="3648"/>
    <cellStyle name="Comma 5 3 11" xfId="3649"/>
    <cellStyle name="Comma 5 3 12" xfId="3650"/>
    <cellStyle name="Comma 5 3 13" xfId="3651"/>
    <cellStyle name="Comma 5 3 14" xfId="3652"/>
    <cellStyle name="Comma 5 3 15" xfId="3653"/>
    <cellStyle name="Comma 5 3 16" xfId="3654"/>
    <cellStyle name="Comma 5 3 17" xfId="3655"/>
    <cellStyle name="Comma 5 3 2" xfId="3656"/>
    <cellStyle name="Comma 5 3 3" xfId="3657"/>
    <cellStyle name="Comma 5 3 4" xfId="3658"/>
    <cellStyle name="Comma 5 3 5" xfId="3659"/>
    <cellStyle name="Comma 5 3 6" xfId="3660"/>
    <cellStyle name="Comma 5 3 7" xfId="3661"/>
    <cellStyle name="Comma 5 3 8" xfId="3662"/>
    <cellStyle name="Comma 5 3 9" xfId="3663"/>
    <cellStyle name="Comma 5 30" xfId="3664"/>
    <cellStyle name="Comma 5 31" xfId="3665"/>
    <cellStyle name="Comma 5 32" xfId="3666"/>
    <cellStyle name="Comma 5 33" xfId="3667"/>
    <cellStyle name="Comma 5 34" xfId="3668"/>
    <cellStyle name="Comma 5 35" xfId="3669"/>
    <cellStyle name="Comma 5 36" xfId="3670"/>
    <cellStyle name="Comma 5 37" xfId="3671"/>
    <cellStyle name="Comma 5 38" xfId="3672"/>
    <cellStyle name="Comma 5 39" xfId="3673"/>
    <cellStyle name="Comma 5 4" xfId="3674"/>
    <cellStyle name="Comma 5 40" xfId="3675"/>
    <cellStyle name="Comma 5 41" xfId="3676"/>
    <cellStyle name="Comma 5 42" xfId="3677"/>
    <cellStyle name="Comma 5 43" xfId="3678"/>
    <cellStyle name="Comma 5 44" xfId="3679"/>
    <cellStyle name="Comma 5 45" xfId="3680"/>
    <cellStyle name="Comma 5 46" xfId="3681"/>
    <cellStyle name="Comma 5 47" xfId="3682"/>
    <cellStyle name="Comma 5 48" xfId="3683"/>
    <cellStyle name="Comma 5 49" xfId="3684"/>
    <cellStyle name="Comma 5 5" xfId="3685"/>
    <cellStyle name="Comma 5 50" xfId="3686"/>
    <cellStyle name="Comma 5 51" xfId="3687"/>
    <cellStyle name="Comma 5 52" xfId="3688"/>
    <cellStyle name="Comma 5 53" xfId="3689"/>
    <cellStyle name="Comma 5 54" xfId="3690"/>
    <cellStyle name="Comma 5 55" xfId="3691"/>
    <cellStyle name="Comma 5 56" xfId="3692"/>
    <cellStyle name="Comma 5 57" xfId="3693"/>
    <cellStyle name="Comma 5 58" xfId="3694"/>
    <cellStyle name="Comma 5 59" xfId="3695"/>
    <cellStyle name="Comma 5 6" xfId="3696"/>
    <cellStyle name="Comma 5 60" xfId="3697"/>
    <cellStyle name="Comma 5 61" xfId="3698"/>
    <cellStyle name="Comma 5 62" xfId="3699"/>
    <cellStyle name="Comma 5 63" xfId="3700"/>
    <cellStyle name="Comma 5 64" xfId="3701"/>
    <cellStyle name="Comma 5 65" xfId="3702"/>
    <cellStyle name="Comma 5 66" xfId="3703"/>
    <cellStyle name="Comma 5 67" xfId="3704"/>
    <cellStyle name="Comma 5 68" xfId="3705"/>
    <cellStyle name="Comma 5 69" xfId="3706"/>
    <cellStyle name="Comma 5 7" xfId="3707"/>
    <cellStyle name="Comma 5 70" xfId="3708"/>
    <cellStyle name="Comma 5 71" xfId="3709"/>
    <cellStyle name="Comma 5 72" xfId="3710"/>
    <cellStyle name="Comma 5 73" xfId="3711"/>
    <cellStyle name="Comma 5 74" xfId="3712"/>
    <cellStyle name="Comma 5 75" xfId="3713"/>
    <cellStyle name="Comma 5 76" xfId="3714"/>
    <cellStyle name="Comma 5 77" xfId="3715"/>
    <cellStyle name="Comma 5 78" xfId="3716"/>
    <cellStyle name="Comma 5 8" xfId="3717"/>
    <cellStyle name="Comma 5 9" xfId="3718"/>
    <cellStyle name="Comma 6" xfId="3719"/>
    <cellStyle name="Comma 6 10" xfId="3720"/>
    <cellStyle name="Comma 6 11" xfId="3721"/>
    <cellStyle name="Comma 6 12" xfId="3722"/>
    <cellStyle name="Comma 6 13" xfId="3723"/>
    <cellStyle name="Comma 6 14" xfId="3724"/>
    <cellStyle name="Comma 6 15" xfId="3725"/>
    <cellStyle name="Comma 6 16" xfId="3726"/>
    <cellStyle name="Comma 6 17" xfId="3727"/>
    <cellStyle name="Comma 6 18" xfId="3728"/>
    <cellStyle name="Comma 6 2" xfId="3729"/>
    <cellStyle name="Comma 6 2 10" xfId="3730"/>
    <cellStyle name="Comma 6 2 11" xfId="3731"/>
    <cellStyle name="Comma 6 2 12" xfId="3732"/>
    <cellStyle name="Comma 6 2 13" xfId="3733"/>
    <cellStyle name="Comma 6 2 2" xfId="3734"/>
    <cellStyle name="Comma 6 2 3" xfId="3735"/>
    <cellStyle name="Comma 6 2 4" xfId="3736"/>
    <cellStyle name="Comma 6 2 5" xfId="3737"/>
    <cellStyle name="Comma 6 2 6" xfId="3738"/>
    <cellStyle name="Comma 6 2 7" xfId="3739"/>
    <cellStyle name="Comma 6 2 8" xfId="3740"/>
    <cellStyle name="Comma 6 2 9" xfId="3741"/>
    <cellStyle name="Comma 6 3" xfId="3742"/>
    <cellStyle name="Comma 6 4" xfId="3743"/>
    <cellStyle name="Comma 6 5" xfId="3744"/>
    <cellStyle name="Comma 6 6" xfId="3745"/>
    <cellStyle name="Comma 6 7" xfId="3746"/>
    <cellStyle name="Comma 6 8" xfId="3747"/>
    <cellStyle name="Comma 6 9" xfId="3748"/>
    <cellStyle name="Comma 7" xfId="3749"/>
    <cellStyle name="Comma 7 10" xfId="3750"/>
    <cellStyle name="Comma 7 11" xfId="3751"/>
    <cellStyle name="Comma 7 12" xfId="3752"/>
    <cellStyle name="Comma 7 13" xfId="3753"/>
    <cellStyle name="Comma 7 2" xfId="3754"/>
    <cellStyle name="Comma 7 3" xfId="3755"/>
    <cellStyle name="Comma 7 4" xfId="3756"/>
    <cellStyle name="Comma 7 5" xfId="3757"/>
    <cellStyle name="Comma 7 6" xfId="3758"/>
    <cellStyle name="Comma 7 7" xfId="3759"/>
    <cellStyle name="Comma 7 8" xfId="3760"/>
    <cellStyle name="Comma 7 9" xfId="3761"/>
    <cellStyle name="Comma 8" xfId="3762"/>
    <cellStyle name="Comma 8 2" xfId="42155"/>
    <cellStyle name="Comma 8 3" xfId="42156"/>
    <cellStyle name="Comma 9" xfId="3763"/>
    <cellStyle name="Comma*" xfId="3764"/>
    <cellStyle name="comma[0]" xfId="3765"/>
    <cellStyle name="Comma0" xfId="3766"/>
    <cellStyle name="Comma1" xfId="3767"/>
    <cellStyle name="Comma2" xfId="3768"/>
    <cellStyle name="Comment" xfId="3769"/>
    <cellStyle name="CompanyName" xfId="3770"/>
    <cellStyle name="Copied" xfId="3771"/>
    <cellStyle name="Copy0_" xfId="3772"/>
    <cellStyle name="Copy1_" xfId="3773"/>
    <cellStyle name="Copy2_" xfId="3774"/>
    <cellStyle name="CountryTitle" xfId="3775"/>
    <cellStyle name="Currency" xfId="42050" builtinId="4"/>
    <cellStyle name="Currency - two places" xfId="3776"/>
    <cellStyle name="Currency (0)" xfId="3777"/>
    <cellStyle name="Currency (2)" xfId="3778"/>
    <cellStyle name="Currency [0.00]" xfId="3779"/>
    <cellStyle name="Currency 0" xfId="3780"/>
    <cellStyle name="Currency 2" xfId="3781"/>
    <cellStyle name="Currency 2 2" xfId="3782"/>
    <cellStyle name="Currency 2 2 2" xfId="42157"/>
    <cellStyle name="Currency 2 2 3" xfId="42158"/>
    <cellStyle name="Currency 2 3" xfId="42159"/>
    <cellStyle name="Currency 2 4" xfId="42160"/>
    <cellStyle name="Currency 2 5" xfId="42161"/>
    <cellStyle name="Currency 2 6" xfId="42162"/>
    <cellStyle name="Currency 2 7" xfId="42163"/>
    <cellStyle name="Currency 2 8" xfId="42164"/>
    <cellStyle name="Currency 2*" xfId="3783"/>
    <cellStyle name="Currency 2_Model_Sep_2_02" xfId="3784"/>
    <cellStyle name="Currency 3" xfId="3785"/>
    <cellStyle name="Currency 3 10" xfId="42165"/>
    <cellStyle name="Currency 3 11" xfId="42166"/>
    <cellStyle name="Currency 3 12" xfId="42167"/>
    <cellStyle name="Currency 3 13" xfId="42168"/>
    <cellStyle name="Currency 3 14" xfId="42169"/>
    <cellStyle name="Currency 3 15" xfId="42170"/>
    <cellStyle name="Currency 3 16" xfId="42171"/>
    <cellStyle name="Currency 3 2" xfId="42172"/>
    <cellStyle name="Currency 3 3" xfId="42173"/>
    <cellStyle name="Currency 3 4" xfId="42174"/>
    <cellStyle name="Currency 3 5" xfId="42175"/>
    <cellStyle name="Currency 3 6" xfId="42176"/>
    <cellStyle name="Currency 3 7" xfId="42177"/>
    <cellStyle name="Currency 3 8" xfId="42178"/>
    <cellStyle name="Currency 3 9" xfId="42179"/>
    <cellStyle name="Currency 3*" xfId="3786"/>
    <cellStyle name="Currency 4" xfId="3787"/>
    <cellStyle name="Currency 5" xfId="3788"/>
    <cellStyle name="Currency*" xfId="3789"/>
    <cellStyle name="Currency0" xfId="3790"/>
    <cellStyle name="d_yield" xfId="3791"/>
    <cellStyle name="Dash" xfId="3792"/>
    <cellStyle name="Date" xfId="3793"/>
    <cellStyle name="Date 2" xfId="3794"/>
    <cellStyle name="Date Aligned" xfId="3795"/>
    <cellStyle name="Date Aligned*" xfId="3796"/>
    <cellStyle name="Date Aligned_Model_Sep_2_02" xfId="3797"/>
    <cellStyle name="date title" xfId="3798"/>
    <cellStyle name="Date_0910 GSO Capex RRP - Final (Detail) v2 220710" xfId="3799"/>
    <cellStyle name="DateFormat" xfId="3800"/>
    <cellStyle name="DateLong" xfId="42180"/>
    <cellStyle name="DateShort" xfId="42181"/>
    <cellStyle name="Dec places 0" xfId="3801"/>
    <cellStyle name="Dec places 1, millions" xfId="3802"/>
    <cellStyle name="Dec places 2" xfId="3803"/>
    <cellStyle name="Dec places 2, millions" xfId="3804"/>
    <cellStyle name="Dec places 2_Draft RIIO plan presentation template - Customer Opsx Centre V7" xfId="3805"/>
    <cellStyle name="Dezimal [0]_Anschreiben" xfId="3806"/>
    <cellStyle name="Dezimal_Anschreiben" xfId="3807"/>
    <cellStyle name="Directors" xfId="3808"/>
    <cellStyle name="dollar" xfId="3809"/>
    <cellStyle name="dollar[0]" xfId="3810"/>
    <cellStyle name="dollar_Draft RIIO plan presentation template - Customer Opsx Centre V7" xfId="3811"/>
    <cellStyle name="done" xfId="3812"/>
    <cellStyle name="Dotted Line" xfId="3813"/>
    <cellStyle name="DOWNFOOT" xfId="3814"/>
    <cellStyle name="DP 0, no commas" xfId="3815"/>
    <cellStyle name="Dziesiêtny [0]_1" xfId="3816"/>
    <cellStyle name="Dziesiêtny_1" xfId="3817"/>
    <cellStyle name="Emphasis 1" xfId="3818"/>
    <cellStyle name="Emphasis 2" xfId="3819"/>
    <cellStyle name="Emphasis 3" xfId="3820"/>
    <cellStyle name="Entered" xfId="3821"/>
    <cellStyle name="eps" xfId="3822"/>
    <cellStyle name="eps$" xfId="3823"/>
    <cellStyle name="eps$A" xfId="3824"/>
    <cellStyle name="eps$E" xfId="3825"/>
    <cellStyle name="epsA" xfId="3826"/>
    <cellStyle name="epsE" xfId="3827"/>
    <cellStyle name="Euro" xfId="3828"/>
    <cellStyle name="Euro billion" xfId="3829"/>
    <cellStyle name="Euro million" xfId="3830"/>
    <cellStyle name="Euro thousand" xfId="3831"/>
    <cellStyle name="Euro_Allocated Opex " xfId="3832"/>
    <cellStyle name="Explanatory Text 2" xfId="3833"/>
    <cellStyle name="Explanatory Text 3" xfId="3834"/>
    <cellStyle name="EYBlocked" xfId="3835"/>
    <cellStyle name="EYCallUp" xfId="3836"/>
    <cellStyle name="EYCheck" xfId="3837"/>
    <cellStyle name="EYDate" xfId="3838"/>
    <cellStyle name="EYDeviant" xfId="3839"/>
    <cellStyle name="EYHeader1" xfId="3840"/>
    <cellStyle name="EYHeader2" xfId="3841"/>
    <cellStyle name="EYHeader3" xfId="3842"/>
    <cellStyle name="EYInputDate" xfId="3843"/>
    <cellStyle name="EYInputPercent" xfId="3844"/>
    <cellStyle name="EYInputValue" xfId="3845"/>
    <cellStyle name="EYNormal" xfId="3846"/>
    <cellStyle name="EYPercent" xfId="3847"/>
    <cellStyle name="EYPercentCapped" xfId="3848"/>
    <cellStyle name="EYSubTotal" xfId="3849"/>
    <cellStyle name="EYTotal" xfId="3850"/>
    <cellStyle name="EYWIP" xfId="3851"/>
    <cellStyle name="Ezres [0]_Munka1" xfId="3852"/>
    <cellStyle name="Ezres_Munka1" xfId="3853"/>
    <cellStyle name="F2" xfId="3854"/>
    <cellStyle name="F3" xfId="3855"/>
    <cellStyle name="F4" xfId="3856"/>
    <cellStyle name="F5" xfId="3857"/>
    <cellStyle name="F6" xfId="3858"/>
    <cellStyle name="F7" xfId="3859"/>
    <cellStyle name="F8" xfId="3860"/>
    <cellStyle name="Factor" xfId="42182"/>
    <cellStyle name="FieldName" xfId="3861"/>
    <cellStyle name="Fixed" xfId="3862"/>
    <cellStyle name="Font size 12 (bold)" xfId="3863"/>
    <cellStyle name="font size 8 (bold)" xfId="3864"/>
    <cellStyle name="FOOTER - Style1" xfId="3865"/>
    <cellStyle name="Footnote" xfId="3866"/>
    <cellStyle name="FORECAST" xfId="3867"/>
    <cellStyle name="Frm" xfId="3868"/>
    <cellStyle name="Frontier" xfId="3869"/>
    <cellStyle name="fy_eps$" xfId="3870"/>
    <cellStyle name="g_rate" xfId="3871"/>
    <cellStyle name="GBP" xfId="3872"/>
    <cellStyle name="GBP billion" xfId="3873"/>
    <cellStyle name="GBP million" xfId="3874"/>
    <cellStyle name="GBP thousand" xfId="3875"/>
    <cellStyle name="General" xfId="3876"/>
    <cellStyle name="Good 2" xfId="3877"/>
    <cellStyle name="Good 3" xfId="3878"/>
    <cellStyle name="gray text cells" xfId="3879"/>
    <cellStyle name="Grey" xfId="3880"/>
    <cellStyle name="GreyOrWhite" xfId="3881"/>
    <cellStyle name="GreyOrWhite 2" xfId="42183"/>
    <cellStyle name="GreyOrWhite 2 2" xfId="42184"/>
    <cellStyle name="GreyOrWhite 2 3" xfId="42185"/>
    <cellStyle name="GreyOrWhite 2 4" xfId="42186"/>
    <cellStyle name="GreyOrWhite 2 5" xfId="42187"/>
    <cellStyle name="GreyOrWhite 2 6" xfId="42188"/>
    <cellStyle name="GreyOrWhite 2 7" xfId="42189"/>
    <cellStyle name="GreyOrWhite 2 8" xfId="42190"/>
    <cellStyle name="hard no." xfId="3882"/>
    <cellStyle name="Hard Percent" xfId="3883"/>
    <cellStyle name="Header" xfId="3884"/>
    <cellStyle name="Header1" xfId="3885"/>
    <cellStyle name="Header2" xfId="3886"/>
    <cellStyle name="Heading" xfId="3887"/>
    <cellStyle name="Heading 1 2" xfId="3888"/>
    <cellStyle name="Heading 1 3" xfId="3889"/>
    <cellStyle name="Heading 2 2" xfId="3890"/>
    <cellStyle name="Heading 2 3" xfId="3891"/>
    <cellStyle name="Heading 3 2" xfId="3892"/>
    <cellStyle name="Heading 3 3" xfId="3893"/>
    <cellStyle name="Heading 4 2" xfId="3894"/>
    <cellStyle name="Heading 4 3" xfId="3895"/>
    <cellStyle name="Heading1" xfId="3896"/>
    <cellStyle name="Heading2" xfId="3897"/>
    <cellStyle name="HEADINGS" xfId="3898"/>
    <cellStyle name="HIGHLIGHT" xfId="3899"/>
    <cellStyle name="Historical" xfId="3900"/>
    <cellStyle name="Hyperlink 2" xfId="3901"/>
    <cellStyle name="Hyperlink 2 10" xfId="3902"/>
    <cellStyle name="Hyperlink 2 11" xfId="3903"/>
    <cellStyle name="Hyperlink 2 12" xfId="3904"/>
    <cellStyle name="Hyperlink 2 13" xfId="3905"/>
    <cellStyle name="Hyperlink 2 14" xfId="3906"/>
    <cellStyle name="Hyperlink 2 15" xfId="3907"/>
    <cellStyle name="Hyperlink 2 16" xfId="3908"/>
    <cellStyle name="Hyperlink 2 17" xfId="3909"/>
    <cellStyle name="Hyperlink 2 18" xfId="3910"/>
    <cellStyle name="Hyperlink 2 19" xfId="3911"/>
    <cellStyle name="Hyperlink 2 2" xfId="3912"/>
    <cellStyle name="Hyperlink 2 2 2" xfId="3913"/>
    <cellStyle name="Hyperlink 2 2 2 2" xfId="3914"/>
    <cellStyle name="Hyperlink 2 20" xfId="3915"/>
    <cellStyle name="Hyperlink 2 3" xfId="3916"/>
    <cellStyle name="Hyperlink 2 3 10" xfId="3917"/>
    <cellStyle name="Hyperlink 2 3 11" xfId="3918"/>
    <cellStyle name="Hyperlink 2 3 12" xfId="3919"/>
    <cellStyle name="Hyperlink 2 3 13" xfId="3920"/>
    <cellStyle name="Hyperlink 2 3 2" xfId="3921"/>
    <cellStyle name="Hyperlink 2 3 3" xfId="3922"/>
    <cellStyle name="Hyperlink 2 3 4" xfId="3923"/>
    <cellStyle name="Hyperlink 2 3 5" xfId="3924"/>
    <cellStyle name="Hyperlink 2 3 6" xfId="3925"/>
    <cellStyle name="Hyperlink 2 3 7" xfId="3926"/>
    <cellStyle name="Hyperlink 2 3 8" xfId="3927"/>
    <cellStyle name="Hyperlink 2 3 9" xfId="3928"/>
    <cellStyle name="Hyperlink 2 4" xfId="3929"/>
    <cellStyle name="Hyperlink 2 5" xfId="3930"/>
    <cellStyle name="Hyperlink 2 6" xfId="3931"/>
    <cellStyle name="Hyperlink 2 7" xfId="3932"/>
    <cellStyle name="Hyperlink 2 8" xfId="3933"/>
    <cellStyle name="Hyperlink 2 9" xfId="3934"/>
    <cellStyle name="Hyperlink 2_Book1" xfId="3935"/>
    <cellStyle name="Hyperlink 3" xfId="3936"/>
    <cellStyle name="Hyperlink 3 10" xfId="3937"/>
    <cellStyle name="Hyperlink 3 11" xfId="3938"/>
    <cellStyle name="Hyperlink 3 12" xfId="3939"/>
    <cellStyle name="Hyperlink 3 13" xfId="3940"/>
    <cellStyle name="Hyperlink 3 2" xfId="3941"/>
    <cellStyle name="Hyperlink 3 3" xfId="3942"/>
    <cellStyle name="Hyperlink 3 4" xfId="3943"/>
    <cellStyle name="Hyperlink 3 5" xfId="3944"/>
    <cellStyle name="Hyperlink 3 6" xfId="3945"/>
    <cellStyle name="Hyperlink 3 7" xfId="3946"/>
    <cellStyle name="Hyperlink 3 8" xfId="3947"/>
    <cellStyle name="Hyperlink 3 9" xfId="3948"/>
    <cellStyle name="Hyperlink 4" xfId="3949"/>
    <cellStyle name="Hyperlink 4 10" xfId="3950"/>
    <cellStyle name="Hyperlink 4 11" xfId="3951"/>
    <cellStyle name="Hyperlink 4 12" xfId="3952"/>
    <cellStyle name="Hyperlink 4 13" xfId="3953"/>
    <cellStyle name="Hyperlink 4 2" xfId="3954"/>
    <cellStyle name="Hyperlink 4 3" xfId="3955"/>
    <cellStyle name="Hyperlink 4 4" xfId="3956"/>
    <cellStyle name="Hyperlink 4 5" xfId="3957"/>
    <cellStyle name="Hyperlink 4 6" xfId="3958"/>
    <cellStyle name="Hyperlink 4 7" xfId="3959"/>
    <cellStyle name="Hyperlink 4 8" xfId="3960"/>
    <cellStyle name="Hyperlink 4 9" xfId="3961"/>
    <cellStyle name="Hyperlink 5" xfId="3962"/>
    <cellStyle name="Hyperlink 6" xfId="3963"/>
    <cellStyle name="Hyperlink 6 3" xfId="42047"/>
    <cellStyle name="Hyperlink 7" xfId="42036"/>
    <cellStyle name="Incomplete" xfId="3964"/>
    <cellStyle name="Input [yellow]" xfId="3965"/>
    <cellStyle name="Input 2" xfId="3966"/>
    <cellStyle name="Input 2 10" xfId="3967"/>
    <cellStyle name="Input 2 11" xfId="3968"/>
    <cellStyle name="Input 2 12" xfId="3969"/>
    <cellStyle name="Input 2 13" xfId="3970"/>
    <cellStyle name="Input 2 14" xfId="3971"/>
    <cellStyle name="Input 2 15" xfId="3972"/>
    <cellStyle name="Input 2 16" xfId="3973"/>
    <cellStyle name="Input 2 17" xfId="3974"/>
    <cellStyle name="Input 2 18" xfId="3975"/>
    <cellStyle name="Input 2 19" xfId="3976"/>
    <cellStyle name="Input 2 2" xfId="3977"/>
    <cellStyle name="Input 2 2 10" xfId="3978"/>
    <cellStyle name="Input 2 2 11" xfId="3979"/>
    <cellStyle name="Input 2 2 12" xfId="3980"/>
    <cellStyle name="Input 2 2 13" xfId="3981"/>
    <cellStyle name="Input 2 2 14" xfId="3982"/>
    <cellStyle name="Input 2 2 15" xfId="3983"/>
    <cellStyle name="Input 2 2 16" xfId="3984"/>
    <cellStyle name="Input 2 2 17" xfId="3985"/>
    <cellStyle name="Input 2 2 18" xfId="3986"/>
    <cellStyle name="Input 2 2 19" xfId="3987"/>
    <cellStyle name="Input 2 2 2" xfId="3988"/>
    <cellStyle name="Input 2 2 20" xfId="3989"/>
    <cellStyle name="Input 2 2 21" xfId="3990"/>
    <cellStyle name="Input 2 2 22" xfId="3991"/>
    <cellStyle name="Input 2 2 23" xfId="3992"/>
    <cellStyle name="Input 2 2 24" xfId="3993"/>
    <cellStyle name="Input 2 2 25" xfId="3994"/>
    <cellStyle name="Input 2 2 26" xfId="3995"/>
    <cellStyle name="Input 2 2 27" xfId="3996"/>
    <cellStyle name="Input 2 2 28" xfId="3997"/>
    <cellStyle name="Input 2 2 29" xfId="3998"/>
    <cellStyle name="Input 2 2 3" xfId="3999"/>
    <cellStyle name="Input 2 2 30" xfId="4000"/>
    <cellStyle name="Input 2 2 31" xfId="4001"/>
    <cellStyle name="Input 2 2 32" xfId="4002"/>
    <cellStyle name="Input 2 2 4" xfId="4003"/>
    <cellStyle name="Input 2 2 5" xfId="4004"/>
    <cellStyle name="Input 2 2 6" xfId="4005"/>
    <cellStyle name="Input 2 2 7" xfId="4006"/>
    <cellStyle name="Input 2 2 8" xfId="4007"/>
    <cellStyle name="Input 2 2 9" xfId="4008"/>
    <cellStyle name="Input 2 20" xfId="4009"/>
    <cellStyle name="Input 2 21" xfId="4010"/>
    <cellStyle name="Input 2 22" xfId="4011"/>
    <cellStyle name="Input 2 23" xfId="4012"/>
    <cellStyle name="Input 2 24" xfId="4013"/>
    <cellStyle name="Input 2 25" xfId="4014"/>
    <cellStyle name="Input 2 26" xfId="4015"/>
    <cellStyle name="Input 2 27" xfId="4016"/>
    <cellStyle name="Input 2 28" xfId="4017"/>
    <cellStyle name="Input 2 29" xfId="4018"/>
    <cellStyle name="Input 2 3" xfId="4019"/>
    <cellStyle name="Input 2 3 10" xfId="4020"/>
    <cellStyle name="Input 2 3 11" xfId="4021"/>
    <cellStyle name="Input 2 3 12" xfId="4022"/>
    <cellStyle name="Input 2 3 13" xfId="4023"/>
    <cellStyle name="Input 2 3 14" xfId="4024"/>
    <cellStyle name="Input 2 3 15" xfId="4025"/>
    <cellStyle name="Input 2 3 16" xfId="4026"/>
    <cellStyle name="Input 2 3 17" xfId="4027"/>
    <cellStyle name="Input 2 3 18" xfId="4028"/>
    <cellStyle name="Input 2 3 19" xfId="4029"/>
    <cellStyle name="Input 2 3 2" xfId="4030"/>
    <cellStyle name="Input 2 3 20" xfId="4031"/>
    <cellStyle name="Input 2 3 21" xfId="4032"/>
    <cellStyle name="Input 2 3 22" xfId="4033"/>
    <cellStyle name="Input 2 3 23" xfId="4034"/>
    <cellStyle name="Input 2 3 24" xfId="4035"/>
    <cellStyle name="Input 2 3 25" xfId="4036"/>
    <cellStyle name="Input 2 3 26" xfId="4037"/>
    <cellStyle name="Input 2 3 27" xfId="4038"/>
    <cellStyle name="Input 2 3 28" xfId="4039"/>
    <cellStyle name="Input 2 3 29" xfId="4040"/>
    <cellStyle name="Input 2 3 3" xfId="4041"/>
    <cellStyle name="Input 2 3 30" xfId="4042"/>
    <cellStyle name="Input 2 3 31" xfId="4043"/>
    <cellStyle name="Input 2 3 32" xfId="4044"/>
    <cellStyle name="Input 2 3 4" xfId="4045"/>
    <cellStyle name="Input 2 3 5" xfId="4046"/>
    <cellStyle name="Input 2 3 6" xfId="4047"/>
    <cellStyle name="Input 2 3 7" xfId="4048"/>
    <cellStyle name="Input 2 3 8" xfId="4049"/>
    <cellStyle name="Input 2 3 9" xfId="4050"/>
    <cellStyle name="Input 2 30" xfId="4051"/>
    <cellStyle name="Input 2 31" xfId="4052"/>
    <cellStyle name="Input 2 32" xfId="4053"/>
    <cellStyle name="Input 2 33" xfId="4054"/>
    <cellStyle name="Input 2 34" xfId="4055"/>
    <cellStyle name="Input 2 35" xfId="4056"/>
    <cellStyle name="Input 2 36" xfId="4057"/>
    <cellStyle name="Input 2 4" xfId="4058"/>
    <cellStyle name="Input 2 4 10" xfId="4059"/>
    <cellStyle name="Input 2 4 11" xfId="4060"/>
    <cellStyle name="Input 2 4 12" xfId="4061"/>
    <cellStyle name="Input 2 4 13" xfId="4062"/>
    <cellStyle name="Input 2 4 14" xfId="4063"/>
    <cellStyle name="Input 2 4 15" xfId="4064"/>
    <cellStyle name="Input 2 4 16" xfId="4065"/>
    <cellStyle name="Input 2 4 17" xfId="4066"/>
    <cellStyle name="Input 2 4 18" xfId="4067"/>
    <cellStyle name="Input 2 4 19" xfId="4068"/>
    <cellStyle name="Input 2 4 2" xfId="4069"/>
    <cellStyle name="Input 2 4 20" xfId="4070"/>
    <cellStyle name="Input 2 4 21" xfId="4071"/>
    <cellStyle name="Input 2 4 22" xfId="4072"/>
    <cellStyle name="Input 2 4 23" xfId="4073"/>
    <cellStyle name="Input 2 4 24" xfId="4074"/>
    <cellStyle name="Input 2 4 25" xfId="4075"/>
    <cellStyle name="Input 2 4 26" xfId="4076"/>
    <cellStyle name="Input 2 4 27" xfId="4077"/>
    <cellStyle name="Input 2 4 28" xfId="4078"/>
    <cellStyle name="Input 2 4 29" xfId="4079"/>
    <cellStyle name="Input 2 4 3" xfId="4080"/>
    <cellStyle name="Input 2 4 30" xfId="4081"/>
    <cellStyle name="Input 2 4 31" xfId="4082"/>
    <cellStyle name="Input 2 4 32" xfId="4083"/>
    <cellStyle name="Input 2 4 4" xfId="4084"/>
    <cellStyle name="Input 2 4 5" xfId="4085"/>
    <cellStyle name="Input 2 4 6" xfId="4086"/>
    <cellStyle name="Input 2 4 7" xfId="4087"/>
    <cellStyle name="Input 2 4 8" xfId="4088"/>
    <cellStyle name="Input 2 4 9" xfId="4089"/>
    <cellStyle name="Input 2 5" xfId="4090"/>
    <cellStyle name="Input 2 5 10" xfId="4091"/>
    <cellStyle name="Input 2 5 11" xfId="4092"/>
    <cellStyle name="Input 2 5 12" xfId="4093"/>
    <cellStyle name="Input 2 5 13" xfId="4094"/>
    <cellStyle name="Input 2 5 14" xfId="4095"/>
    <cellStyle name="Input 2 5 15" xfId="4096"/>
    <cellStyle name="Input 2 5 16" xfId="4097"/>
    <cellStyle name="Input 2 5 17" xfId="4098"/>
    <cellStyle name="Input 2 5 18" xfId="4099"/>
    <cellStyle name="Input 2 5 19" xfId="4100"/>
    <cellStyle name="Input 2 5 2" xfId="4101"/>
    <cellStyle name="Input 2 5 20" xfId="4102"/>
    <cellStyle name="Input 2 5 21" xfId="4103"/>
    <cellStyle name="Input 2 5 22" xfId="4104"/>
    <cellStyle name="Input 2 5 23" xfId="4105"/>
    <cellStyle name="Input 2 5 24" xfId="4106"/>
    <cellStyle name="Input 2 5 25" xfId="4107"/>
    <cellStyle name="Input 2 5 26" xfId="4108"/>
    <cellStyle name="Input 2 5 27" xfId="4109"/>
    <cellStyle name="Input 2 5 28" xfId="4110"/>
    <cellStyle name="Input 2 5 29" xfId="4111"/>
    <cellStyle name="Input 2 5 3" xfId="4112"/>
    <cellStyle name="Input 2 5 30" xfId="4113"/>
    <cellStyle name="Input 2 5 31" xfId="4114"/>
    <cellStyle name="Input 2 5 32" xfId="4115"/>
    <cellStyle name="Input 2 5 4" xfId="4116"/>
    <cellStyle name="Input 2 5 5" xfId="4117"/>
    <cellStyle name="Input 2 5 6" xfId="4118"/>
    <cellStyle name="Input 2 5 7" xfId="4119"/>
    <cellStyle name="Input 2 5 8" xfId="4120"/>
    <cellStyle name="Input 2 5 9" xfId="4121"/>
    <cellStyle name="Input 2 6" xfId="4122"/>
    <cellStyle name="Input 2 7" xfId="4123"/>
    <cellStyle name="Input 2 8" xfId="4124"/>
    <cellStyle name="Input 2 9" xfId="4125"/>
    <cellStyle name="Input 3" xfId="4126"/>
    <cellStyle name="Input 3 2" xfId="42458"/>
    <cellStyle name="InputBlueFont" xfId="4127"/>
    <cellStyle name="InputData" xfId="4128"/>
    <cellStyle name="InputNegative" xfId="4129"/>
    <cellStyle name="Integer" xfId="4130"/>
    <cellStyle name="Integer Pecenct" xfId="4131"/>
    <cellStyle name="left" xfId="4132"/>
    <cellStyle name="Level 1" xfId="4133"/>
    <cellStyle name="Level 2" xfId="42191"/>
    <cellStyle name="Level 3" xfId="42192"/>
    <cellStyle name="Level 4" xfId="42193"/>
    <cellStyle name="Lines" xfId="4134"/>
    <cellStyle name="Link" xfId="4135"/>
    <cellStyle name="Linked Cell 2" xfId="4136"/>
    <cellStyle name="Linked Cell 3" xfId="4137"/>
    <cellStyle name="m" xfId="4138"/>
    <cellStyle name="m$" xfId="4139"/>
    <cellStyle name="m_BRR" xfId="4140"/>
    <cellStyle name="m_Bsnx.xls Chart 1" xfId="4141"/>
    <cellStyle name="m_Bsnx.xls Chart 2" xfId="4142"/>
    <cellStyle name="m_Bsnx.xls Chart 3" xfId="4143"/>
    <cellStyle name="m_COG.XLS Chart 1" xfId="4144"/>
    <cellStyle name="m_COG.XLS Chart 2" xfId="4145"/>
    <cellStyle name="m_COG.XLS Chart 3" xfId="4146"/>
    <cellStyle name="m_LD.xls Chart 1" xfId="4147"/>
    <cellStyle name="m_LD.xls Chart 2" xfId="4148"/>
    <cellStyle name="m_LD.xls Chart 3" xfId="4149"/>
    <cellStyle name="m_Marathon SOP Backup_v10" xfId="4150"/>
    <cellStyle name="m_MARY.xls Chart 1" xfId="4151"/>
    <cellStyle name="m_MARY.xls Chart 2" xfId="4152"/>
    <cellStyle name="m_MARY.xls Chart 3" xfId="4153"/>
    <cellStyle name="m_nev.xls Chart 1" xfId="4154"/>
    <cellStyle name="m_nev.xls Chart 2" xfId="4155"/>
    <cellStyle name="m_nev.xls Chart 3" xfId="4156"/>
    <cellStyle name="m_OEI.xls Chart 1" xfId="4157"/>
    <cellStyle name="m_OEI.xls Chart 2" xfId="4158"/>
    <cellStyle name="m_OEI.xls Chart 3" xfId="4159"/>
    <cellStyle name="m_SPNX.xls Chart 1" xfId="4160"/>
    <cellStyle name="m_SPNX.xls Chart 2" xfId="4161"/>
    <cellStyle name="m_SPNX.xls Chart 3" xfId="4162"/>
    <cellStyle name="MACRO" xfId="4163"/>
    <cellStyle name="Main Heading" xfId="4164"/>
    <cellStyle name="Main Title" xfId="4165"/>
    <cellStyle name="MAND_x000a_CHECK.COMMAND_x000e_RENAME.COMMAND_x0008_SHOW.BAR_x000b_DELETE.MENU_x000e_DELETE.COMMAND_x000e_GET.CHA" xfId="4166"/>
    <cellStyle name="Milliers [0]_Basis" xfId="4167"/>
    <cellStyle name="Milliers_Basis" xfId="4168"/>
    <cellStyle name="million" xfId="4169"/>
    <cellStyle name="Millions" xfId="4170"/>
    <cellStyle name="mm" xfId="4171"/>
    <cellStyle name="Model" xfId="4172"/>
    <cellStyle name="Moeda [0]_K16010001" xfId="4173"/>
    <cellStyle name="Moeda_K16010001" xfId="4174"/>
    <cellStyle name="Monétaire [0]_Basis" xfId="4175"/>
    <cellStyle name="Monétaire_Basis" xfId="4176"/>
    <cellStyle name="MonthYears" xfId="4177"/>
    <cellStyle name="mult" xfId="4178"/>
    <cellStyle name="Multiple" xfId="4179"/>
    <cellStyle name="MultipleBelow" xfId="4180"/>
    <cellStyle name="Neutral 2" xfId="4181"/>
    <cellStyle name="Neutral 3" xfId="4182"/>
    <cellStyle name="no dec" xfId="4183"/>
    <cellStyle name="Normal" xfId="0" builtinId="0"/>
    <cellStyle name="Normal - Style1" xfId="4184"/>
    <cellStyle name="Normal - Style1 2" xfId="4185"/>
    <cellStyle name="Normal - Style2" xfId="4186"/>
    <cellStyle name="Normal - Style3" xfId="4187"/>
    <cellStyle name="Normal - Style4" xfId="4188"/>
    <cellStyle name="Normal - Style5" xfId="4189"/>
    <cellStyle name="Normal - Style6" xfId="4190"/>
    <cellStyle name="Normal - Style7" xfId="4191"/>
    <cellStyle name="Normal - Style8" xfId="4192"/>
    <cellStyle name="Normal (0)" xfId="4193"/>
    <cellStyle name="Normal (0) U" xfId="4194"/>
    <cellStyle name="Normal (0) UD" xfId="4195"/>
    <cellStyle name="Normal (0)_Draft RIIO plan presentation template - Customer Opsx Centre V7" xfId="4196"/>
    <cellStyle name="Normal (1)" xfId="4197"/>
    <cellStyle name="Normal (2)" xfId="4198"/>
    <cellStyle name="Normal (3)" xfId="4199"/>
    <cellStyle name="Normal [0]" xfId="4200"/>
    <cellStyle name="Normal [2]" xfId="4201"/>
    <cellStyle name="Normal 10" xfId="4202"/>
    <cellStyle name="Normal 10 2" xfId="4203"/>
    <cellStyle name="Normal 10 4" xfId="4204"/>
    <cellStyle name="Normal 10 4 2" xfId="4205"/>
    <cellStyle name="Normal 11" xfId="4206"/>
    <cellStyle name="Normal 11 10" xfId="4207"/>
    <cellStyle name="Normal 11 11" xfId="4208"/>
    <cellStyle name="Normal 11 12" xfId="4209"/>
    <cellStyle name="Normal 11 13" xfId="4210"/>
    <cellStyle name="Normal 11 14" xfId="4211"/>
    <cellStyle name="Normal 11 15" xfId="4212"/>
    <cellStyle name="Normal 11 16" xfId="4213"/>
    <cellStyle name="Normal 11 17" xfId="4214"/>
    <cellStyle name="Normal 11 18" xfId="4215"/>
    <cellStyle name="Normal 11 19" xfId="4216"/>
    <cellStyle name="Normal 11 2" xfId="4217"/>
    <cellStyle name="Normal 11 2 10" xfId="4218"/>
    <cellStyle name="Normal 11 2 11" xfId="4219"/>
    <cellStyle name="Normal 11 2 12" xfId="4220"/>
    <cellStyle name="Normal 11 2 13" xfId="4221"/>
    <cellStyle name="Normal 11 2 14" xfId="4222"/>
    <cellStyle name="Normal 11 2 15" xfId="4223"/>
    <cellStyle name="Normal 11 2 16" xfId="4224"/>
    <cellStyle name="Normal 11 2 17" xfId="4225"/>
    <cellStyle name="Normal 11 2 18" xfId="4226"/>
    <cellStyle name="Normal 11 2 19" xfId="4227"/>
    <cellStyle name="Normal 11 2 2" xfId="4228"/>
    <cellStyle name="Normal 11 2 2 10" xfId="4229"/>
    <cellStyle name="Normal 11 2 2 11" xfId="4230"/>
    <cellStyle name="Normal 11 2 2 12" xfId="4231"/>
    <cellStyle name="Normal 11 2 2 13" xfId="4232"/>
    <cellStyle name="Normal 11 2 2 14" xfId="4233"/>
    <cellStyle name="Normal 11 2 2 15" xfId="4234"/>
    <cellStyle name="Normal 11 2 2 16" xfId="4235"/>
    <cellStyle name="Normal 11 2 2 17" xfId="4236"/>
    <cellStyle name="Normal 11 2 2 18" xfId="4237"/>
    <cellStyle name="Normal 11 2 2 19" xfId="4238"/>
    <cellStyle name="Normal 11 2 2 2" xfId="4239"/>
    <cellStyle name="Normal 11 2 2 2 10" xfId="4240"/>
    <cellStyle name="Normal 11 2 2 2 11" xfId="4241"/>
    <cellStyle name="Normal 11 2 2 2 12" xfId="4242"/>
    <cellStyle name="Normal 11 2 2 2 13" xfId="4243"/>
    <cellStyle name="Normal 11 2 2 2 14" xfId="4244"/>
    <cellStyle name="Normal 11 2 2 2 15" xfId="4245"/>
    <cellStyle name="Normal 11 2 2 2 16" xfId="4246"/>
    <cellStyle name="Normal 11 2 2 2 17" xfId="4247"/>
    <cellStyle name="Normal 11 2 2 2 18" xfId="4248"/>
    <cellStyle name="Normal 11 2 2 2 19" xfId="4249"/>
    <cellStyle name="Normal 11 2 2 2 2" xfId="4250"/>
    <cellStyle name="Normal 11 2 2 2 2 10" xfId="4251"/>
    <cellStyle name="Normal 11 2 2 2 2 11" xfId="4252"/>
    <cellStyle name="Normal 11 2 2 2 2 12" xfId="4253"/>
    <cellStyle name="Normal 11 2 2 2 2 13" xfId="4254"/>
    <cellStyle name="Normal 11 2 2 2 2 2" xfId="4255"/>
    <cellStyle name="Normal 11 2 2 2 2 3" xfId="4256"/>
    <cellStyle name="Normal 11 2 2 2 2 4" xfId="4257"/>
    <cellStyle name="Normal 11 2 2 2 2 5" xfId="4258"/>
    <cellStyle name="Normal 11 2 2 2 2 6" xfId="4259"/>
    <cellStyle name="Normal 11 2 2 2 2 7" xfId="4260"/>
    <cellStyle name="Normal 11 2 2 2 2 8" xfId="4261"/>
    <cellStyle name="Normal 11 2 2 2 2 9" xfId="4262"/>
    <cellStyle name="Normal 11 2 2 2 20" xfId="4263"/>
    <cellStyle name="Normal 11 2 2 2 21" xfId="4264"/>
    <cellStyle name="Normal 11 2 2 2 3" xfId="4265"/>
    <cellStyle name="Normal 11 2 2 2 4" xfId="4266"/>
    <cellStyle name="Normal 11 2 2 2 5" xfId="4267"/>
    <cellStyle name="Normal 11 2 2 2 6" xfId="4268"/>
    <cellStyle name="Normal 11 2 2 2 7" xfId="4269"/>
    <cellStyle name="Normal 11 2 2 2 8" xfId="4270"/>
    <cellStyle name="Normal 11 2 2 2 9" xfId="4271"/>
    <cellStyle name="Normal 11 2 2 20" xfId="4272"/>
    <cellStyle name="Normal 11 2 2 21" xfId="4273"/>
    <cellStyle name="Normal 11 2 2 22" xfId="4274"/>
    <cellStyle name="Normal 11 2 2 3" xfId="4275"/>
    <cellStyle name="Normal 11 2 2 3 10" xfId="4276"/>
    <cellStyle name="Normal 11 2 2 3 11" xfId="4277"/>
    <cellStyle name="Normal 11 2 2 3 12" xfId="4278"/>
    <cellStyle name="Normal 11 2 2 3 13" xfId="4279"/>
    <cellStyle name="Normal 11 2 2 3 2" xfId="4280"/>
    <cellStyle name="Normal 11 2 2 3 3" xfId="4281"/>
    <cellStyle name="Normal 11 2 2 3 4" xfId="4282"/>
    <cellStyle name="Normal 11 2 2 3 5" xfId="4283"/>
    <cellStyle name="Normal 11 2 2 3 6" xfId="4284"/>
    <cellStyle name="Normal 11 2 2 3 7" xfId="4285"/>
    <cellStyle name="Normal 11 2 2 3 8" xfId="4286"/>
    <cellStyle name="Normal 11 2 2 3 9" xfId="4287"/>
    <cellStyle name="Normal 11 2 2 4" xfId="4288"/>
    <cellStyle name="Normal 11 2 2 5" xfId="4289"/>
    <cellStyle name="Normal 11 2 2 6" xfId="4290"/>
    <cellStyle name="Normal 11 2 2 7" xfId="4291"/>
    <cellStyle name="Normal 11 2 2 8" xfId="4292"/>
    <cellStyle name="Normal 11 2 2 9" xfId="4293"/>
    <cellStyle name="Normal 11 2 2_4 28 1_Asst_Health_Crit_AllTO_RIIO_20110714pm" xfId="4294"/>
    <cellStyle name="Normal 11 2 20" xfId="4295"/>
    <cellStyle name="Normal 11 2 21" xfId="4296"/>
    <cellStyle name="Normal 11 2 22" xfId="4297"/>
    <cellStyle name="Normal 11 2 23" xfId="4298"/>
    <cellStyle name="Normal 11 2 24" xfId="4299"/>
    <cellStyle name="Normal 11 2 25" xfId="4300"/>
    <cellStyle name="Normal 11 2 25 2" xfId="42045"/>
    <cellStyle name="Normal 11 2 26" xfId="4301"/>
    <cellStyle name="Normal 11 2 26 2" xfId="4302"/>
    <cellStyle name="Normal 11 2 3" xfId="4303"/>
    <cellStyle name="Normal 11 2 3 10" xfId="4304"/>
    <cellStyle name="Normal 11 2 3 11" xfId="4305"/>
    <cellStyle name="Normal 11 2 3 12" xfId="4306"/>
    <cellStyle name="Normal 11 2 3 13" xfId="4307"/>
    <cellStyle name="Normal 11 2 3 14" xfId="4308"/>
    <cellStyle name="Normal 11 2 3 15" xfId="4309"/>
    <cellStyle name="Normal 11 2 3 16" xfId="4310"/>
    <cellStyle name="Normal 11 2 3 17" xfId="4311"/>
    <cellStyle name="Normal 11 2 3 18" xfId="4312"/>
    <cellStyle name="Normal 11 2 3 19" xfId="4313"/>
    <cellStyle name="Normal 11 2 3 2" xfId="4314"/>
    <cellStyle name="Normal 11 2 3 2 10" xfId="4315"/>
    <cellStyle name="Normal 11 2 3 2 11" xfId="4316"/>
    <cellStyle name="Normal 11 2 3 2 12" xfId="4317"/>
    <cellStyle name="Normal 11 2 3 2 13" xfId="4318"/>
    <cellStyle name="Normal 11 2 3 2 2" xfId="4319"/>
    <cellStyle name="Normal 11 2 3 2 3" xfId="4320"/>
    <cellStyle name="Normal 11 2 3 2 4" xfId="4321"/>
    <cellStyle name="Normal 11 2 3 2 5" xfId="4322"/>
    <cellStyle name="Normal 11 2 3 2 6" xfId="4323"/>
    <cellStyle name="Normal 11 2 3 2 7" xfId="4324"/>
    <cellStyle name="Normal 11 2 3 2 8" xfId="4325"/>
    <cellStyle name="Normal 11 2 3 2 9" xfId="4326"/>
    <cellStyle name="Normal 11 2 3 20" xfId="4327"/>
    <cellStyle name="Normal 11 2 3 21" xfId="4328"/>
    <cellStyle name="Normal 11 2 3 3" xfId="4329"/>
    <cellStyle name="Normal 11 2 3 4" xfId="4330"/>
    <cellStyle name="Normal 11 2 3 5" xfId="4331"/>
    <cellStyle name="Normal 11 2 3 6" xfId="4332"/>
    <cellStyle name="Normal 11 2 3 7" xfId="4333"/>
    <cellStyle name="Normal 11 2 3 8" xfId="4334"/>
    <cellStyle name="Normal 11 2 3 9" xfId="4335"/>
    <cellStyle name="Normal 11 2 4" xfId="4336"/>
    <cellStyle name="Normal 11 2 4 10" xfId="4337"/>
    <cellStyle name="Normal 11 2 4 11" xfId="4338"/>
    <cellStyle name="Normal 11 2 4 12" xfId="4339"/>
    <cellStyle name="Normal 11 2 4 13" xfId="4340"/>
    <cellStyle name="Normal 11 2 4 2" xfId="4341"/>
    <cellStyle name="Normal 11 2 4 3" xfId="4342"/>
    <cellStyle name="Normal 11 2 4 4" xfId="4343"/>
    <cellStyle name="Normal 11 2 4 5" xfId="4344"/>
    <cellStyle name="Normal 11 2 4 6" xfId="4345"/>
    <cellStyle name="Normal 11 2 4 7" xfId="4346"/>
    <cellStyle name="Normal 11 2 4 8" xfId="4347"/>
    <cellStyle name="Normal 11 2 4 9" xfId="4348"/>
    <cellStyle name="Normal 11 2 5" xfId="4349"/>
    <cellStyle name="Normal 11 2 6" xfId="4350"/>
    <cellStyle name="Normal 11 2 7" xfId="4351"/>
    <cellStyle name="Normal 11 2 8" xfId="4352"/>
    <cellStyle name="Normal 11 2 9" xfId="4353"/>
    <cellStyle name="Normal 11 2_4 28 1_Asst_Health_Crit_AllTO_RIIO_20110714pm" xfId="4354"/>
    <cellStyle name="Normal 11 20" xfId="4355"/>
    <cellStyle name="Normal 11 21" xfId="4356"/>
    <cellStyle name="Normal 11 22" xfId="4357"/>
    <cellStyle name="Normal 11 23" xfId="4358"/>
    <cellStyle name="Normal 11 24" xfId="4359"/>
    <cellStyle name="Normal 11 25" xfId="4360"/>
    <cellStyle name="Normal 11 26" xfId="42194"/>
    <cellStyle name="Normal 11 3" xfId="4361"/>
    <cellStyle name="Normal 11 3 10" xfId="4362"/>
    <cellStyle name="Normal 11 3 11" xfId="4363"/>
    <cellStyle name="Normal 11 3 12" xfId="4364"/>
    <cellStyle name="Normal 11 3 13" xfId="4365"/>
    <cellStyle name="Normal 11 3 14" xfId="4366"/>
    <cellStyle name="Normal 11 3 15" xfId="4367"/>
    <cellStyle name="Normal 11 3 16" xfId="4368"/>
    <cellStyle name="Normal 11 3 17" xfId="4369"/>
    <cellStyle name="Normal 11 3 18" xfId="4370"/>
    <cellStyle name="Normal 11 3 19" xfId="4371"/>
    <cellStyle name="Normal 11 3 2" xfId="4372"/>
    <cellStyle name="Normal 11 3 2 10" xfId="4373"/>
    <cellStyle name="Normal 11 3 2 11" xfId="4374"/>
    <cellStyle name="Normal 11 3 2 12" xfId="4375"/>
    <cellStyle name="Normal 11 3 2 13" xfId="4376"/>
    <cellStyle name="Normal 11 3 2 14" xfId="4377"/>
    <cellStyle name="Normal 11 3 2 15" xfId="4378"/>
    <cellStyle name="Normal 11 3 2 16" xfId="4379"/>
    <cellStyle name="Normal 11 3 2 17" xfId="4380"/>
    <cellStyle name="Normal 11 3 2 18" xfId="4381"/>
    <cellStyle name="Normal 11 3 2 19" xfId="4382"/>
    <cellStyle name="Normal 11 3 2 2" xfId="4383"/>
    <cellStyle name="Normal 11 3 2 2 10" xfId="4384"/>
    <cellStyle name="Normal 11 3 2 2 11" xfId="4385"/>
    <cellStyle name="Normal 11 3 2 2 12" xfId="4386"/>
    <cellStyle name="Normal 11 3 2 2 13" xfId="4387"/>
    <cellStyle name="Normal 11 3 2 2 2" xfId="4388"/>
    <cellStyle name="Normal 11 3 2 2 3" xfId="4389"/>
    <cellStyle name="Normal 11 3 2 2 4" xfId="4390"/>
    <cellStyle name="Normal 11 3 2 2 5" xfId="4391"/>
    <cellStyle name="Normal 11 3 2 2 6" xfId="4392"/>
    <cellStyle name="Normal 11 3 2 2 7" xfId="4393"/>
    <cellStyle name="Normal 11 3 2 2 8" xfId="4394"/>
    <cellStyle name="Normal 11 3 2 2 9" xfId="4395"/>
    <cellStyle name="Normal 11 3 2 20" xfId="4396"/>
    <cellStyle name="Normal 11 3 2 21" xfId="4397"/>
    <cellStyle name="Normal 11 3 2 3" xfId="4398"/>
    <cellStyle name="Normal 11 3 2 4" xfId="4399"/>
    <cellStyle name="Normal 11 3 2 5" xfId="4400"/>
    <cellStyle name="Normal 11 3 2 6" xfId="4401"/>
    <cellStyle name="Normal 11 3 2 7" xfId="4402"/>
    <cellStyle name="Normal 11 3 2 8" xfId="4403"/>
    <cellStyle name="Normal 11 3 2 9" xfId="4404"/>
    <cellStyle name="Normal 11 3 20" xfId="4405"/>
    <cellStyle name="Normal 11 3 21" xfId="4406"/>
    <cellStyle name="Normal 11 3 22" xfId="4407"/>
    <cellStyle name="Normal 11 3 3" xfId="4408"/>
    <cellStyle name="Normal 11 3 3 10" xfId="4409"/>
    <cellStyle name="Normal 11 3 3 11" xfId="4410"/>
    <cellStyle name="Normal 11 3 3 12" xfId="4411"/>
    <cellStyle name="Normal 11 3 3 13" xfId="4412"/>
    <cellStyle name="Normal 11 3 3 2" xfId="4413"/>
    <cellStyle name="Normal 11 3 3 3" xfId="4414"/>
    <cellStyle name="Normal 11 3 3 4" xfId="4415"/>
    <cellStyle name="Normal 11 3 3 5" xfId="4416"/>
    <cellStyle name="Normal 11 3 3 6" xfId="4417"/>
    <cellStyle name="Normal 11 3 3 7" xfId="4418"/>
    <cellStyle name="Normal 11 3 3 8" xfId="4419"/>
    <cellStyle name="Normal 11 3 3 9" xfId="4420"/>
    <cellStyle name="Normal 11 3 4" xfId="4421"/>
    <cellStyle name="Normal 11 3 5" xfId="4422"/>
    <cellStyle name="Normal 11 3 6" xfId="4423"/>
    <cellStyle name="Normal 11 3 7" xfId="4424"/>
    <cellStyle name="Normal 11 3 8" xfId="4425"/>
    <cellStyle name="Normal 11 3 9" xfId="4426"/>
    <cellStyle name="Normal 11 3_4 28 1_Asst_Health_Crit_AllTO_RIIO_20110714pm" xfId="4427"/>
    <cellStyle name="Normal 11 4" xfId="4428"/>
    <cellStyle name="Normal 11 4 10" xfId="4429"/>
    <cellStyle name="Normal 11 4 11" xfId="4430"/>
    <cellStyle name="Normal 11 4 12" xfId="4431"/>
    <cellStyle name="Normal 11 4 13" xfId="4432"/>
    <cellStyle name="Normal 11 4 14" xfId="4433"/>
    <cellStyle name="Normal 11 4 15" xfId="4434"/>
    <cellStyle name="Normal 11 4 16" xfId="4435"/>
    <cellStyle name="Normal 11 4 17" xfId="4436"/>
    <cellStyle name="Normal 11 4 18" xfId="4437"/>
    <cellStyle name="Normal 11 4 19" xfId="4438"/>
    <cellStyle name="Normal 11 4 2" xfId="4439"/>
    <cellStyle name="Normal 11 4 2 10" xfId="4440"/>
    <cellStyle name="Normal 11 4 2 11" xfId="4441"/>
    <cellStyle name="Normal 11 4 2 12" xfId="4442"/>
    <cellStyle name="Normal 11 4 2 13" xfId="4443"/>
    <cellStyle name="Normal 11 4 2 2" xfId="4444"/>
    <cellStyle name="Normal 11 4 2 3" xfId="4445"/>
    <cellStyle name="Normal 11 4 2 4" xfId="4446"/>
    <cellStyle name="Normal 11 4 2 5" xfId="4447"/>
    <cellStyle name="Normal 11 4 2 6" xfId="4448"/>
    <cellStyle name="Normal 11 4 2 7" xfId="4449"/>
    <cellStyle name="Normal 11 4 2 8" xfId="4450"/>
    <cellStyle name="Normal 11 4 2 9" xfId="4451"/>
    <cellStyle name="Normal 11 4 20" xfId="4452"/>
    <cellStyle name="Normal 11 4 21" xfId="4453"/>
    <cellStyle name="Normal 11 4 3" xfId="4454"/>
    <cellStyle name="Normal 11 4 4" xfId="4455"/>
    <cellStyle name="Normal 11 4 5" xfId="4456"/>
    <cellStyle name="Normal 11 4 6" xfId="4457"/>
    <cellStyle name="Normal 11 4 7" xfId="4458"/>
    <cellStyle name="Normal 11 4 8" xfId="4459"/>
    <cellStyle name="Normal 11 4 9" xfId="4460"/>
    <cellStyle name="Normal 11 5" xfId="4461"/>
    <cellStyle name="Normal 11 5 10" xfId="4462"/>
    <cellStyle name="Normal 11 5 11" xfId="4463"/>
    <cellStyle name="Normal 11 5 12" xfId="4464"/>
    <cellStyle name="Normal 11 5 13" xfId="4465"/>
    <cellStyle name="Normal 11 5 14" xfId="4466"/>
    <cellStyle name="Normal 11 5 2" xfId="4467"/>
    <cellStyle name="Normal 11 5 2 10" xfId="4468"/>
    <cellStyle name="Normal 11 5 2 11" xfId="4469"/>
    <cellStyle name="Normal 11 5 2 12" xfId="4470"/>
    <cellStyle name="Normal 11 5 2 13" xfId="4471"/>
    <cellStyle name="Normal 11 5 2 2" xfId="4472"/>
    <cellStyle name="Normal 11 5 2 3" xfId="4473"/>
    <cellStyle name="Normal 11 5 2 4" xfId="4474"/>
    <cellStyle name="Normal 11 5 2 5" xfId="4475"/>
    <cellStyle name="Normal 11 5 2 6" xfId="4476"/>
    <cellStyle name="Normal 11 5 2 7" xfId="4477"/>
    <cellStyle name="Normal 11 5 2 8" xfId="4478"/>
    <cellStyle name="Normal 11 5 2 9" xfId="4479"/>
    <cellStyle name="Normal 11 5 3" xfId="4480"/>
    <cellStyle name="Normal 11 5 4" xfId="4481"/>
    <cellStyle name="Normal 11 5 5" xfId="4482"/>
    <cellStyle name="Normal 11 5 6" xfId="4483"/>
    <cellStyle name="Normal 11 5 7" xfId="4484"/>
    <cellStyle name="Normal 11 5 8" xfId="4485"/>
    <cellStyle name="Normal 11 5 9" xfId="4486"/>
    <cellStyle name="Normal 11 6" xfId="4487"/>
    <cellStyle name="Normal 11 6 10" xfId="4488"/>
    <cellStyle name="Normal 11 6 11" xfId="4489"/>
    <cellStyle name="Normal 11 6 12" xfId="4490"/>
    <cellStyle name="Normal 11 6 13" xfId="4491"/>
    <cellStyle name="Normal 11 6 2" xfId="4492"/>
    <cellStyle name="Normal 11 6 3" xfId="4493"/>
    <cellStyle name="Normal 11 6 4" xfId="4494"/>
    <cellStyle name="Normal 11 6 5" xfId="4495"/>
    <cellStyle name="Normal 11 6 6" xfId="4496"/>
    <cellStyle name="Normal 11 6 7" xfId="4497"/>
    <cellStyle name="Normal 11 6 8" xfId="4498"/>
    <cellStyle name="Normal 11 6 9" xfId="4499"/>
    <cellStyle name="Normal 11 7" xfId="4500"/>
    <cellStyle name="Normal 11 7 2" xfId="4501"/>
    <cellStyle name="Normal 11 7 2 2" xfId="4502"/>
    <cellStyle name="Normal 11 8" xfId="4503"/>
    <cellStyle name="Normal 11 9" xfId="4504"/>
    <cellStyle name="Normal 11_1.3s Accounting C Costs Scots" xfId="4505"/>
    <cellStyle name="Normal 12" xfId="4506"/>
    <cellStyle name="Normal 12 10" xfId="4507"/>
    <cellStyle name="Normal 12 11" xfId="4508"/>
    <cellStyle name="Normal 12 12" xfId="4509"/>
    <cellStyle name="Normal 12 13" xfId="4510"/>
    <cellStyle name="Normal 12 14" xfId="4511"/>
    <cellStyle name="Normal 12 15" xfId="4512"/>
    <cellStyle name="Normal 12 16" xfId="4513"/>
    <cellStyle name="Normal 12 17" xfId="4514"/>
    <cellStyle name="Normal 12 18" xfId="4515"/>
    <cellStyle name="Normal 12 19" xfId="4516"/>
    <cellStyle name="Normal 12 2" xfId="4517"/>
    <cellStyle name="Normal 12 2 10" xfId="4518"/>
    <cellStyle name="Normal 12 2 11" xfId="4519"/>
    <cellStyle name="Normal 12 2 12" xfId="4520"/>
    <cellStyle name="Normal 12 2 13" xfId="4521"/>
    <cellStyle name="Normal 12 2 14" xfId="4522"/>
    <cellStyle name="Normal 12 2 15" xfId="4523"/>
    <cellStyle name="Normal 12 2 16" xfId="4524"/>
    <cellStyle name="Normal 12 2 17" xfId="4525"/>
    <cellStyle name="Normal 12 2 18" xfId="4526"/>
    <cellStyle name="Normal 12 2 19" xfId="4527"/>
    <cellStyle name="Normal 12 2 2" xfId="4528"/>
    <cellStyle name="Normal 12 2 2 10" xfId="4529"/>
    <cellStyle name="Normal 12 2 2 11" xfId="4530"/>
    <cellStyle name="Normal 12 2 2 12" xfId="4531"/>
    <cellStyle name="Normal 12 2 2 13" xfId="4532"/>
    <cellStyle name="Normal 12 2 2 14" xfId="4533"/>
    <cellStyle name="Normal 12 2 2 15" xfId="4534"/>
    <cellStyle name="Normal 12 2 2 2" xfId="4535"/>
    <cellStyle name="Normal 12 2 2 2 10" xfId="4536"/>
    <cellStyle name="Normal 12 2 2 2 11" xfId="4537"/>
    <cellStyle name="Normal 12 2 2 2 12" xfId="4538"/>
    <cellStyle name="Normal 12 2 2 2 13" xfId="4539"/>
    <cellStyle name="Normal 12 2 2 2 14" xfId="4540"/>
    <cellStyle name="Normal 12 2 2 2 15" xfId="4541"/>
    <cellStyle name="Normal 12 2 2 2 16" xfId="4542"/>
    <cellStyle name="Normal 12 2 2 2 17" xfId="4543"/>
    <cellStyle name="Normal 12 2 2 2 18" xfId="4544"/>
    <cellStyle name="Normal 12 2 2 2 19" xfId="4545"/>
    <cellStyle name="Normal 12 2 2 2 2" xfId="4546"/>
    <cellStyle name="Normal 12 2 2 2 2 10" xfId="4547"/>
    <cellStyle name="Normal 12 2 2 2 2 11" xfId="4548"/>
    <cellStyle name="Normal 12 2 2 2 2 12" xfId="4549"/>
    <cellStyle name="Normal 12 2 2 2 2 13" xfId="4550"/>
    <cellStyle name="Normal 12 2 2 2 2 2" xfId="4551"/>
    <cellStyle name="Normal 12 2 2 2 2 3" xfId="4552"/>
    <cellStyle name="Normal 12 2 2 2 2 4" xfId="4553"/>
    <cellStyle name="Normal 12 2 2 2 2 5" xfId="4554"/>
    <cellStyle name="Normal 12 2 2 2 2 6" xfId="4555"/>
    <cellStyle name="Normal 12 2 2 2 2 7" xfId="4556"/>
    <cellStyle name="Normal 12 2 2 2 2 8" xfId="4557"/>
    <cellStyle name="Normal 12 2 2 2 2 9" xfId="4558"/>
    <cellStyle name="Normal 12 2 2 2 20" xfId="4559"/>
    <cellStyle name="Normal 12 2 2 2 21" xfId="4560"/>
    <cellStyle name="Normal 12 2 2 2 3" xfId="4561"/>
    <cellStyle name="Normal 12 2 2 2 4" xfId="4562"/>
    <cellStyle name="Normal 12 2 2 2 5" xfId="4563"/>
    <cellStyle name="Normal 12 2 2 2 6" xfId="4564"/>
    <cellStyle name="Normal 12 2 2 2 7" xfId="4565"/>
    <cellStyle name="Normal 12 2 2 2 8" xfId="4566"/>
    <cellStyle name="Normal 12 2 2 2 9" xfId="4567"/>
    <cellStyle name="Normal 12 2 2 3" xfId="4568"/>
    <cellStyle name="Normal 12 2 2 3 10" xfId="4569"/>
    <cellStyle name="Normal 12 2 2 3 11" xfId="4570"/>
    <cellStyle name="Normal 12 2 2 3 12" xfId="4571"/>
    <cellStyle name="Normal 12 2 2 3 13" xfId="4572"/>
    <cellStyle name="Normal 12 2 2 3 2" xfId="4573"/>
    <cellStyle name="Normal 12 2 2 3 3" xfId="4574"/>
    <cellStyle name="Normal 12 2 2 3 4" xfId="4575"/>
    <cellStyle name="Normal 12 2 2 3 5" xfId="4576"/>
    <cellStyle name="Normal 12 2 2 3 6" xfId="4577"/>
    <cellStyle name="Normal 12 2 2 3 7" xfId="4578"/>
    <cellStyle name="Normal 12 2 2 3 8" xfId="4579"/>
    <cellStyle name="Normal 12 2 2 3 9" xfId="4580"/>
    <cellStyle name="Normal 12 2 2 4" xfId="4581"/>
    <cellStyle name="Normal 12 2 2 5" xfId="4582"/>
    <cellStyle name="Normal 12 2 2 6" xfId="4583"/>
    <cellStyle name="Normal 12 2 2 7" xfId="4584"/>
    <cellStyle name="Normal 12 2 2 8" xfId="4585"/>
    <cellStyle name="Normal 12 2 2 9" xfId="4586"/>
    <cellStyle name="Normal 12 2 2_4 28 1_Asst_Health_Crit_AllTO_RIIO_20110714pm" xfId="4587"/>
    <cellStyle name="Normal 12 2 20" xfId="4588"/>
    <cellStyle name="Normal 12 2 21" xfId="4589"/>
    <cellStyle name="Normal 12 2 22" xfId="4590"/>
    <cellStyle name="Normal 12 2 23" xfId="4591"/>
    <cellStyle name="Normal 12 2 24" xfId="4592"/>
    <cellStyle name="Normal 12 2 3" xfId="4593"/>
    <cellStyle name="Normal 12 2 3 10" xfId="4594"/>
    <cellStyle name="Normal 12 2 3 11" xfId="4595"/>
    <cellStyle name="Normal 12 2 3 12" xfId="4596"/>
    <cellStyle name="Normal 12 2 3 13" xfId="4597"/>
    <cellStyle name="Normal 12 2 3 14" xfId="4598"/>
    <cellStyle name="Normal 12 2 3 15" xfId="4599"/>
    <cellStyle name="Normal 12 2 3 16" xfId="4600"/>
    <cellStyle name="Normal 12 2 3 17" xfId="4601"/>
    <cellStyle name="Normal 12 2 3 18" xfId="4602"/>
    <cellStyle name="Normal 12 2 3 19" xfId="4603"/>
    <cellStyle name="Normal 12 2 3 2" xfId="4604"/>
    <cellStyle name="Normal 12 2 3 2 10" xfId="4605"/>
    <cellStyle name="Normal 12 2 3 2 11" xfId="4606"/>
    <cellStyle name="Normal 12 2 3 2 12" xfId="4607"/>
    <cellStyle name="Normal 12 2 3 2 13" xfId="4608"/>
    <cellStyle name="Normal 12 2 3 2 2" xfId="4609"/>
    <cellStyle name="Normal 12 2 3 2 3" xfId="4610"/>
    <cellStyle name="Normal 12 2 3 2 4" xfId="4611"/>
    <cellStyle name="Normal 12 2 3 2 5" xfId="4612"/>
    <cellStyle name="Normal 12 2 3 2 6" xfId="4613"/>
    <cellStyle name="Normal 12 2 3 2 7" xfId="4614"/>
    <cellStyle name="Normal 12 2 3 2 8" xfId="4615"/>
    <cellStyle name="Normal 12 2 3 2 9" xfId="4616"/>
    <cellStyle name="Normal 12 2 3 20" xfId="4617"/>
    <cellStyle name="Normal 12 2 3 21" xfId="4618"/>
    <cellStyle name="Normal 12 2 3 3" xfId="4619"/>
    <cellStyle name="Normal 12 2 3 4" xfId="4620"/>
    <cellStyle name="Normal 12 2 3 5" xfId="4621"/>
    <cellStyle name="Normal 12 2 3 6" xfId="4622"/>
    <cellStyle name="Normal 12 2 3 7" xfId="4623"/>
    <cellStyle name="Normal 12 2 3 8" xfId="4624"/>
    <cellStyle name="Normal 12 2 3 9" xfId="4625"/>
    <cellStyle name="Normal 12 2 4" xfId="4626"/>
    <cellStyle name="Normal 12 2 4 10" xfId="4627"/>
    <cellStyle name="Normal 12 2 4 11" xfId="4628"/>
    <cellStyle name="Normal 12 2 4 12" xfId="4629"/>
    <cellStyle name="Normal 12 2 4 13" xfId="4630"/>
    <cellStyle name="Normal 12 2 4 14" xfId="4631"/>
    <cellStyle name="Normal 12 2 4 2" xfId="4632"/>
    <cellStyle name="Normal 12 2 4 2 10" xfId="4633"/>
    <cellStyle name="Normal 12 2 4 2 11" xfId="4634"/>
    <cellStyle name="Normal 12 2 4 2 12" xfId="4635"/>
    <cellStyle name="Normal 12 2 4 2 13" xfId="4636"/>
    <cellStyle name="Normal 12 2 4 2 2" xfId="4637"/>
    <cellStyle name="Normal 12 2 4 2 3" xfId="4638"/>
    <cellStyle name="Normal 12 2 4 2 4" xfId="4639"/>
    <cellStyle name="Normal 12 2 4 2 5" xfId="4640"/>
    <cellStyle name="Normal 12 2 4 2 6" xfId="4641"/>
    <cellStyle name="Normal 12 2 4 2 7" xfId="4642"/>
    <cellStyle name="Normal 12 2 4 2 8" xfId="4643"/>
    <cellStyle name="Normal 12 2 4 2 9" xfId="4644"/>
    <cellStyle name="Normal 12 2 4 3" xfId="4645"/>
    <cellStyle name="Normal 12 2 4 4" xfId="4646"/>
    <cellStyle name="Normal 12 2 4 5" xfId="4647"/>
    <cellStyle name="Normal 12 2 4 6" xfId="4648"/>
    <cellStyle name="Normal 12 2 4 7" xfId="4649"/>
    <cellStyle name="Normal 12 2 4 8" xfId="4650"/>
    <cellStyle name="Normal 12 2 4 9" xfId="4651"/>
    <cellStyle name="Normal 12 2 5" xfId="4652"/>
    <cellStyle name="Normal 12 2 5 10" xfId="4653"/>
    <cellStyle name="Normal 12 2 5 11" xfId="4654"/>
    <cellStyle name="Normal 12 2 5 12" xfId="4655"/>
    <cellStyle name="Normal 12 2 5 13" xfId="4656"/>
    <cellStyle name="Normal 12 2 5 2" xfId="4657"/>
    <cellStyle name="Normal 12 2 5 3" xfId="4658"/>
    <cellStyle name="Normal 12 2 5 4" xfId="4659"/>
    <cellStyle name="Normal 12 2 5 5" xfId="4660"/>
    <cellStyle name="Normal 12 2 5 6" xfId="4661"/>
    <cellStyle name="Normal 12 2 5 7" xfId="4662"/>
    <cellStyle name="Normal 12 2 5 8" xfId="4663"/>
    <cellStyle name="Normal 12 2 5 9" xfId="4664"/>
    <cellStyle name="Normal 12 2 6" xfId="4665"/>
    <cellStyle name="Normal 12 2 7" xfId="4666"/>
    <cellStyle name="Normal 12 2 8" xfId="4667"/>
    <cellStyle name="Normal 12 2 9" xfId="4668"/>
    <cellStyle name="Normal 12 2_4 28 1_Asst_Health_Crit_AllTO_RIIO_20110714pm" xfId="4669"/>
    <cellStyle name="Normal 12 20" xfId="4670"/>
    <cellStyle name="Normal 12 21" xfId="4671"/>
    <cellStyle name="Normal 12 22" xfId="4672"/>
    <cellStyle name="Normal 12 23" xfId="4673"/>
    <cellStyle name="Normal 12 24" xfId="4674"/>
    <cellStyle name="Normal 12 25" xfId="4675"/>
    <cellStyle name="Normal 12 3" xfId="4676"/>
    <cellStyle name="Normal 12 3 10" xfId="4677"/>
    <cellStyle name="Normal 12 3 11" xfId="4678"/>
    <cellStyle name="Normal 12 3 12" xfId="4679"/>
    <cellStyle name="Normal 12 3 13" xfId="4680"/>
    <cellStyle name="Normal 12 3 14" xfId="4681"/>
    <cellStyle name="Normal 12 3 15" xfId="4682"/>
    <cellStyle name="Normal 12 3 16" xfId="4683"/>
    <cellStyle name="Normal 12 3 17" xfId="4684"/>
    <cellStyle name="Normal 12 3 18" xfId="4685"/>
    <cellStyle name="Normal 12 3 19" xfId="4686"/>
    <cellStyle name="Normal 12 3 2" xfId="4687"/>
    <cellStyle name="Normal 12 3 2 10" xfId="4688"/>
    <cellStyle name="Normal 12 3 2 11" xfId="4689"/>
    <cellStyle name="Normal 12 3 2 12" xfId="4690"/>
    <cellStyle name="Normal 12 3 2 13" xfId="4691"/>
    <cellStyle name="Normal 12 3 2 14" xfId="4692"/>
    <cellStyle name="Normal 12 3 2 15" xfId="4693"/>
    <cellStyle name="Normal 12 3 2 16" xfId="4694"/>
    <cellStyle name="Normal 12 3 2 17" xfId="4695"/>
    <cellStyle name="Normal 12 3 2 18" xfId="4696"/>
    <cellStyle name="Normal 12 3 2 19" xfId="4697"/>
    <cellStyle name="Normal 12 3 2 2" xfId="4698"/>
    <cellStyle name="Normal 12 3 2 2 10" xfId="4699"/>
    <cellStyle name="Normal 12 3 2 2 11" xfId="4700"/>
    <cellStyle name="Normal 12 3 2 2 12" xfId="4701"/>
    <cellStyle name="Normal 12 3 2 2 13" xfId="4702"/>
    <cellStyle name="Normal 12 3 2 2 2" xfId="4703"/>
    <cellStyle name="Normal 12 3 2 2 3" xfId="4704"/>
    <cellStyle name="Normal 12 3 2 2 4" xfId="4705"/>
    <cellStyle name="Normal 12 3 2 2 5" xfId="4706"/>
    <cellStyle name="Normal 12 3 2 2 6" xfId="4707"/>
    <cellStyle name="Normal 12 3 2 2 7" xfId="4708"/>
    <cellStyle name="Normal 12 3 2 2 8" xfId="4709"/>
    <cellStyle name="Normal 12 3 2 2 9" xfId="4710"/>
    <cellStyle name="Normal 12 3 2 20" xfId="4711"/>
    <cellStyle name="Normal 12 3 2 21" xfId="4712"/>
    <cellStyle name="Normal 12 3 2 3" xfId="4713"/>
    <cellStyle name="Normal 12 3 2 4" xfId="4714"/>
    <cellStyle name="Normal 12 3 2 5" xfId="4715"/>
    <cellStyle name="Normal 12 3 2 6" xfId="4716"/>
    <cellStyle name="Normal 12 3 2 7" xfId="4717"/>
    <cellStyle name="Normal 12 3 2 8" xfId="4718"/>
    <cellStyle name="Normal 12 3 2 9" xfId="4719"/>
    <cellStyle name="Normal 12 3 20" xfId="4720"/>
    <cellStyle name="Normal 12 3 21" xfId="4721"/>
    <cellStyle name="Normal 12 3 22" xfId="4722"/>
    <cellStyle name="Normal 12 3 3" xfId="4723"/>
    <cellStyle name="Normal 12 3 3 10" xfId="4724"/>
    <cellStyle name="Normal 12 3 3 11" xfId="4725"/>
    <cellStyle name="Normal 12 3 3 12" xfId="4726"/>
    <cellStyle name="Normal 12 3 3 13" xfId="4727"/>
    <cellStyle name="Normal 12 3 3 2" xfId="4728"/>
    <cellStyle name="Normal 12 3 3 3" xfId="4729"/>
    <cellStyle name="Normal 12 3 3 4" xfId="4730"/>
    <cellStyle name="Normal 12 3 3 5" xfId="4731"/>
    <cellStyle name="Normal 12 3 3 6" xfId="4732"/>
    <cellStyle name="Normal 12 3 3 7" xfId="4733"/>
    <cellStyle name="Normal 12 3 3 8" xfId="4734"/>
    <cellStyle name="Normal 12 3 3 9" xfId="4735"/>
    <cellStyle name="Normal 12 3 4" xfId="4736"/>
    <cellStyle name="Normal 12 3 5" xfId="4737"/>
    <cellStyle name="Normal 12 3 6" xfId="4738"/>
    <cellStyle name="Normal 12 3 7" xfId="4739"/>
    <cellStyle name="Normal 12 3 8" xfId="4740"/>
    <cellStyle name="Normal 12 3 9" xfId="4741"/>
    <cellStyle name="Normal 12 3_4 28 1_Asst_Health_Crit_AllTO_RIIO_20110714pm" xfId="4742"/>
    <cellStyle name="Normal 12 4" xfId="4743"/>
    <cellStyle name="Normal 12 4 10" xfId="4744"/>
    <cellStyle name="Normal 12 4 11" xfId="4745"/>
    <cellStyle name="Normal 12 4 12" xfId="4746"/>
    <cellStyle name="Normal 12 4 13" xfId="4747"/>
    <cellStyle name="Normal 12 4 14" xfId="4748"/>
    <cellStyle name="Normal 12 4 15" xfId="4749"/>
    <cellStyle name="Normal 12 4 16" xfId="4750"/>
    <cellStyle name="Normal 12 4 17" xfId="4751"/>
    <cellStyle name="Normal 12 4 18" xfId="4752"/>
    <cellStyle name="Normal 12 4 19" xfId="4753"/>
    <cellStyle name="Normal 12 4 2" xfId="4754"/>
    <cellStyle name="Normal 12 4 2 10" xfId="4755"/>
    <cellStyle name="Normal 12 4 2 11" xfId="4756"/>
    <cellStyle name="Normal 12 4 2 12" xfId="4757"/>
    <cellStyle name="Normal 12 4 2 13" xfId="4758"/>
    <cellStyle name="Normal 12 4 2 2" xfId="4759"/>
    <cellStyle name="Normal 12 4 2 3" xfId="4760"/>
    <cellStyle name="Normal 12 4 2 4" xfId="4761"/>
    <cellStyle name="Normal 12 4 2 5" xfId="4762"/>
    <cellStyle name="Normal 12 4 2 6" xfId="4763"/>
    <cellStyle name="Normal 12 4 2 7" xfId="4764"/>
    <cellStyle name="Normal 12 4 2 8" xfId="4765"/>
    <cellStyle name="Normal 12 4 2 9" xfId="4766"/>
    <cellStyle name="Normal 12 4 20" xfId="4767"/>
    <cellStyle name="Normal 12 4 21" xfId="4768"/>
    <cellStyle name="Normal 12 4 3" xfId="4769"/>
    <cellStyle name="Normal 12 4 4" xfId="4770"/>
    <cellStyle name="Normal 12 4 5" xfId="4771"/>
    <cellStyle name="Normal 12 4 6" xfId="4772"/>
    <cellStyle name="Normal 12 4 7" xfId="4773"/>
    <cellStyle name="Normal 12 4 8" xfId="4774"/>
    <cellStyle name="Normal 12 4 9" xfId="4775"/>
    <cellStyle name="Normal 12 5" xfId="4776"/>
    <cellStyle name="Normal 12 5 10" xfId="4777"/>
    <cellStyle name="Normal 12 5 11" xfId="4778"/>
    <cellStyle name="Normal 12 5 12" xfId="4779"/>
    <cellStyle name="Normal 12 5 13" xfId="4780"/>
    <cellStyle name="Normal 12 5 2" xfId="4781"/>
    <cellStyle name="Normal 12 5 3" xfId="4782"/>
    <cellStyle name="Normal 12 5 4" xfId="4783"/>
    <cellStyle name="Normal 12 5 5" xfId="4784"/>
    <cellStyle name="Normal 12 5 6" xfId="4785"/>
    <cellStyle name="Normal 12 5 7" xfId="4786"/>
    <cellStyle name="Normal 12 5 8" xfId="4787"/>
    <cellStyle name="Normal 12 5 9" xfId="4788"/>
    <cellStyle name="Normal 12 6" xfId="4789"/>
    <cellStyle name="Normal 12 7" xfId="4790"/>
    <cellStyle name="Normal 12 8" xfId="4791"/>
    <cellStyle name="Normal 12 9" xfId="4792"/>
    <cellStyle name="Normal 12_1.3s Accounting C Costs Scots" xfId="4793"/>
    <cellStyle name="Normal 13" xfId="4794"/>
    <cellStyle name="Normal 13 10" xfId="4795"/>
    <cellStyle name="Normal 13 11" xfId="4796"/>
    <cellStyle name="Normal 13 12" xfId="4797"/>
    <cellStyle name="Normal 13 13" xfId="4798"/>
    <cellStyle name="Normal 13 14" xfId="4799"/>
    <cellStyle name="Normal 13 15" xfId="4800"/>
    <cellStyle name="Normal 13 16" xfId="4801"/>
    <cellStyle name="Normal 13 17" xfId="4802"/>
    <cellStyle name="Normal 13 18" xfId="4803"/>
    <cellStyle name="Normal 13 19" xfId="4804"/>
    <cellStyle name="Normal 13 2" xfId="4805"/>
    <cellStyle name="Normal 13 2 10" xfId="4806"/>
    <cellStyle name="Normal 13 2 11" xfId="4807"/>
    <cellStyle name="Normal 13 2 12" xfId="4808"/>
    <cellStyle name="Normal 13 2 13" xfId="4809"/>
    <cellStyle name="Normal 13 2 14" xfId="4810"/>
    <cellStyle name="Normal 13 2 15" xfId="4811"/>
    <cellStyle name="Normal 13 2 16" xfId="4812"/>
    <cellStyle name="Normal 13 2 17" xfId="4813"/>
    <cellStyle name="Normal 13 2 18" xfId="4814"/>
    <cellStyle name="Normal 13 2 19" xfId="4815"/>
    <cellStyle name="Normal 13 2 2" xfId="4816"/>
    <cellStyle name="Normal 13 2 2 10" xfId="4817"/>
    <cellStyle name="Normal 13 2 2 11" xfId="4818"/>
    <cellStyle name="Normal 13 2 2 12" xfId="4819"/>
    <cellStyle name="Normal 13 2 2 13" xfId="4820"/>
    <cellStyle name="Normal 13 2 2 14" xfId="4821"/>
    <cellStyle name="Normal 13 2 2 15" xfId="4822"/>
    <cellStyle name="Normal 13 2 2 2" xfId="4823"/>
    <cellStyle name="Normal 13 2 2 2 10" xfId="4824"/>
    <cellStyle name="Normal 13 2 2 2 11" xfId="4825"/>
    <cellStyle name="Normal 13 2 2 2 12" xfId="4826"/>
    <cellStyle name="Normal 13 2 2 2 13" xfId="4827"/>
    <cellStyle name="Normal 13 2 2 2 14" xfId="4828"/>
    <cellStyle name="Normal 13 2 2 2 15" xfId="4829"/>
    <cellStyle name="Normal 13 2 2 2 16" xfId="4830"/>
    <cellStyle name="Normal 13 2 2 2 17" xfId="4831"/>
    <cellStyle name="Normal 13 2 2 2 2" xfId="4832"/>
    <cellStyle name="Normal 13 2 2 2 2 10" xfId="4833"/>
    <cellStyle name="Normal 13 2 2 2 2 11" xfId="4834"/>
    <cellStyle name="Normal 13 2 2 2 2 12" xfId="4835"/>
    <cellStyle name="Normal 13 2 2 2 2 13" xfId="4836"/>
    <cellStyle name="Normal 13 2 2 2 2 2" xfId="4837"/>
    <cellStyle name="Normal 13 2 2 2 2 3" xfId="4838"/>
    <cellStyle name="Normal 13 2 2 2 2 4" xfId="4839"/>
    <cellStyle name="Normal 13 2 2 2 2 5" xfId="4840"/>
    <cellStyle name="Normal 13 2 2 2 2 6" xfId="4841"/>
    <cellStyle name="Normal 13 2 2 2 2 7" xfId="4842"/>
    <cellStyle name="Normal 13 2 2 2 2 8" xfId="4843"/>
    <cellStyle name="Normal 13 2 2 2 2 9" xfId="4844"/>
    <cellStyle name="Normal 13 2 2 2 3" xfId="4845"/>
    <cellStyle name="Normal 13 2 2 2 4" xfId="4846"/>
    <cellStyle name="Normal 13 2 2 2 5" xfId="4847"/>
    <cellStyle name="Normal 13 2 2 2 6" xfId="4848"/>
    <cellStyle name="Normal 13 2 2 2 7" xfId="4849"/>
    <cellStyle name="Normal 13 2 2 2 8" xfId="4850"/>
    <cellStyle name="Normal 13 2 2 2 9" xfId="4851"/>
    <cellStyle name="Normal 13 2 2 3" xfId="4852"/>
    <cellStyle name="Normal 13 2 2 3 10" xfId="4853"/>
    <cellStyle name="Normal 13 2 2 3 11" xfId="4854"/>
    <cellStyle name="Normal 13 2 2 3 12" xfId="4855"/>
    <cellStyle name="Normal 13 2 2 3 13" xfId="4856"/>
    <cellStyle name="Normal 13 2 2 3 2" xfId="4857"/>
    <cellStyle name="Normal 13 2 2 3 3" xfId="4858"/>
    <cellStyle name="Normal 13 2 2 3 4" xfId="4859"/>
    <cellStyle name="Normal 13 2 2 3 5" xfId="4860"/>
    <cellStyle name="Normal 13 2 2 3 6" xfId="4861"/>
    <cellStyle name="Normal 13 2 2 3 7" xfId="4862"/>
    <cellStyle name="Normal 13 2 2 3 8" xfId="4863"/>
    <cellStyle name="Normal 13 2 2 3 9" xfId="4864"/>
    <cellStyle name="Normal 13 2 2 4" xfId="4865"/>
    <cellStyle name="Normal 13 2 2 5" xfId="4866"/>
    <cellStyle name="Normal 13 2 2 6" xfId="4867"/>
    <cellStyle name="Normal 13 2 2 7" xfId="4868"/>
    <cellStyle name="Normal 13 2 2 8" xfId="4869"/>
    <cellStyle name="Normal 13 2 2 9" xfId="4870"/>
    <cellStyle name="Normal 13 2 20" xfId="4871"/>
    <cellStyle name="Normal 13 2 21" xfId="4872"/>
    <cellStyle name="Normal 13 2 22" xfId="4873"/>
    <cellStyle name="Normal 13 2 3" xfId="4874"/>
    <cellStyle name="Normal 13 2 3 10" xfId="4875"/>
    <cellStyle name="Normal 13 2 3 11" xfId="4876"/>
    <cellStyle name="Normal 13 2 3 12" xfId="4877"/>
    <cellStyle name="Normal 13 2 3 13" xfId="4878"/>
    <cellStyle name="Normal 13 2 3 14" xfId="4879"/>
    <cellStyle name="Normal 13 2 3 15" xfId="4880"/>
    <cellStyle name="Normal 13 2 3 2" xfId="4881"/>
    <cellStyle name="Normal 13 2 3 2 10" xfId="4882"/>
    <cellStyle name="Normal 13 2 3 2 11" xfId="4883"/>
    <cellStyle name="Normal 13 2 3 2 12" xfId="4884"/>
    <cellStyle name="Normal 13 2 3 2 13" xfId="4885"/>
    <cellStyle name="Normal 13 2 3 2 2" xfId="4886"/>
    <cellStyle name="Normal 13 2 3 2 3" xfId="4887"/>
    <cellStyle name="Normal 13 2 3 2 4" xfId="4888"/>
    <cellStyle name="Normal 13 2 3 2 5" xfId="4889"/>
    <cellStyle name="Normal 13 2 3 2 6" xfId="4890"/>
    <cellStyle name="Normal 13 2 3 2 7" xfId="4891"/>
    <cellStyle name="Normal 13 2 3 2 8" xfId="4892"/>
    <cellStyle name="Normal 13 2 3 2 9" xfId="4893"/>
    <cellStyle name="Normal 13 2 3 3" xfId="4894"/>
    <cellStyle name="Normal 13 2 3 4" xfId="4895"/>
    <cellStyle name="Normal 13 2 3 5" xfId="4896"/>
    <cellStyle name="Normal 13 2 3 6" xfId="4897"/>
    <cellStyle name="Normal 13 2 3 7" xfId="4898"/>
    <cellStyle name="Normal 13 2 3 8" xfId="4899"/>
    <cellStyle name="Normal 13 2 3 9" xfId="4900"/>
    <cellStyle name="Normal 13 2 4" xfId="4901"/>
    <cellStyle name="Normal 13 2 4 10" xfId="4902"/>
    <cellStyle name="Normal 13 2 4 11" xfId="4903"/>
    <cellStyle name="Normal 13 2 4 12" xfId="4904"/>
    <cellStyle name="Normal 13 2 4 13" xfId="4905"/>
    <cellStyle name="Normal 13 2 4 2" xfId="4906"/>
    <cellStyle name="Normal 13 2 4 3" xfId="4907"/>
    <cellStyle name="Normal 13 2 4 4" xfId="4908"/>
    <cellStyle name="Normal 13 2 4 5" xfId="4909"/>
    <cellStyle name="Normal 13 2 4 6" xfId="4910"/>
    <cellStyle name="Normal 13 2 4 7" xfId="4911"/>
    <cellStyle name="Normal 13 2 4 8" xfId="4912"/>
    <cellStyle name="Normal 13 2 4 9" xfId="4913"/>
    <cellStyle name="Normal 13 2 5" xfId="4914"/>
    <cellStyle name="Normal 13 2 6" xfId="4915"/>
    <cellStyle name="Normal 13 2 7" xfId="4916"/>
    <cellStyle name="Normal 13 2 8" xfId="4917"/>
    <cellStyle name="Normal 13 2 9" xfId="4918"/>
    <cellStyle name="Normal 13 20" xfId="4919"/>
    <cellStyle name="Normal 13 21" xfId="4920"/>
    <cellStyle name="Normal 13 22" xfId="4921"/>
    <cellStyle name="Normal 13 23" xfId="4922"/>
    <cellStyle name="Normal 13 3" xfId="4923"/>
    <cellStyle name="Normal 13 3 10" xfId="4924"/>
    <cellStyle name="Normal 13 3 11" xfId="4925"/>
    <cellStyle name="Normal 13 3 12" xfId="4926"/>
    <cellStyle name="Normal 13 3 13" xfId="4927"/>
    <cellStyle name="Normal 13 3 14" xfId="4928"/>
    <cellStyle name="Normal 13 3 15" xfId="4929"/>
    <cellStyle name="Normal 13 3 16" xfId="4930"/>
    <cellStyle name="Normal 13 3 16 2" xfId="4931"/>
    <cellStyle name="Normal 13 3 16 3" xfId="4932"/>
    <cellStyle name="Normal 13 3 16 4" xfId="4933"/>
    <cellStyle name="Normal 13 3 2" xfId="4934"/>
    <cellStyle name="Normal 13 3 2 10" xfId="4935"/>
    <cellStyle name="Normal 13 3 2 11" xfId="4936"/>
    <cellStyle name="Normal 13 3 2 12" xfId="4937"/>
    <cellStyle name="Normal 13 3 2 13" xfId="4938"/>
    <cellStyle name="Normal 13 3 2 2" xfId="4939"/>
    <cellStyle name="Normal 13 3 2 3" xfId="4940"/>
    <cellStyle name="Normal 13 3 2 4" xfId="4941"/>
    <cellStyle name="Normal 13 3 2 5" xfId="4942"/>
    <cellStyle name="Normal 13 3 2 6" xfId="4943"/>
    <cellStyle name="Normal 13 3 2 7" xfId="4944"/>
    <cellStyle name="Normal 13 3 2 8" xfId="4945"/>
    <cellStyle name="Normal 13 3 2 9" xfId="4946"/>
    <cellStyle name="Normal 13 3 3" xfId="4947"/>
    <cellStyle name="Normal 13 3 4" xfId="4948"/>
    <cellStyle name="Normal 13 3 5" xfId="4949"/>
    <cellStyle name="Normal 13 3 6" xfId="4950"/>
    <cellStyle name="Normal 13 3 7" xfId="4951"/>
    <cellStyle name="Normal 13 3 8" xfId="4952"/>
    <cellStyle name="Normal 13 3 9" xfId="4953"/>
    <cellStyle name="Normal 13 4" xfId="4954"/>
    <cellStyle name="Normal 13 4 10" xfId="4955"/>
    <cellStyle name="Normal 13 4 11" xfId="4956"/>
    <cellStyle name="Normal 13 4 12" xfId="4957"/>
    <cellStyle name="Normal 13 4 13" xfId="4958"/>
    <cellStyle name="Normal 13 4 2" xfId="4959"/>
    <cellStyle name="Normal 13 4 3" xfId="4960"/>
    <cellStyle name="Normal 13 4 4" xfId="4961"/>
    <cellStyle name="Normal 13 4 5" xfId="4962"/>
    <cellStyle name="Normal 13 4 6" xfId="4963"/>
    <cellStyle name="Normal 13 4 7" xfId="4964"/>
    <cellStyle name="Normal 13 4 8" xfId="4965"/>
    <cellStyle name="Normal 13 4 9" xfId="4966"/>
    <cellStyle name="Normal 13 5" xfId="4967"/>
    <cellStyle name="Normal 13 6" xfId="4968"/>
    <cellStyle name="Normal 13 7" xfId="4969"/>
    <cellStyle name="Normal 13 8" xfId="4970"/>
    <cellStyle name="Normal 13 9" xfId="4971"/>
    <cellStyle name="Normal 13_2010_NGET_TPCR4_RO_FBPQ(Opex) trace only FINAL(DPP)" xfId="4972"/>
    <cellStyle name="Normal 14" xfId="4973"/>
    <cellStyle name="Normal 14 10" xfId="4974"/>
    <cellStyle name="Normal 14 10 10" xfId="4975"/>
    <cellStyle name="Normal 14 10 11" xfId="4976"/>
    <cellStyle name="Normal 14 10 12" xfId="4977"/>
    <cellStyle name="Normal 14 10 13" xfId="4978"/>
    <cellStyle name="Normal 14 10 14" xfId="4979"/>
    <cellStyle name="Normal 14 10 15" xfId="4980"/>
    <cellStyle name="Normal 14 10 16" xfId="4981"/>
    <cellStyle name="Normal 14 10 17" xfId="4982"/>
    <cellStyle name="Normal 14 10 18" xfId="4983"/>
    <cellStyle name="Normal 14 10 18 2" xfId="4984"/>
    <cellStyle name="Normal 14 10 18 3" xfId="4985"/>
    <cellStyle name="Normal 14 10 2" xfId="4986"/>
    <cellStyle name="Normal 14 10 3" xfId="4987"/>
    <cellStyle name="Normal 14 10 4" xfId="4988"/>
    <cellStyle name="Normal 14 10 5" xfId="4989"/>
    <cellStyle name="Normal 14 10 6" xfId="4990"/>
    <cellStyle name="Normal 14 10 7" xfId="4991"/>
    <cellStyle name="Normal 14 10 8" xfId="4992"/>
    <cellStyle name="Normal 14 10 9" xfId="4993"/>
    <cellStyle name="Normal 14 11" xfId="4994"/>
    <cellStyle name="Normal 14 11 10" xfId="4995"/>
    <cellStyle name="Normal 14 11 11" xfId="4996"/>
    <cellStyle name="Normal 14 11 12" xfId="4997"/>
    <cellStyle name="Normal 14 11 13" xfId="4998"/>
    <cellStyle name="Normal 14 11 14" xfId="4999"/>
    <cellStyle name="Normal 14 11 15" xfId="5000"/>
    <cellStyle name="Normal 14 11 16" xfId="5001"/>
    <cellStyle name="Normal 14 11 17" xfId="5002"/>
    <cellStyle name="Normal 14 11 18" xfId="5003"/>
    <cellStyle name="Normal 14 11 2" xfId="5004"/>
    <cellStyle name="Normal 14 11 3" xfId="5005"/>
    <cellStyle name="Normal 14 11 4" xfId="5006"/>
    <cellStyle name="Normal 14 11 5" xfId="5007"/>
    <cellStyle name="Normal 14 11 6" xfId="5008"/>
    <cellStyle name="Normal 14 11 7" xfId="5009"/>
    <cellStyle name="Normal 14 11 8" xfId="5010"/>
    <cellStyle name="Normal 14 11 9" xfId="5011"/>
    <cellStyle name="Normal 14 12" xfId="5012"/>
    <cellStyle name="Normal 14 12 10" xfId="5013"/>
    <cellStyle name="Normal 14 12 11" xfId="5014"/>
    <cellStyle name="Normal 14 12 12" xfId="5015"/>
    <cellStyle name="Normal 14 12 13" xfId="5016"/>
    <cellStyle name="Normal 14 12 14" xfId="5017"/>
    <cellStyle name="Normal 14 12 15" xfId="5018"/>
    <cellStyle name="Normal 14 12 16" xfId="5019"/>
    <cellStyle name="Normal 14 12 17" xfId="5020"/>
    <cellStyle name="Normal 14 12 18" xfId="5021"/>
    <cellStyle name="Normal 14 12 2" xfId="5022"/>
    <cellStyle name="Normal 14 12 3" xfId="5023"/>
    <cellStyle name="Normal 14 12 4" xfId="5024"/>
    <cellStyle name="Normal 14 12 5" xfId="5025"/>
    <cellStyle name="Normal 14 12 6" xfId="5026"/>
    <cellStyle name="Normal 14 12 7" xfId="5027"/>
    <cellStyle name="Normal 14 12 8" xfId="5028"/>
    <cellStyle name="Normal 14 12 9" xfId="5029"/>
    <cellStyle name="Normal 14 13" xfId="5030"/>
    <cellStyle name="Normal 14 13 10" xfId="5031"/>
    <cellStyle name="Normal 14 13 11" xfId="5032"/>
    <cellStyle name="Normal 14 13 12" xfId="5033"/>
    <cellStyle name="Normal 14 13 13" xfId="5034"/>
    <cellStyle name="Normal 14 13 14" xfId="5035"/>
    <cellStyle name="Normal 14 13 15" xfId="5036"/>
    <cellStyle name="Normal 14 13 16" xfId="5037"/>
    <cellStyle name="Normal 14 13 17" xfId="5038"/>
    <cellStyle name="Normal 14 13 18" xfId="5039"/>
    <cellStyle name="Normal 14 13 2" xfId="5040"/>
    <cellStyle name="Normal 14 13 3" xfId="5041"/>
    <cellStyle name="Normal 14 13 4" xfId="5042"/>
    <cellStyle name="Normal 14 13 5" xfId="5043"/>
    <cellStyle name="Normal 14 13 6" xfId="5044"/>
    <cellStyle name="Normal 14 13 7" xfId="5045"/>
    <cellStyle name="Normal 14 13 8" xfId="5046"/>
    <cellStyle name="Normal 14 13 9" xfId="5047"/>
    <cellStyle name="Normal 14 14" xfId="5048"/>
    <cellStyle name="Normal 14 14 10" xfId="5049"/>
    <cellStyle name="Normal 14 14 11" xfId="5050"/>
    <cellStyle name="Normal 14 14 12" xfId="5051"/>
    <cellStyle name="Normal 14 14 13" xfId="5052"/>
    <cellStyle name="Normal 14 14 14" xfId="5053"/>
    <cellStyle name="Normal 14 14 15" xfId="5054"/>
    <cellStyle name="Normal 14 14 16" xfId="5055"/>
    <cellStyle name="Normal 14 14 17" xfId="5056"/>
    <cellStyle name="Normal 14 14 18" xfId="5057"/>
    <cellStyle name="Normal 14 14 2" xfId="5058"/>
    <cellStyle name="Normal 14 14 3" xfId="5059"/>
    <cellStyle name="Normal 14 14 4" xfId="5060"/>
    <cellStyle name="Normal 14 14 5" xfId="5061"/>
    <cellStyle name="Normal 14 14 6" xfId="5062"/>
    <cellStyle name="Normal 14 14 7" xfId="5063"/>
    <cellStyle name="Normal 14 14 8" xfId="5064"/>
    <cellStyle name="Normal 14 14 9" xfId="5065"/>
    <cellStyle name="Normal 14 15" xfId="5066"/>
    <cellStyle name="Normal 14 15 10" xfId="5067"/>
    <cellStyle name="Normal 14 15 11" xfId="5068"/>
    <cellStyle name="Normal 14 15 12" xfId="5069"/>
    <cellStyle name="Normal 14 15 13" xfId="5070"/>
    <cellStyle name="Normal 14 15 14" xfId="5071"/>
    <cellStyle name="Normal 14 15 15" xfId="5072"/>
    <cellStyle name="Normal 14 15 16" xfId="5073"/>
    <cellStyle name="Normal 14 15 17" xfId="5074"/>
    <cellStyle name="Normal 14 15 18" xfId="5075"/>
    <cellStyle name="Normal 14 15 2" xfId="5076"/>
    <cellStyle name="Normal 14 15 3" xfId="5077"/>
    <cellStyle name="Normal 14 15 4" xfId="5078"/>
    <cellStyle name="Normal 14 15 5" xfId="5079"/>
    <cellStyle name="Normal 14 15 6" xfId="5080"/>
    <cellStyle name="Normal 14 15 7" xfId="5081"/>
    <cellStyle name="Normal 14 15 8" xfId="5082"/>
    <cellStyle name="Normal 14 15 9" xfId="5083"/>
    <cellStyle name="Normal 14 16" xfId="5084"/>
    <cellStyle name="Normal 14 16 10" xfId="5085"/>
    <cellStyle name="Normal 14 16 11" xfId="5086"/>
    <cellStyle name="Normal 14 16 12" xfId="5087"/>
    <cellStyle name="Normal 14 16 13" xfId="5088"/>
    <cellStyle name="Normal 14 16 14" xfId="5089"/>
    <cellStyle name="Normal 14 16 15" xfId="5090"/>
    <cellStyle name="Normal 14 16 16" xfId="5091"/>
    <cellStyle name="Normal 14 16 17" xfId="5092"/>
    <cellStyle name="Normal 14 16 18" xfId="5093"/>
    <cellStyle name="Normal 14 16 2" xfId="5094"/>
    <cellStyle name="Normal 14 16 3" xfId="5095"/>
    <cellStyle name="Normal 14 16 4" xfId="5096"/>
    <cellStyle name="Normal 14 16 5" xfId="5097"/>
    <cellStyle name="Normal 14 16 6" xfId="5098"/>
    <cellStyle name="Normal 14 16 7" xfId="5099"/>
    <cellStyle name="Normal 14 16 8" xfId="5100"/>
    <cellStyle name="Normal 14 16 9" xfId="5101"/>
    <cellStyle name="Normal 14 17" xfId="5102"/>
    <cellStyle name="Normal 14 17 10" xfId="5103"/>
    <cellStyle name="Normal 14 17 11" xfId="5104"/>
    <cellStyle name="Normal 14 17 12" xfId="5105"/>
    <cellStyle name="Normal 14 17 13" xfId="5106"/>
    <cellStyle name="Normal 14 17 14" xfId="5107"/>
    <cellStyle name="Normal 14 17 15" xfId="5108"/>
    <cellStyle name="Normal 14 17 16" xfId="5109"/>
    <cellStyle name="Normal 14 17 17" xfId="5110"/>
    <cellStyle name="Normal 14 17 18" xfId="5111"/>
    <cellStyle name="Normal 14 17 2" xfId="5112"/>
    <cellStyle name="Normal 14 17 3" xfId="5113"/>
    <cellStyle name="Normal 14 17 4" xfId="5114"/>
    <cellStyle name="Normal 14 17 5" xfId="5115"/>
    <cellStyle name="Normal 14 17 6" xfId="5116"/>
    <cellStyle name="Normal 14 17 7" xfId="5117"/>
    <cellStyle name="Normal 14 17 8" xfId="5118"/>
    <cellStyle name="Normal 14 17 9" xfId="5119"/>
    <cellStyle name="Normal 14 18" xfId="5120"/>
    <cellStyle name="Normal 14 18 10" xfId="5121"/>
    <cellStyle name="Normal 14 18 11" xfId="5122"/>
    <cellStyle name="Normal 14 18 12" xfId="5123"/>
    <cellStyle name="Normal 14 18 13" xfId="5124"/>
    <cellStyle name="Normal 14 18 14" xfId="5125"/>
    <cellStyle name="Normal 14 18 15" xfId="5126"/>
    <cellStyle name="Normal 14 18 16" xfId="5127"/>
    <cellStyle name="Normal 14 18 17" xfId="5128"/>
    <cellStyle name="Normal 14 18 18" xfId="5129"/>
    <cellStyle name="Normal 14 18 2" xfId="5130"/>
    <cellStyle name="Normal 14 18 3" xfId="5131"/>
    <cellStyle name="Normal 14 18 4" xfId="5132"/>
    <cellStyle name="Normal 14 18 5" xfId="5133"/>
    <cellStyle name="Normal 14 18 6" xfId="5134"/>
    <cellStyle name="Normal 14 18 7" xfId="5135"/>
    <cellStyle name="Normal 14 18 8" xfId="5136"/>
    <cellStyle name="Normal 14 18 9" xfId="5137"/>
    <cellStyle name="Normal 14 19" xfId="5138"/>
    <cellStyle name="Normal 14 19 10" xfId="5139"/>
    <cellStyle name="Normal 14 19 11" xfId="5140"/>
    <cellStyle name="Normal 14 19 12" xfId="5141"/>
    <cellStyle name="Normal 14 19 13" xfId="5142"/>
    <cellStyle name="Normal 14 19 14" xfId="5143"/>
    <cellStyle name="Normal 14 19 15" xfId="5144"/>
    <cellStyle name="Normal 14 19 16" xfId="5145"/>
    <cellStyle name="Normal 14 19 17" xfId="5146"/>
    <cellStyle name="Normal 14 19 18" xfId="5147"/>
    <cellStyle name="Normal 14 19 2" xfId="5148"/>
    <cellStyle name="Normal 14 19 3" xfId="5149"/>
    <cellStyle name="Normal 14 19 4" xfId="5150"/>
    <cellStyle name="Normal 14 19 5" xfId="5151"/>
    <cellStyle name="Normal 14 19 6" xfId="5152"/>
    <cellStyle name="Normal 14 19 7" xfId="5153"/>
    <cellStyle name="Normal 14 19 8" xfId="5154"/>
    <cellStyle name="Normal 14 19 9" xfId="5155"/>
    <cellStyle name="Normal 14 2" xfId="5156"/>
    <cellStyle name="Normal 14 2 10" xfId="5157"/>
    <cellStyle name="Normal 14 2 11" xfId="5158"/>
    <cellStyle name="Normal 14 2 12" xfId="5159"/>
    <cellStyle name="Normal 14 2 13" xfId="5160"/>
    <cellStyle name="Normal 14 2 14" xfId="5161"/>
    <cellStyle name="Normal 14 2 15" xfId="5162"/>
    <cellStyle name="Normal 14 2 16" xfId="5163"/>
    <cellStyle name="Normal 14 2 17" xfId="5164"/>
    <cellStyle name="Normal 14 2 18" xfId="5165"/>
    <cellStyle name="Normal 14 2 19" xfId="5166"/>
    <cellStyle name="Normal 14 2 2" xfId="5167"/>
    <cellStyle name="Normal 14 2 2 10" xfId="5168"/>
    <cellStyle name="Normal 14 2 2 11" xfId="5169"/>
    <cellStyle name="Normal 14 2 2 12" xfId="5170"/>
    <cellStyle name="Normal 14 2 2 13" xfId="5171"/>
    <cellStyle name="Normal 14 2 2 14" xfId="5172"/>
    <cellStyle name="Normal 14 2 2 15" xfId="5173"/>
    <cellStyle name="Normal 14 2 2 16" xfId="5174"/>
    <cellStyle name="Normal 14 2 2 17" xfId="5175"/>
    <cellStyle name="Normal 14 2 2 2" xfId="5176"/>
    <cellStyle name="Normal 14 2 2 3" xfId="5177"/>
    <cellStyle name="Normal 14 2 2 4" xfId="5178"/>
    <cellStyle name="Normal 14 2 2 5" xfId="5179"/>
    <cellStyle name="Normal 14 2 2 6" xfId="5180"/>
    <cellStyle name="Normal 14 2 2 7" xfId="5181"/>
    <cellStyle name="Normal 14 2 2 8" xfId="5182"/>
    <cellStyle name="Normal 14 2 2 9" xfId="5183"/>
    <cellStyle name="Normal 14 2 20" xfId="5184"/>
    <cellStyle name="Normal 14 2 21" xfId="5185"/>
    <cellStyle name="Normal 14 2 22" xfId="5186"/>
    <cellStyle name="Normal 14 2 23" xfId="5187"/>
    <cellStyle name="Normal 14 2 24" xfId="5188"/>
    <cellStyle name="Normal 14 2 25" xfId="5189"/>
    <cellStyle name="Normal 14 2 26" xfId="5190"/>
    <cellStyle name="Normal 14 2 27" xfId="5191"/>
    <cellStyle name="Normal 14 2 28" xfId="5192"/>
    <cellStyle name="Normal 14 2 29" xfId="5193"/>
    <cellStyle name="Normal 14 2 3" xfId="5194"/>
    <cellStyle name="Normal 14 2 30" xfId="5195"/>
    <cellStyle name="Normal 14 2 31" xfId="5196"/>
    <cellStyle name="Normal 14 2 32" xfId="5197"/>
    <cellStyle name="Normal 14 2 33" xfId="5198"/>
    <cellStyle name="Normal 14 2 34" xfId="5199"/>
    <cellStyle name="Normal 14 2 35" xfId="5200"/>
    <cellStyle name="Normal 14 2 36" xfId="5201"/>
    <cellStyle name="Normal 14 2 37" xfId="5202"/>
    <cellStyle name="Normal 14 2 38" xfId="5203"/>
    <cellStyle name="Normal 14 2 39" xfId="5204"/>
    <cellStyle name="Normal 14 2 4" xfId="5205"/>
    <cellStyle name="Normal 14 2 40" xfId="5206"/>
    <cellStyle name="Normal 14 2 41" xfId="5207"/>
    <cellStyle name="Normal 14 2 42" xfId="5208"/>
    <cellStyle name="Normal 14 2 43" xfId="5209"/>
    <cellStyle name="Normal 14 2 44" xfId="5210"/>
    <cellStyle name="Normal 14 2 45" xfId="5211"/>
    <cellStyle name="Normal 14 2 46" xfId="5212"/>
    <cellStyle name="Normal 14 2 47" xfId="5213"/>
    <cellStyle name="Normal 14 2 48" xfId="5214"/>
    <cellStyle name="Normal 14 2 49" xfId="5215"/>
    <cellStyle name="Normal 14 2 5" xfId="5216"/>
    <cellStyle name="Normal 14 2 50" xfId="5217"/>
    <cellStyle name="Normal 14 2 51" xfId="5218"/>
    <cellStyle name="Normal 14 2 52" xfId="5219"/>
    <cellStyle name="Normal 14 2 53" xfId="5220"/>
    <cellStyle name="Normal 14 2 54" xfId="5221"/>
    <cellStyle name="Normal 14 2 55" xfId="5222"/>
    <cellStyle name="Normal 14 2 56" xfId="5223"/>
    <cellStyle name="Normal 14 2 57" xfId="5224"/>
    <cellStyle name="Normal 14 2 58" xfId="5225"/>
    <cellStyle name="Normal 14 2 59" xfId="5226"/>
    <cellStyle name="Normal 14 2 6" xfId="5227"/>
    <cellStyle name="Normal 14 2 60" xfId="5228"/>
    <cellStyle name="Normal 14 2 61" xfId="5229"/>
    <cellStyle name="Normal 14 2 62" xfId="5230"/>
    <cellStyle name="Normal 14 2 63" xfId="5231"/>
    <cellStyle name="Normal 14 2 64" xfId="5232"/>
    <cellStyle name="Normal 14 2 65" xfId="5233"/>
    <cellStyle name="Normal 14 2 66" xfId="5234"/>
    <cellStyle name="Normal 14 2 67" xfId="5235"/>
    <cellStyle name="Normal 14 2 68" xfId="5236"/>
    <cellStyle name="Normal 14 2 69" xfId="5237"/>
    <cellStyle name="Normal 14 2 7" xfId="5238"/>
    <cellStyle name="Normal 14 2 70" xfId="5239"/>
    <cellStyle name="Normal 14 2 71" xfId="5240"/>
    <cellStyle name="Normal 14 2 72" xfId="5241"/>
    <cellStyle name="Normal 14 2 73" xfId="5242"/>
    <cellStyle name="Normal 14 2 74" xfId="5243"/>
    <cellStyle name="Normal 14 2 75" xfId="5244"/>
    <cellStyle name="Normal 14 2 76" xfId="5245"/>
    <cellStyle name="Normal 14 2 77" xfId="5246"/>
    <cellStyle name="Normal 14 2 78" xfId="5247"/>
    <cellStyle name="Normal 14 2 8" xfId="5248"/>
    <cellStyle name="Normal 14 2 9" xfId="5249"/>
    <cellStyle name="Normal 14 2_List of table gaps" xfId="5250"/>
    <cellStyle name="Normal 14 20" xfId="5251"/>
    <cellStyle name="Normal 14 20 10" xfId="5252"/>
    <cellStyle name="Normal 14 20 11" xfId="5253"/>
    <cellStyle name="Normal 14 20 12" xfId="5254"/>
    <cellStyle name="Normal 14 20 13" xfId="5255"/>
    <cellStyle name="Normal 14 20 14" xfId="5256"/>
    <cellStyle name="Normal 14 20 15" xfId="5257"/>
    <cellStyle name="Normal 14 20 16" xfId="5258"/>
    <cellStyle name="Normal 14 20 17" xfId="5259"/>
    <cellStyle name="Normal 14 20 18" xfId="5260"/>
    <cellStyle name="Normal 14 20 2" xfId="5261"/>
    <cellStyle name="Normal 14 20 3" xfId="5262"/>
    <cellStyle name="Normal 14 20 4" xfId="5263"/>
    <cellStyle name="Normal 14 20 5" xfId="5264"/>
    <cellStyle name="Normal 14 20 6" xfId="5265"/>
    <cellStyle name="Normal 14 20 7" xfId="5266"/>
    <cellStyle name="Normal 14 20 8" xfId="5267"/>
    <cellStyle name="Normal 14 20 9" xfId="5268"/>
    <cellStyle name="Normal 14 21" xfId="5269"/>
    <cellStyle name="Normal 14 21 10" xfId="5270"/>
    <cellStyle name="Normal 14 21 11" xfId="5271"/>
    <cellStyle name="Normal 14 21 12" xfId="5272"/>
    <cellStyle name="Normal 14 21 13" xfId="5273"/>
    <cellStyle name="Normal 14 21 14" xfId="5274"/>
    <cellStyle name="Normal 14 21 15" xfId="5275"/>
    <cellStyle name="Normal 14 21 16" xfId="5276"/>
    <cellStyle name="Normal 14 21 17" xfId="5277"/>
    <cellStyle name="Normal 14 21 18" xfId="5278"/>
    <cellStyle name="Normal 14 21 2" xfId="5279"/>
    <cellStyle name="Normal 14 21 3" xfId="5280"/>
    <cellStyle name="Normal 14 21 4" xfId="5281"/>
    <cellStyle name="Normal 14 21 5" xfId="5282"/>
    <cellStyle name="Normal 14 21 6" xfId="5283"/>
    <cellStyle name="Normal 14 21 7" xfId="5284"/>
    <cellStyle name="Normal 14 21 8" xfId="5285"/>
    <cellStyle name="Normal 14 21 9" xfId="5286"/>
    <cellStyle name="Normal 14 22" xfId="5287"/>
    <cellStyle name="Normal 14 22 10" xfId="5288"/>
    <cellStyle name="Normal 14 22 11" xfId="5289"/>
    <cellStyle name="Normal 14 22 12" xfId="5290"/>
    <cellStyle name="Normal 14 22 13" xfId="5291"/>
    <cellStyle name="Normal 14 22 14" xfId="5292"/>
    <cellStyle name="Normal 14 22 15" xfId="5293"/>
    <cellStyle name="Normal 14 22 16" xfId="5294"/>
    <cellStyle name="Normal 14 22 17" xfId="5295"/>
    <cellStyle name="Normal 14 22 18" xfId="5296"/>
    <cellStyle name="Normal 14 22 2" xfId="5297"/>
    <cellStyle name="Normal 14 22 3" xfId="5298"/>
    <cellStyle name="Normal 14 22 4" xfId="5299"/>
    <cellStyle name="Normal 14 22 5" xfId="5300"/>
    <cellStyle name="Normal 14 22 6" xfId="5301"/>
    <cellStyle name="Normal 14 22 7" xfId="5302"/>
    <cellStyle name="Normal 14 22 8" xfId="5303"/>
    <cellStyle name="Normal 14 22 9" xfId="5304"/>
    <cellStyle name="Normal 14 23" xfId="5305"/>
    <cellStyle name="Normal 14 23 10" xfId="5306"/>
    <cellStyle name="Normal 14 23 11" xfId="5307"/>
    <cellStyle name="Normal 14 23 12" xfId="5308"/>
    <cellStyle name="Normal 14 23 13" xfId="5309"/>
    <cellStyle name="Normal 14 23 14" xfId="5310"/>
    <cellStyle name="Normal 14 23 15" xfId="5311"/>
    <cellStyle name="Normal 14 23 16" xfId="5312"/>
    <cellStyle name="Normal 14 23 17" xfId="5313"/>
    <cellStyle name="Normal 14 23 18" xfId="5314"/>
    <cellStyle name="Normal 14 23 2" xfId="5315"/>
    <cellStyle name="Normal 14 23 3" xfId="5316"/>
    <cellStyle name="Normal 14 23 4" xfId="5317"/>
    <cellStyle name="Normal 14 23 5" xfId="5318"/>
    <cellStyle name="Normal 14 23 6" xfId="5319"/>
    <cellStyle name="Normal 14 23 7" xfId="5320"/>
    <cellStyle name="Normal 14 23 8" xfId="5321"/>
    <cellStyle name="Normal 14 23 9" xfId="5322"/>
    <cellStyle name="Normal 14 24" xfId="5323"/>
    <cellStyle name="Normal 14 24 10" xfId="5324"/>
    <cellStyle name="Normal 14 24 11" xfId="5325"/>
    <cellStyle name="Normal 14 24 12" xfId="5326"/>
    <cellStyle name="Normal 14 24 13" xfId="5327"/>
    <cellStyle name="Normal 14 24 14" xfId="5328"/>
    <cellStyle name="Normal 14 24 15" xfId="5329"/>
    <cellStyle name="Normal 14 24 16" xfId="5330"/>
    <cellStyle name="Normal 14 24 17" xfId="5331"/>
    <cellStyle name="Normal 14 24 18" xfId="5332"/>
    <cellStyle name="Normal 14 24 2" xfId="5333"/>
    <cellStyle name="Normal 14 24 3" xfId="5334"/>
    <cellStyle name="Normal 14 24 4" xfId="5335"/>
    <cellStyle name="Normal 14 24 5" xfId="5336"/>
    <cellStyle name="Normal 14 24 6" xfId="5337"/>
    <cellStyle name="Normal 14 24 7" xfId="5338"/>
    <cellStyle name="Normal 14 24 8" xfId="5339"/>
    <cellStyle name="Normal 14 24 9" xfId="5340"/>
    <cellStyle name="Normal 14 25" xfId="5341"/>
    <cellStyle name="Normal 14 26" xfId="5342"/>
    <cellStyle name="Normal 14 27" xfId="5343"/>
    <cellStyle name="Normal 14 28" xfId="5344"/>
    <cellStyle name="Normal 14 29" xfId="5345"/>
    <cellStyle name="Normal 14 3" xfId="5346"/>
    <cellStyle name="Normal 14 3 2" xfId="5347"/>
    <cellStyle name="Normal 14 3 3" xfId="5348"/>
    <cellStyle name="Normal 14 30" xfId="5349"/>
    <cellStyle name="Normal 14 31" xfId="5350"/>
    <cellStyle name="Normal 14 32" xfId="5351"/>
    <cellStyle name="Normal 14 33" xfId="5352"/>
    <cellStyle name="Normal 14 34" xfId="5353"/>
    <cellStyle name="Normal 14 35" xfId="5354"/>
    <cellStyle name="Normal 14 36" xfId="5355"/>
    <cellStyle name="Normal 14 37" xfId="5356"/>
    <cellStyle name="Normal 14 38" xfId="5357"/>
    <cellStyle name="Normal 14 39" xfId="5358"/>
    <cellStyle name="Normal 14 4" xfId="5359"/>
    <cellStyle name="Normal 14 4 10" xfId="5360"/>
    <cellStyle name="Normal 14 4 11" xfId="5361"/>
    <cellStyle name="Normal 14 4 12" xfId="5362"/>
    <cellStyle name="Normal 14 4 13" xfId="5363"/>
    <cellStyle name="Normal 14 4 14" xfId="5364"/>
    <cellStyle name="Normal 14 4 15" xfId="5365"/>
    <cellStyle name="Normal 14 4 16" xfId="5366"/>
    <cellStyle name="Normal 14 4 17" xfId="5367"/>
    <cellStyle name="Normal 14 4 18" xfId="5368"/>
    <cellStyle name="Normal 14 4 2" xfId="5369"/>
    <cellStyle name="Normal 14 4 3" xfId="5370"/>
    <cellStyle name="Normal 14 4 4" xfId="5371"/>
    <cellStyle name="Normal 14 4 5" xfId="5372"/>
    <cellStyle name="Normal 14 4 6" xfId="5373"/>
    <cellStyle name="Normal 14 4 7" xfId="5374"/>
    <cellStyle name="Normal 14 4 8" xfId="5375"/>
    <cellStyle name="Normal 14 4 9" xfId="5376"/>
    <cellStyle name="Normal 14 40" xfId="5377"/>
    <cellStyle name="Normal 14 41" xfId="5378"/>
    <cellStyle name="Normal 14 42" xfId="5379"/>
    <cellStyle name="Normal 14 43" xfId="5380"/>
    <cellStyle name="Normal 14 44" xfId="5381"/>
    <cellStyle name="Normal 14 45" xfId="5382"/>
    <cellStyle name="Normal 14 46" xfId="5383"/>
    <cellStyle name="Normal 14 47" xfId="5384"/>
    <cellStyle name="Normal 14 48" xfId="5385"/>
    <cellStyle name="Normal 14 49" xfId="5386"/>
    <cellStyle name="Normal 14 5" xfId="5387"/>
    <cellStyle name="Normal 14 5 10" xfId="5388"/>
    <cellStyle name="Normal 14 5 11" xfId="5389"/>
    <cellStyle name="Normal 14 5 12" xfId="5390"/>
    <cellStyle name="Normal 14 5 13" xfId="5391"/>
    <cellStyle name="Normal 14 5 14" xfId="5392"/>
    <cellStyle name="Normal 14 5 15" xfId="5393"/>
    <cellStyle name="Normal 14 5 16" xfId="5394"/>
    <cellStyle name="Normal 14 5 17" xfId="5395"/>
    <cellStyle name="Normal 14 5 18" xfId="5396"/>
    <cellStyle name="Normal 14 5 2" xfId="5397"/>
    <cellStyle name="Normal 14 5 3" xfId="5398"/>
    <cellStyle name="Normal 14 5 4" xfId="5399"/>
    <cellStyle name="Normal 14 5 5" xfId="5400"/>
    <cellStyle name="Normal 14 5 6" xfId="5401"/>
    <cellStyle name="Normal 14 5 7" xfId="5402"/>
    <cellStyle name="Normal 14 5 8" xfId="5403"/>
    <cellStyle name="Normal 14 5 9" xfId="5404"/>
    <cellStyle name="Normal 14 50" xfId="5405"/>
    <cellStyle name="Normal 14 51" xfId="5406"/>
    <cellStyle name="Normal 14 52" xfId="5407"/>
    <cellStyle name="Normal 14 53" xfId="5408"/>
    <cellStyle name="Normal 14 54" xfId="5409"/>
    <cellStyle name="Normal 14 55" xfId="5410"/>
    <cellStyle name="Normal 14 56" xfId="5411"/>
    <cellStyle name="Normal 14 57" xfId="5412"/>
    <cellStyle name="Normal 14 58" xfId="5413"/>
    <cellStyle name="Normal 14 59" xfId="5414"/>
    <cellStyle name="Normal 14 6" xfId="5415"/>
    <cellStyle name="Normal 14 6 10" xfId="5416"/>
    <cellStyle name="Normal 14 6 11" xfId="5417"/>
    <cellStyle name="Normal 14 6 12" xfId="5418"/>
    <cellStyle name="Normal 14 6 13" xfId="5419"/>
    <cellStyle name="Normal 14 6 14" xfId="5420"/>
    <cellStyle name="Normal 14 6 15" xfId="5421"/>
    <cellStyle name="Normal 14 6 16" xfId="5422"/>
    <cellStyle name="Normal 14 6 17" xfId="5423"/>
    <cellStyle name="Normal 14 6 18" xfId="5424"/>
    <cellStyle name="Normal 14 6 2" xfId="5425"/>
    <cellStyle name="Normal 14 6 3" xfId="5426"/>
    <cellStyle name="Normal 14 6 4" xfId="5427"/>
    <cellStyle name="Normal 14 6 5" xfId="5428"/>
    <cellStyle name="Normal 14 6 6" xfId="5429"/>
    <cellStyle name="Normal 14 6 7" xfId="5430"/>
    <cellStyle name="Normal 14 6 8" xfId="5431"/>
    <cellStyle name="Normal 14 6 9" xfId="5432"/>
    <cellStyle name="Normal 14 60" xfId="5433"/>
    <cellStyle name="Normal 14 61" xfId="5434"/>
    <cellStyle name="Normal 14 62" xfId="5435"/>
    <cellStyle name="Normal 14 63" xfId="5436"/>
    <cellStyle name="Normal 14 64" xfId="5437"/>
    <cellStyle name="Normal 14 65" xfId="5438"/>
    <cellStyle name="Normal 14 66" xfId="5439"/>
    <cellStyle name="Normal 14 67" xfId="5440"/>
    <cellStyle name="Normal 14 68" xfId="5441"/>
    <cellStyle name="Normal 14 69" xfId="5442"/>
    <cellStyle name="Normal 14 7" xfId="5443"/>
    <cellStyle name="Normal 14 7 10" xfId="5444"/>
    <cellStyle name="Normal 14 7 11" xfId="5445"/>
    <cellStyle name="Normal 14 7 12" xfId="5446"/>
    <cellStyle name="Normal 14 7 13" xfId="5447"/>
    <cellStyle name="Normal 14 7 14" xfId="5448"/>
    <cellStyle name="Normal 14 7 15" xfId="5449"/>
    <cellStyle name="Normal 14 7 16" xfId="5450"/>
    <cellStyle name="Normal 14 7 17" xfId="5451"/>
    <cellStyle name="Normal 14 7 18" xfId="5452"/>
    <cellStyle name="Normal 14 7 2" xfId="5453"/>
    <cellStyle name="Normal 14 7 3" xfId="5454"/>
    <cellStyle name="Normal 14 7 4" xfId="5455"/>
    <cellStyle name="Normal 14 7 5" xfId="5456"/>
    <cellStyle name="Normal 14 7 6" xfId="5457"/>
    <cellStyle name="Normal 14 7 7" xfId="5458"/>
    <cellStyle name="Normal 14 7 8" xfId="5459"/>
    <cellStyle name="Normal 14 7 9" xfId="5460"/>
    <cellStyle name="Normal 14 70" xfId="5461"/>
    <cellStyle name="Normal 14 71" xfId="5462"/>
    <cellStyle name="Normal 14 72" xfId="5463"/>
    <cellStyle name="Normal 14 73" xfId="5464"/>
    <cellStyle name="Normal 14 74" xfId="5465"/>
    <cellStyle name="Normal 14 75" xfId="5466"/>
    <cellStyle name="Normal 14 76" xfId="5467"/>
    <cellStyle name="Normal 14 77" xfId="5468"/>
    <cellStyle name="Normal 14 78" xfId="5469"/>
    <cellStyle name="Normal 14 79" xfId="5470"/>
    <cellStyle name="Normal 14 8" xfId="5471"/>
    <cellStyle name="Normal 14 8 10" xfId="5472"/>
    <cellStyle name="Normal 14 8 11" xfId="5473"/>
    <cellStyle name="Normal 14 8 12" xfId="5474"/>
    <cellStyle name="Normal 14 8 13" xfId="5475"/>
    <cellStyle name="Normal 14 8 14" xfId="5476"/>
    <cellStyle name="Normal 14 8 15" xfId="5477"/>
    <cellStyle name="Normal 14 8 16" xfId="5478"/>
    <cellStyle name="Normal 14 8 17" xfId="5479"/>
    <cellStyle name="Normal 14 8 18" xfId="5480"/>
    <cellStyle name="Normal 14 8 2" xfId="5481"/>
    <cellStyle name="Normal 14 8 3" xfId="5482"/>
    <cellStyle name="Normal 14 8 4" xfId="5483"/>
    <cellStyle name="Normal 14 8 5" xfId="5484"/>
    <cellStyle name="Normal 14 8 6" xfId="5485"/>
    <cellStyle name="Normal 14 8 7" xfId="5486"/>
    <cellStyle name="Normal 14 8 8" xfId="5487"/>
    <cellStyle name="Normal 14 8 9" xfId="5488"/>
    <cellStyle name="Normal 14 80" xfId="5489"/>
    <cellStyle name="Normal 14 81" xfId="5490"/>
    <cellStyle name="Normal 14 82" xfId="5491"/>
    <cellStyle name="Normal 14 83" xfId="5492"/>
    <cellStyle name="Normal 14 84" xfId="5493"/>
    <cellStyle name="Normal 14 85" xfId="5494"/>
    <cellStyle name="Normal 14 86" xfId="5495"/>
    <cellStyle name="Normal 14 87" xfId="5496"/>
    <cellStyle name="Normal 14 88" xfId="5497"/>
    <cellStyle name="Normal 14 89" xfId="5498"/>
    <cellStyle name="Normal 14 9" xfId="5499"/>
    <cellStyle name="Normal 14 9 10" xfId="5500"/>
    <cellStyle name="Normal 14 9 11" xfId="5501"/>
    <cellStyle name="Normal 14 9 12" xfId="5502"/>
    <cellStyle name="Normal 14 9 13" xfId="5503"/>
    <cellStyle name="Normal 14 9 14" xfId="5504"/>
    <cellStyle name="Normal 14 9 15" xfId="5505"/>
    <cellStyle name="Normal 14 9 16" xfId="5506"/>
    <cellStyle name="Normal 14 9 17" xfId="5507"/>
    <cellStyle name="Normal 14 9 18" xfId="5508"/>
    <cellStyle name="Normal 14 9 2" xfId="5509"/>
    <cellStyle name="Normal 14 9 3" xfId="5510"/>
    <cellStyle name="Normal 14 9 4" xfId="5511"/>
    <cellStyle name="Normal 14 9 5" xfId="5512"/>
    <cellStyle name="Normal 14 9 6" xfId="5513"/>
    <cellStyle name="Normal 14 9 7" xfId="5514"/>
    <cellStyle name="Normal 14 9 8" xfId="5515"/>
    <cellStyle name="Normal 14 9 9" xfId="5516"/>
    <cellStyle name="Normal 14 90" xfId="5517"/>
    <cellStyle name="Normal 14 91" xfId="5518"/>
    <cellStyle name="Normal 14 92" xfId="5519"/>
    <cellStyle name="Normal 14 93" xfId="5520"/>
    <cellStyle name="Normal 14 94" xfId="5521"/>
    <cellStyle name="Normal 14 95" xfId="5522"/>
    <cellStyle name="Normal 14 96" xfId="5523"/>
    <cellStyle name="Normal 14_4 28 1_Asst_Health_Crit_AllTO_RIIO_20110714pm" xfId="5524"/>
    <cellStyle name="Normal 15" xfId="5525"/>
    <cellStyle name="Normal 15 10" xfId="5526"/>
    <cellStyle name="Normal 15 10 2" xfId="5527"/>
    <cellStyle name="Normal 15 11" xfId="5528"/>
    <cellStyle name="Normal 15 11 2" xfId="5529"/>
    <cellStyle name="Normal 15 12" xfId="5530"/>
    <cellStyle name="Normal 15 12 2" xfId="5531"/>
    <cellStyle name="Normal 15 13" xfId="5532"/>
    <cellStyle name="Normal 15 13 2" xfId="5533"/>
    <cellStyle name="Normal 15 14" xfId="5534"/>
    <cellStyle name="Normal 15 14 2" xfId="5535"/>
    <cellStyle name="Normal 15 15" xfId="5536"/>
    <cellStyle name="Normal 15 15 2" xfId="5537"/>
    <cellStyle name="Normal 15 16" xfId="5538"/>
    <cellStyle name="Normal 15 16 2" xfId="5539"/>
    <cellStyle name="Normal 15 17" xfId="5540"/>
    <cellStyle name="Normal 15 17 2" xfId="5541"/>
    <cellStyle name="Normal 15 18" xfId="5542"/>
    <cellStyle name="Normal 15 18 2" xfId="5543"/>
    <cellStyle name="Normal 15 19" xfId="5544"/>
    <cellStyle name="Normal 15 19 2" xfId="5545"/>
    <cellStyle name="Normal 15 2" xfId="5546"/>
    <cellStyle name="Normal 15 2 2" xfId="5547"/>
    <cellStyle name="Normal 15 20" xfId="5548"/>
    <cellStyle name="Normal 15 20 2" xfId="5549"/>
    <cellStyle name="Normal 15 21" xfId="5550"/>
    <cellStyle name="Normal 15 21 2" xfId="5551"/>
    <cellStyle name="Normal 15 22" xfId="5552"/>
    <cellStyle name="Normal 15 22 2" xfId="5553"/>
    <cellStyle name="Normal 15 23" xfId="5554"/>
    <cellStyle name="Normal 15 23 2" xfId="5555"/>
    <cellStyle name="Normal 15 24" xfId="5556"/>
    <cellStyle name="Normal 15 25" xfId="5557"/>
    <cellStyle name="Normal 15 26" xfId="5558"/>
    <cellStyle name="Normal 15 27" xfId="5559"/>
    <cellStyle name="Normal 15 28" xfId="5560"/>
    <cellStyle name="Normal 15 29" xfId="5561"/>
    <cellStyle name="Normal 15 3" xfId="5562"/>
    <cellStyle name="Normal 15 3 10" xfId="5563"/>
    <cellStyle name="Normal 15 3 11" xfId="5564"/>
    <cellStyle name="Normal 15 3 12" xfId="5565"/>
    <cellStyle name="Normal 15 3 13" xfId="5566"/>
    <cellStyle name="Normal 15 3 2" xfId="5567"/>
    <cellStyle name="Normal 15 3 3" xfId="5568"/>
    <cellStyle name="Normal 15 3 4" xfId="5569"/>
    <cellStyle name="Normal 15 3 5" xfId="5570"/>
    <cellStyle name="Normal 15 3 6" xfId="5571"/>
    <cellStyle name="Normal 15 3 7" xfId="5572"/>
    <cellStyle name="Normal 15 3 8" xfId="5573"/>
    <cellStyle name="Normal 15 3 9" xfId="5574"/>
    <cellStyle name="Normal 15 30" xfId="5575"/>
    <cellStyle name="Normal 15 31" xfId="5576"/>
    <cellStyle name="Normal 15 32" xfId="5577"/>
    <cellStyle name="Normal 15 33" xfId="5578"/>
    <cellStyle name="Normal 15 34" xfId="5579"/>
    <cellStyle name="Normal 15 35" xfId="5580"/>
    <cellStyle name="Normal 15 36" xfId="5581"/>
    <cellStyle name="Normal 15 37" xfId="5582"/>
    <cellStyle name="Normal 15 38" xfId="5583"/>
    <cellStyle name="Normal 15 39" xfId="5584"/>
    <cellStyle name="Normal 15 4" xfId="5585"/>
    <cellStyle name="Normal 15 4 2" xfId="5586"/>
    <cellStyle name="Normal 15 40" xfId="5587"/>
    <cellStyle name="Normal 15 41" xfId="5588"/>
    <cellStyle name="Normal 15 42" xfId="5589"/>
    <cellStyle name="Normal 15 43" xfId="5590"/>
    <cellStyle name="Normal 15 44" xfId="5591"/>
    <cellStyle name="Normal 15 45" xfId="5592"/>
    <cellStyle name="Normal 15 46" xfId="5593"/>
    <cellStyle name="Normal 15 47" xfId="5594"/>
    <cellStyle name="Normal 15 48" xfId="5595"/>
    <cellStyle name="Normal 15 49" xfId="5596"/>
    <cellStyle name="Normal 15 5" xfId="5597"/>
    <cellStyle name="Normal 15 5 2" xfId="5598"/>
    <cellStyle name="Normal 15 50" xfId="5599"/>
    <cellStyle name="Normal 15 51" xfId="5600"/>
    <cellStyle name="Normal 15 52" xfId="5601"/>
    <cellStyle name="Normal 15 53" xfId="5602"/>
    <cellStyle name="Normal 15 54" xfId="5603"/>
    <cellStyle name="Normal 15 55" xfId="5604"/>
    <cellStyle name="Normal 15 56" xfId="5605"/>
    <cellStyle name="Normal 15 57" xfId="5606"/>
    <cellStyle name="Normal 15 58" xfId="5607"/>
    <cellStyle name="Normal 15 59" xfId="5608"/>
    <cellStyle name="Normal 15 6" xfId="5609"/>
    <cellStyle name="Normal 15 6 2" xfId="5610"/>
    <cellStyle name="Normal 15 60" xfId="5611"/>
    <cellStyle name="Normal 15 61" xfId="5612"/>
    <cellStyle name="Normal 15 62" xfId="5613"/>
    <cellStyle name="Normal 15 63" xfId="5614"/>
    <cellStyle name="Normal 15 64" xfId="5615"/>
    <cellStyle name="Normal 15 65" xfId="5616"/>
    <cellStyle name="Normal 15 66" xfId="5617"/>
    <cellStyle name="Normal 15 67" xfId="5618"/>
    <cellStyle name="Normal 15 68" xfId="5619"/>
    <cellStyle name="Normal 15 69" xfId="5620"/>
    <cellStyle name="Normal 15 7" xfId="5621"/>
    <cellStyle name="Normal 15 7 2" xfId="5622"/>
    <cellStyle name="Normal 15 70" xfId="5623"/>
    <cellStyle name="Normal 15 71" xfId="5624"/>
    <cellStyle name="Normal 15 8" xfId="5625"/>
    <cellStyle name="Normal 15 8 2" xfId="5626"/>
    <cellStyle name="Normal 15 9" xfId="5627"/>
    <cellStyle name="Normal 15 9 2" xfId="5628"/>
    <cellStyle name="Normal 15_4 28 1_Asst_Health_Crit_AllTO_RIIO_20110714pm" xfId="5629"/>
    <cellStyle name="Normal 16" xfId="5630"/>
    <cellStyle name="Normal 16 10" xfId="5631"/>
    <cellStyle name="Normal 16 10 2" xfId="5632"/>
    <cellStyle name="Normal 16 11" xfId="5633"/>
    <cellStyle name="Normal 16 11 2" xfId="5634"/>
    <cellStyle name="Normal 16 12" xfId="5635"/>
    <cellStyle name="Normal 16 12 2" xfId="5636"/>
    <cellStyle name="Normal 16 13" xfId="5637"/>
    <cellStyle name="Normal 16 13 2" xfId="5638"/>
    <cellStyle name="Normal 16 14" xfId="5639"/>
    <cellStyle name="Normal 16 14 2" xfId="5640"/>
    <cellStyle name="Normal 16 15" xfId="5641"/>
    <cellStyle name="Normal 16 15 2" xfId="5642"/>
    <cellStyle name="Normal 16 16" xfId="5643"/>
    <cellStyle name="Normal 16 16 2" xfId="5644"/>
    <cellStyle name="Normal 16 17" xfId="5645"/>
    <cellStyle name="Normal 16 17 2" xfId="5646"/>
    <cellStyle name="Normal 16 18" xfId="5647"/>
    <cellStyle name="Normal 16 18 2" xfId="5648"/>
    <cellStyle name="Normal 16 19" xfId="5649"/>
    <cellStyle name="Normal 16 19 2" xfId="5650"/>
    <cellStyle name="Normal 16 2" xfId="5651"/>
    <cellStyle name="Normal 16 2 10" xfId="5652"/>
    <cellStyle name="Normal 16 2 11" xfId="5653"/>
    <cellStyle name="Normal 16 2 12" xfId="5654"/>
    <cellStyle name="Normal 16 2 13" xfId="5655"/>
    <cellStyle name="Normal 16 2 14" xfId="5656"/>
    <cellStyle name="Normal 16 2 14 2" xfId="5657"/>
    <cellStyle name="Normal 16 2 14 3" xfId="5658"/>
    <cellStyle name="Normal 16 2 14 4" xfId="5659"/>
    <cellStyle name="Normal 16 2 15" xfId="5660"/>
    <cellStyle name="Normal 16 2 2" xfId="5661"/>
    <cellStyle name="Normal 16 2 3" xfId="5662"/>
    <cellStyle name="Normal 16 2 4" xfId="5663"/>
    <cellStyle name="Normal 16 2 5" xfId="5664"/>
    <cellStyle name="Normal 16 2 6" xfId="5665"/>
    <cellStyle name="Normal 16 2 7" xfId="5666"/>
    <cellStyle name="Normal 16 2 8" xfId="5667"/>
    <cellStyle name="Normal 16 2 9" xfId="5668"/>
    <cellStyle name="Normal 16 2_4.6 Connections " xfId="5669"/>
    <cellStyle name="Normal 16 20" xfId="5670"/>
    <cellStyle name="Normal 16 20 2" xfId="5671"/>
    <cellStyle name="Normal 16 21" xfId="5672"/>
    <cellStyle name="Normal 16 21 2" xfId="5673"/>
    <cellStyle name="Normal 16 22" xfId="5674"/>
    <cellStyle name="Normal 16 22 2" xfId="5675"/>
    <cellStyle name="Normal 16 23" xfId="5676"/>
    <cellStyle name="Normal 16 23 2" xfId="5677"/>
    <cellStyle name="Normal 16 24" xfId="5678"/>
    <cellStyle name="Normal 16 25" xfId="5679"/>
    <cellStyle name="Normal 16 26" xfId="5680"/>
    <cellStyle name="Normal 16 27" xfId="5681"/>
    <cellStyle name="Normal 16 28" xfId="5682"/>
    <cellStyle name="Normal 16 29" xfId="5683"/>
    <cellStyle name="Normal 16 3" xfId="5684"/>
    <cellStyle name="Normal 16 3 10" xfId="5685"/>
    <cellStyle name="Normal 16 3 11" xfId="5686"/>
    <cellStyle name="Normal 16 3 12" xfId="5687"/>
    <cellStyle name="Normal 16 3 13" xfId="5688"/>
    <cellStyle name="Normal 16 3 14" xfId="5689"/>
    <cellStyle name="Normal 16 3 15" xfId="5690"/>
    <cellStyle name="Normal 16 3 2" xfId="5691"/>
    <cellStyle name="Normal 16 3 2 10" xfId="5692"/>
    <cellStyle name="Normal 16 3 2 11" xfId="5693"/>
    <cellStyle name="Normal 16 3 2 12" xfId="5694"/>
    <cellStyle name="Normal 16 3 2 13" xfId="5695"/>
    <cellStyle name="Normal 16 3 2 14" xfId="5696"/>
    <cellStyle name="Normal 16 3 2 15" xfId="5697"/>
    <cellStyle name="Normal 16 3 2 16" xfId="5698"/>
    <cellStyle name="Normal 16 3 2 2" xfId="5699"/>
    <cellStyle name="Normal 16 3 2 2 10" xfId="5700"/>
    <cellStyle name="Normal 16 3 2 2 11" xfId="5701"/>
    <cellStyle name="Normal 16 3 2 2 12" xfId="5702"/>
    <cellStyle name="Normal 16 3 2 2 13" xfId="5703"/>
    <cellStyle name="Normal 16 3 2 2 14" xfId="5704"/>
    <cellStyle name="Normal 16 3 2 2 15" xfId="5705"/>
    <cellStyle name="Normal 16 3 2 2 2" xfId="5706"/>
    <cellStyle name="Normal 16 3 2 2 2 10" xfId="5707"/>
    <cellStyle name="Normal 16 3 2 2 2 11" xfId="5708"/>
    <cellStyle name="Normal 16 3 2 2 2 12" xfId="5709"/>
    <cellStyle name="Normal 16 3 2 2 2 13" xfId="5710"/>
    <cellStyle name="Normal 16 3 2 2 2 2" xfId="5711"/>
    <cellStyle name="Normal 16 3 2 2 2 3" xfId="5712"/>
    <cellStyle name="Normal 16 3 2 2 2 4" xfId="5713"/>
    <cellStyle name="Normal 16 3 2 2 2 5" xfId="5714"/>
    <cellStyle name="Normal 16 3 2 2 2 6" xfId="5715"/>
    <cellStyle name="Normal 16 3 2 2 2 7" xfId="5716"/>
    <cellStyle name="Normal 16 3 2 2 2 8" xfId="5717"/>
    <cellStyle name="Normal 16 3 2 2 2 9" xfId="5718"/>
    <cellStyle name="Normal 16 3 2 2 3" xfId="5719"/>
    <cellStyle name="Normal 16 3 2 2 3 10" xfId="5720"/>
    <cellStyle name="Normal 16 3 2 2 3 11" xfId="5721"/>
    <cellStyle name="Normal 16 3 2 2 3 12" xfId="5722"/>
    <cellStyle name="Normal 16 3 2 2 3 13" xfId="5723"/>
    <cellStyle name="Normal 16 3 2 2 3 14" xfId="5724"/>
    <cellStyle name="Normal 16 3 2 2 3 14 2" xfId="5725"/>
    <cellStyle name="Normal 16 3 2 2 3 14 3" xfId="5726"/>
    <cellStyle name="Normal 16 3 2 2 3 14 3 2" xfId="5727"/>
    <cellStyle name="Normal 16 3 2 2 3 14 3 3" xfId="5728"/>
    <cellStyle name="Normal 16 3 2 2 3 2" xfId="5729"/>
    <cellStyle name="Normal 16 3 2 2 3 3" xfId="5730"/>
    <cellStyle name="Normal 16 3 2 2 3 4" xfId="5731"/>
    <cellStyle name="Normal 16 3 2 2 3 5" xfId="5732"/>
    <cellStyle name="Normal 16 3 2 2 3 6" xfId="5733"/>
    <cellStyle name="Normal 16 3 2 2 3 7" xfId="5734"/>
    <cellStyle name="Normal 16 3 2 2 3 8" xfId="5735"/>
    <cellStyle name="Normal 16 3 2 2 3 9" xfId="5736"/>
    <cellStyle name="Normal 16 3 2 2 4" xfId="5737"/>
    <cellStyle name="Normal 16 3 2 2 5" xfId="5738"/>
    <cellStyle name="Normal 16 3 2 2 6" xfId="5739"/>
    <cellStyle name="Normal 16 3 2 2 7" xfId="5740"/>
    <cellStyle name="Normal 16 3 2 2 8" xfId="5741"/>
    <cellStyle name="Normal 16 3 2 2 9" xfId="5742"/>
    <cellStyle name="Normal 16 3 2 3" xfId="5743"/>
    <cellStyle name="Normal 16 3 2 3 10" xfId="5744"/>
    <cellStyle name="Normal 16 3 2 3 11" xfId="5745"/>
    <cellStyle name="Normal 16 3 2 3 12" xfId="5746"/>
    <cellStyle name="Normal 16 3 2 3 13" xfId="5747"/>
    <cellStyle name="Normal 16 3 2 3 2" xfId="5748"/>
    <cellStyle name="Normal 16 3 2 3 3" xfId="5749"/>
    <cellStyle name="Normal 16 3 2 3 4" xfId="5750"/>
    <cellStyle name="Normal 16 3 2 3 5" xfId="5751"/>
    <cellStyle name="Normal 16 3 2 3 6" xfId="5752"/>
    <cellStyle name="Normal 16 3 2 3 7" xfId="5753"/>
    <cellStyle name="Normal 16 3 2 3 8" xfId="5754"/>
    <cellStyle name="Normal 16 3 2 3 9" xfId="5755"/>
    <cellStyle name="Normal 16 3 2 4" xfId="5756"/>
    <cellStyle name="Normal 16 3 2 4 10" xfId="5757"/>
    <cellStyle name="Normal 16 3 2 4 11" xfId="5758"/>
    <cellStyle name="Normal 16 3 2 4 12" xfId="5759"/>
    <cellStyle name="Normal 16 3 2 4 13" xfId="5760"/>
    <cellStyle name="Normal 16 3 2 4 14" xfId="5761"/>
    <cellStyle name="Normal 16 3 2 4 14 2" xfId="5762"/>
    <cellStyle name="Normal 16 3 2 4 14 3" xfId="5763"/>
    <cellStyle name="Normal 16 3 2 4 14 3 2" xfId="5764"/>
    <cellStyle name="Normal 16 3 2 4 2" xfId="5765"/>
    <cellStyle name="Normal 16 3 2 4 3" xfId="5766"/>
    <cellStyle name="Normal 16 3 2 4 4" xfId="5767"/>
    <cellStyle name="Normal 16 3 2 4 5" xfId="5768"/>
    <cellStyle name="Normal 16 3 2 4 6" xfId="5769"/>
    <cellStyle name="Normal 16 3 2 4 7" xfId="5770"/>
    <cellStyle name="Normal 16 3 2 4 8" xfId="5771"/>
    <cellStyle name="Normal 16 3 2 4 9" xfId="5772"/>
    <cellStyle name="Normal 16 3 2 5" xfId="5773"/>
    <cellStyle name="Normal 16 3 2 6" xfId="5774"/>
    <cellStyle name="Normal 16 3 2 7" xfId="5775"/>
    <cellStyle name="Normal 16 3 2 8" xfId="5776"/>
    <cellStyle name="Normal 16 3 2 9" xfId="5777"/>
    <cellStyle name="Normal 16 3 3" xfId="5778"/>
    <cellStyle name="Normal 16 3 3 10" xfId="5779"/>
    <cellStyle name="Normal 16 3 3 11" xfId="5780"/>
    <cellStyle name="Normal 16 3 3 12" xfId="5781"/>
    <cellStyle name="Normal 16 3 3 13" xfId="5782"/>
    <cellStyle name="Normal 16 3 3 2" xfId="5783"/>
    <cellStyle name="Normal 16 3 3 3" xfId="5784"/>
    <cellStyle name="Normal 16 3 3 4" xfId="5785"/>
    <cellStyle name="Normal 16 3 3 5" xfId="5786"/>
    <cellStyle name="Normal 16 3 3 6" xfId="5787"/>
    <cellStyle name="Normal 16 3 3 7" xfId="5788"/>
    <cellStyle name="Normal 16 3 3 8" xfId="5789"/>
    <cellStyle name="Normal 16 3 3 9" xfId="5790"/>
    <cellStyle name="Normal 16 3 4" xfId="5791"/>
    <cellStyle name="Normal 16 3 5" xfId="5792"/>
    <cellStyle name="Normal 16 3 6" xfId="5793"/>
    <cellStyle name="Normal 16 3 7" xfId="5794"/>
    <cellStyle name="Normal 16 3 8" xfId="5795"/>
    <cellStyle name="Normal 16 3 9" xfId="5796"/>
    <cellStyle name="Normal 16 30" xfId="5797"/>
    <cellStyle name="Normal 16 31" xfId="5798"/>
    <cellStyle name="Normal 16 32" xfId="5799"/>
    <cellStyle name="Normal 16 33" xfId="5800"/>
    <cellStyle name="Normal 16 34" xfId="5801"/>
    <cellStyle name="Normal 16 35" xfId="5802"/>
    <cellStyle name="Normal 16 36" xfId="5803"/>
    <cellStyle name="Normal 16 37" xfId="5804"/>
    <cellStyle name="Normal 16 38" xfId="5805"/>
    <cellStyle name="Normal 16 39" xfId="5806"/>
    <cellStyle name="Normal 16 4" xfId="5807"/>
    <cellStyle name="Normal 16 4 10" xfId="5808"/>
    <cellStyle name="Normal 16 4 11" xfId="5809"/>
    <cellStyle name="Normal 16 4 12" xfId="5810"/>
    <cellStyle name="Normal 16 4 13" xfId="5811"/>
    <cellStyle name="Normal 16 4 2" xfId="5812"/>
    <cellStyle name="Normal 16 4 3" xfId="5813"/>
    <cellStyle name="Normal 16 4 4" xfId="5814"/>
    <cellStyle name="Normal 16 4 5" xfId="5815"/>
    <cellStyle name="Normal 16 4 6" xfId="5816"/>
    <cellStyle name="Normal 16 4 7" xfId="5817"/>
    <cellStyle name="Normal 16 4 8" xfId="5818"/>
    <cellStyle name="Normal 16 4 9" xfId="5819"/>
    <cellStyle name="Normal 16 40" xfId="5820"/>
    <cellStyle name="Normal 16 41" xfId="5821"/>
    <cellStyle name="Normal 16 42" xfId="5822"/>
    <cellStyle name="Normal 16 43" xfId="5823"/>
    <cellStyle name="Normal 16 44" xfId="5824"/>
    <cellStyle name="Normal 16 45" xfId="5825"/>
    <cellStyle name="Normal 16 46" xfId="5826"/>
    <cellStyle name="Normal 16 47" xfId="5827"/>
    <cellStyle name="Normal 16 48" xfId="5828"/>
    <cellStyle name="Normal 16 49" xfId="5829"/>
    <cellStyle name="Normal 16 5" xfId="5830"/>
    <cellStyle name="Normal 16 5 2" xfId="5831"/>
    <cellStyle name="Normal 16 50" xfId="5832"/>
    <cellStyle name="Normal 16 51" xfId="5833"/>
    <cellStyle name="Normal 16 52" xfId="5834"/>
    <cellStyle name="Normal 16 53" xfId="5835"/>
    <cellStyle name="Normal 16 54" xfId="5836"/>
    <cellStyle name="Normal 16 55" xfId="5837"/>
    <cellStyle name="Normal 16 56" xfId="5838"/>
    <cellStyle name="Normal 16 57" xfId="5839"/>
    <cellStyle name="Normal 16 58" xfId="5840"/>
    <cellStyle name="Normal 16 59" xfId="5841"/>
    <cellStyle name="Normal 16 6" xfId="5842"/>
    <cellStyle name="Normal 16 6 2" xfId="5843"/>
    <cellStyle name="Normal 16 60" xfId="5844"/>
    <cellStyle name="Normal 16 61" xfId="5845"/>
    <cellStyle name="Normal 16 62" xfId="5846"/>
    <cellStyle name="Normal 16 63" xfId="5847"/>
    <cellStyle name="Normal 16 64" xfId="5848"/>
    <cellStyle name="Normal 16 65" xfId="5849"/>
    <cellStyle name="Normal 16 66" xfId="5850"/>
    <cellStyle name="Normal 16 67" xfId="5851"/>
    <cellStyle name="Normal 16 68" xfId="5852"/>
    <cellStyle name="Normal 16 69" xfId="5853"/>
    <cellStyle name="Normal 16 7" xfId="5854"/>
    <cellStyle name="Normal 16 7 2" xfId="5855"/>
    <cellStyle name="Normal 16 70" xfId="5856"/>
    <cellStyle name="Normal 16 71" xfId="5857"/>
    <cellStyle name="Normal 16 8" xfId="5858"/>
    <cellStyle name="Normal 16 8 2" xfId="5859"/>
    <cellStyle name="Normal 16 9" xfId="5860"/>
    <cellStyle name="Normal 16 9 2" xfId="5861"/>
    <cellStyle name="Normal 16_4 28 1_Asst_Health_Crit_AllTO_RIIO_20110714pm" xfId="5862"/>
    <cellStyle name="Normal 17" xfId="5863"/>
    <cellStyle name="Normal 17 10" xfId="5864"/>
    <cellStyle name="Normal 17 10 2" xfId="5865"/>
    <cellStyle name="Normal 17 11" xfId="5866"/>
    <cellStyle name="Normal 17 11 2" xfId="5867"/>
    <cellStyle name="Normal 17 12" xfId="5868"/>
    <cellStyle name="Normal 17 12 2" xfId="5869"/>
    <cellStyle name="Normal 17 13" xfId="5870"/>
    <cellStyle name="Normal 17 13 2" xfId="5871"/>
    <cellStyle name="Normal 17 14" xfId="5872"/>
    <cellStyle name="Normal 17 14 2" xfId="5873"/>
    <cellStyle name="Normal 17 15" xfId="5874"/>
    <cellStyle name="Normal 17 15 2" xfId="5875"/>
    <cellStyle name="Normal 17 16" xfId="5876"/>
    <cellStyle name="Normal 17 16 2" xfId="5877"/>
    <cellStyle name="Normal 17 17" xfId="5878"/>
    <cellStyle name="Normal 17 17 2" xfId="5879"/>
    <cellStyle name="Normal 17 18" xfId="5880"/>
    <cellStyle name="Normal 17 18 2" xfId="5881"/>
    <cellStyle name="Normal 17 19" xfId="5882"/>
    <cellStyle name="Normal 17 19 2" xfId="5883"/>
    <cellStyle name="Normal 17 2" xfId="5884"/>
    <cellStyle name="Normal 17 2 10" xfId="5885"/>
    <cellStyle name="Normal 17 2 11" xfId="5886"/>
    <cellStyle name="Normal 17 2 12" xfId="5887"/>
    <cellStyle name="Normal 17 2 13" xfId="5888"/>
    <cellStyle name="Normal 17 2 2" xfId="5889"/>
    <cellStyle name="Normal 17 2 3" xfId="5890"/>
    <cellStyle name="Normal 17 2 4" xfId="5891"/>
    <cellStyle name="Normal 17 2 5" xfId="5892"/>
    <cellStyle name="Normal 17 2 6" xfId="5893"/>
    <cellStyle name="Normal 17 2 7" xfId="5894"/>
    <cellStyle name="Normal 17 2 8" xfId="5895"/>
    <cellStyle name="Normal 17 2 9" xfId="5896"/>
    <cellStyle name="Normal 17 20" xfId="5897"/>
    <cellStyle name="Normal 17 20 2" xfId="5898"/>
    <cellStyle name="Normal 17 21" xfId="5899"/>
    <cellStyle name="Normal 17 21 2" xfId="5900"/>
    <cellStyle name="Normal 17 22" xfId="5901"/>
    <cellStyle name="Normal 17 22 2" xfId="5902"/>
    <cellStyle name="Normal 17 23" xfId="5903"/>
    <cellStyle name="Normal 17 24" xfId="5904"/>
    <cellStyle name="Normal 17 25" xfId="5905"/>
    <cellStyle name="Normal 17 26" xfId="5906"/>
    <cellStyle name="Normal 17 27" xfId="5907"/>
    <cellStyle name="Normal 17 28" xfId="5908"/>
    <cellStyle name="Normal 17 29" xfId="5909"/>
    <cellStyle name="Normal 17 3" xfId="5910"/>
    <cellStyle name="Normal 17 3 2" xfId="5911"/>
    <cellStyle name="Normal 17 30" xfId="5912"/>
    <cellStyle name="Normal 17 31" xfId="5913"/>
    <cellStyle name="Normal 17 32" xfId="5914"/>
    <cellStyle name="Normal 17 33" xfId="5915"/>
    <cellStyle name="Normal 17 34" xfId="5916"/>
    <cellStyle name="Normal 17 35" xfId="5917"/>
    <cellStyle name="Normal 17 36" xfId="5918"/>
    <cellStyle name="Normal 17 37" xfId="5919"/>
    <cellStyle name="Normal 17 38" xfId="5920"/>
    <cellStyle name="Normal 17 39" xfId="5921"/>
    <cellStyle name="Normal 17 4" xfId="5922"/>
    <cellStyle name="Normal 17 4 2" xfId="5923"/>
    <cellStyle name="Normal 17 40" xfId="5924"/>
    <cellStyle name="Normal 17 41" xfId="5925"/>
    <cellStyle name="Normal 17 42" xfId="5926"/>
    <cellStyle name="Normal 17 43" xfId="5927"/>
    <cellStyle name="Normal 17 44" xfId="5928"/>
    <cellStyle name="Normal 17 45" xfId="5929"/>
    <cellStyle name="Normal 17 46" xfId="5930"/>
    <cellStyle name="Normal 17 47" xfId="5931"/>
    <cellStyle name="Normal 17 48" xfId="5932"/>
    <cellStyle name="Normal 17 49" xfId="5933"/>
    <cellStyle name="Normal 17 5" xfId="5934"/>
    <cellStyle name="Normal 17 5 2" xfId="5935"/>
    <cellStyle name="Normal 17 50" xfId="5936"/>
    <cellStyle name="Normal 17 51" xfId="5937"/>
    <cellStyle name="Normal 17 52" xfId="5938"/>
    <cellStyle name="Normal 17 53" xfId="5939"/>
    <cellStyle name="Normal 17 54" xfId="5940"/>
    <cellStyle name="Normal 17 55" xfId="5941"/>
    <cellStyle name="Normal 17 56" xfId="5942"/>
    <cellStyle name="Normal 17 57" xfId="5943"/>
    <cellStyle name="Normal 17 58" xfId="5944"/>
    <cellStyle name="Normal 17 59" xfId="5945"/>
    <cellStyle name="Normal 17 6" xfId="5946"/>
    <cellStyle name="Normal 17 6 2" xfId="5947"/>
    <cellStyle name="Normal 17 60" xfId="5948"/>
    <cellStyle name="Normal 17 61" xfId="5949"/>
    <cellStyle name="Normal 17 62" xfId="5950"/>
    <cellStyle name="Normal 17 63" xfId="5951"/>
    <cellStyle name="Normal 17 64" xfId="5952"/>
    <cellStyle name="Normal 17 65" xfId="5953"/>
    <cellStyle name="Normal 17 66" xfId="5954"/>
    <cellStyle name="Normal 17 67" xfId="5955"/>
    <cellStyle name="Normal 17 68" xfId="5956"/>
    <cellStyle name="Normal 17 69" xfId="5957"/>
    <cellStyle name="Normal 17 7" xfId="5958"/>
    <cellStyle name="Normal 17 7 2" xfId="5959"/>
    <cellStyle name="Normal 17 70" xfId="5960"/>
    <cellStyle name="Normal 17 8" xfId="5961"/>
    <cellStyle name="Normal 17 8 2" xfId="5962"/>
    <cellStyle name="Normal 17 9" xfId="5963"/>
    <cellStyle name="Normal 17 9 2" xfId="5964"/>
    <cellStyle name="Normal 18" xfId="5965"/>
    <cellStyle name="Normal 18 10" xfId="5966"/>
    <cellStyle name="Normal 18 10 2" xfId="5967"/>
    <cellStyle name="Normal 18 11" xfId="5968"/>
    <cellStyle name="Normal 18 11 2" xfId="5969"/>
    <cellStyle name="Normal 18 12" xfId="5970"/>
    <cellStyle name="Normal 18 12 2" xfId="5971"/>
    <cellStyle name="Normal 18 13" xfId="5972"/>
    <cellStyle name="Normal 18 13 2" xfId="5973"/>
    <cellStyle name="Normal 18 14" xfId="5974"/>
    <cellStyle name="Normal 18 14 2" xfId="5975"/>
    <cellStyle name="Normal 18 15" xfId="5976"/>
    <cellStyle name="Normal 18 15 2" xfId="5977"/>
    <cellStyle name="Normal 18 16" xfId="5978"/>
    <cellStyle name="Normal 18 16 2" xfId="5979"/>
    <cellStyle name="Normal 18 17" xfId="5980"/>
    <cellStyle name="Normal 18 17 2" xfId="5981"/>
    <cellStyle name="Normal 18 18" xfId="5982"/>
    <cellStyle name="Normal 18 18 2" xfId="5983"/>
    <cellStyle name="Normal 18 19" xfId="5984"/>
    <cellStyle name="Normal 18 19 2" xfId="5985"/>
    <cellStyle name="Normal 18 2" xfId="5986"/>
    <cellStyle name="Normal 18 2 10" xfId="5987"/>
    <cellStyle name="Normal 18 2 11" xfId="5988"/>
    <cellStyle name="Normal 18 2 12" xfId="5989"/>
    <cellStyle name="Normal 18 2 13" xfId="5990"/>
    <cellStyle name="Normal 18 2 2" xfId="5991"/>
    <cellStyle name="Normal 18 2 3" xfId="5992"/>
    <cellStyle name="Normal 18 2 4" xfId="5993"/>
    <cellStyle name="Normal 18 2 5" xfId="5994"/>
    <cellStyle name="Normal 18 2 6" xfId="5995"/>
    <cellStyle name="Normal 18 2 7" xfId="5996"/>
    <cellStyle name="Normal 18 2 8" xfId="5997"/>
    <cellStyle name="Normal 18 2 9" xfId="5998"/>
    <cellStyle name="Normal 18 20" xfId="5999"/>
    <cellStyle name="Normal 18 20 2" xfId="6000"/>
    <cellStyle name="Normal 18 21" xfId="6001"/>
    <cellStyle name="Normal 18 21 2" xfId="6002"/>
    <cellStyle name="Normal 18 22" xfId="6003"/>
    <cellStyle name="Normal 18 22 2" xfId="6004"/>
    <cellStyle name="Normal 18 23" xfId="6005"/>
    <cellStyle name="Normal 18 24" xfId="6006"/>
    <cellStyle name="Normal 18 25" xfId="6007"/>
    <cellStyle name="Normal 18 26" xfId="6008"/>
    <cellStyle name="Normal 18 27" xfId="6009"/>
    <cellStyle name="Normal 18 28" xfId="6010"/>
    <cellStyle name="Normal 18 29" xfId="6011"/>
    <cellStyle name="Normal 18 3" xfId="6012"/>
    <cellStyle name="Normal 18 3 10" xfId="6013"/>
    <cellStyle name="Normal 18 3 11" xfId="6014"/>
    <cellStyle name="Normal 18 3 12" xfId="6015"/>
    <cellStyle name="Normal 18 3 13" xfId="6016"/>
    <cellStyle name="Normal 18 3 2" xfId="6017"/>
    <cellStyle name="Normal 18 3 3" xfId="6018"/>
    <cellStyle name="Normal 18 3 4" xfId="6019"/>
    <cellStyle name="Normal 18 3 5" xfId="6020"/>
    <cellStyle name="Normal 18 3 6" xfId="6021"/>
    <cellStyle name="Normal 18 3 7" xfId="6022"/>
    <cellStyle name="Normal 18 3 8" xfId="6023"/>
    <cellStyle name="Normal 18 3 9" xfId="6024"/>
    <cellStyle name="Normal 18 30" xfId="6025"/>
    <cellStyle name="Normal 18 31" xfId="6026"/>
    <cellStyle name="Normal 18 32" xfId="6027"/>
    <cellStyle name="Normal 18 33" xfId="6028"/>
    <cellStyle name="Normal 18 34" xfId="6029"/>
    <cellStyle name="Normal 18 35" xfId="6030"/>
    <cellStyle name="Normal 18 36" xfId="6031"/>
    <cellStyle name="Normal 18 37" xfId="6032"/>
    <cellStyle name="Normal 18 38" xfId="6033"/>
    <cellStyle name="Normal 18 39" xfId="6034"/>
    <cellStyle name="Normal 18 4" xfId="6035"/>
    <cellStyle name="Normal 18 4 2" xfId="6036"/>
    <cellStyle name="Normal 18 40" xfId="6037"/>
    <cellStyle name="Normal 18 41" xfId="6038"/>
    <cellStyle name="Normal 18 42" xfId="6039"/>
    <cellStyle name="Normal 18 43" xfId="6040"/>
    <cellStyle name="Normal 18 44" xfId="6041"/>
    <cellStyle name="Normal 18 45" xfId="6042"/>
    <cellStyle name="Normal 18 46" xfId="6043"/>
    <cellStyle name="Normal 18 47" xfId="6044"/>
    <cellStyle name="Normal 18 48" xfId="6045"/>
    <cellStyle name="Normal 18 49" xfId="6046"/>
    <cellStyle name="Normal 18 5" xfId="6047"/>
    <cellStyle name="Normal 18 5 2" xfId="6048"/>
    <cellStyle name="Normal 18 5 2 2" xfId="6049"/>
    <cellStyle name="Normal 18 5 2 3" xfId="6050"/>
    <cellStyle name="Normal 18 5 2 3 2" xfId="6051"/>
    <cellStyle name="Normal 18 5 2 3 3" xfId="6052"/>
    <cellStyle name="Normal 18 50" xfId="6053"/>
    <cellStyle name="Normal 18 51" xfId="6054"/>
    <cellStyle name="Normal 18 52" xfId="6055"/>
    <cellStyle name="Normal 18 53" xfId="6056"/>
    <cellStyle name="Normal 18 54" xfId="6057"/>
    <cellStyle name="Normal 18 55" xfId="6058"/>
    <cellStyle name="Normal 18 56" xfId="6059"/>
    <cellStyle name="Normal 18 57" xfId="6060"/>
    <cellStyle name="Normal 18 58" xfId="6061"/>
    <cellStyle name="Normal 18 59" xfId="6062"/>
    <cellStyle name="Normal 18 6" xfId="6063"/>
    <cellStyle name="Normal 18 6 2" xfId="6064"/>
    <cellStyle name="Normal 18 6 2 2" xfId="6065"/>
    <cellStyle name="Normal 18 6 2 3" xfId="6066"/>
    <cellStyle name="Normal 18 6 2 3 2" xfId="6067"/>
    <cellStyle name="Normal 18 6 2 3 3" xfId="6068"/>
    <cellStyle name="Normal 18 60" xfId="6069"/>
    <cellStyle name="Normal 18 61" xfId="6070"/>
    <cellStyle name="Normal 18 62" xfId="6071"/>
    <cellStyle name="Normal 18 63" xfId="6072"/>
    <cellStyle name="Normal 18 64" xfId="6073"/>
    <cellStyle name="Normal 18 65" xfId="6074"/>
    <cellStyle name="Normal 18 66" xfId="6075"/>
    <cellStyle name="Normal 18 67" xfId="6076"/>
    <cellStyle name="Normal 18 68" xfId="6077"/>
    <cellStyle name="Normal 18 69" xfId="6078"/>
    <cellStyle name="Normal 18 7" xfId="6079"/>
    <cellStyle name="Normal 18 7 2" xfId="6080"/>
    <cellStyle name="Normal 18 70" xfId="6081"/>
    <cellStyle name="Normal 18 8" xfId="6082"/>
    <cellStyle name="Normal 18 8 2" xfId="6083"/>
    <cellStyle name="Normal 18 9" xfId="6084"/>
    <cellStyle name="Normal 18 9 2" xfId="6085"/>
    <cellStyle name="Normal 19" xfId="6086"/>
    <cellStyle name="Normal 19 10" xfId="6087"/>
    <cellStyle name="Normal 19 10 2" xfId="6088"/>
    <cellStyle name="Normal 19 11" xfId="6089"/>
    <cellStyle name="Normal 19 11 2" xfId="6090"/>
    <cellStyle name="Normal 19 12" xfId="6091"/>
    <cellStyle name="Normal 19 12 2" xfId="6092"/>
    <cellStyle name="Normal 19 13" xfId="6093"/>
    <cellStyle name="Normal 19 13 2" xfId="6094"/>
    <cellStyle name="Normal 19 14" xfId="6095"/>
    <cellStyle name="Normal 19 14 2" xfId="6096"/>
    <cellStyle name="Normal 19 15" xfId="6097"/>
    <cellStyle name="Normal 19 15 2" xfId="6098"/>
    <cellStyle name="Normal 19 16" xfId="6099"/>
    <cellStyle name="Normal 19 16 2" xfId="6100"/>
    <cellStyle name="Normal 19 17" xfId="6101"/>
    <cellStyle name="Normal 19 17 2" xfId="6102"/>
    <cellStyle name="Normal 19 18" xfId="6103"/>
    <cellStyle name="Normal 19 18 2" xfId="6104"/>
    <cellStyle name="Normal 19 19" xfId="6105"/>
    <cellStyle name="Normal 19 19 2" xfId="6106"/>
    <cellStyle name="Normal 19 2" xfId="6107"/>
    <cellStyle name="Normal 19 2 2" xfId="6108"/>
    <cellStyle name="Normal 19 20" xfId="6109"/>
    <cellStyle name="Normal 19 20 2" xfId="6110"/>
    <cellStyle name="Normal 19 21" xfId="6111"/>
    <cellStyle name="Normal 19 21 2" xfId="6112"/>
    <cellStyle name="Normal 19 22" xfId="6113"/>
    <cellStyle name="Normal 19 22 2" xfId="6114"/>
    <cellStyle name="Normal 19 23" xfId="6115"/>
    <cellStyle name="Normal 19 24" xfId="6116"/>
    <cellStyle name="Normal 19 25" xfId="6117"/>
    <cellStyle name="Normal 19 26" xfId="6118"/>
    <cellStyle name="Normal 19 27" xfId="6119"/>
    <cellStyle name="Normal 19 28" xfId="6120"/>
    <cellStyle name="Normal 19 29" xfId="6121"/>
    <cellStyle name="Normal 19 3" xfId="6122"/>
    <cellStyle name="Normal 19 3 2" xfId="6123"/>
    <cellStyle name="Normal 19 30" xfId="6124"/>
    <cellStyle name="Normal 19 31" xfId="6125"/>
    <cellStyle name="Normal 19 32" xfId="6126"/>
    <cellStyle name="Normal 19 33" xfId="6127"/>
    <cellStyle name="Normal 19 34" xfId="6128"/>
    <cellStyle name="Normal 19 35" xfId="6129"/>
    <cellStyle name="Normal 19 36" xfId="6130"/>
    <cellStyle name="Normal 19 37" xfId="6131"/>
    <cellStyle name="Normal 19 38" xfId="6132"/>
    <cellStyle name="Normal 19 39" xfId="6133"/>
    <cellStyle name="Normal 19 4" xfId="6134"/>
    <cellStyle name="Normal 19 4 2" xfId="6135"/>
    <cellStyle name="Normal 19 40" xfId="6136"/>
    <cellStyle name="Normal 19 41" xfId="6137"/>
    <cellStyle name="Normal 19 42" xfId="6138"/>
    <cellStyle name="Normal 19 43" xfId="6139"/>
    <cellStyle name="Normal 19 44" xfId="6140"/>
    <cellStyle name="Normal 19 45" xfId="6141"/>
    <cellStyle name="Normal 19 46" xfId="6142"/>
    <cellStyle name="Normal 19 47" xfId="6143"/>
    <cellStyle name="Normal 19 48" xfId="6144"/>
    <cellStyle name="Normal 19 49" xfId="6145"/>
    <cellStyle name="Normal 19 5" xfId="6146"/>
    <cellStyle name="Normal 19 5 2" xfId="6147"/>
    <cellStyle name="Normal 19 50" xfId="6148"/>
    <cellStyle name="Normal 19 51" xfId="6149"/>
    <cellStyle name="Normal 19 52" xfId="6150"/>
    <cellStyle name="Normal 19 53" xfId="6151"/>
    <cellStyle name="Normal 19 54" xfId="6152"/>
    <cellStyle name="Normal 19 55" xfId="6153"/>
    <cellStyle name="Normal 19 56" xfId="6154"/>
    <cellStyle name="Normal 19 57" xfId="6155"/>
    <cellStyle name="Normal 19 58" xfId="6156"/>
    <cellStyle name="Normal 19 59" xfId="6157"/>
    <cellStyle name="Normal 19 6" xfId="6158"/>
    <cellStyle name="Normal 19 6 2" xfId="6159"/>
    <cellStyle name="Normal 19 60" xfId="6160"/>
    <cellStyle name="Normal 19 61" xfId="6161"/>
    <cellStyle name="Normal 19 62" xfId="6162"/>
    <cellStyle name="Normal 19 63" xfId="6163"/>
    <cellStyle name="Normal 19 64" xfId="6164"/>
    <cellStyle name="Normal 19 65" xfId="6165"/>
    <cellStyle name="Normal 19 66" xfId="6166"/>
    <cellStyle name="Normal 19 67" xfId="6167"/>
    <cellStyle name="Normal 19 68" xfId="6168"/>
    <cellStyle name="Normal 19 69" xfId="6169"/>
    <cellStyle name="Normal 19 7" xfId="6170"/>
    <cellStyle name="Normal 19 7 2" xfId="6171"/>
    <cellStyle name="Normal 19 70" xfId="6172"/>
    <cellStyle name="Normal 19 8" xfId="6173"/>
    <cellStyle name="Normal 19 8 2" xfId="6174"/>
    <cellStyle name="Normal 19 9" xfId="6175"/>
    <cellStyle name="Normal 19 9 2" xfId="6176"/>
    <cellStyle name="Normal 2" xfId="6177"/>
    <cellStyle name="Normal 2 10" xfId="6178"/>
    <cellStyle name="Normal 2 10 10" xfId="6179"/>
    <cellStyle name="Normal 2 10 11" xfId="6180"/>
    <cellStyle name="Normal 2 10 12" xfId="6181"/>
    <cellStyle name="Normal 2 10 13" xfId="6182"/>
    <cellStyle name="Normal 2 10 14" xfId="6183"/>
    <cellStyle name="Normal 2 10 15" xfId="6184"/>
    <cellStyle name="Normal 2 10 16" xfId="6185"/>
    <cellStyle name="Normal 2 10 17" xfId="6186"/>
    <cellStyle name="Normal 2 10 18" xfId="6187"/>
    <cellStyle name="Normal 2 10 19" xfId="6188"/>
    <cellStyle name="Normal 2 10 2" xfId="6189"/>
    <cellStyle name="Normal 2 10 2 10" xfId="6190"/>
    <cellStyle name="Normal 2 10 2 11" xfId="6191"/>
    <cellStyle name="Normal 2 10 2 12" xfId="6192"/>
    <cellStyle name="Normal 2 10 2 13" xfId="6193"/>
    <cellStyle name="Normal 2 10 2 14" xfId="6194"/>
    <cellStyle name="Normal 2 10 2 15" xfId="6195"/>
    <cellStyle name="Normal 2 10 2 16" xfId="6196"/>
    <cellStyle name="Normal 2 10 2 17" xfId="6197"/>
    <cellStyle name="Normal 2 10 2 2" xfId="6198"/>
    <cellStyle name="Normal 2 10 2 3" xfId="6199"/>
    <cellStyle name="Normal 2 10 2 4" xfId="6200"/>
    <cellStyle name="Normal 2 10 2 5" xfId="6201"/>
    <cellStyle name="Normal 2 10 2 6" xfId="6202"/>
    <cellStyle name="Normal 2 10 2 7" xfId="6203"/>
    <cellStyle name="Normal 2 10 2 8" xfId="6204"/>
    <cellStyle name="Normal 2 10 2 9" xfId="6205"/>
    <cellStyle name="Normal 2 10 20" xfId="6206"/>
    <cellStyle name="Normal 2 10 21" xfId="6207"/>
    <cellStyle name="Normal 2 10 22" xfId="6208"/>
    <cellStyle name="Normal 2 10 23" xfId="6209"/>
    <cellStyle name="Normal 2 10 24" xfId="6210"/>
    <cellStyle name="Normal 2 10 25" xfId="6211"/>
    <cellStyle name="Normal 2 10 26" xfId="6212"/>
    <cellStyle name="Normal 2 10 27" xfId="6213"/>
    <cellStyle name="Normal 2 10 28" xfId="6214"/>
    <cellStyle name="Normal 2 10 29" xfId="6215"/>
    <cellStyle name="Normal 2 10 3" xfId="6216"/>
    <cellStyle name="Normal 2 10 30" xfId="6217"/>
    <cellStyle name="Normal 2 10 31" xfId="6218"/>
    <cellStyle name="Normal 2 10 32" xfId="6219"/>
    <cellStyle name="Normal 2 10 33" xfId="6220"/>
    <cellStyle name="Normal 2 10 34" xfId="6221"/>
    <cellStyle name="Normal 2 10 35" xfId="6222"/>
    <cellStyle name="Normal 2 10 36" xfId="6223"/>
    <cellStyle name="Normal 2 10 37" xfId="6224"/>
    <cellStyle name="Normal 2 10 38" xfId="6225"/>
    <cellStyle name="Normal 2 10 39" xfId="6226"/>
    <cellStyle name="Normal 2 10 4" xfId="6227"/>
    <cellStyle name="Normal 2 10 40" xfId="6228"/>
    <cellStyle name="Normal 2 10 41" xfId="6229"/>
    <cellStyle name="Normal 2 10 42" xfId="6230"/>
    <cellStyle name="Normal 2 10 43" xfId="6231"/>
    <cellStyle name="Normal 2 10 44" xfId="6232"/>
    <cellStyle name="Normal 2 10 45" xfId="6233"/>
    <cellStyle name="Normal 2 10 46" xfId="6234"/>
    <cellStyle name="Normal 2 10 47" xfId="6235"/>
    <cellStyle name="Normal 2 10 48" xfId="6236"/>
    <cellStyle name="Normal 2 10 49" xfId="6237"/>
    <cellStyle name="Normal 2 10 5" xfId="6238"/>
    <cellStyle name="Normal 2 10 50" xfId="6239"/>
    <cellStyle name="Normal 2 10 51" xfId="6240"/>
    <cellStyle name="Normal 2 10 52" xfId="6241"/>
    <cellStyle name="Normal 2 10 53" xfId="6242"/>
    <cellStyle name="Normal 2 10 54" xfId="6243"/>
    <cellStyle name="Normal 2 10 55" xfId="6244"/>
    <cellStyle name="Normal 2 10 56" xfId="6245"/>
    <cellStyle name="Normal 2 10 57" xfId="6246"/>
    <cellStyle name="Normal 2 10 58" xfId="6247"/>
    <cellStyle name="Normal 2 10 59" xfId="6248"/>
    <cellStyle name="Normal 2 10 6" xfId="6249"/>
    <cellStyle name="Normal 2 10 60" xfId="6250"/>
    <cellStyle name="Normal 2 10 61" xfId="6251"/>
    <cellStyle name="Normal 2 10 62" xfId="6252"/>
    <cellStyle name="Normal 2 10 63" xfId="6253"/>
    <cellStyle name="Normal 2 10 64" xfId="6254"/>
    <cellStyle name="Normal 2 10 65" xfId="6255"/>
    <cellStyle name="Normal 2 10 66" xfId="6256"/>
    <cellStyle name="Normal 2 10 67" xfId="6257"/>
    <cellStyle name="Normal 2 10 68" xfId="6258"/>
    <cellStyle name="Normal 2 10 69" xfId="6259"/>
    <cellStyle name="Normal 2 10 7" xfId="6260"/>
    <cellStyle name="Normal 2 10 70" xfId="6261"/>
    <cellStyle name="Normal 2 10 71" xfId="6262"/>
    <cellStyle name="Normal 2 10 72" xfId="6263"/>
    <cellStyle name="Normal 2 10 73" xfId="6264"/>
    <cellStyle name="Normal 2 10 74" xfId="6265"/>
    <cellStyle name="Normal 2 10 75" xfId="6266"/>
    <cellStyle name="Normal 2 10 76" xfId="6267"/>
    <cellStyle name="Normal 2 10 77" xfId="6268"/>
    <cellStyle name="Normal 2 10 78" xfId="6269"/>
    <cellStyle name="Normal 2 10 8" xfId="6270"/>
    <cellStyle name="Normal 2 10 9" xfId="6271"/>
    <cellStyle name="Normal 2 100" xfId="6272"/>
    <cellStyle name="Normal 2 101" xfId="6273"/>
    <cellStyle name="Normal 2 102" xfId="6274"/>
    <cellStyle name="Normal 2 103" xfId="6275"/>
    <cellStyle name="Normal 2 104" xfId="6276"/>
    <cellStyle name="Normal 2 105" xfId="6277"/>
    <cellStyle name="Normal 2 106" xfId="6278"/>
    <cellStyle name="Normal 2 107" xfId="6279"/>
    <cellStyle name="Normal 2 108" xfId="6280"/>
    <cellStyle name="Normal 2 109" xfId="6281"/>
    <cellStyle name="Normal 2 11" xfId="6282"/>
    <cellStyle name="Normal 2 110" xfId="6283"/>
    <cellStyle name="Normal 2 111" xfId="6284"/>
    <cellStyle name="Normal 2 112" xfId="6285"/>
    <cellStyle name="Normal 2 113" xfId="6286"/>
    <cellStyle name="Normal 2 114" xfId="6287"/>
    <cellStyle name="Normal 2 115" xfId="6288"/>
    <cellStyle name="Normal 2 116" xfId="6289"/>
    <cellStyle name="Normal 2 117" xfId="6290"/>
    <cellStyle name="Normal 2 118" xfId="6291"/>
    <cellStyle name="Normal 2 119" xfId="6292"/>
    <cellStyle name="Normal 2 12" xfId="6293"/>
    <cellStyle name="Normal 2 120" xfId="6294"/>
    <cellStyle name="Normal 2 121" xfId="6295"/>
    <cellStyle name="Normal 2 122" xfId="6296"/>
    <cellStyle name="Normal 2 123" xfId="6297"/>
    <cellStyle name="Normal 2 124" xfId="6298"/>
    <cellStyle name="Normal 2 125" xfId="6299"/>
    <cellStyle name="Normal 2 126" xfId="6300"/>
    <cellStyle name="Normal 2 127" xfId="6301"/>
    <cellStyle name="Normal 2 128" xfId="6302"/>
    <cellStyle name="Normal 2 129" xfId="6303"/>
    <cellStyle name="Normal 2 13" xfId="6304"/>
    <cellStyle name="Normal 2 131" xfId="42042"/>
    <cellStyle name="Normal 2 14" xfId="6305"/>
    <cellStyle name="Normal 2 15" xfId="6306"/>
    <cellStyle name="Normal 2 16" xfId="6307"/>
    <cellStyle name="Normal 2 17" xfId="6308"/>
    <cellStyle name="Normal 2 18" xfId="6309"/>
    <cellStyle name="Normal 2 19" xfId="6310"/>
    <cellStyle name="Normal 2 2" xfId="6311"/>
    <cellStyle name="Normal 2 2 10" xfId="6312"/>
    <cellStyle name="Normal 2 2 100" xfId="6313"/>
    <cellStyle name="Normal 2 2 101" xfId="6314"/>
    <cellStyle name="Normal 2 2 102" xfId="6315"/>
    <cellStyle name="Normal 2 2 103" xfId="6316"/>
    <cellStyle name="Normal 2 2 104" xfId="6317"/>
    <cellStyle name="Normal 2 2 105" xfId="6318"/>
    <cellStyle name="Normal 2 2 106" xfId="6319"/>
    <cellStyle name="Normal 2 2 107" xfId="6320"/>
    <cellStyle name="Normal 2 2 108" xfId="6321"/>
    <cellStyle name="Normal 2 2 109" xfId="6322"/>
    <cellStyle name="Normal 2 2 11" xfId="6323"/>
    <cellStyle name="Normal 2 2 11 2" xfId="42195"/>
    <cellStyle name="Normal 2 2 11 2 2" xfId="42196"/>
    <cellStyle name="Normal 2 2 11 2 3" xfId="42197"/>
    <cellStyle name="Normal 2 2 11 2 4" xfId="42198"/>
    <cellStyle name="Normal 2 2 11 2 5" xfId="42199"/>
    <cellStyle name="Normal 2 2 11 2 6" xfId="42200"/>
    <cellStyle name="Normal 2 2 11 2 7" xfId="42201"/>
    <cellStyle name="Normal 2 2 11 3" xfId="42202"/>
    <cellStyle name="Normal 2 2 11 4" xfId="42203"/>
    <cellStyle name="Normal 2 2 11 5" xfId="42204"/>
    <cellStyle name="Normal 2 2 11 6" xfId="42205"/>
    <cellStyle name="Normal 2 2 11 7" xfId="42206"/>
    <cellStyle name="Normal 2 2 11 8" xfId="42207"/>
    <cellStyle name="Normal 2 2 110" xfId="6324"/>
    <cellStyle name="Normal 2 2 111" xfId="6325"/>
    <cellStyle name="Normal 2 2 112" xfId="6326"/>
    <cellStyle name="Normal 2 2 113" xfId="6327"/>
    <cellStyle name="Normal 2 2 114" xfId="6328"/>
    <cellStyle name="Normal 2 2 115" xfId="6329"/>
    <cellStyle name="Normal 2 2 116" xfId="6330"/>
    <cellStyle name="Normal 2 2 117" xfId="6331"/>
    <cellStyle name="Normal 2 2 118" xfId="6332"/>
    <cellStyle name="Normal 2 2 119" xfId="6333"/>
    <cellStyle name="Normal 2 2 12" xfId="6334"/>
    <cellStyle name="Normal 2 2 120" xfId="6335"/>
    <cellStyle name="Normal 2 2 121" xfId="6336"/>
    <cellStyle name="Normal 2 2 122" xfId="6337"/>
    <cellStyle name="Normal 2 2 123" xfId="6338"/>
    <cellStyle name="Normal 2 2 13" xfId="6339"/>
    <cellStyle name="Normal 2 2 13 2" xfId="42208"/>
    <cellStyle name="Normal 2 2 13 3" xfId="42209"/>
    <cellStyle name="Normal 2 2 13 4" xfId="42210"/>
    <cellStyle name="Normal 2 2 13 5" xfId="42211"/>
    <cellStyle name="Normal 2 2 13 6" xfId="42212"/>
    <cellStyle name="Normal 2 2 13 7" xfId="42213"/>
    <cellStyle name="Normal 2 2 14" xfId="6340"/>
    <cellStyle name="Normal 2 2 15" xfId="6341"/>
    <cellStyle name="Normal 2 2 16" xfId="6342"/>
    <cellStyle name="Normal 2 2 17" xfId="6343"/>
    <cellStyle name="Normal 2 2 18" xfId="6344"/>
    <cellStyle name="Normal 2 2 19" xfId="6345"/>
    <cellStyle name="Normal 2 2 2" xfId="6346"/>
    <cellStyle name="Normal 2 2 2 10" xfId="6347"/>
    <cellStyle name="Normal 2 2 2 10 10" xfId="6348"/>
    <cellStyle name="Normal 2 2 2 10 11" xfId="6349"/>
    <cellStyle name="Normal 2 2 2 10 12" xfId="6350"/>
    <cellStyle name="Normal 2 2 2 10 13" xfId="6351"/>
    <cellStyle name="Normal 2 2 2 10 14" xfId="6352"/>
    <cellStyle name="Normal 2 2 2 10 15" xfId="6353"/>
    <cellStyle name="Normal 2 2 2 10 16" xfId="6354"/>
    <cellStyle name="Normal 2 2 2 10 17" xfId="6355"/>
    <cellStyle name="Normal 2 2 2 10 2" xfId="6356"/>
    <cellStyle name="Normal 2 2 2 10 3" xfId="6357"/>
    <cellStyle name="Normal 2 2 2 10 4" xfId="6358"/>
    <cellStyle name="Normal 2 2 2 10 5" xfId="6359"/>
    <cellStyle name="Normal 2 2 2 10 6" xfId="6360"/>
    <cellStyle name="Normal 2 2 2 10 7" xfId="6361"/>
    <cellStyle name="Normal 2 2 2 10 8" xfId="6362"/>
    <cellStyle name="Normal 2 2 2 10 9" xfId="6363"/>
    <cellStyle name="Normal 2 2 2 11" xfId="6364"/>
    <cellStyle name="Normal 2 2 2 11 2" xfId="42214"/>
    <cellStyle name="Normal 2 2 2 11 2 2" xfId="42215"/>
    <cellStyle name="Normal 2 2 2 11 2 3" xfId="42216"/>
    <cellStyle name="Normal 2 2 2 11 2 4" xfId="42217"/>
    <cellStyle name="Normal 2 2 2 11 2 5" xfId="42218"/>
    <cellStyle name="Normal 2 2 2 11 2 6" xfId="42219"/>
    <cellStyle name="Normal 2 2 2 11 2 7" xfId="42220"/>
    <cellStyle name="Normal 2 2 2 11 3" xfId="42221"/>
    <cellStyle name="Normal 2 2 2 11 4" xfId="42222"/>
    <cellStyle name="Normal 2 2 2 11 5" xfId="42223"/>
    <cellStyle name="Normal 2 2 2 11 6" xfId="42224"/>
    <cellStyle name="Normal 2 2 2 11 7" xfId="42225"/>
    <cellStyle name="Normal 2 2 2 11 8" xfId="42226"/>
    <cellStyle name="Normal 2 2 2 12" xfId="6365"/>
    <cellStyle name="Normal 2 2 2 13" xfId="6366"/>
    <cellStyle name="Normal 2 2 2 13 2" xfId="42227"/>
    <cellStyle name="Normal 2 2 2 13 3" xfId="42228"/>
    <cellStyle name="Normal 2 2 2 13 4" xfId="42229"/>
    <cellStyle name="Normal 2 2 2 13 5" xfId="42230"/>
    <cellStyle name="Normal 2 2 2 13 6" xfId="42231"/>
    <cellStyle name="Normal 2 2 2 13 7" xfId="42232"/>
    <cellStyle name="Normal 2 2 2 14" xfId="6367"/>
    <cellStyle name="Normal 2 2 2 15" xfId="6368"/>
    <cellStyle name="Normal 2 2 2 16" xfId="6369"/>
    <cellStyle name="Normal 2 2 2 17" xfId="6370"/>
    <cellStyle name="Normal 2 2 2 18" xfId="6371"/>
    <cellStyle name="Normal 2 2 2 19" xfId="6372"/>
    <cellStyle name="Normal 2 2 2 2" xfId="6373"/>
    <cellStyle name="Normal 2 2 2 2 10" xfId="6374"/>
    <cellStyle name="Normal 2 2 2 2 11" xfId="6375"/>
    <cellStyle name="Normal 2 2 2 2 11 2" xfId="42233"/>
    <cellStyle name="Normal 2 2 2 2 11 3" xfId="42234"/>
    <cellStyle name="Normal 2 2 2 2 11 4" xfId="42235"/>
    <cellStyle name="Normal 2 2 2 2 11 5" xfId="42236"/>
    <cellStyle name="Normal 2 2 2 2 11 6" xfId="42237"/>
    <cellStyle name="Normal 2 2 2 2 11 7" xfId="42238"/>
    <cellStyle name="Normal 2 2 2 2 12" xfId="6376"/>
    <cellStyle name="Normal 2 2 2 2 13" xfId="6377"/>
    <cellStyle name="Normal 2 2 2 2 14" xfId="6378"/>
    <cellStyle name="Normal 2 2 2 2 15" xfId="6379"/>
    <cellStyle name="Normal 2 2 2 2 16" xfId="6380"/>
    <cellStyle name="Normal 2 2 2 2 17" xfId="6381"/>
    <cellStyle name="Normal 2 2 2 2 18" xfId="6382"/>
    <cellStyle name="Normal 2 2 2 2 19" xfId="6383"/>
    <cellStyle name="Normal 2 2 2 2 2" xfId="6384"/>
    <cellStyle name="Normal 2 2 2 2 2 10" xfId="6385"/>
    <cellStyle name="Normal 2 2 2 2 2 11" xfId="6386"/>
    <cellStyle name="Normal 2 2 2 2 2 11 2" xfId="42239"/>
    <cellStyle name="Normal 2 2 2 2 2 11 3" xfId="42240"/>
    <cellStyle name="Normal 2 2 2 2 2 11 4" xfId="42241"/>
    <cellStyle name="Normal 2 2 2 2 2 11 5" xfId="42242"/>
    <cellStyle name="Normal 2 2 2 2 2 11 6" xfId="42243"/>
    <cellStyle name="Normal 2 2 2 2 2 11 7" xfId="42244"/>
    <cellStyle name="Normal 2 2 2 2 2 12" xfId="6387"/>
    <cellStyle name="Normal 2 2 2 2 2 13" xfId="6388"/>
    <cellStyle name="Normal 2 2 2 2 2 14" xfId="6389"/>
    <cellStyle name="Normal 2 2 2 2 2 15" xfId="6390"/>
    <cellStyle name="Normal 2 2 2 2 2 16" xfId="6391"/>
    <cellStyle name="Normal 2 2 2 2 2 17" xfId="6392"/>
    <cellStyle name="Normal 2 2 2 2 2 18" xfId="6393"/>
    <cellStyle name="Normal 2 2 2 2 2 19" xfId="6394"/>
    <cellStyle name="Normal 2 2 2 2 2 2" xfId="6395"/>
    <cellStyle name="Normal 2 2 2 2 2 2 10" xfId="6396"/>
    <cellStyle name="Normal 2 2 2 2 2 2 10 2" xfId="42245"/>
    <cellStyle name="Normal 2 2 2 2 2 2 10 3" xfId="42246"/>
    <cellStyle name="Normal 2 2 2 2 2 2 10 4" xfId="42247"/>
    <cellStyle name="Normal 2 2 2 2 2 2 10 5" xfId="42248"/>
    <cellStyle name="Normal 2 2 2 2 2 2 10 6" xfId="42249"/>
    <cellStyle name="Normal 2 2 2 2 2 2 10 7" xfId="42250"/>
    <cellStyle name="Normal 2 2 2 2 2 2 11" xfId="6397"/>
    <cellStyle name="Normal 2 2 2 2 2 2 12" xfId="6398"/>
    <cellStyle name="Normal 2 2 2 2 2 2 13" xfId="6399"/>
    <cellStyle name="Normal 2 2 2 2 2 2 14" xfId="6400"/>
    <cellStyle name="Normal 2 2 2 2 2 2 15" xfId="6401"/>
    <cellStyle name="Normal 2 2 2 2 2 2 16" xfId="6402"/>
    <cellStyle name="Normal 2 2 2 2 2 2 17" xfId="6403"/>
    <cellStyle name="Normal 2 2 2 2 2 2 18" xfId="6404"/>
    <cellStyle name="Normal 2 2 2 2 2 2 19" xfId="6405"/>
    <cellStyle name="Normal 2 2 2 2 2 2 2" xfId="6406"/>
    <cellStyle name="Normal 2 2 2 2 2 2 2 10" xfId="6407"/>
    <cellStyle name="Normal 2 2 2 2 2 2 2 10 2" xfId="42251"/>
    <cellStyle name="Normal 2 2 2 2 2 2 2 10 3" xfId="42252"/>
    <cellStyle name="Normal 2 2 2 2 2 2 2 10 4" xfId="42253"/>
    <cellStyle name="Normal 2 2 2 2 2 2 2 10 5" xfId="42254"/>
    <cellStyle name="Normal 2 2 2 2 2 2 2 10 6" xfId="42255"/>
    <cellStyle name="Normal 2 2 2 2 2 2 2 10 7" xfId="42256"/>
    <cellStyle name="Normal 2 2 2 2 2 2 2 11" xfId="6408"/>
    <cellStyle name="Normal 2 2 2 2 2 2 2 12" xfId="6409"/>
    <cellStyle name="Normal 2 2 2 2 2 2 2 13" xfId="6410"/>
    <cellStyle name="Normal 2 2 2 2 2 2 2 14" xfId="6411"/>
    <cellStyle name="Normal 2 2 2 2 2 2 2 15" xfId="6412"/>
    <cellStyle name="Normal 2 2 2 2 2 2 2 16" xfId="6413"/>
    <cellStyle name="Normal 2 2 2 2 2 2 2 17" xfId="6414"/>
    <cellStyle name="Normal 2 2 2 2 2 2 2 18" xfId="6415"/>
    <cellStyle name="Normal 2 2 2 2 2 2 2 19" xfId="6416"/>
    <cellStyle name="Normal 2 2 2 2 2 2 2 2" xfId="6417"/>
    <cellStyle name="Normal 2 2 2 2 2 2 2 2 10" xfId="6418"/>
    <cellStyle name="Normal 2 2 2 2 2 2 2 2 11" xfId="6419"/>
    <cellStyle name="Normal 2 2 2 2 2 2 2 2 12" xfId="6420"/>
    <cellStyle name="Normal 2 2 2 2 2 2 2 2 13" xfId="6421"/>
    <cellStyle name="Normal 2 2 2 2 2 2 2 2 14" xfId="6422"/>
    <cellStyle name="Normal 2 2 2 2 2 2 2 2 15" xfId="6423"/>
    <cellStyle name="Normal 2 2 2 2 2 2 2 2 16" xfId="6424"/>
    <cellStyle name="Normal 2 2 2 2 2 2 2 2 17" xfId="6425"/>
    <cellStyle name="Normal 2 2 2 2 2 2 2 2 18" xfId="6426"/>
    <cellStyle name="Normal 2 2 2 2 2 2 2 2 19" xfId="6427"/>
    <cellStyle name="Normal 2 2 2 2 2 2 2 2 2" xfId="6428"/>
    <cellStyle name="Normal 2 2 2 2 2 2 2 2 2 10" xfId="6429"/>
    <cellStyle name="Normal 2 2 2 2 2 2 2 2 2 11" xfId="6430"/>
    <cellStyle name="Normal 2 2 2 2 2 2 2 2 2 12" xfId="6431"/>
    <cellStyle name="Normal 2 2 2 2 2 2 2 2 2 13" xfId="6432"/>
    <cellStyle name="Normal 2 2 2 2 2 2 2 2 2 14" xfId="6433"/>
    <cellStyle name="Normal 2 2 2 2 2 2 2 2 2 15" xfId="6434"/>
    <cellStyle name="Normal 2 2 2 2 2 2 2 2 2 16" xfId="6435"/>
    <cellStyle name="Normal 2 2 2 2 2 2 2 2 2 17" xfId="6436"/>
    <cellStyle name="Normal 2 2 2 2 2 2 2 2 2 18" xfId="6437"/>
    <cellStyle name="Normal 2 2 2 2 2 2 2 2 2 19" xfId="42257"/>
    <cellStyle name="Normal 2 2 2 2 2 2 2 2 2 2" xfId="6438"/>
    <cellStyle name="Normal 2 2 2 2 2 2 2 2 2 2 10" xfId="42258"/>
    <cellStyle name="Normal 2 2 2 2 2 2 2 2 2 2 11" xfId="42259"/>
    <cellStyle name="Normal 2 2 2 2 2 2 2 2 2 2 12" xfId="42260"/>
    <cellStyle name="Normal 2 2 2 2 2 2 2 2 2 2 13" xfId="42261"/>
    <cellStyle name="Normal 2 2 2 2 2 2 2 2 2 2 14" xfId="42262"/>
    <cellStyle name="Normal 2 2 2 2 2 2 2 2 2 2 15" xfId="42263"/>
    <cellStyle name="Normal 2 2 2 2 2 2 2 2 2 2 16" xfId="42264"/>
    <cellStyle name="Normal 2 2 2 2 2 2 2 2 2 2 17" xfId="42265"/>
    <cellStyle name="Normal 2 2 2 2 2 2 2 2 2 2 18" xfId="42266"/>
    <cellStyle name="Normal 2 2 2 2 2 2 2 2 2 2 2" xfId="42267"/>
    <cellStyle name="Normal 2 2 2 2 2 2 2 2 2 2 2 2" xfId="42268"/>
    <cellStyle name="Normal 2 2 2 2 2 2 2 2 2 2 2 2 2" xfId="42269"/>
    <cellStyle name="Normal 2 2 2 2 2 2 2 2 2 2 2 2 3" xfId="42270"/>
    <cellStyle name="Normal 2 2 2 2 2 2 2 2 2 2 2 2 4" xfId="42271"/>
    <cellStyle name="Normal 2 2 2 2 2 2 2 2 2 2 2 2 5" xfId="42272"/>
    <cellStyle name="Normal 2 2 2 2 2 2 2 2 2 2 2 2 6" xfId="42273"/>
    <cellStyle name="Normal 2 2 2 2 2 2 2 2 2 2 2 2 7" xfId="42274"/>
    <cellStyle name="Normal 2 2 2 2 2 2 2 2 2 2 2 3" xfId="42275"/>
    <cellStyle name="Normal 2 2 2 2 2 2 2 2 2 2 2 4" xfId="42276"/>
    <cellStyle name="Normal 2 2 2 2 2 2 2 2 2 2 2 5" xfId="42277"/>
    <cellStyle name="Normal 2 2 2 2 2 2 2 2 2 2 2 6" xfId="42278"/>
    <cellStyle name="Normal 2 2 2 2 2 2 2 2 2 2 2 7" xfId="42279"/>
    <cellStyle name="Normal 2 2 2 2 2 2 2 2 2 2 2 8" xfId="42280"/>
    <cellStyle name="Normal 2 2 2 2 2 2 2 2 2 2 3" xfId="42281"/>
    <cellStyle name="Normal 2 2 2 2 2 2 2 2 2 2 4" xfId="42282"/>
    <cellStyle name="Normal 2 2 2 2 2 2 2 2 2 2 5" xfId="42283"/>
    <cellStyle name="Normal 2 2 2 2 2 2 2 2 2 2 5 2" xfId="42284"/>
    <cellStyle name="Normal 2 2 2 2 2 2 2 2 2 2 5 3" xfId="42285"/>
    <cellStyle name="Normal 2 2 2 2 2 2 2 2 2 2 5 4" xfId="42286"/>
    <cellStyle name="Normal 2 2 2 2 2 2 2 2 2 2 5 5" xfId="42287"/>
    <cellStyle name="Normal 2 2 2 2 2 2 2 2 2 2 5 6" xfId="42288"/>
    <cellStyle name="Normal 2 2 2 2 2 2 2 2 2 2 5 7" xfId="42289"/>
    <cellStyle name="Normal 2 2 2 2 2 2 2 2 2 2 6" xfId="42290"/>
    <cellStyle name="Normal 2 2 2 2 2 2 2 2 2 2 7" xfId="42291"/>
    <cellStyle name="Normal 2 2 2 2 2 2 2 2 2 2 8" xfId="42292"/>
    <cellStyle name="Normal 2 2 2 2 2 2 2 2 2 2 9" xfId="42293"/>
    <cellStyle name="Normal 2 2 2 2 2 2 2 2 2 3" xfId="6439"/>
    <cellStyle name="Normal 2 2 2 2 2 2 2 2 2 4" xfId="6440"/>
    <cellStyle name="Normal 2 2 2 2 2 2 2 2 2 4 2" xfId="42294"/>
    <cellStyle name="Normal 2 2 2 2 2 2 2 2 2 4 2 2" xfId="42295"/>
    <cellStyle name="Normal 2 2 2 2 2 2 2 2 2 4 2 3" xfId="42296"/>
    <cellStyle name="Normal 2 2 2 2 2 2 2 2 2 4 2 4" xfId="42297"/>
    <cellStyle name="Normal 2 2 2 2 2 2 2 2 2 4 2 5" xfId="42298"/>
    <cellStyle name="Normal 2 2 2 2 2 2 2 2 2 4 2 6" xfId="42299"/>
    <cellStyle name="Normal 2 2 2 2 2 2 2 2 2 4 2 7" xfId="42300"/>
    <cellStyle name="Normal 2 2 2 2 2 2 2 2 2 4 3" xfId="42301"/>
    <cellStyle name="Normal 2 2 2 2 2 2 2 2 2 4 4" xfId="42302"/>
    <cellStyle name="Normal 2 2 2 2 2 2 2 2 2 4 5" xfId="42303"/>
    <cellStyle name="Normal 2 2 2 2 2 2 2 2 2 4 6" xfId="42304"/>
    <cellStyle name="Normal 2 2 2 2 2 2 2 2 2 4 7" xfId="42305"/>
    <cellStyle name="Normal 2 2 2 2 2 2 2 2 2 4 8" xfId="42306"/>
    <cellStyle name="Normal 2 2 2 2 2 2 2 2 2 5" xfId="6441"/>
    <cellStyle name="Normal 2 2 2 2 2 2 2 2 2 6" xfId="6442"/>
    <cellStyle name="Normal 2 2 2 2 2 2 2 2 2 6 2" xfId="42307"/>
    <cellStyle name="Normal 2 2 2 2 2 2 2 2 2 6 3" xfId="42308"/>
    <cellStyle name="Normal 2 2 2 2 2 2 2 2 2 6 4" xfId="42309"/>
    <cellStyle name="Normal 2 2 2 2 2 2 2 2 2 6 5" xfId="42310"/>
    <cellStyle name="Normal 2 2 2 2 2 2 2 2 2 6 6" xfId="42311"/>
    <cellStyle name="Normal 2 2 2 2 2 2 2 2 2 6 7" xfId="42312"/>
    <cellStyle name="Normal 2 2 2 2 2 2 2 2 2 7" xfId="6443"/>
    <cellStyle name="Normal 2 2 2 2 2 2 2 2 2 8" xfId="6444"/>
    <cellStyle name="Normal 2 2 2 2 2 2 2 2 2 9" xfId="6445"/>
    <cellStyle name="Normal 2 2 2 2 2 2 2 2 2_Opex Input" xfId="42313"/>
    <cellStyle name="Normal 2 2 2 2 2 2 2 2 20" xfId="42314"/>
    <cellStyle name="Normal 2 2 2 2 2 2 2 2 3" xfId="6446"/>
    <cellStyle name="Normal 2 2 2 2 2 2 2 2 4" xfId="6447"/>
    <cellStyle name="Normal 2 2 2 2 2 2 2 2 5" xfId="6448"/>
    <cellStyle name="Normal 2 2 2 2 2 2 2 2 5 2" xfId="42315"/>
    <cellStyle name="Normal 2 2 2 2 2 2 2 2 5 2 2" xfId="42316"/>
    <cellStyle name="Normal 2 2 2 2 2 2 2 2 5 2 3" xfId="42317"/>
    <cellStyle name="Normal 2 2 2 2 2 2 2 2 5 2 4" xfId="42318"/>
    <cellStyle name="Normal 2 2 2 2 2 2 2 2 5 2 5" xfId="42319"/>
    <cellStyle name="Normal 2 2 2 2 2 2 2 2 5 2 6" xfId="42320"/>
    <cellStyle name="Normal 2 2 2 2 2 2 2 2 5 2 7" xfId="42321"/>
    <cellStyle name="Normal 2 2 2 2 2 2 2 2 5 3" xfId="42322"/>
    <cellStyle name="Normal 2 2 2 2 2 2 2 2 5 4" xfId="42323"/>
    <cellStyle name="Normal 2 2 2 2 2 2 2 2 5 5" xfId="42324"/>
    <cellStyle name="Normal 2 2 2 2 2 2 2 2 5 6" xfId="42325"/>
    <cellStyle name="Normal 2 2 2 2 2 2 2 2 5 7" xfId="42326"/>
    <cellStyle name="Normal 2 2 2 2 2 2 2 2 5 8" xfId="42327"/>
    <cellStyle name="Normal 2 2 2 2 2 2 2 2 6" xfId="6449"/>
    <cellStyle name="Normal 2 2 2 2 2 2 2 2 7" xfId="6450"/>
    <cellStyle name="Normal 2 2 2 2 2 2 2 2 7 2" xfId="42328"/>
    <cellStyle name="Normal 2 2 2 2 2 2 2 2 7 3" xfId="42329"/>
    <cellStyle name="Normal 2 2 2 2 2 2 2 2 7 4" xfId="42330"/>
    <cellStyle name="Normal 2 2 2 2 2 2 2 2 7 5" xfId="42331"/>
    <cellStyle name="Normal 2 2 2 2 2 2 2 2 7 6" xfId="42332"/>
    <cellStyle name="Normal 2 2 2 2 2 2 2 2 7 7" xfId="42333"/>
    <cellStyle name="Normal 2 2 2 2 2 2 2 2 8" xfId="6451"/>
    <cellStyle name="Normal 2 2 2 2 2 2 2 2 9" xfId="6452"/>
    <cellStyle name="Normal 2 2 2 2 2 2 2 2_ELEC SAP FCST UPLOAD" xfId="6453"/>
    <cellStyle name="Normal 2 2 2 2 2 2 2 20" xfId="6454"/>
    <cellStyle name="Normal 2 2 2 2 2 2 2 21" xfId="6455"/>
    <cellStyle name="Normal 2 2 2 2 2 2 2 22" xfId="6456"/>
    <cellStyle name="Normal 2 2 2 2 2 2 2 23" xfId="42334"/>
    <cellStyle name="Normal 2 2 2 2 2 2 2 3" xfId="6457"/>
    <cellStyle name="Normal 2 2 2 2 2 2 2 4" xfId="6458"/>
    <cellStyle name="Normal 2 2 2 2 2 2 2 5" xfId="6459"/>
    <cellStyle name="Normal 2 2 2 2 2 2 2 6" xfId="6460"/>
    <cellStyle name="Normal 2 2 2 2 2 2 2 7" xfId="6461"/>
    <cellStyle name="Normal 2 2 2 2 2 2 2 8" xfId="6462"/>
    <cellStyle name="Normal 2 2 2 2 2 2 2 8 2" xfId="42335"/>
    <cellStyle name="Normal 2 2 2 2 2 2 2 8 2 2" xfId="42336"/>
    <cellStyle name="Normal 2 2 2 2 2 2 2 8 2 3" xfId="42337"/>
    <cellStyle name="Normal 2 2 2 2 2 2 2 8 2 4" xfId="42338"/>
    <cellStyle name="Normal 2 2 2 2 2 2 2 8 2 5" xfId="42339"/>
    <cellStyle name="Normal 2 2 2 2 2 2 2 8 2 6" xfId="42340"/>
    <cellStyle name="Normal 2 2 2 2 2 2 2 8 2 7" xfId="42341"/>
    <cellStyle name="Normal 2 2 2 2 2 2 2 8 3" xfId="42342"/>
    <cellStyle name="Normal 2 2 2 2 2 2 2 8 4" xfId="42343"/>
    <cellStyle name="Normal 2 2 2 2 2 2 2 8 5" xfId="42344"/>
    <cellStyle name="Normal 2 2 2 2 2 2 2 8 6" xfId="42345"/>
    <cellStyle name="Normal 2 2 2 2 2 2 2 8 7" xfId="42346"/>
    <cellStyle name="Normal 2 2 2 2 2 2 2 8 8" xfId="42347"/>
    <cellStyle name="Normal 2 2 2 2 2 2 2 9" xfId="6463"/>
    <cellStyle name="Normal 2 2 2 2 2 2 2_ELEC SAP FCST UPLOAD" xfId="6464"/>
    <cellStyle name="Normal 2 2 2 2 2 2 20" xfId="6465"/>
    <cellStyle name="Normal 2 2 2 2 2 2 21" xfId="6466"/>
    <cellStyle name="Normal 2 2 2 2 2 2 22" xfId="6467"/>
    <cellStyle name="Normal 2 2 2 2 2 2 23" xfId="42348"/>
    <cellStyle name="Normal 2 2 2 2 2 2 3" xfId="6468"/>
    <cellStyle name="Normal 2 2 2 2 2 2 3 2" xfId="6469"/>
    <cellStyle name="Normal 2 2 2 2 2 2 3 3" xfId="6470"/>
    <cellStyle name="Normal 2 2 2 2 2 2 3_ELEC SAP FCST UPLOAD" xfId="6471"/>
    <cellStyle name="Normal 2 2 2 2 2 2 4" xfId="6472"/>
    <cellStyle name="Normal 2 2 2 2 2 2 5" xfId="6473"/>
    <cellStyle name="Normal 2 2 2 2 2 2 6" xfId="6474"/>
    <cellStyle name="Normal 2 2 2 2 2 2 7" xfId="6475"/>
    <cellStyle name="Normal 2 2 2 2 2 2 8" xfId="6476"/>
    <cellStyle name="Normal 2 2 2 2 2 2 8 2" xfId="42349"/>
    <cellStyle name="Normal 2 2 2 2 2 2 8 2 2" xfId="42350"/>
    <cellStyle name="Normal 2 2 2 2 2 2 8 2 3" xfId="42351"/>
    <cellStyle name="Normal 2 2 2 2 2 2 8 2 4" xfId="42352"/>
    <cellStyle name="Normal 2 2 2 2 2 2 8 2 5" xfId="42353"/>
    <cellStyle name="Normal 2 2 2 2 2 2 8 2 6" xfId="42354"/>
    <cellStyle name="Normal 2 2 2 2 2 2 8 2 7" xfId="42355"/>
    <cellStyle name="Normal 2 2 2 2 2 2 8 3" xfId="42356"/>
    <cellStyle name="Normal 2 2 2 2 2 2 8 4" xfId="42357"/>
    <cellStyle name="Normal 2 2 2 2 2 2 8 5" xfId="42358"/>
    <cellStyle name="Normal 2 2 2 2 2 2 8 6" xfId="42359"/>
    <cellStyle name="Normal 2 2 2 2 2 2 8 7" xfId="42360"/>
    <cellStyle name="Normal 2 2 2 2 2 2 8 8" xfId="42361"/>
    <cellStyle name="Normal 2 2 2 2 2 2 9" xfId="6477"/>
    <cellStyle name="Normal 2 2 2 2 2 2_ELEC SAP FCST UPLOAD" xfId="6478"/>
    <cellStyle name="Normal 2 2 2 2 2 20" xfId="6479"/>
    <cellStyle name="Normal 2 2 2 2 2 21" xfId="6480"/>
    <cellStyle name="Normal 2 2 2 2 2 22" xfId="6481"/>
    <cellStyle name="Normal 2 2 2 2 2 23" xfId="6482"/>
    <cellStyle name="Normal 2 2 2 2 2 24" xfId="42362"/>
    <cellStyle name="Normal 2 2 2 2 2 3" xfId="6483"/>
    <cellStyle name="Normal 2 2 2 2 2 3 2" xfId="6484"/>
    <cellStyle name="Normal 2 2 2 2 2 3 3" xfId="6485"/>
    <cellStyle name="Normal 2 2 2 2 2 3_ELEC SAP FCST UPLOAD" xfId="6486"/>
    <cellStyle name="Normal 2 2 2 2 2 4" xfId="6487"/>
    <cellStyle name="Normal 2 2 2 2 2 5" xfId="6488"/>
    <cellStyle name="Normal 2 2 2 2 2 6" xfId="6489"/>
    <cellStyle name="Normal 2 2 2 2 2 7" xfId="6490"/>
    <cellStyle name="Normal 2 2 2 2 2 8" xfId="6491"/>
    <cellStyle name="Normal 2 2 2 2 2 9" xfId="6492"/>
    <cellStyle name="Normal 2 2 2 2 2 9 2" xfId="42363"/>
    <cellStyle name="Normal 2 2 2 2 2 9 2 2" xfId="42364"/>
    <cellStyle name="Normal 2 2 2 2 2 9 2 3" xfId="42365"/>
    <cellStyle name="Normal 2 2 2 2 2 9 2 4" xfId="42366"/>
    <cellStyle name="Normal 2 2 2 2 2 9 2 5" xfId="42367"/>
    <cellStyle name="Normal 2 2 2 2 2 9 2 6" xfId="42368"/>
    <cellStyle name="Normal 2 2 2 2 2 9 2 7" xfId="42369"/>
    <cellStyle name="Normal 2 2 2 2 2 9 3" xfId="42370"/>
    <cellStyle name="Normal 2 2 2 2 2 9 4" xfId="42371"/>
    <cellStyle name="Normal 2 2 2 2 2 9 5" xfId="42372"/>
    <cellStyle name="Normal 2 2 2 2 2 9 6" xfId="42373"/>
    <cellStyle name="Normal 2 2 2 2 2 9 7" xfId="42374"/>
    <cellStyle name="Normal 2 2 2 2 2 9 8" xfId="42375"/>
    <cellStyle name="Normal 2 2 2 2 2_ELEC SAP FCST UPLOAD" xfId="6493"/>
    <cellStyle name="Normal 2 2 2 2 20" xfId="6494"/>
    <cellStyle name="Normal 2 2 2 2 21" xfId="6495"/>
    <cellStyle name="Normal 2 2 2 2 22" xfId="6496"/>
    <cellStyle name="Normal 2 2 2 2 23" xfId="6497"/>
    <cellStyle name="Normal 2 2 2 2 24" xfId="6498"/>
    <cellStyle name="Normal 2 2 2 2 25" xfId="6499"/>
    <cellStyle name="Normal 2 2 2 2 26" xfId="6500"/>
    <cellStyle name="Normal 2 2 2 2 27" xfId="6501"/>
    <cellStyle name="Normal 2 2 2 2 28" xfId="6502"/>
    <cellStyle name="Normal 2 2 2 2 29" xfId="6503"/>
    <cellStyle name="Normal 2 2 2 2 3" xfId="6504"/>
    <cellStyle name="Normal 2 2 2 2 3 2" xfId="6505"/>
    <cellStyle name="Normal 2 2 2 2 3 2 2" xfId="6506"/>
    <cellStyle name="Normal 2 2 2 2 3 2 3" xfId="6507"/>
    <cellStyle name="Normal 2 2 2 2 3 2_ELEC SAP FCST UPLOAD" xfId="6508"/>
    <cellStyle name="Normal 2 2 2 2 3 3" xfId="6509"/>
    <cellStyle name="Normal 2 2 2 2 3 4" xfId="6510"/>
    <cellStyle name="Normal 2 2 2 2 3 5" xfId="6511"/>
    <cellStyle name="Normal 2 2 2 2 3 6" xfId="6512"/>
    <cellStyle name="Normal 2 2 2 2 3_ELEC SAP FCST UPLOAD" xfId="6513"/>
    <cellStyle name="Normal 2 2 2 2 30" xfId="6514"/>
    <cellStyle name="Normal 2 2 2 2 31" xfId="6515"/>
    <cellStyle name="Normal 2 2 2 2 32" xfId="6516"/>
    <cellStyle name="Normal 2 2 2 2 33" xfId="6517"/>
    <cellStyle name="Normal 2 2 2 2 34" xfId="6518"/>
    <cellStyle name="Normal 2 2 2 2 35" xfId="6519"/>
    <cellStyle name="Normal 2 2 2 2 36" xfId="6520"/>
    <cellStyle name="Normal 2 2 2 2 37" xfId="6521"/>
    <cellStyle name="Normal 2 2 2 2 38" xfId="6522"/>
    <cellStyle name="Normal 2 2 2 2 39" xfId="6523"/>
    <cellStyle name="Normal 2 2 2 2 4" xfId="6524"/>
    <cellStyle name="Normal 2 2 2 2 4 2" xfId="6525"/>
    <cellStyle name="Normal 2 2 2 2 4 3" xfId="6526"/>
    <cellStyle name="Normal 2 2 2 2 4_ELEC SAP FCST UPLOAD" xfId="6527"/>
    <cellStyle name="Normal 2 2 2 2 40" xfId="6528"/>
    <cellStyle name="Normal 2 2 2 2 41" xfId="6529"/>
    <cellStyle name="Normal 2 2 2 2 42" xfId="6530"/>
    <cellStyle name="Normal 2 2 2 2 43" xfId="6531"/>
    <cellStyle name="Normal 2 2 2 2 44" xfId="6532"/>
    <cellStyle name="Normal 2 2 2 2 45" xfId="6533"/>
    <cellStyle name="Normal 2 2 2 2 46" xfId="6534"/>
    <cellStyle name="Normal 2 2 2 2 47" xfId="6535"/>
    <cellStyle name="Normal 2 2 2 2 48" xfId="6536"/>
    <cellStyle name="Normal 2 2 2 2 49" xfId="6537"/>
    <cellStyle name="Normal 2 2 2 2 5" xfId="6538"/>
    <cellStyle name="Normal 2 2 2 2 50" xfId="6539"/>
    <cellStyle name="Normal 2 2 2 2 51" xfId="6540"/>
    <cellStyle name="Normal 2 2 2 2 52" xfId="6541"/>
    <cellStyle name="Normal 2 2 2 2 53" xfId="6542"/>
    <cellStyle name="Normal 2 2 2 2 54" xfId="6543"/>
    <cellStyle name="Normal 2 2 2 2 55" xfId="6544"/>
    <cellStyle name="Normal 2 2 2 2 56" xfId="6545"/>
    <cellStyle name="Normal 2 2 2 2 57" xfId="6546"/>
    <cellStyle name="Normal 2 2 2 2 58" xfId="6547"/>
    <cellStyle name="Normal 2 2 2 2 59" xfId="6548"/>
    <cellStyle name="Normal 2 2 2 2 6" xfId="6549"/>
    <cellStyle name="Normal 2 2 2 2 60" xfId="6550"/>
    <cellStyle name="Normal 2 2 2 2 61" xfId="6551"/>
    <cellStyle name="Normal 2 2 2 2 62" xfId="6552"/>
    <cellStyle name="Normal 2 2 2 2 63" xfId="6553"/>
    <cellStyle name="Normal 2 2 2 2 64" xfId="6554"/>
    <cellStyle name="Normal 2 2 2 2 65" xfId="6555"/>
    <cellStyle name="Normal 2 2 2 2 66" xfId="6556"/>
    <cellStyle name="Normal 2 2 2 2 67" xfId="6557"/>
    <cellStyle name="Normal 2 2 2 2 68" xfId="6558"/>
    <cellStyle name="Normal 2 2 2 2 69" xfId="6559"/>
    <cellStyle name="Normal 2 2 2 2 7" xfId="6560"/>
    <cellStyle name="Normal 2 2 2 2 70" xfId="6561"/>
    <cellStyle name="Normal 2 2 2 2 71" xfId="6562"/>
    <cellStyle name="Normal 2 2 2 2 72" xfId="6563"/>
    <cellStyle name="Normal 2 2 2 2 73" xfId="6564"/>
    <cellStyle name="Normal 2 2 2 2 74" xfId="6565"/>
    <cellStyle name="Normal 2 2 2 2 75" xfId="6566"/>
    <cellStyle name="Normal 2 2 2 2 76" xfId="6567"/>
    <cellStyle name="Normal 2 2 2 2 77" xfId="6568"/>
    <cellStyle name="Normal 2 2 2 2 78" xfId="6569"/>
    <cellStyle name="Normal 2 2 2 2 79" xfId="6570"/>
    <cellStyle name="Normal 2 2 2 2 8" xfId="6571"/>
    <cellStyle name="Normal 2 2 2 2 8 10" xfId="6572"/>
    <cellStyle name="Normal 2 2 2 2 8 11" xfId="6573"/>
    <cellStyle name="Normal 2 2 2 2 8 12" xfId="6574"/>
    <cellStyle name="Normal 2 2 2 2 8 13" xfId="6575"/>
    <cellStyle name="Normal 2 2 2 2 8 14" xfId="6576"/>
    <cellStyle name="Normal 2 2 2 2 8 15" xfId="6577"/>
    <cellStyle name="Normal 2 2 2 2 8 16" xfId="6578"/>
    <cellStyle name="Normal 2 2 2 2 8 17" xfId="6579"/>
    <cellStyle name="Normal 2 2 2 2 8 2" xfId="6580"/>
    <cellStyle name="Normal 2 2 2 2 8 3" xfId="6581"/>
    <cellStyle name="Normal 2 2 2 2 8 4" xfId="6582"/>
    <cellStyle name="Normal 2 2 2 2 8 5" xfId="6583"/>
    <cellStyle name="Normal 2 2 2 2 8 6" xfId="6584"/>
    <cellStyle name="Normal 2 2 2 2 8 7" xfId="6585"/>
    <cellStyle name="Normal 2 2 2 2 8 8" xfId="6586"/>
    <cellStyle name="Normal 2 2 2 2 8 9" xfId="6587"/>
    <cellStyle name="Normal 2 2 2 2 80" xfId="6588"/>
    <cellStyle name="Normal 2 2 2 2 81" xfId="6589"/>
    <cellStyle name="Normal 2 2 2 2 82" xfId="6590"/>
    <cellStyle name="Normal 2 2 2 2 83" xfId="6591"/>
    <cellStyle name="Normal 2 2 2 2 84" xfId="6592"/>
    <cellStyle name="Normal 2 2 2 2 9" xfId="6593"/>
    <cellStyle name="Normal 2 2 2 2 9 2" xfId="42376"/>
    <cellStyle name="Normal 2 2 2 2 9 2 2" xfId="42377"/>
    <cellStyle name="Normal 2 2 2 2 9 2 3" xfId="42378"/>
    <cellStyle name="Normal 2 2 2 2 9 2 4" xfId="42379"/>
    <cellStyle name="Normal 2 2 2 2 9 2 5" xfId="42380"/>
    <cellStyle name="Normal 2 2 2 2 9 2 6" xfId="42381"/>
    <cellStyle name="Normal 2 2 2 2 9 2 7" xfId="42382"/>
    <cellStyle name="Normal 2 2 2 2 9 3" xfId="42383"/>
    <cellStyle name="Normal 2 2 2 2 9 4" xfId="42384"/>
    <cellStyle name="Normal 2 2 2 2 9 5" xfId="42385"/>
    <cellStyle name="Normal 2 2 2 2 9 6" xfId="42386"/>
    <cellStyle name="Normal 2 2 2 2 9 7" xfId="42387"/>
    <cellStyle name="Normal 2 2 2 2 9 8" xfId="42388"/>
    <cellStyle name="Normal 2 2 2 2_ELEC SAP FCST UPLOAD" xfId="6594"/>
    <cellStyle name="Normal 2 2 2 20" xfId="6595"/>
    <cellStyle name="Normal 2 2 2 21" xfId="6596"/>
    <cellStyle name="Normal 2 2 2 22" xfId="6597"/>
    <cellStyle name="Normal 2 2 2 23" xfId="6598"/>
    <cellStyle name="Normal 2 2 2 24" xfId="6599"/>
    <cellStyle name="Normal 2 2 2 25" xfId="6600"/>
    <cellStyle name="Normal 2 2 2 26" xfId="6601"/>
    <cellStyle name="Normal 2 2 2 27" xfId="6602"/>
    <cellStyle name="Normal 2 2 2 28" xfId="6603"/>
    <cellStyle name="Normal 2 2 2 29" xfId="6604"/>
    <cellStyle name="Normal 2 2 2 3" xfId="6605"/>
    <cellStyle name="Normal 2 2 2 30" xfId="6606"/>
    <cellStyle name="Normal 2 2 2 31" xfId="6607"/>
    <cellStyle name="Normal 2 2 2 32" xfId="6608"/>
    <cellStyle name="Normal 2 2 2 33" xfId="6609"/>
    <cellStyle name="Normal 2 2 2 34" xfId="6610"/>
    <cellStyle name="Normal 2 2 2 35" xfId="6611"/>
    <cellStyle name="Normal 2 2 2 36" xfId="6612"/>
    <cellStyle name="Normal 2 2 2 37" xfId="6613"/>
    <cellStyle name="Normal 2 2 2 38" xfId="6614"/>
    <cellStyle name="Normal 2 2 2 39" xfId="6615"/>
    <cellStyle name="Normal 2 2 2 4" xfId="6616"/>
    <cellStyle name="Normal 2 2 2 4 2" xfId="6617"/>
    <cellStyle name="Normal 2 2 2 4 2 2" xfId="6618"/>
    <cellStyle name="Normal 2 2 2 4 2 2 2" xfId="6619"/>
    <cellStyle name="Normal 2 2 2 4 2 2 3" xfId="6620"/>
    <cellStyle name="Normal 2 2 2 4 2 2_ELEC SAP FCST UPLOAD" xfId="6621"/>
    <cellStyle name="Normal 2 2 2 4 2 3" xfId="6622"/>
    <cellStyle name="Normal 2 2 2 4 2 4" xfId="6623"/>
    <cellStyle name="Normal 2 2 2 4 2 5" xfId="6624"/>
    <cellStyle name="Normal 2 2 2 4 2 6" xfId="6625"/>
    <cellStyle name="Normal 2 2 2 4 2_ELEC SAP FCST UPLOAD" xfId="6626"/>
    <cellStyle name="Normal 2 2 2 4 3" xfId="6627"/>
    <cellStyle name="Normal 2 2 2 4 3 2" xfId="6628"/>
    <cellStyle name="Normal 2 2 2 4 3 3" xfId="6629"/>
    <cellStyle name="Normal 2 2 2 4 3_ELEC SAP FCST UPLOAD" xfId="6630"/>
    <cellStyle name="Normal 2 2 2 4 4" xfId="6631"/>
    <cellStyle name="Normal 2 2 2 4 5" xfId="6632"/>
    <cellStyle name="Normal 2 2 2 4 6" xfId="6633"/>
    <cellStyle name="Normal 2 2 2 4_ELEC SAP FCST UPLOAD" xfId="6634"/>
    <cellStyle name="Normal 2 2 2 40" xfId="6635"/>
    <cellStyle name="Normal 2 2 2 41" xfId="6636"/>
    <cellStyle name="Normal 2 2 2 42" xfId="6637"/>
    <cellStyle name="Normal 2 2 2 43" xfId="6638"/>
    <cellStyle name="Normal 2 2 2 44" xfId="6639"/>
    <cellStyle name="Normal 2 2 2 45" xfId="6640"/>
    <cellStyle name="Normal 2 2 2 46" xfId="6641"/>
    <cellStyle name="Normal 2 2 2 47" xfId="6642"/>
    <cellStyle name="Normal 2 2 2 48" xfId="6643"/>
    <cellStyle name="Normal 2 2 2 49" xfId="6644"/>
    <cellStyle name="Normal 2 2 2 5" xfId="6645"/>
    <cellStyle name="Normal 2 2 2 5 2" xfId="6646"/>
    <cellStyle name="Normal 2 2 2 5 3" xfId="6647"/>
    <cellStyle name="Normal 2 2 2 5_ELEC SAP FCST UPLOAD" xfId="6648"/>
    <cellStyle name="Normal 2 2 2 50" xfId="6649"/>
    <cellStyle name="Normal 2 2 2 51" xfId="6650"/>
    <cellStyle name="Normal 2 2 2 52" xfId="6651"/>
    <cellStyle name="Normal 2 2 2 53" xfId="6652"/>
    <cellStyle name="Normal 2 2 2 54" xfId="6653"/>
    <cellStyle name="Normal 2 2 2 55" xfId="6654"/>
    <cellStyle name="Normal 2 2 2 56" xfId="6655"/>
    <cellStyle name="Normal 2 2 2 57" xfId="6656"/>
    <cellStyle name="Normal 2 2 2 58" xfId="6657"/>
    <cellStyle name="Normal 2 2 2 59" xfId="6658"/>
    <cellStyle name="Normal 2 2 2 6" xfId="6659"/>
    <cellStyle name="Normal 2 2 2 60" xfId="6660"/>
    <cellStyle name="Normal 2 2 2 61" xfId="6661"/>
    <cellStyle name="Normal 2 2 2 62" xfId="6662"/>
    <cellStyle name="Normal 2 2 2 63" xfId="6663"/>
    <cellStyle name="Normal 2 2 2 64" xfId="6664"/>
    <cellStyle name="Normal 2 2 2 65" xfId="6665"/>
    <cellStyle name="Normal 2 2 2 66" xfId="6666"/>
    <cellStyle name="Normal 2 2 2 67" xfId="6667"/>
    <cellStyle name="Normal 2 2 2 68" xfId="6668"/>
    <cellStyle name="Normal 2 2 2 69" xfId="6669"/>
    <cellStyle name="Normal 2 2 2 7" xfId="6670"/>
    <cellStyle name="Normal 2 2 2 70" xfId="6671"/>
    <cellStyle name="Normal 2 2 2 71" xfId="6672"/>
    <cellStyle name="Normal 2 2 2 72" xfId="6673"/>
    <cellStyle name="Normal 2 2 2 73" xfId="6674"/>
    <cellStyle name="Normal 2 2 2 74" xfId="6675"/>
    <cellStyle name="Normal 2 2 2 75" xfId="6676"/>
    <cellStyle name="Normal 2 2 2 76" xfId="6677"/>
    <cellStyle name="Normal 2 2 2 77" xfId="6678"/>
    <cellStyle name="Normal 2 2 2 78" xfId="6679"/>
    <cellStyle name="Normal 2 2 2 79" xfId="6680"/>
    <cellStyle name="Normal 2 2 2 8" xfId="6681"/>
    <cellStyle name="Normal 2 2 2 80" xfId="6682"/>
    <cellStyle name="Normal 2 2 2 81" xfId="6683"/>
    <cellStyle name="Normal 2 2 2 82" xfId="6684"/>
    <cellStyle name="Normal 2 2 2 83" xfId="6685"/>
    <cellStyle name="Normal 2 2 2 84" xfId="6686"/>
    <cellStyle name="Normal 2 2 2 85" xfId="6687"/>
    <cellStyle name="Normal 2 2 2 86" xfId="6688"/>
    <cellStyle name="Normal 2 2 2 9" xfId="6689"/>
    <cellStyle name="Normal 2 2 2_3.1.2 DB Pension Detail" xfId="6690"/>
    <cellStyle name="Normal 2 2 20" xfId="6691"/>
    <cellStyle name="Normal 2 2 21" xfId="6692"/>
    <cellStyle name="Normal 2 2 22" xfId="6693"/>
    <cellStyle name="Normal 2 2 23" xfId="6694"/>
    <cellStyle name="Normal 2 2 24" xfId="6695"/>
    <cellStyle name="Normal 2 2 25" xfId="6696"/>
    <cellStyle name="Normal 2 2 26" xfId="6697"/>
    <cellStyle name="Normal 2 2 27" xfId="6698"/>
    <cellStyle name="Normal 2 2 28" xfId="6699"/>
    <cellStyle name="Normal 2 2 29" xfId="6700"/>
    <cellStyle name="Normal 2 2 3" xfId="6701"/>
    <cellStyle name="Normal 2 2 3 10" xfId="6702"/>
    <cellStyle name="Normal 2 2 3 11" xfId="6703"/>
    <cellStyle name="Normal 2 2 3 12" xfId="6704"/>
    <cellStyle name="Normal 2 2 3 13" xfId="6705"/>
    <cellStyle name="Normal 2 2 3 14" xfId="6706"/>
    <cellStyle name="Normal 2 2 3 15" xfId="6707"/>
    <cellStyle name="Normal 2 2 3 16" xfId="6708"/>
    <cellStyle name="Normal 2 2 3 17" xfId="6709"/>
    <cellStyle name="Normal 2 2 3 18" xfId="6710"/>
    <cellStyle name="Normal 2 2 3 19" xfId="6711"/>
    <cellStyle name="Normal 2 2 3 2" xfId="6712"/>
    <cellStyle name="Normal 2 2 3 2 10" xfId="6713"/>
    <cellStyle name="Normal 2 2 3 2 11" xfId="6714"/>
    <cellStyle name="Normal 2 2 3 2 12" xfId="6715"/>
    <cellStyle name="Normal 2 2 3 2 13" xfId="6716"/>
    <cellStyle name="Normal 2 2 3 2 14" xfId="6717"/>
    <cellStyle name="Normal 2 2 3 2 15" xfId="6718"/>
    <cellStyle name="Normal 2 2 3 2 16" xfId="6719"/>
    <cellStyle name="Normal 2 2 3 2 17" xfId="6720"/>
    <cellStyle name="Normal 2 2 3 2 18" xfId="6721"/>
    <cellStyle name="Normal 2 2 3 2 19" xfId="6722"/>
    <cellStyle name="Normal 2 2 3 2 2" xfId="6723"/>
    <cellStyle name="Normal 2 2 3 2 2 10" xfId="6724"/>
    <cellStyle name="Normal 2 2 3 2 2 11" xfId="6725"/>
    <cellStyle name="Normal 2 2 3 2 2 12" xfId="6726"/>
    <cellStyle name="Normal 2 2 3 2 2 13" xfId="6727"/>
    <cellStyle name="Normal 2 2 3 2 2 14" xfId="6728"/>
    <cellStyle name="Normal 2 2 3 2 2 15" xfId="6729"/>
    <cellStyle name="Normal 2 2 3 2 2 16" xfId="6730"/>
    <cellStyle name="Normal 2 2 3 2 2 17" xfId="6731"/>
    <cellStyle name="Normal 2 2 3 2 2 18" xfId="6732"/>
    <cellStyle name="Normal 2 2 3 2 2 19" xfId="6733"/>
    <cellStyle name="Normal 2 2 3 2 2 2" xfId="6734"/>
    <cellStyle name="Normal 2 2 3 2 2 2 10" xfId="6735"/>
    <cellStyle name="Normal 2 2 3 2 2 2 11" xfId="6736"/>
    <cellStyle name="Normal 2 2 3 2 2 2 12" xfId="6737"/>
    <cellStyle name="Normal 2 2 3 2 2 2 13" xfId="6738"/>
    <cellStyle name="Normal 2 2 3 2 2 2 14" xfId="6739"/>
    <cellStyle name="Normal 2 2 3 2 2 2 15" xfId="6740"/>
    <cellStyle name="Normal 2 2 3 2 2 2 16" xfId="6741"/>
    <cellStyle name="Normal 2 2 3 2 2 2 17" xfId="6742"/>
    <cellStyle name="Normal 2 2 3 2 2 2 18" xfId="6743"/>
    <cellStyle name="Normal 2 2 3 2 2 2 19" xfId="6744"/>
    <cellStyle name="Normal 2 2 3 2 2 2 2" xfId="6745"/>
    <cellStyle name="Normal 2 2 3 2 2 2 2 10" xfId="6746"/>
    <cellStyle name="Normal 2 2 3 2 2 2 2 11" xfId="6747"/>
    <cellStyle name="Normal 2 2 3 2 2 2 2 12" xfId="6748"/>
    <cellStyle name="Normal 2 2 3 2 2 2 2 13" xfId="6749"/>
    <cellStyle name="Normal 2 2 3 2 2 2 2 14" xfId="6750"/>
    <cellStyle name="Normal 2 2 3 2 2 2 2 15" xfId="6751"/>
    <cellStyle name="Normal 2 2 3 2 2 2 2 16" xfId="6752"/>
    <cellStyle name="Normal 2 2 3 2 2 2 2 17" xfId="6753"/>
    <cellStyle name="Normal 2 2 3 2 2 2 2 18" xfId="6754"/>
    <cellStyle name="Normal 2 2 3 2 2 2 2 19" xfId="6755"/>
    <cellStyle name="Normal 2 2 3 2 2 2 2 2" xfId="6756"/>
    <cellStyle name="Normal 2 2 3 2 2 2 2 2 10" xfId="6757"/>
    <cellStyle name="Normal 2 2 3 2 2 2 2 2 11" xfId="6758"/>
    <cellStyle name="Normal 2 2 3 2 2 2 2 2 12" xfId="6759"/>
    <cellStyle name="Normal 2 2 3 2 2 2 2 2 13" xfId="6760"/>
    <cellStyle name="Normal 2 2 3 2 2 2 2 2 14" xfId="6761"/>
    <cellStyle name="Normal 2 2 3 2 2 2 2 2 15" xfId="6762"/>
    <cellStyle name="Normal 2 2 3 2 2 2 2 2 16" xfId="6763"/>
    <cellStyle name="Normal 2 2 3 2 2 2 2 2 17" xfId="6764"/>
    <cellStyle name="Normal 2 2 3 2 2 2 2 2 18" xfId="6765"/>
    <cellStyle name="Normal 2 2 3 2 2 2 2 2 2" xfId="6766"/>
    <cellStyle name="Normal 2 2 3 2 2 2 2 2 3" xfId="6767"/>
    <cellStyle name="Normal 2 2 3 2 2 2 2 2 4" xfId="6768"/>
    <cellStyle name="Normal 2 2 3 2 2 2 2 2 5" xfId="6769"/>
    <cellStyle name="Normal 2 2 3 2 2 2 2 2 6" xfId="6770"/>
    <cellStyle name="Normal 2 2 3 2 2 2 2 2 7" xfId="6771"/>
    <cellStyle name="Normal 2 2 3 2 2 2 2 2 8" xfId="6772"/>
    <cellStyle name="Normal 2 2 3 2 2 2 2 2 9" xfId="6773"/>
    <cellStyle name="Normal 2 2 3 2 2 2 2 3" xfId="6774"/>
    <cellStyle name="Normal 2 2 3 2 2 2 2 4" xfId="6775"/>
    <cellStyle name="Normal 2 2 3 2 2 2 2 5" xfId="6776"/>
    <cellStyle name="Normal 2 2 3 2 2 2 2 6" xfId="6777"/>
    <cellStyle name="Normal 2 2 3 2 2 2 2 7" xfId="6778"/>
    <cellStyle name="Normal 2 2 3 2 2 2 2 8" xfId="6779"/>
    <cellStyle name="Normal 2 2 3 2 2 2 2 9" xfId="6780"/>
    <cellStyle name="Normal 2 2 3 2 2 2 2_ELEC SAP FCST UPLOAD" xfId="6781"/>
    <cellStyle name="Normal 2 2 3 2 2 2 20" xfId="6782"/>
    <cellStyle name="Normal 2 2 3 2 2 2 21" xfId="6783"/>
    <cellStyle name="Normal 2 2 3 2 2 2 22" xfId="6784"/>
    <cellStyle name="Normal 2 2 3 2 2 2 3" xfId="6785"/>
    <cellStyle name="Normal 2 2 3 2 2 2 4" xfId="6786"/>
    <cellStyle name="Normal 2 2 3 2 2 2 5" xfId="6787"/>
    <cellStyle name="Normal 2 2 3 2 2 2 6" xfId="6788"/>
    <cellStyle name="Normal 2 2 3 2 2 2 7" xfId="6789"/>
    <cellStyle name="Normal 2 2 3 2 2 2 8" xfId="6790"/>
    <cellStyle name="Normal 2 2 3 2 2 2 9" xfId="6791"/>
    <cellStyle name="Normal 2 2 3 2 2 2_ELEC SAP FCST UPLOAD" xfId="6792"/>
    <cellStyle name="Normal 2 2 3 2 2 20" xfId="6793"/>
    <cellStyle name="Normal 2 2 3 2 2 21" xfId="6794"/>
    <cellStyle name="Normal 2 2 3 2 2 22" xfId="6795"/>
    <cellStyle name="Normal 2 2 3 2 2 3" xfId="6796"/>
    <cellStyle name="Normal 2 2 3 2 2 3 2" xfId="6797"/>
    <cellStyle name="Normal 2 2 3 2 2 3 3" xfId="6798"/>
    <cellStyle name="Normal 2 2 3 2 2 3_ELEC SAP FCST UPLOAD" xfId="6799"/>
    <cellStyle name="Normal 2 2 3 2 2 4" xfId="6800"/>
    <cellStyle name="Normal 2 2 3 2 2 5" xfId="6801"/>
    <cellStyle name="Normal 2 2 3 2 2 6" xfId="6802"/>
    <cellStyle name="Normal 2 2 3 2 2 7" xfId="6803"/>
    <cellStyle name="Normal 2 2 3 2 2 8" xfId="6804"/>
    <cellStyle name="Normal 2 2 3 2 2 9" xfId="6805"/>
    <cellStyle name="Normal 2 2 3 2 2_ELEC SAP FCST UPLOAD" xfId="6806"/>
    <cellStyle name="Normal 2 2 3 2 20" xfId="6807"/>
    <cellStyle name="Normal 2 2 3 2 21" xfId="6808"/>
    <cellStyle name="Normal 2 2 3 2 22" xfId="6809"/>
    <cellStyle name="Normal 2 2 3 2 23" xfId="6810"/>
    <cellStyle name="Normal 2 2 3 2 3" xfId="6811"/>
    <cellStyle name="Normal 2 2 3 2 3 2" xfId="6812"/>
    <cellStyle name="Normal 2 2 3 2 3 3" xfId="6813"/>
    <cellStyle name="Normal 2 2 3 2 3_ELEC SAP FCST UPLOAD" xfId="6814"/>
    <cellStyle name="Normal 2 2 3 2 4" xfId="6815"/>
    <cellStyle name="Normal 2 2 3 2 5" xfId="6816"/>
    <cellStyle name="Normal 2 2 3 2 6" xfId="6817"/>
    <cellStyle name="Normal 2 2 3 2 7" xfId="6818"/>
    <cellStyle name="Normal 2 2 3 2 8" xfId="6819"/>
    <cellStyle name="Normal 2 2 3 2 9" xfId="6820"/>
    <cellStyle name="Normal 2 2 3 2_ELEC SAP FCST UPLOAD" xfId="6821"/>
    <cellStyle name="Normal 2 2 3 20" xfId="6822"/>
    <cellStyle name="Normal 2 2 3 21" xfId="6823"/>
    <cellStyle name="Normal 2 2 3 22" xfId="6824"/>
    <cellStyle name="Normal 2 2 3 23" xfId="6825"/>
    <cellStyle name="Normal 2 2 3 24" xfId="6826"/>
    <cellStyle name="Normal 2 2 3 25" xfId="6827"/>
    <cellStyle name="Normal 2 2 3 26" xfId="6828"/>
    <cellStyle name="Normal 2 2 3 27" xfId="6829"/>
    <cellStyle name="Normal 2 2 3 28" xfId="6830"/>
    <cellStyle name="Normal 2 2 3 29" xfId="6831"/>
    <cellStyle name="Normal 2 2 3 3" xfId="6832"/>
    <cellStyle name="Normal 2 2 3 3 2" xfId="6833"/>
    <cellStyle name="Normal 2 2 3 3 2 2" xfId="6834"/>
    <cellStyle name="Normal 2 2 3 3 2 3" xfId="6835"/>
    <cellStyle name="Normal 2 2 3 3 2_ELEC SAP FCST UPLOAD" xfId="6836"/>
    <cellStyle name="Normal 2 2 3 3 3" xfId="6837"/>
    <cellStyle name="Normal 2 2 3 3 4" xfId="6838"/>
    <cellStyle name="Normal 2 2 3 3 5" xfId="6839"/>
    <cellStyle name="Normal 2 2 3 3 6" xfId="6840"/>
    <cellStyle name="Normal 2 2 3 3_ELEC SAP FCST UPLOAD" xfId="6841"/>
    <cellStyle name="Normal 2 2 3 30" xfId="6842"/>
    <cellStyle name="Normal 2 2 3 31" xfId="6843"/>
    <cellStyle name="Normal 2 2 3 32" xfId="6844"/>
    <cellStyle name="Normal 2 2 3 33" xfId="6845"/>
    <cellStyle name="Normal 2 2 3 34" xfId="6846"/>
    <cellStyle name="Normal 2 2 3 35" xfId="6847"/>
    <cellStyle name="Normal 2 2 3 36" xfId="6848"/>
    <cellStyle name="Normal 2 2 3 37" xfId="6849"/>
    <cellStyle name="Normal 2 2 3 38" xfId="6850"/>
    <cellStyle name="Normal 2 2 3 39" xfId="6851"/>
    <cellStyle name="Normal 2 2 3 4" xfId="6852"/>
    <cellStyle name="Normal 2 2 3 4 2" xfId="6853"/>
    <cellStyle name="Normal 2 2 3 4 3" xfId="6854"/>
    <cellStyle name="Normal 2 2 3 4_ELEC SAP FCST UPLOAD" xfId="6855"/>
    <cellStyle name="Normal 2 2 3 40" xfId="6856"/>
    <cellStyle name="Normal 2 2 3 41" xfId="6857"/>
    <cellStyle name="Normal 2 2 3 42" xfId="6858"/>
    <cellStyle name="Normal 2 2 3 43" xfId="6859"/>
    <cellStyle name="Normal 2 2 3 44" xfId="6860"/>
    <cellStyle name="Normal 2 2 3 45" xfId="6861"/>
    <cellStyle name="Normal 2 2 3 46" xfId="6862"/>
    <cellStyle name="Normal 2 2 3 47" xfId="6863"/>
    <cellStyle name="Normal 2 2 3 48" xfId="6864"/>
    <cellStyle name="Normal 2 2 3 49" xfId="6865"/>
    <cellStyle name="Normal 2 2 3 5" xfId="6866"/>
    <cellStyle name="Normal 2 2 3 50" xfId="6867"/>
    <cellStyle name="Normal 2 2 3 51" xfId="6868"/>
    <cellStyle name="Normal 2 2 3 52" xfId="6869"/>
    <cellStyle name="Normal 2 2 3 53" xfId="6870"/>
    <cellStyle name="Normal 2 2 3 54" xfId="6871"/>
    <cellStyle name="Normal 2 2 3 55" xfId="6872"/>
    <cellStyle name="Normal 2 2 3 56" xfId="6873"/>
    <cellStyle name="Normal 2 2 3 57" xfId="6874"/>
    <cellStyle name="Normal 2 2 3 58" xfId="6875"/>
    <cellStyle name="Normal 2 2 3 59" xfId="6876"/>
    <cellStyle name="Normal 2 2 3 6" xfId="6877"/>
    <cellStyle name="Normal 2 2 3 60" xfId="6878"/>
    <cellStyle name="Normal 2 2 3 61" xfId="6879"/>
    <cellStyle name="Normal 2 2 3 62" xfId="6880"/>
    <cellStyle name="Normal 2 2 3 63" xfId="6881"/>
    <cellStyle name="Normal 2 2 3 64" xfId="6882"/>
    <cellStyle name="Normal 2 2 3 65" xfId="6883"/>
    <cellStyle name="Normal 2 2 3 66" xfId="6884"/>
    <cellStyle name="Normal 2 2 3 67" xfId="6885"/>
    <cellStyle name="Normal 2 2 3 68" xfId="6886"/>
    <cellStyle name="Normal 2 2 3 69" xfId="6887"/>
    <cellStyle name="Normal 2 2 3 7" xfId="6888"/>
    <cellStyle name="Normal 2 2 3 70" xfId="6889"/>
    <cellStyle name="Normal 2 2 3 71" xfId="6890"/>
    <cellStyle name="Normal 2 2 3 72" xfId="6891"/>
    <cellStyle name="Normal 2 2 3 73" xfId="6892"/>
    <cellStyle name="Normal 2 2 3 74" xfId="6893"/>
    <cellStyle name="Normal 2 2 3 75" xfId="6894"/>
    <cellStyle name="Normal 2 2 3 76" xfId="6895"/>
    <cellStyle name="Normal 2 2 3 77" xfId="6896"/>
    <cellStyle name="Normal 2 2 3 78" xfId="6897"/>
    <cellStyle name="Normal 2 2 3 79" xfId="6898"/>
    <cellStyle name="Normal 2 2 3 8" xfId="6899"/>
    <cellStyle name="Normal 2 2 3 8 10" xfId="6900"/>
    <cellStyle name="Normal 2 2 3 8 11" xfId="6901"/>
    <cellStyle name="Normal 2 2 3 8 12" xfId="6902"/>
    <cellStyle name="Normal 2 2 3 8 13" xfId="6903"/>
    <cellStyle name="Normal 2 2 3 8 14" xfId="6904"/>
    <cellStyle name="Normal 2 2 3 8 15" xfId="6905"/>
    <cellStyle name="Normal 2 2 3 8 16" xfId="6906"/>
    <cellStyle name="Normal 2 2 3 8 17" xfId="6907"/>
    <cellStyle name="Normal 2 2 3 8 2" xfId="6908"/>
    <cellStyle name="Normal 2 2 3 8 3" xfId="6909"/>
    <cellStyle name="Normal 2 2 3 8 4" xfId="6910"/>
    <cellStyle name="Normal 2 2 3 8 5" xfId="6911"/>
    <cellStyle name="Normal 2 2 3 8 6" xfId="6912"/>
    <cellStyle name="Normal 2 2 3 8 7" xfId="6913"/>
    <cellStyle name="Normal 2 2 3 8 8" xfId="6914"/>
    <cellStyle name="Normal 2 2 3 8 9" xfId="6915"/>
    <cellStyle name="Normal 2 2 3 80" xfId="6916"/>
    <cellStyle name="Normal 2 2 3 81" xfId="6917"/>
    <cellStyle name="Normal 2 2 3 82" xfId="6918"/>
    <cellStyle name="Normal 2 2 3 83" xfId="6919"/>
    <cellStyle name="Normal 2 2 3 84" xfId="6920"/>
    <cellStyle name="Normal 2 2 3 9" xfId="6921"/>
    <cellStyle name="Normal 2 2 3_ELEC SAP FCST UPLOAD" xfId="6922"/>
    <cellStyle name="Normal 2 2 30" xfId="6923"/>
    <cellStyle name="Normal 2 2 31" xfId="6924"/>
    <cellStyle name="Normal 2 2 32" xfId="6925"/>
    <cellStyle name="Normal 2 2 33" xfId="6926"/>
    <cellStyle name="Normal 2 2 34" xfId="6927"/>
    <cellStyle name="Normal 2 2 35" xfId="6928"/>
    <cellStyle name="Normal 2 2 36" xfId="6929"/>
    <cellStyle name="Normal 2 2 37" xfId="6930"/>
    <cellStyle name="Normal 2 2 38" xfId="6931"/>
    <cellStyle name="Normal 2 2 39" xfId="6932"/>
    <cellStyle name="Normal 2 2 4" xfId="6933"/>
    <cellStyle name="Normal 2 2 4 10" xfId="6934"/>
    <cellStyle name="Normal 2 2 4 11" xfId="6935"/>
    <cellStyle name="Normal 2 2 4 12" xfId="6936"/>
    <cellStyle name="Normal 2 2 4 13" xfId="6937"/>
    <cellStyle name="Normal 2 2 4 14" xfId="6938"/>
    <cellStyle name="Normal 2 2 4 15" xfId="6939"/>
    <cellStyle name="Normal 2 2 4 16" xfId="6940"/>
    <cellStyle name="Normal 2 2 4 17" xfId="6941"/>
    <cellStyle name="Normal 2 2 4 18" xfId="6942"/>
    <cellStyle name="Normal 2 2 4 19" xfId="6943"/>
    <cellStyle name="Normal 2 2 4 2" xfId="6944"/>
    <cellStyle name="Normal 2 2 4 2 10" xfId="6945"/>
    <cellStyle name="Normal 2 2 4 2 11" xfId="6946"/>
    <cellStyle name="Normal 2 2 4 2 12" xfId="6947"/>
    <cellStyle name="Normal 2 2 4 2 13" xfId="6948"/>
    <cellStyle name="Normal 2 2 4 2 14" xfId="6949"/>
    <cellStyle name="Normal 2 2 4 2 15" xfId="6950"/>
    <cellStyle name="Normal 2 2 4 2 16" xfId="6951"/>
    <cellStyle name="Normal 2 2 4 2 17" xfId="6952"/>
    <cellStyle name="Normal 2 2 4 2 18" xfId="6953"/>
    <cellStyle name="Normal 2 2 4 2 19" xfId="6954"/>
    <cellStyle name="Normal 2 2 4 2 2" xfId="6955"/>
    <cellStyle name="Normal 2 2 4 2 2 10" xfId="6956"/>
    <cellStyle name="Normal 2 2 4 2 2 11" xfId="6957"/>
    <cellStyle name="Normal 2 2 4 2 2 12" xfId="6958"/>
    <cellStyle name="Normal 2 2 4 2 2 13" xfId="6959"/>
    <cellStyle name="Normal 2 2 4 2 2 14" xfId="6960"/>
    <cellStyle name="Normal 2 2 4 2 2 15" xfId="6961"/>
    <cellStyle name="Normal 2 2 4 2 2 16" xfId="6962"/>
    <cellStyle name="Normal 2 2 4 2 2 17" xfId="6963"/>
    <cellStyle name="Normal 2 2 4 2 2 18" xfId="6964"/>
    <cellStyle name="Normal 2 2 4 2 2 19" xfId="6965"/>
    <cellStyle name="Normal 2 2 4 2 2 2" xfId="6966"/>
    <cellStyle name="Normal 2 2 4 2 2 2 10" xfId="6967"/>
    <cellStyle name="Normal 2 2 4 2 2 2 11" xfId="6968"/>
    <cellStyle name="Normal 2 2 4 2 2 2 12" xfId="6969"/>
    <cellStyle name="Normal 2 2 4 2 2 2 13" xfId="6970"/>
    <cellStyle name="Normal 2 2 4 2 2 2 14" xfId="6971"/>
    <cellStyle name="Normal 2 2 4 2 2 2 15" xfId="6972"/>
    <cellStyle name="Normal 2 2 4 2 2 2 16" xfId="6973"/>
    <cellStyle name="Normal 2 2 4 2 2 2 17" xfId="6974"/>
    <cellStyle name="Normal 2 2 4 2 2 2 18" xfId="6975"/>
    <cellStyle name="Normal 2 2 4 2 2 2 2" xfId="6976"/>
    <cellStyle name="Normal 2 2 4 2 2 2 3" xfId="6977"/>
    <cellStyle name="Normal 2 2 4 2 2 2 4" xfId="6978"/>
    <cellStyle name="Normal 2 2 4 2 2 2 5" xfId="6979"/>
    <cellStyle name="Normal 2 2 4 2 2 2 6" xfId="6980"/>
    <cellStyle name="Normal 2 2 4 2 2 2 7" xfId="6981"/>
    <cellStyle name="Normal 2 2 4 2 2 2 8" xfId="6982"/>
    <cellStyle name="Normal 2 2 4 2 2 2 9" xfId="6983"/>
    <cellStyle name="Normal 2 2 4 2 2 3" xfId="6984"/>
    <cellStyle name="Normal 2 2 4 2 2 4" xfId="6985"/>
    <cellStyle name="Normal 2 2 4 2 2 5" xfId="6986"/>
    <cellStyle name="Normal 2 2 4 2 2 6" xfId="6987"/>
    <cellStyle name="Normal 2 2 4 2 2 7" xfId="6988"/>
    <cellStyle name="Normal 2 2 4 2 2 8" xfId="6989"/>
    <cellStyle name="Normal 2 2 4 2 2 9" xfId="6990"/>
    <cellStyle name="Normal 2 2 4 2 2_ELEC SAP FCST UPLOAD" xfId="6991"/>
    <cellStyle name="Normal 2 2 4 2 20" xfId="6992"/>
    <cellStyle name="Normal 2 2 4 2 21" xfId="6993"/>
    <cellStyle name="Normal 2 2 4 2 22" xfId="6994"/>
    <cellStyle name="Normal 2 2 4 2 3" xfId="6995"/>
    <cellStyle name="Normal 2 2 4 2 4" xfId="6996"/>
    <cellStyle name="Normal 2 2 4 2 5" xfId="6997"/>
    <cellStyle name="Normal 2 2 4 2 6" xfId="6998"/>
    <cellStyle name="Normal 2 2 4 2 7" xfId="6999"/>
    <cellStyle name="Normal 2 2 4 2 8" xfId="7000"/>
    <cellStyle name="Normal 2 2 4 2 9" xfId="7001"/>
    <cellStyle name="Normal 2 2 4 2_ELEC SAP FCST UPLOAD" xfId="7002"/>
    <cellStyle name="Normal 2 2 4 20" xfId="7003"/>
    <cellStyle name="Normal 2 2 4 21" xfId="7004"/>
    <cellStyle name="Normal 2 2 4 22" xfId="7005"/>
    <cellStyle name="Normal 2 2 4 23" xfId="7006"/>
    <cellStyle name="Normal 2 2 4 24" xfId="7007"/>
    <cellStyle name="Normal 2 2 4 25" xfId="7008"/>
    <cellStyle name="Normal 2 2 4 26" xfId="7009"/>
    <cellStyle name="Normal 2 2 4 27" xfId="7010"/>
    <cellStyle name="Normal 2 2 4 28" xfId="7011"/>
    <cellStyle name="Normal 2 2 4 29" xfId="7012"/>
    <cellStyle name="Normal 2 2 4 3" xfId="7013"/>
    <cellStyle name="Normal 2 2 4 3 2" xfId="7014"/>
    <cellStyle name="Normal 2 2 4 3 3" xfId="7015"/>
    <cellStyle name="Normal 2 2 4 3_ELEC SAP FCST UPLOAD" xfId="7016"/>
    <cellStyle name="Normal 2 2 4 30" xfId="7017"/>
    <cellStyle name="Normal 2 2 4 31" xfId="7018"/>
    <cellStyle name="Normal 2 2 4 32" xfId="7019"/>
    <cellStyle name="Normal 2 2 4 33" xfId="7020"/>
    <cellStyle name="Normal 2 2 4 34" xfId="7021"/>
    <cellStyle name="Normal 2 2 4 35" xfId="7022"/>
    <cellStyle name="Normal 2 2 4 36" xfId="7023"/>
    <cellStyle name="Normal 2 2 4 37" xfId="7024"/>
    <cellStyle name="Normal 2 2 4 38" xfId="7025"/>
    <cellStyle name="Normal 2 2 4 39" xfId="7026"/>
    <cellStyle name="Normal 2 2 4 4" xfId="7027"/>
    <cellStyle name="Normal 2 2 4 40" xfId="7028"/>
    <cellStyle name="Normal 2 2 4 41" xfId="7029"/>
    <cellStyle name="Normal 2 2 4 42" xfId="7030"/>
    <cellStyle name="Normal 2 2 4 43" xfId="7031"/>
    <cellStyle name="Normal 2 2 4 44" xfId="7032"/>
    <cellStyle name="Normal 2 2 4 45" xfId="7033"/>
    <cellStyle name="Normal 2 2 4 46" xfId="7034"/>
    <cellStyle name="Normal 2 2 4 47" xfId="7035"/>
    <cellStyle name="Normal 2 2 4 48" xfId="7036"/>
    <cellStyle name="Normal 2 2 4 49" xfId="7037"/>
    <cellStyle name="Normal 2 2 4 5" xfId="7038"/>
    <cellStyle name="Normal 2 2 4 50" xfId="7039"/>
    <cellStyle name="Normal 2 2 4 51" xfId="7040"/>
    <cellStyle name="Normal 2 2 4 52" xfId="7041"/>
    <cellStyle name="Normal 2 2 4 53" xfId="7042"/>
    <cellStyle name="Normal 2 2 4 54" xfId="7043"/>
    <cellStyle name="Normal 2 2 4 55" xfId="7044"/>
    <cellStyle name="Normal 2 2 4 56" xfId="7045"/>
    <cellStyle name="Normal 2 2 4 57" xfId="7046"/>
    <cellStyle name="Normal 2 2 4 58" xfId="7047"/>
    <cellStyle name="Normal 2 2 4 59" xfId="7048"/>
    <cellStyle name="Normal 2 2 4 6" xfId="7049"/>
    <cellStyle name="Normal 2 2 4 60" xfId="7050"/>
    <cellStyle name="Normal 2 2 4 61" xfId="7051"/>
    <cellStyle name="Normal 2 2 4 62" xfId="7052"/>
    <cellStyle name="Normal 2 2 4 63" xfId="7053"/>
    <cellStyle name="Normal 2 2 4 64" xfId="7054"/>
    <cellStyle name="Normal 2 2 4 65" xfId="7055"/>
    <cellStyle name="Normal 2 2 4 66" xfId="7056"/>
    <cellStyle name="Normal 2 2 4 67" xfId="7057"/>
    <cellStyle name="Normal 2 2 4 68" xfId="7058"/>
    <cellStyle name="Normal 2 2 4 69" xfId="7059"/>
    <cellStyle name="Normal 2 2 4 7" xfId="7060"/>
    <cellStyle name="Normal 2 2 4 7 10" xfId="7061"/>
    <cellStyle name="Normal 2 2 4 7 11" xfId="7062"/>
    <cellStyle name="Normal 2 2 4 7 12" xfId="7063"/>
    <cellStyle name="Normal 2 2 4 7 13" xfId="7064"/>
    <cellStyle name="Normal 2 2 4 7 14" xfId="7065"/>
    <cellStyle name="Normal 2 2 4 7 15" xfId="7066"/>
    <cellStyle name="Normal 2 2 4 7 16" xfId="7067"/>
    <cellStyle name="Normal 2 2 4 7 17" xfId="7068"/>
    <cellStyle name="Normal 2 2 4 7 2" xfId="7069"/>
    <cellStyle name="Normal 2 2 4 7 3" xfId="7070"/>
    <cellStyle name="Normal 2 2 4 7 4" xfId="7071"/>
    <cellStyle name="Normal 2 2 4 7 5" xfId="7072"/>
    <cellStyle name="Normal 2 2 4 7 6" xfId="7073"/>
    <cellStyle name="Normal 2 2 4 7 7" xfId="7074"/>
    <cellStyle name="Normal 2 2 4 7 8" xfId="7075"/>
    <cellStyle name="Normal 2 2 4 7 9" xfId="7076"/>
    <cellStyle name="Normal 2 2 4 70" xfId="7077"/>
    <cellStyle name="Normal 2 2 4 71" xfId="7078"/>
    <cellStyle name="Normal 2 2 4 72" xfId="7079"/>
    <cellStyle name="Normal 2 2 4 73" xfId="7080"/>
    <cellStyle name="Normal 2 2 4 74" xfId="7081"/>
    <cellStyle name="Normal 2 2 4 75" xfId="7082"/>
    <cellStyle name="Normal 2 2 4 76" xfId="7083"/>
    <cellStyle name="Normal 2 2 4 77" xfId="7084"/>
    <cellStyle name="Normal 2 2 4 78" xfId="7085"/>
    <cellStyle name="Normal 2 2 4 79" xfId="7086"/>
    <cellStyle name="Normal 2 2 4 8" xfId="7087"/>
    <cellStyle name="Normal 2 2 4 80" xfId="7088"/>
    <cellStyle name="Normal 2 2 4 81" xfId="7089"/>
    <cellStyle name="Normal 2 2 4 82" xfId="7090"/>
    <cellStyle name="Normal 2 2 4 83" xfId="7091"/>
    <cellStyle name="Normal 2 2 4 9" xfId="7092"/>
    <cellStyle name="Normal 2 2 4_ELEC SAP FCST UPLOAD" xfId="7093"/>
    <cellStyle name="Normal 2 2 40" xfId="7094"/>
    <cellStyle name="Normal 2 2 41" xfId="7095"/>
    <cellStyle name="Normal 2 2 42" xfId="7096"/>
    <cellStyle name="Normal 2 2 43" xfId="7097"/>
    <cellStyle name="Normal 2 2 44" xfId="7098"/>
    <cellStyle name="Normal 2 2 45" xfId="7099"/>
    <cellStyle name="Normal 2 2 46" xfId="7100"/>
    <cellStyle name="Normal 2 2 47" xfId="7101"/>
    <cellStyle name="Normal 2 2 48" xfId="7102"/>
    <cellStyle name="Normal 2 2 48 10" xfId="7103"/>
    <cellStyle name="Normal 2 2 48 11" xfId="7104"/>
    <cellStyle name="Normal 2 2 48 12" xfId="7105"/>
    <cellStyle name="Normal 2 2 48 13" xfId="7106"/>
    <cellStyle name="Normal 2 2 48 14" xfId="7107"/>
    <cellStyle name="Normal 2 2 48 15" xfId="7108"/>
    <cellStyle name="Normal 2 2 48 16" xfId="7109"/>
    <cellStyle name="Normal 2 2 48 17" xfId="7110"/>
    <cellStyle name="Normal 2 2 48 2" xfId="7111"/>
    <cellStyle name="Normal 2 2 48 3" xfId="7112"/>
    <cellStyle name="Normal 2 2 48 4" xfId="7113"/>
    <cellStyle name="Normal 2 2 48 5" xfId="7114"/>
    <cellStyle name="Normal 2 2 48 6" xfId="7115"/>
    <cellStyle name="Normal 2 2 48 7" xfId="7116"/>
    <cellStyle name="Normal 2 2 48 8" xfId="7117"/>
    <cellStyle name="Normal 2 2 48 9" xfId="7118"/>
    <cellStyle name="Normal 2 2 49" xfId="7119"/>
    <cellStyle name="Normal 2 2 49 10" xfId="7120"/>
    <cellStyle name="Normal 2 2 49 11" xfId="7121"/>
    <cellStyle name="Normal 2 2 49 12" xfId="7122"/>
    <cellStyle name="Normal 2 2 49 13" xfId="7123"/>
    <cellStyle name="Normal 2 2 49 14" xfId="7124"/>
    <cellStyle name="Normal 2 2 49 15" xfId="7125"/>
    <cellStyle name="Normal 2 2 49 16" xfId="7126"/>
    <cellStyle name="Normal 2 2 49 17" xfId="7127"/>
    <cellStyle name="Normal 2 2 49 2" xfId="7128"/>
    <cellStyle name="Normal 2 2 49 3" xfId="7129"/>
    <cellStyle name="Normal 2 2 49 4" xfId="7130"/>
    <cellStyle name="Normal 2 2 49 5" xfId="7131"/>
    <cellStyle name="Normal 2 2 49 6" xfId="7132"/>
    <cellStyle name="Normal 2 2 49 7" xfId="7133"/>
    <cellStyle name="Normal 2 2 49 8" xfId="7134"/>
    <cellStyle name="Normal 2 2 49 9" xfId="7135"/>
    <cellStyle name="Normal 2 2 5" xfId="7136"/>
    <cellStyle name="Normal 2 2 5 10" xfId="7137"/>
    <cellStyle name="Normal 2 2 5 11" xfId="7138"/>
    <cellStyle name="Normal 2 2 5 12" xfId="7139"/>
    <cellStyle name="Normal 2 2 5 13" xfId="7140"/>
    <cellStyle name="Normal 2 2 5 14" xfId="7141"/>
    <cellStyle name="Normal 2 2 5 15" xfId="7142"/>
    <cellStyle name="Normal 2 2 5 16" xfId="7143"/>
    <cellStyle name="Normal 2 2 5 17" xfId="7144"/>
    <cellStyle name="Normal 2 2 5 18" xfId="7145"/>
    <cellStyle name="Normal 2 2 5 19" xfId="7146"/>
    <cellStyle name="Normal 2 2 5 2" xfId="7147"/>
    <cellStyle name="Normal 2 2 5 2 10" xfId="7148"/>
    <cellStyle name="Normal 2 2 5 2 11" xfId="7149"/>
    <cellStyle name="Normal 2 2 5 2 12" xfId="7150"/>
    <cellStyle name="Normal 2 2 5 2 13" xfId="7151"/>
    <cellStyle name="Normal 2 2 5 2 14" xfId="7152"/>
    <cellStyle name="Normal 2 2 5 2 15" xfId="7153"/>
    <cellStyle name="Normal 2 2 5 2 16" xfId="7154"/>
    <cellStyle name="Normal 2 2 5 2 17" xfId="7155"/>
    <cellStyle name="Normal 2 2 5 2 18" xfId="7156"/>
    <cellStyle name="Normal 2 2 5 2 2" xfId="7157"/>
    <cellStyle name="Normal 2 2 5 2 3" xfId="7158"/>
    <cellStyle name="Normal 2 2 5 2 4" xfId="7159"/>
    <cellStyle name="Normal 2 2 5 2 5" xfId="7160"/>
    <cellStyle name="Normal 2 2 5 2 6" xfId="7161"/>
    <cellStyle name="Normal 2 2 5 2 7" xfId="7162"/>
    <cellStyle name="Normal 2 2 5 2 8" xfId="7163"/>
    <cellStyle name="Normal 2 2 5 2 9" xfId="7164"/>
    <cellStyle name="Normal 2 2 5 20" xfId="7165"/>
    <cellStyle name="Normal 2 2 5 21" xfId="7166"/>
    <cellStyle name="Normal 2 2 5 22" xfId="7167"/>
    <cellStyle name="Normal 2 2 5 23" xfId="7168"/>
    <cellStyle name="Normal 2 2 5 24" xfId="7169"/>
    <cellStyle name="Normal 2 2 5 25" xfId="7170"/>
    <cellStyle name="Normal 2 2 5 26" xfId="7171"/>
    <cellStyle name="Normal 2 2 5 27" xfId="7172"/>
    <cellStyle name="Normal 2 2 5 28" xfId="7173"/>
    <cellStyle name="Normal 2 2 5 29" xfId="7174"/>
    <cellStyle name="Normal 2 2 5 3" xfId="7175"/>
    <cellStyle name="Normal 2 2 5 30" xfId="7176"/>
    <cellStyle name="Normal 2 2 5 31" xfId="7177"/>
    <cellStyle name="Normal 2 2 5 32" xfId="7178"/>
    <cellStyle name="Normal 2 2 5 33" xfId="7179"/>
    <cellStyle name="Normal 2 2 5 34" xfId="7180"/>
    <cellStyle name="Normal 2 2 5 35" xfId="7181"/>
    <cellStyle name="Normal 2 2 5 36" xfId="7182"/>
    <cellStyle name="Normal 2 2 5 37" xfId="7183"/>
    <cellStyle name="Normal 2 2 5 38" xfId="7184"/>
    <cellStyle name="Normal 2 2 5 39" xfId="7185"/>
    <cellStyle name="Normal 2 2 5 4" xfId="7186"/>
    <cellStyle name="Normal 2 2 5 4 10" xfId="7187"/>
    <cellStyle name="Normal 2 2 5 4 11" xfId="7188"/>
    <cellStyle name="Normal 2 2 5 4 12" xfId="7189"/>
    <cellStyle name="Normal 2 2 5 4 13" xfId="7190"/>
    <cellStyle name="Normal 2 2 5 4 14" xfId="7191"/>
    <cellStyle name="Normal 2 2 5 4 15" xfId="7192"/>
    <cellStyle name="Normal 2 2 5 4 16" xfId="7193"/>
    <cellStyle name="Normal 2 2 5 4 17" xfId="7194"/>
    <cellStyle name="Normal 2 2 5 4 2" xfId="7195"/>
    <cellStyle name="Normal 2 2 5 4 3" xfId="7196"/>
    <cellStyle name="Normal 2 2 5 4 4" xfId="7197"/>
    <cellStyle name="Normal 2 2 5 4 5" xfId="7198"/>
    <cellStyle name="Normal 2 2 5 4 6" xfId="7199"/>
    <cellStyle name="Normal 2 2 5 4 7" xfId="7200"/>
    <cellStyle name="Normal 2 2 5 4 8" xfId="7201"/>
    <cellStyle name="Normal 2 2 5 4 9" xfId="7202"/>
    <cellStyle name="Normal 2 2 5 40" xfId="7203"/>
    <cellStyle name="Normal 2 2 5 41" xfId="7204"/>
    <cellStyle name="Normal 2 2 5 42" xfId="7205"/>
    <cellStyle name="Normal 2 2 5 43" xfId="7206"/>
    <cellStyle name="Normal 2 2 5 44" xfId="7207"/>
    <cellStyle name="Normal 2 2 5 45" xfId="7208"/>
    <cellStyle name="Normal 2 2 5 46" xfId="7209"/>
    <cellStyle name="Normal 2 2 5 47" xfId="7210"/>
    <cellStyle name="Normal 2 2 5 48" xfId="7211"/>
    <cellStyle name="Normal 2 2 5 49" xfId="7212"/>
    <cellStyle name="Normal 2 2 5 5" xfId="7213"/>
    <cellStyle name="Normal 2 2 5 50" xfId="7214"/>
    <cellStyle name="Normal 2 2 5 51" xfId="7215"/>
    <cellStyle name="Normal 2 2 5 52" xfId="7216"/>
    <cellStyle name="Normal 2 2 5 53" xfId="7217"/>
    <cellStyle name="Normal 2 2 5 54" xfId="7218"/>
    <cellStyle name="Normal 2 2 5 55" xfId="7219"/>
    <cellStyle name="Normal 2 2 5 56" xfId="7220"/>
    <cellStyle name="Normal 2 2 5 57" xfId="7221"/>
    <cellStyle name="Normal 2 2 5 58" xfId="7222"/>
    <cellStyle name="Normal 2 2 5 59" xfId="7223"/>
    <cellStyle name="Normal 2 2 5 6" xfId="7224"/>
    <cellStyle name="Normal 2 2 5 60" xfId="7225"/>
    <cellStyle name="Normal 2 2 5 61" xfId="7226"/>
    <cellStyle name="Normal 2 2 5 62" xfId="7227"/>
    <cellStyle name="Normal 2 2 5 63" xfId="7228"/>
    <cellStyle name="Normal 2 2 5 64" xfId="7229"/>
    <cellStyle name="Normal 2 2 5 65" xfId="7230"/>
    <cellStyle name="Normal 2 2 5 66" xfId="7231"/>
    <cellStyle name="Normal 2 2 5 67" xfId="7232"/>
    <cellStyle name="Normal 2 2 5 68" xfId="7233"/>
    <cellStyle name="Normal 2 2 5 69" xfId="7234"/>
    <cellStyle name="Normal 2 2 5 7" xfId="7235"/>
    <cellStyle name="Normal 2 2 5 70" xfId="7236"/>
    <cellStyle name="Normal 2 2 5 71" xfId="7237"/>
    <cellStyle name="Normal 2 2 5 72" xfId="7238"/>
    <cellStyle name="Normal 2 2 5 73" xfId="7239"/>
    <cellStyle name="Normal 2 2 5 74" xfId="7240"/>
    <cellStyle name="Normal 2 2 5 75" xfId="7241"/>
    <cellStyle name="Normal 2 2 5 76" xfId="7242"/>
    <cellStyle name="Normal 2 2 5 77" xfId="7243"/>
    <cellStyle name="Normal 2 2 5 78" xfId="7244"/>
    <cellStyle name="Normal 2 2 5 79" xfId="7245"/>
    <cellStyle name="Normal 2 2 5 8" xfId="7246"/>
    <cellStyle name="Normal 2 2 5 80" xfId="7247"/>
    <cellStyle name="Normal 2 2 5 9" xfId="7248"/>
    <cellStyle name="Normal 2 2 5_ELEC SAP FCST UPLOAD" xfId="7249"/>
    <cellStyle name="Normal 2 2 50" xfId="7250"/>
    <cellStyle name="Normal 2 2 51" xfId="7251"/>
    <cellStyle name="Normal 2 2 52" xfId="7252"/>
    <cellStyle name="Normal 2 2 53" xfId="7253"/>
    <cellStyle name="Normal 2 2 54" xfId="7254"/>
    <cellStyle name="Normal 2 2 55" xfId="7255"/>
    <cellStyle name="Normal 2 2 56" xfId="7256"/>
    <cellStyle name="Normal 2 2 57" xfId="7257"/>
    <cellStyle name="Normal 2 2 58" xfId="7258"/>
    <cellStyle name="Normal 2 2 59" xfId="7259"/>
    <cellStyle name="Normal 2 2 6" xfId="7260"/>
    <cellStyle name="Normal 2 2 6 10" xfId="7261"/>
    <cellStyle name="Normal 2 2 6 11" xfId="7262"/>
    <cellStyle name="Normal 2 2 6 12" xfId="7263"/>
    <cellStyle name="Normal 2 2 6 13" xfId="7264"/>
    <cellStyle name="Normal 2 2 6 14" xfId="7265"/>
    <cellStyle name="Normal 2 2 6 15" xfId="7266"/>
    <cellStyle name="Normal 2 2 6 16" xfId="7267"/>
    <cellStyle name="Normal 2 2 6 17" xfId="7268"/>
    <cellStyle name="Normal 2 2 6 18" xfId="7269"/>
    <cellStyle name="Normal 2 2 6 19" xfId="7270"/>
    <cellStyle name="Normal 2 2 6 2" xfId="7271"/>
    <cellStyle name="Normal 2 2 6 2 10" xfId="7272"/>
    <cellStyle name="Normal 2 2 6 2 11" xfId="7273"/>
    <cellStyle name="Normal 2 2 6 2 12" xfId="7274"/>
    <cellStyle name="Normal 2 2 6 2 13" xfId="7275"/>
    <cellStyle name="Normal 2 2 6 2 14" xfId="7276"/>
    <cellStyle name="Normal 2 2 6 2 15" xfId="7277"/>
    <cellStyle name="Normal 2 2 6 2 16" xfId="7278"/>
    <cellStyle name="Normal 2 2 6 2 17" xfId="7279"/>
    <cellStyle name="Normal 2 2 6 2 2" xfId="7280"/>
    <cellStyle name="Normal 2 2 6 2 3" xfId="7281"/>
    <cellStyle name="Normal 2 2 6 2 4" xfId="7282"/>
    <cellStyle name="Normal 2 2 6 2 5" xfId="7283"/>
    <cellStyle name="Normal 2 2 6 2 6" xfId="7284"/>
    <cellStyle name="Normal 2 2 6 2 7" xfId="7285"/>
    <cellStyle name="Normal 2 2 6 2 8" xfId="7286"/>
    <cellStyle name="Normal 2 2 6 2 9" xfId="7287"/>
    <cellStyle name="Normal 2 2 6 20" xfId="7288"/>
    <cellStyle name="Normal 2 2 6 21" xfId="7289"/>
    <cellStyle name="Normal 2 2 6 22" xfId="7290"/>
    <cellStyle name="Normal 2 2 6 23" xfId="7291"/>
    <cellStyle name="Normal 2 2 6 24" xfId="7292"/>
    <cellStyle name="Normal 2 2 6 25" xfId="7293"/>
    <cellStyle name="Normal 2 2 6 26" xfId="7294"/>
    <cellStyle name="Normal 2 2 6 27" xfId="7295"/>
    <cellStyle name="Normal 2 2 6 28" xfId="7296"/>
    <cellStyle name="Normal 2 2 6 29" xfId="7297"/>
    <cellStyle name="Normal 2 2 6 3" xfId="7298"/>
    <cellStyle name="Normal 2 2 6 3 10" xfId="7299"/>
    <cellStyle name="Normal 2 2 6 3 11" xfId="7300"/>
    <cellStyle name="Normal 2 2 6 3 12" xfId="7301"/>
    <cellStyle name="Normal 2 2 6 3 13" xfId="7302"/>
    <cellStyle name="Normal 2 2 6 3 14" xfId="7303"/>
    <cellStyle name="Normal 2 2 6 3 15" xfId="7304"/>
    <cellStyle name="Normal 2 2 6 3 16" xfId="7305"/>
    <cellStyle name="Normal 2 2 6 3 17" xfId="7306"/>
    <cellStyle name="Normal 2 2 6 3 2" xfId="7307"/>
    <cellStyle name="Normal 2 2 6 3 3" xfId="7308"/>
    <cellStyle name="Normal 2 2 6 3 4" xfId="7309"/>
    <cellStyle name="Normal 2 2 6 3 5" xfId="7310"/>
    <cellStyle name="Normal 2 2 6 3 6" xfId="7311"/>
    <cellStyle name="Normal 2 2 6 3 7" xfId="7312"/>
    <cellStyle name="Normal 2 2 6 3 8" xfId="7313"/>
    <cellStyle name="Normal 2 2 6 3 9" xfId="7314"/>
    <cellStyle name="Normal 2 2 6 30" xfId="7315"/>
    <cellStyle name="Normal 2 2 6 31" xfId="7316"/>
    <cellStyle name="Normal 2 2 6 32" xfId="7317"/>
    <cellStyle name="Normal 2 2 6 33" xfId="7318"/>
    <cellStyle name="Normal 2 2 6 34" xfId="7319"/>
    <cellStyle name="Normal 2 2 6 35" xfId="7320"/>
    <cellStyle name="Normal 2 2 6 36" xfId="7321"/>
    <cellStyle name="Normal 2 2 6 37" xfId="7322"/>
    <cellStyle name="Normal 2 2 6 38" xfId="7323"/>
    <cellStyle name="Normal 2 2 6 39" xfId="7324"/>
    <cellStyle name="Normal 2 2 6 4" xfId="7325"/>
    <cellStyle name="Normal 2 2 6 40" xfId="7326"/>
    <cellStyle name="Normal 2 2 6 41" xfId="7327"/>
    <cellStyle name="Normal 2 2 6 42" xfId="7328"/>
    <cellStyle name="Normal 2 2 6 43" xfId="7329"/>
    <cellStyle name="Normal 2 2 6 44" xfId="7330"/>
    <cellStyle name="Normal 2 2 6 45" xfId="7331"/>
    <cellStyle name="Normal 2 2 6 46" xfId="7332"/>
    <cellStyle name="Normal 2 2 6 47" xfId="7333"/>
    <cellStyle name="Normal 2 2 6 48" xfId="7334"/>
    <cellStyle name="Normal 2 2 6 49" xfId="7335"/>
    <cellStyle name="Normal 2 2 6 5" xfId="7336"/>
    <cellStyle name="Normal 2 2 6 50" xfId="7337"/>
    <cellStyle name="Normal 2 2 6 51" xfId="7338"/>
    <cellStyle name="Normal 2 2 6 52" xfId="7339"/>
    <cellStyle name="Normal 2 2 6 53" xfId="7340"/>
    <cellStyle name="Normal 2 2 6 54" xfId="7341"/>
    <cellStyle name="Normal 2 2 6 55" xfId="7342"/>
    <cellStyle name="Normal 2 2 6 56" xfId="7343"/>
    <cellStyle name="Normal 2 2 6 57" xfId="7344"/>
    <cellStyle name="Normal 2 2 6 58" xfId="7345"/>
    <cellStyle name="Normal 2 2 6 59" xfId="7346"/>
    <cellStyle name="Normal 2 2 6 6" xfId="7347"/>
    <cellStyle name="Normal 2 2 6 60" xfId="7348"/>
    <cellStyle name="Normal 2 2 6 61" xfId="7349"/>
    <cellStyle name="Normal 2 2 6 62" xfId="7350"/>
    <cellStyle name="Normal 2 2 6 63" xfId="7351"/>
    <cellStyle name="Normal 2 2 6 64" xfId="7352"/>
    <cellStyle name="Normal 2 2 6 65" xfId="7353"/>
    <cellStyle name="Normal 2 2 6 66" xfId="7354"/>
    <cellStyle name="Normal 2 2 6 67" xfId="7355"/>
    <cellStyle name="Normal 2 2 6 68" xfId="7356"/>
    <cellStyle name="Normal 2 2 6 69" xfId="7357"/>
    <cellStyle name="Normal 2 2 6 7" xfId="7358"/>
    <cellStyle name="Normal 2 2 6 70" xfId="7359"/>
    <cellStyle name="Normal 2 2 6 71" xfId="7360"/>
    <cellStyle name="Normal 2 2 6 72" xfId="7361"/>
    <cellStyle name="Normal 2 2 6 73" xfId="7362"/>
    <cellStyle name="Normal 2 2 6 74" xfId="7363"/>
    <cellStyle name="Normal 2 2 6 75" xfId="7364"/>
    <cellStyle name="Normal 2 2 6 76" xfId="7365"/>
    <cellStyle name="Normal 2 2 6 77" xfId="7366"/>
    <cellStyle name="Normal 2 2 6 78" xfId="7367"/>
    <cellStyle name="Normal 2 2 6 8" xfId="7368"/>
    <cellStyle name="Normal 2 2 6 9" xfId="7369"/>
    <cellStyle name="Normal 2 2 60" xfId="7370"/>
    <cellStyle name="Normal 2 2 61" xfId="7371"/>
    <cellStyle name="Normal 2 2 62" xfId="7372"/>
    <cellStyle name="Normal 2 2 63" xfId="7373"/>
    <cellStyle name="Normal 2 2 64" xfId="7374"/>
    <cellStyle name="Normal 2 2 65" xfId="7375"/>
    <cellStyle name="Normal 2 2 66" xfId="7376"/>
    <cellStyle name="Normal 2 2 67" xfId="7377"/>
    <cellStyle name="Normal 2 2 68" xfId="7378"/>
    <cellStyle name="Normal 2 2 69" xfId="7379"/>
    <cellStyle name="Normal 2 2 7" xfId="7380"/>
    <cellStyle name="Normal 2 2 7 10" xfId="7381"/>
    <cellStyle name="Normal 2 2 7 11" xfId="7382"/>
    <cellStyle name="Normal 2 2 7 12" xfId="7383"/>
    <cellStyle name="Normal 2 2 7 13" xfId="7384"/>
    <cellStyle name="Normal 2 2 7 14" xfId="7385"/>
    <cellStyle name="Normal 2 2 7 15" xfId="7386"/>
    <cellStyle name="Normal 2 2 7 16" xfId="7387"/>
    <cellStyle name="Normal 2 2 7 17" xfId="7388"/>
    <cellStyle name="Normal 2 2 7 18" xfId="7389"/>
    <cellStyle name="Normal 2 2 7 19" xfId="7390"/>
    <cellStyle name="Normal 2 2 7 2" xfId="7391"/>
    <cellStyle name="Normal 2 2 7 2 10" xfId="7392"/>
    <cellStyle name="Normal 2 2 7 2 11" xfId="7393"/>
    <cellStyle name="Normal 2 2 7 2 12" xfId="7394"/>
    <cellStyle name="Normal 2 2 7 2 13" xfId="7395"/>
    <cellStyle name="Normal 2 2 7 2 14" xfId="7396"/>
    <cellStyle name="Normal 2 2 7 2 15" xfId="7397"/>
    <cellStyle name="Normal 2 2 7 2 16" xfId="7398"/>
    <cellStyle name="Normal 2 2 7 2 17" xfId="7399"/>
    <cellStyle name="Normal 2 2 7 2 2" xfId="7400"/>
    <cellStyle name="Normal 2 2 7 2 3" xfId="7401"/>
    <cellStyle name="Normal 2 2 7 2 4" xfId="7402"/>
    <cellStyle name="Normal 2 2 7 2 5" xfId="7403"/>
    <cellStyle name="Normal 2 2 7 2 6" xfId="7404"/>
    <cellStyle name="Normal 2 2 7 2 7" xfId="7405"/>
    <cellStyle name="Normal 2 2 7 2 8" xfId="7406"/>
    <cellStyle name="Normal 2 2 7 2 9" xfId="7407"/>
    <cellStyle name="Normal 2 2 7 20" xfId="7408"/>
    <cellStyle name="Normal 2 2 7 21" xfId="7409"/>
    <cellStyle name="Normal 2 2 7 22" xfId="7410"/>
    <cellStyle name="Normal 2 2 7 23" xfId="7411"/>
    <cellStyle name="Normal 2 2 7 24" xfId="7412"/>
    <cellStyle name="Normal 2 2 7 25" xfId="7413"/>
    <cellStyle name="Normal 2 2 7 26" xfId="7414"/>
    <cellStyle name="Normal 2 2 7 27" xfId="7415"/>
    <cellStyle name="Normal 2 2 7 28" xfId="7416"/>
    <cellStyle name="Normal 2 2 7 29" xfId="7417"/>
    <cellStyle name="Normal 2 2 7 3" xfId="7418"/>
    <cellStyle name="Normal 2 2 7 3 10" xfId="7419"/>
    <cellStyle name="Normal 2 2 7 3 11" xfId="7420"/>
    <cellStyle name="Normal 2 2 7 3 12" xfId="7421"/>
    <cellStyle name="Normal 2 2 7 3 13" xfId="7422"/>
    <cellStyle name="Normal 2 2 7 3 14" xfId="7423"/>
    <cellStyle name="Normal 2 2 7 3 15" xfId="7424"/>
    <cellStyle name="Normal 2 2 7 3 16" xfId="7425"/>
    <cellStyle name="Normal 2 2 7 3 17" xfId="7426"/>
    <cellStyle name="Normal 2 2 7 3 2" xfId="7427"/>
    <cellStyle name="Normal 2 2 7 3 3" xfId="7428"/>
    <cellStyle name="Normal 2 2 7 3 4" xfId="7429"/>
    <cellStyle name="Normal 2 2 7 3 5" xfId="7430"/>
    <cellStyle name="Normal 2 2 7 3 6" xfId="7431"/>
    <cellStyle name="Normal 2 2 7 3 7" xfId="7432"/>
    <cellStyle name="Normal 2 2 7 3 8" xfId="7433"/>
    <cellStyle name="Normal 2 2 7 3 9" xfId="7434"/>
    <cellStyle name="Normal 2 2 7 30" xfId="7435"/>
    <cellStyle name="Normal 2 2 7 31" xfId="7436"/>
    <cellStyle name="Normal 2 2 7 32" xfId="7437"/>
    <cellStyle name="Normal 2 2 7 33" xfId="7438"/>
    <cellStyle name="Normal 2 2 7 34" xfId="7439"/>
    <cellStyle name="Normal 2 2 7 35" xfId="7440"/>
    <cellStyle name="Normal 2 2 7 36" xfId="7441"/>
    <cellStyle name="Normal 2 2 7 37" xfId="7442"/>
    <cellStyle name="Normal 2 2 7 38" xfId="7443"/>
    <cellStyle name="Normal 2 2 7 39" xfId="7444"/>
    <cellStyle name="Normal 2 2 7 4" xfId="7445"/>
    <cellStyle name="Normal 2 2 7 40" xfId="7446"/>
    <cellStyle name="Normal 2 2 7 41" xfId="7447"/>
    <cellStyle name="Normal 2 2 7 42" xfId="7448"/>
    <cellStyle name="Normal 2 2 7 43" xfId="7449"/>
    <cellStyle name="Normal 2 2 7 44" xfId="7450"/>
    <cellStyle name="Normal 2 2 7 45" xfId="7451"/>
    <cellStyle name="Normal 2 2 7 46" xfId="7452"/>
    <cellStyle name="Normal 2 2 7 47" xfId="7453"/>
    <cellStyle name="Normal 2 2 7 48" xfId="7454"/>
    <cellStyle name="Normal 2 2 7 49" xfId="7455"/>
    <cellStyle name="Normal 2 2 7 5" xfId="7456"/>
    <cellStyle name="Normal 2 2 7 50" xfId="7457"/>
    <cellStyle name="Normal 2 2 7 51" xfId="7458"/>
    <cellStyle name="Normal 2 2 7 52" xfId="7459"/>
    <cellStyle name="Normal 2 2 7 53" xfId="7460"/>
    <cellStyle name="Normal 2 2 7 54" xfId="7461"/>
    <cellStyle name="Normal 2 2 7 55" xfId="7462"/>
    <cellStyle name="Normal 2 2 7 56" xfId="7463"/>
    <cellStyle name="Normal 2 2 7 57" xfId="7464"/>
    <cellStyle name="Normal 2 2 7 58" xfId="7465"/>
    <cellStyle name="Normal 2 2 7 59" xfId="7466"/>
    <cellStyle name="Normal 2 2 7 6" xfId="7467"/>
    <cellStyle name="Normal 2 2 7 60" xfId="7468"/>
    <cellStyle name="Normal 2 2 7 61" xfId="7469"/>
    <cellStyle name="Normal 2 2 7 62" xfId="7470"/>
    <cellStyle name="Normal 2 2 7 63" xfId="7471"/>
    <cellStyle name="Normal 2 2 7 64" xfId="7472"/>
    <cellStyle name="Normal 2 2 7 65" xfId="7473"/>
    <cellStyle name="Normal 2 2 7 66" xfId="7474"/>
    <cellStyle name="Normal 2 2 7 67" xfId="7475"/>
    <cellStyle name="Normal 2 2 7 68" xfId="7476"/>
    <cellStyle name="Normal 2 2 7 69" xfId="7477"/>
    <cellStyle name="Normal 2 2 7 7" xfId="7478"/>
    <cellStyle name="Normal 2 2 7 70" xfId="7479"/>
    <cellStyle name="Normal 2 2 7 71" xfId="7480"/>
    <cellStyle name="Normal 2 2 7 72" xfId="7481"/>
    <cellStyle name="Normal 2 2 7 73" xfId="7482"/>
    <cellStyle name="Normal 2 2 7 74" xfId="7483"/>
    <cellStyle name="Normal 2 2 7 75" xfId="7484"/>
    <cellStyle name="Normal 2 2 7 76" xfId="7485"/>
    <cellStyle name="Normal 2 2 7 77" xfId="7486"/>
    <cellStyle name="Normal 2 2 7 78" xfId="7487"/>
    <cellStyle name="Normal 2 2 7 8" xfId="7488"/>
    <cellStyle name="Normal 2 2 7 9" xfId="7489"/>
    <cellStyle name="Normal 2 2 70" xfId="7490"/>
    <cellStyle name="Normal 2 2 71" xfId="7491"/>
    <cellStyle name="Normal 2 2 72" xfId="7492"/>
    <cellStyle name="Normal 2 2 73" xfId="7493"/>
    <cellStyle name="Normal 2 2 74" xfId="7494"/>
    <cellStyle name="Normal 2 2 75" xfId="7495"/>
    <cellStyle name="Normal 2 2 76" xfId="7496"/>
    <cellStyle name="Normal 2 2 77" xfId="7497"/>
    <cellStyle name="Normal 2 2 78" xfId="7498"/>
    <cellStyle name="Normal 2 2 79" xfId="7499"/>
    <cellStyle name="Normal 2 2 8" xfId="7500"/>
    <cellStyle name="Normal 2 2 8 10" xfId="7501"/>
    <cellStyle name="Normal 2 2 8 11" xfId="7502"/>
    <cellStyle name="Normal 2 2 8 12" xfId="7503"/>
    <cellStyle name="Normal 2 2 8 13" xfId="7504"/>
    <cellStyle name="Normal 2 2 8 14" xfId="7505"/>
    <cellStyle name="Normal 2 2 8 15" xfId="7506"/>
    <cellStyle name="Normal 2 2 8 16" xfId="7507"/>
    <cellStyle name="Normal 2 2 8 17" xfId="7508"/>
    <cellStyle name="Normal 2 2 8 18" xfId="7509"/>
    <cellStyle name="Normal 2 2 8 19" xfId="7510"/>
    <cellStyle name="Normal 2 2 8 2" xfId="7511"/>
    <cellStyle name="Normal 2 2 8 2 10" xfId="7512"/>
    <cellStyle name="Normal 2 2 8 2 11" xfId="7513"/>
    <cellStyle name="Normal 2 2 8 2 12" xfId="7514"/>
    <cellStyle name="Normal 2 2 8 2 13" xfId="7515"/>
    <cellStyle name="Normal 2 2 8 2 14" xfId="7516"/>
    <cellStyle name="Normal 2 2 8 2 15" xfId="7517"/>
    <cellStyle name="Normal 2 2 8 2 16" xfId="7518"/>
    <cellStyle name="Normal 2 2 8 2 17" xfId="7519"/>
    <cellStyle name="Normal 2 2 8 2 2" xfId="7520"/>
    <cellStyle name="Normal 2 2 8 2 3" xfId="7521"/>
    <cellStyle name="Normal 2 2 8 2 4" xfId="7522"/>
    <cellStyle name="Normal 2 2 8 2 5" xfId="7523"/>
    <cellStyle name="Normal 2 2 8 2 6" xfId="7524"/>
    <cellStyle name="Normal 2 2 8 2 7" xfId="7525"/>
    <cellStyle name="Normal 2 2 8 2 8" xfId="7526"/>
    <cellStyle name="Normal 2 2 8 2 9" xfId="7527"/>
    <cellStyle name="Normal 2 2 8 20" xfId="7528"/>
    <cellStyle name="Normal 2 2 8 21" xfId="7529"/>
    <cellStyle name="Normal 2 2 8 22" xfId="7530"/>
    <cellStyle name="Normal 2 2 8 23" xfId="7531"/>
    <cellStyle name="Normal 2 2 8 24" xfId="7532"/>
    <cellStyle name="Normal 2 2 8 25" xfId="7533"/>
    <cellStyle name="Normal 2 2 8 26" xfId="7534"/>
    <cellStyle name="Normal 2 2 8 27" xfId="7535"/>
    <cellStyle name="Normal 2 2 8 28" xfId="7536"/>
    <cellStyle name="Normal 2 2 8 29" xfId="7537"/>
    <cellStyle name="Normal 2 2 8 3" xfId="7538"/>
    <cellStyle name="Normal 2 2 8 3 10" xfId="7539"/>
    <cellStyle name="Normal 2 2 8 3 11" xfId="7540"/>
    <cellStyle name="Normal 2 2 8 3 12" xfId="7541"/>
    <cellStyle name="Normal 2 2 8 3 13" xfId="7542"/>
    <cellStyle name="Normal 2 2 8 3 14" xfId="7543"/>
    <cellStyle name="Normal 2 2 8 3 15" xfId="7544"/>
    <cellStyle name="Normal 2 2 8 3 16" xfId="7545"/>
    <cellStyle name="Normal 2 2 8 3 17" xfId="7546"/>
    <cellStyle name="Normal 2 2 8 3 2" xfId="7547"/>
    <cellStyle name="Normal 2 2 8 3 3" xfId="7548"/>
    <cellStyle name="Normal 2 2 8 3 4" xfId="7549"/>
    <cellStyle name="Normal 2 2 8 3 5" xfId="7550"/>
    <cellStyle name="Normal 2 2 8 3 6" xfId="7551"/>
    <cellStyle name="Normal 2 2 8 3 7" xfId="7552"/>
    <cellStyle name="Normal 2 2 8 3 8" xfId="7553"/>
    <cellStyle name="Normal 2 2 8 3 9" xfId="7554"/>
    <cellStyle name="Normal 2 2 8 30" xfId="7555"/>
    <cellStyle name="Normal 2 2 8 31" xfId="7556"/>
    <cellStyle name="Normal 2 2 8 32" xfId="7557"/>
    <cellStyle name="Normal 2 2 8 33" xfId="7558"/>
    <cellStyle name="Normal 2 2 8 34" xfId="7559"/>
    <cellStyle name="Normal 2 2 8 35" xfId="7560"/>
    <cellStyle name="Normal 2 2 8 36" xfId="7561"/>
    <cellStyle name="Normal 2 2 8 37" xfId="7562"/>
    <cellStyle name="Normal 2 2 8 38" xfId="7563"/>
    <cellStyle name="Normal 2 2 8 39" xfId="7564"/>
    <cellStyle name="Normal 2 2 8 4" xfId="7565"/>
    <cellStyle name="Normal 2 2 8 40" xfId="7566"/>
    <cellStyle name="Normal 2 2 8 41" xfId="7567"/>
    <cellStyle name="Normal 2 2 8 42" xfId="7568"/>
    <cellStyle name="Normal 2 2 8 43" xfId="7569"/>
    <cellStyle name="Normal 2 2 8 44" xfId="7570"/>
    <cellStyle name="Normal 2 2 8 45" xfId="7571"/>
    <cellStyle name="Normal 2 2 8 46" xfId="7572"/>
    <cellStyle name="Normal 2 2 8 47" xfId="7573"/>
    <cellStyle name="Normal 2 2 8 48" xfId="7574"/>
    <cellStyle name="Normal 2 2 8 49" xfId="7575"/>
    <cellStyle name="Normal 2 2 8 5" xfId="7576"/>
    <cellStyle name="Normal 2 2 8 50" xfId="7577"/>
    <cellStyle name="Normal 2 2 8 51" xfId="7578"/>
    <cellStyle name="Normal 2 2 8 52" xfId="7579"/>
    <cellStyle name="Normal 2 2 8 53" xfId="7580"/>
    <cellStyle name="Normal 2 2 8 54" xfId="7581"/>
    <cellStyle name="Normal 2 2 8 55" xfId="7582"/>
    <cellStyle name="Normal 2 2 8 56" xfId="7583"/>
    <cellStyle name="Normal 2 2 8 57" xfId="7584"/>
    <cellStyle name="Normal 2 2 8 58" xfId="7585"/>
    <cellStyle name="Normal 2 2 8 59" xfId="7586"/>
    <cellStyle name="Normal 2 2 8 6" xfId="7587"/>
    <cellStyle name="Normal 2 2 8 60" xfId="7588"/>
    <cellStyle name="Normal 2 2 8 61" xfId="7589"/>
    <cellStyle name="Normal 2 2 8 62" xfId="7590"/>
    <cellStyle name="Normal 2 2 8 63" xfId="7591"/>
    <cellStyle name="Normal 2 2 8 64" xfId="7592"/>
    <cellStyle name="Normal 2 2 8 65" xfId="7593"/>
    <cellStyle name="Normal 2 2 8 66" xfId="7594"/>
    <cellStyle name="Normal 2 2 8 67" xfId="7595"/>
    <cellStyle name="Normal 2 2 8 68" xfId="7596"/>
    <cellStyle name="Normal 2 2 8 69" xfId="7597"/>
    <cellStyle name="Normal 2 2 8 7" xfId="7598"/>
    <cellStyle name="Normal 2 2 8 70" xfId="7599"/>
    <cellStyle name="Normal 2 2 8 71" xfId="7600"/>
    <cellStyle name="Normal 2 2 8 72" xfId="7601"/>
    <cellStyle name="Normal 2 2 8 73" xfId="7602"/>
    <cellStyle name="Normal 2 2 8 74" xfId="7603"/>
    <cellStyle name="Normal 2 2 8 75" xfId="7604"/>
    <cellStyle name="Normal 2 2 8 76" xfId="7605"/>
    <cellStyle name="Normal 2 2 8 77" xfId="7606"/>
    <cellStyle name="Normal 2 2 8 78" xfId="7607"/>
    <cellStyle name="Normal 2 2 8 8" xfId="7608"/>
    <cellStyle name="Normal 2 2 8 9" xfId="7609"/>
    <cellStyle name="Normal 2 2 80" xfId="7610"/>
    <cellStyle name="Normal 2 2 81" xfId="7611"/>
    <cellStyle name="Normal 2 2 82" xfId="7612"/>
    <cellStyle name="Normal 2 2 83" xfId="7613"/>
    <cellStyle name="Normal 2 2 84" xfId="7614"/>
    <cellStyle name="Normal 2 2 85" xfId="7615"/>
    <cellStyle name="Normal 2 2 86" xfId="7616"/>
    <cellStyle name="Normal 2 2 87" xfId="7617"/>
    <cellStyle name="Normal 2 2 88" xfId="7618"/>
    <cellStyle name="Normal 2 2 89" xfId="7619"/>
    <cellStyle name="Normal 2 2 9" xfId="7620"/>
    <cellStyle name="Normal 2 2 9 10" xfId="7621"/>
    <cellStyle name="Normal 2 2 9 11" xfId="7622"/>
    <cellStyle name="Normal 2 2 9 12" xfId="7623"/>
    <cellStyle name="Normal 2 2 9 13" xfId="7624"/>
    <cellStyle name="Normal 2 2 9 14" xfId="7625"/>
    <cellStyle name="Normal 2 2 9 15" xfId="7626"/>
    <cellStyle name="Normal 2 2 9 16" xfId="7627"/>
    <cellStyle name="Normal 2 2 9 17" xfId="7628"/>
    <cellStyle name="Normal 2 2 9 18" xfId="7629"/>
    <cellStyle name="Normal 2 2 9 19" xfId="7630"/>
    <cellStyle name="Normal 2 2 9 2" xfId="7631"/>
    <cellStyle name="Normal 2 2 9 2 10" xfId="7632"/>
    <cellStyle name="Normal 2 2 9 2 11" xfId="7633"/>
    <cellStyle name="Normal 2 2 9 2 12" xfId="7634"/>
    <cellStyle name="Normal 2 2 9 2 13" xfId="7635"/>
    <cellStyle name="Normal 2 2 9 2 14" xfId="7636"/>
    <cellStyle name="Normal 2 2 9 2 15" xfId="7637"/>
    <cellStyle name="Normal 2 2 9 2 16" xfId="7638"/>
    <cellStyle name="Normal 2 2 9 2 17" xfId="7639"/>
    <cellStyle name="Normal 2 2 9 2 2" xfId="7640"/>
    <cellStyle name="Normal 2 2 9 2 3" xfId="7641"/>
    <cellStyle name="Normal 2 2 9 2 4" xfId="7642"/>
    <cellStyle name="Normal 2 2 9 2 5" xfId="7643"/>
    <cellStyle name="Normal 2 2 9 2 6" xfId="7644"/>
    <cellStyle name="Normal 2 2 9 2 7" xfId="7645"/>
    <cellStyle name="Normal 2 2 9 2 8" xfId="7646"/>
    <cellStyle name="Normal 2 2 9 2 9" xfId="7647"/>
    <cellStyle name="Normal 2 2 9 20" xfId="7648"/>
    <cellStyle name="Normal 2 2 9 21" xfId="7649"/>
    <cellStyle name="Normal 2 2 9 22" xfId="7650"/>
    <cellStyle name="Normal 2 2 9 23" xfId="7651"/>
    <cellStyle name="Normal 2 2 9 24" xfId="7652"/>
    <cellStyle name="Normal 2 2 9 25" xfId="7653"/>
    <cellStyle name="Normal 2 2 9 26" xfId="7654"/>
    <cellStyle name="Normal 2 2 9 27" xfId="7655"/>
    <cellStyle name="Normal 2 2 9 28" xfId="7656"/>
    <cellStyle name="Normal 2 2 9 29" xfId="7657"/>
    <cellStyle name="Normal 2 2 9 3" xfId="7658"/>
    <cellStyle name="Normal 2 2 9 3 10" xfId="7659"/>
    <cellStyle name="Normal 2 2 9 3 11" xfId="7660"/>
    <cellStyle name="Normal 2 2 9 3 12" xfId="7661"/>
    <cellStyle name="Normal 2 2 9 3 13" xfId="7662"/>
    <cellStyle name="Normal 2 2 9 3 14" xfId="7663"/>
    <cellStyle name="Normal 2 2 9 3 15" xfId="7664"/>
    <cellStyle name="Normal 2 2 9 3 16" xfId="7665"/>
    <cellStyle name="Normal 2 2 9 3 17" xfId="7666"/>
    <cellStyle name="Normal 2 2 9 3 2" xfId="7667"/>
    <cellStyle name="Normal 2 2 9 3 3" xfId="7668"/>
    <cellStyle name="Normal 2 2 9 3 4" xfId="7669"/>
    <cellStyle name="Normal 2 2 9 3 5" xfId="7670"/>
    <cellStyle name="Normal 2 2 9 3 6" xfId="7671"/>
    <cellStyle name="Normal 2 2 9 3 7" xfId="7672"/>
    <cellStyle name="Normal 2 2 9 3 8" xfId="7673"/>
    <cellStyle name="Normal 2 2 9 3 9" xfId="7674"/>
    <cellStyle name="Normal 2 2 9 30" xfId="7675"/>
    <cellStyle name="Normal 2 2 9 31" xfId="7676"/>
    <cellStyle name="Normal 2 2 9 32" xfId="7677"/>
    <cellStyle name="Normal 2 2 9 33" xfId="7678"/>
    <cellStyle name="Normal 2 2 9 34" xfId="7679"/>
    <cellStyle name="Normal 2 2 9 35" xfId="7680"/>
    <cellStyle name="Normal 2 2 9 36" xfId="7681"/>
    <cellStyle name="Normal 2 2 9 37" xfId="7682"/>
    <cellStyle name="Normal 2 2 9 38" xfId="7683"/>
    <cellStyle name="Normal 2 2 9 39" xfId="7684"/>
    <cellStyle name="Normal 2 2 9 4" xfId="7685"/>
    <cellStyle name="Normal 2 2 9 40" xfId="7686"/>
    <cellStyle name="Normal 2 2 9 41" xfId="7687"/>
    <cellStyle name="Normal 2 2 9 42" xfId="7688"/>
    <cellStyle name="Normal 2 2 9 43" xfId="7689"/>
    <cellStyle name="Normal 2 2 9 44" xfId="7690"/>
    <cellStyle name="Normal 2 2 9 45" xfId="7691"/>
    <cellStyle name="Normal 2 2 9 46" xfId="7692"/>
    <cellStyle name="Normal 2 2 9 47" xfId="7693"/>
    <cellStyle name="Normal 2 2 9 48" xfId="7694"/>
    <cellStyle name="Normal 2 2 9 49" xfId="7695"/>
    <cellStyle name="Normal 2 2 9 5" xfId="7696"/>
    <cellStyle name="Normal 2 2 9 50" xfId="7697"/>
    <cellStyle name="Normal 2 2 9 51" xfId="7698"/>
    <cellStyle name="Normal 2 2 9 52" xfId="7699"/>
    <cellStyle name="Normal 2 2 9 53" xfId="7700"/>
    <cellStyle name="Normal 2 2 9 54" xfId="7701"/>
    <cellStyle name="Normal 2 2 9 55" xfId="7702"/>
    <cellStyle name="Normal 2 2 9 56" xfId="7703"/>
    <cellStyle name="Normal 2 2 9 57" xfId="7704"/>
    <cellStyle name="Normal 2 2 9 58" xfId="7705"/>
    <cellStyle name="Normal 2 2 9 59" xfId="7706"/>
    <cellStyle name="Normal 2 2 9 6" xfId="7707"/>
    <cellStyle name="Normal 2 2 9 60" xfId="7708"/>
    <cellStyle name="Normal 2 2 9 61" xfId="7709"/>
    <cellStyle name="Normal 2 2 9 62" xfId="7710"/>
    <cellStyle name="Normal 2 2 9 63" xfId="7711"/>
    <cellStyle name="Normal 2 2 9 64" xfId="7712"/>
    <cellStyle name="Normal 2 2 9 65" xfId="7713"/>
    <cellStyle name="Normal 2 2 9 66" xfId="7714"/>
    <cellStyle name="Normal 2 2 9 67" xfId="7715"/>
    <cellStyle name="Normal 2 2 9 68" xfId="7716"/>
    <cellStyle name="Normal 2 2 9 69" xfId="7717"/>
    <cellStyle name="Normal 2 2 9 7" xfId="7718"/>
    <cellStyle name="Normal 2 2 9 70" xfId="7719"/>
    <cellStyle name="Normal 2 2 9 71" xfId="7720"/>
    <cellStyle name="Normal 2 2 9 72" xfId="7721"/>
    <cellStyle name="Normal 2 2 9 73" xfId="7722"/>
    <cellStyle name="Normal 2 2 9 74" xfId="7723"/>
    <cellStyle name="Normal 2 2 9 75" xfId="7724"/>
    <cellStyle name="Normal 2 2 9 76" xfId="7725"/>
    <cellStyle name="Normal 2 2 9 77" xfId="7726"/>
    <cellStyle name="Normal 2 2 9 78" xfId="7727"/>
    <cellStyle name="Normal 2 2 9 8" xfId="7728"/>
    <cellStyle name="Normal 2 2 9 9" xfId="7729"/>
    <cellStyle name="Normal 2 2 90" xfId="7730"/>
    <cellStyle name="Normal 2 2 91" xfId="7731"/>
    <cellStyle name="Normal 2 2 92" xfId="7732"/>
    <cellStyle name="Normal 2 2 93" xfId="7733"/>
    <cellStyle name="Normal 2 2 94" xfId="7734"/>
    <cellStyle name="Normal 2 2 95" xfId="7735"/>
    <cellStyle name="Normal 2 2 96" xfId="7736"/>
    <cellStyle name="Normal 2 2 97" xfId="7737"/>
    <cellStyle name="Normal 2 2 98" xfId="7738"/>
    <cellStyle name="Normal 2 2 99" xfId="7739"/>
    <cellStyle name="Normal 2 2_1.3s Accounting C Costs Scots" xfId="7740"/>
    <cellStyle name="Normal 2 20" xfId="7741"/>
    <cellStyle name="Normal 2 21" xfId="7742"/>
    <cellStyle name="Normal 2 22" xfId="7743"/>
    <cellStyle name="Normal 2 23" xfId="7744"/>
    <cellStyle name="Normal 2 24" xfId="7745"/>
    <cellStyle name="Normal 2 25" xfId="7746"/>
    <cellStyle name="Normal 2 26" xfId="7747"/>
    <cellStyle name="Normal 2 27" xfId="7748"/>
    <cellStyle name="Normal 2 28" xfId="7749"/>
    <cellStyle name="Normal 2 29" xfId="7750"/>
    <cellStyle name="Normal 2 3" xfId="7751"/>
    <cellStyle name="Normal 2 3 10" xfId="7752"/>
    <cellStyle name="Normal 2 3 11" xfId="7753"/>
    <cellStyle name="Normal 2 3 12" xfId="7754"/>
    <cellStyle name="Normal 2 3 13" xfId="7755"/>
    <cellStyle name="Normal 2 3 14" xfId="7756"/>
    <cellStyle name="Normal 2 3 15" xfId="7757"/>
    <cellStyle name="Normal 2 3 16" xfId="7758"/>
    <cellStyle name="Normal 2 3 17" xfId="7759"/>
    <cellStyle name="Normal 2 3 18" xfId="7760"/>
    <cellStyle name="Normal 2 3 19" xfId="7761"/>
    <cellStyle name="Normal 2 3 2" xfId="7762"/>
    <cellStyle name="Normal 2 3 2 10" xfId="7763"/>
    <cellStyle name="Normal 2 3 2 11" xfId="7764"/>
    <cellStyle name="Normal 2 3 2 12" xfId="7765"/>
    <cellStyle name="Normal 2 3 2 13" xfId="7766"/>
    <cellStyle name="Normal 2 3 2 14" xfId="7767"/>
    <cellStyle name="Normal 2 3 2 15" xfId="7768"/>
    <cellStyle name="Normal 2 3 2 16" xfId="7769"/>
    <cellStyle name="Normal 2 3 2 17" xfId="7770"/>
    <cellStyle name="Normal 2 3 2 18" xfId="7771"/>
    <cellStyle name="Normal 2 3 2 19" xfId="7772"/>
    <cellStyle name="Normal 2 3 2 2" xfId="7773"/>
    <cellStyle name="Normal 2 3 2 2 10" xfId="7774"/>
    <cellStyle name="Normal 2 3 2 2 11" xfId="7775"/>
    <cellStyle name="Normal 2 3 2 2 12" xfId="7776"/>
    <cellStyle name="Normal 2 3 2 2 13" xfId="7777"/>
    <cellStyle name="Normal 2 3 2 2 14" xfId="7778"/>
    <cellStyle name="Normal 2 3 2 2 15" xfId="7779"/>
    <cellStyle name="Normal 2 3 2 2 16" xfId="7780"/>
    <cellStyle name="Normal 2 3 2 2 17" xfId="7781"/>
    <cellStyle name="Normal 2 3 2 2 18" xfId="7782"/>
    <cellStyle name="Normal 2 3 2 2 19" xfId="7783"/>
    <cellStyle name="Normal 2 3 2 2 2" xfId="7784"/>
    <cellStyle name="Normal 2 3 2 2 2 10" xfId="7785"/>
    <cellStyle name="Normal 2 3 2 2 2 11" xfId="7786"/>
    <cellStyle name="Normal 2 3 2 2 2 12" xfId="7787"/>
    <cellStyle name="Normal 2 3 2 2 2 13" xfId="7788"/>
    <cellStyle name="Normal 2 3 2 2 2 14" xfId="7789"/>
    <cellStyle name="Normal 2 3 2 2 2 15" xfId="7790"/>
    <cellStyle name="Normal 2 3 2 2 2 16" xfId="7791"/>
    <cellStyle name="Normal 2 3 2 2 2 17" xfId="7792"/>
    <cellStyle name="Normal 2 3 2 2 2 18" xfId="7793"/>
    <cellStyle name="Normal 2 3 2 2 2 19" xfId="7794"/>
    <cellStyle name="Normal 2 3 2 2 2 2" xfId="7795"/>
    <cellStyle name="Normal 2 3 2 2 2 2 10" xfId="7796"/>
    <cellStyle name="Normal 2 3 2 2 2 2 11" xfId="7797"/>
    <cellStyle name="Normal 2 3 2 2 2 2 12" xfId="7798"/>
    <cellStyle name="Normal 2 3 2 2 2 2 13" xfId="7799"/>
    <cellStyle name="Normal 2 3 2 2 2 2 14" xfId="7800"/>
    <cellStyle name="Normal 2 3 2 2 2 2 15" xfId="7801"/>
    <cellStyle name="Normal 2 3 2 2 2 2 16" xfId="7802"/>
    <cellStyle name="Normal 2 3 2 2 2 2 17" xfId="7803"/>
    <cellStyle name="Normal 2 3 2 2 2 2 18" xfId="7804"/>
    <cellStyle name="Normal 2 3 2 2 2 2 19" xfId="7805"/>
    <cellStyle name="Normal 2 3 2 2 2 2 2" xfId="7806"/>
    <cellStyle name="Normal 2 3 2 2 2 2 2 10" xfId="7807"/>
    <cellStyle name="Normal 2 3 2 2 2 2 2 11" xfId="7808"/>
    <cellStyle name="Normal 2 3 2 2 2 2 2 12" xfId="7809"/>
    <cellStyle name="Normal 2 3 2 2 2 2 2 13" xfId="7810"/>
    <cellStyle name="Normal 2 3 2 2 2 2 2 14" xfId="7811"/>
    <cellStyle name="Normal 2 3 2 2 2 2 2 15" xfId="7812"/>
    <cellStyle name="Normal 2 3 2 2 2 2 2 16" xfId="7813"/>
    <cellStyle name="Normal 2 3 2 2 2 2 2 17" xfId="7814"/>
    <cellStyle name="Normal 2 3 2 2 2 2 2 18" xfId="7815"/>
    <cellStyle name="Normal 2 3 2 2 2 2 2 2" xfId="7816"/>
    <cellStyle name="Normal 2 3 2 2 2 2 2 3" xfId="7817"/>
    <cellStyle name="Normal 2 3 2 2 2 2 2 4" xfId="7818"/>
    <cellStyle name="Normal 2 3 2 2 2 2 2 5" xfId="7819"/>
    <cellStyle name="Normal 2 3 2 2 2 2 2 6" xfId="7820"/>
    <cellStyle name="Normal 2 3 2 2 2 2 2 7" xfId="7821"/>
    <cellStyle name="Normal 2 3 2 2 2 2 2 8" xfId="7822"/>
    <cellStyle name="Normal 2 3 2 2 2 2 2 9" xfId="7823"/>
    <cellStyle name="Normal 2 3 2 2 2 2 3" xfId="7824"/>
    <cellStyle name="Normal 2 3 2 2 2 2 4" xfId="7825"/>
    <cellStyle name="Normal 2 3 2 2 2 2 5" xfId="7826"/>
    <cellStyle name="Normal 2 3 2 2 2 2 6" xfId="7827"/>
    <cellStyle name="Normal 2 3 2 2 2 2 7" xfId="7828"/>
    <cellStyle name="Normal 2 3 2 2 2 2 8" xfId="7829"/>
    <cellStyle name="Normal 2 3 2 2 2 2 9" xfId="7830"/>
    <cellStyle name="Normal 2 3 2 2 2 2_ELEC SAP FCST UPLOAD" xfId="7831"/>
    <cellStyle name="Normal 2 3 2 2 2 20" xfId="7832"/>
    <cellStyle name="Normal 2 3 2 2 2 21" xfId="7833"/>
    <cellStyle name="Normal 2 3 2 2 2 22" xfId="7834"/>
    <cellStyle name="Normal 2 3 2 2 2 3" xfId="7835"/>
    <cellStyle name="Normal 2 3 2 2 2 4" xfId="7836"/>
    <cellStyle name="Normal 2 3 2 2 2 5" xfId="7837"/>
    <cellStyle name="Normal 2 3 2 2 2 6" xfId="7838"/>
    <cellStyle name="Normal 2 3 2 2 2 7" xfId="7839"/>
    <cellStyle name="Normal 2 3 2 2 2 8" xfId="7840"/>
    <cellStyle name="Normal 2 3 2 2 2 9" xfId="7841"/>
    <cellStyle name="Normal 2 3 2 2 2_ELEC SAP FCST UPLOAD" xfId="7842"/>
    <cellStyle name="Normal 2 3 2 2 20" xfId="7843"/>
    <cellStyle name="Normal 2 3 2 2 21" xfId="7844"/>
    <cellStyle name="Normal 2 3 2 2 22" xfId="7845"/>
    <cellStyle name="Normal 2 3 2 2 23" xfId="7846"/>
    <cellStyle name="Normal 2 3 2 2 24" xfId="7847"/>
    <cellStyle name="Normal 2 3 2 2 25" xfId="7848"/>
    <cellStyle name="Normal 2 3 2 2 26" xfId="7849"/>
    <cellStyle name="Normal 2 3 2 2 27" xfId="7850"/>
    <cellStyle name="Normal 2 3 2 2 28" xfId="7851"/>
    <cellStyle name="Normal 2 3 2 2 29" xfId="7852"/>
    <cellStyle name="Normal 2 3 2 2 3" xfId="7853"/>
    <cellStyle name="Normal 2 3 2 2 3 2" xfId="7854"/>
    <cellStyle name="Normal 2 3 2 2 3 3" xfId="7855"/>
    <cellStyle name="Normal 2 3 2 2 3_ELEC SAP FCST UPLOAD" xfId="7856"/>
    <cellStyle name="Normal 2 3 2 2 30" xfId="7857"/>
    <cellStyle name="Normal 2 3 2 2 31" xfId="7858"/>
    <cellStyle name="Normal 2 3 2 2 32" xfId="7859"/>
    <cellStyle name="Normal 2 3 2 2 33" xfId="7860"/>
    <cellStyle name="Normal 2 3 2 2 34" xfId="7861"/>
    <cellStyle name="Normal 2 3 2 2 35" xfId="7862"/>
    <cellStyle name="Normal 2 3 2 2 36" xfId="7863"/>
    <cellStyle name="Normal 2 3 2 2 37" xfId="7864"/>
    <cellStyle name="Normal 2 3 2 2 38" xfId="7865"/>
    <cellStyle name="Normal 2 3 2 2 39" xfId="7866"/>
    <cellStyle name="Normal 2 3 2 2 4" xfId="7867"/>
    <cellStyle name="Normal 2 3 2 2 40" xfId="7868"/>
    <cellStyle name="Normal 2 3 2 2 41" xfId="7869"/>
    <cellStyle name="Normal 2 3 2 2 42" xfId="7870"/>
    <cellStyle name="Normal 2 3 2 2 43" xfId="7871"/>
    <cellStyle name="Normal 2 3 2 2 44" xfId="7872"/>
    <cellStyle name="Normal 2 3 2 2 45" xfId="7873"/>
    <cellStyle name="Normal 2 3 2 2 46" xfId="7874"/>
    <cellStyle name="Normal 2 3 2 2 47" xfId="7875"/>
    <cellStyle name="Normal 2 3 2 2 48" xfId="7876"/>
    <cellStyle name="Normal 2 3 2 2 49" xfId="7877"/>
    <cellStyle name="Normal 2 3 2 2 5" xfId="7878"/>
    <cellStyle name="Normal 2 3 2 2 50" xfId="7879"/>
    <cellStyle name="Normal 2 3 2 2 51" xfId="7880"/>
    <cellStyle name="Normal 2 3 2 2 52" xfId="7881"/>
    <cellStyle name="Normal 2 3 2 2 53" xfId="7882"/>
    <cellStyle name="Normal 2 3 2 2 54" xfId="7883"/>
    <cellStyle name="Normal 2 3 2 2 55" xfId="7884"/>
    <cellStyle name="Normal 2 3 2 2 56" xfId="7885"/>
    <cellStyle name="Normal 2 3 2 2 57" xfId="7886"/>
    <cellStyle name="Normal 2 3 2 2 58" xfId="7887"/>
    <cellStyle name="Normal 2 3 2 2 59" xfId="7888"/>
    <cellStyle name="Normal 2 3 2 2 6" xfId="7889"/>
    <cellStyle name="Normal 2 3 2 2 60" xfId="7890"/>
    <cellStyle name="Normal 2 3 2 2 61" xfId="7891"/>
    <cellStyle name="Normal 2 3 2 2 62" xfId="7892"/>
    <cellStyle name="Normal 2 3 2 2 63" xfId="7893"/>
    <cellStyle name="Normal 2 3 2 2 64" xfId="7894"/>
    <cellStyle name="Normal 2 3 2 2 65" xfId="7895"/>
    <cellStyle name="Normal 2 3 2 2 66" xfId="7896"/>
    <cellStyle name="Normal 2 3 2 2 67" xfId="7897"/>
    <cellStyle name="Normal 2 3 2 2 68" xfId="7898"/>
    <cellStyle name="Normal 2 3 2 2 69" xfId="7899"/>
    <cellStyle name="Normal 2 3 2 2 7" xfId="7900"/>
    <cellStyle name="Normal 2 3 2 2 7 10" xfId="7901"/>
    <cellStyle name="Normal 2 3 2 2 7 11" xfId="7902"/>
    <cellStyle name="Normal 2 3 2 2 7 12" xfId="7903"/>
    <cellStyle name="Normal 2 3 2 2 7 13" xfId="7904"/>
    <cellStyle name="Normal 2 3 2 2 7 14" xfId="7905"/>
    <cellStyle name="Normal 2 3 2 2 7 15" xfId="7906"/>
    <cellStyle name="Normal 2 3 2 2 7 16" xfId="7907"/>
    <cellStyle name="Normal 2 3 2 2 7 17" xfId="7908"/>
    <cellStyle name="Normal 2 3 2 2 7 2" xfId="7909"/>
    <cellStyle name="Normal 2 3 2 2 7 3" xfId="7910"/>
    <cellStyle name="Normal 2 3 2 2 7 4" xfId="7911"/>
    <cellStyle name="Normal 2 3 2 2 7 5" xfId="7912"/>
    <cellStyle name="Normal 2 3 2 2 7 6" xfId="7913"/>
    <cellStyle name="Normal 2 3 2 2 7 7" xfId="7914"/>
    <cellStyle name="Normal 2 3 2 2 7 8" xfId="7915"/>
    <cellStyle name="Normal 2 3 2 2 7 9" xfId="7916"/>
    <cellStyle name="Normal 2 3 2 2 70" xfId="7917"/>
    <cellStyle name="Normal 2 3 2 2 71" xfId="7918"/>
    <cellStyle name="Normal 2 3 2 2 72" xfId="7919"/>
    <cellStyle name="Normal 2 3 2 2 73" xfId="7920"/>
    <cellStyle name="Normal 2 3 2 2 74" xfId="7921"/>
    <cellStyle name="Normal 2 3 2 2 75" xfId="7922"/>
    <cellStyle name="Normal 2 3 2 2 76" xfId="7923"/>
    <cellStyle name="Normal 2 3 2 2 77" xfId="7924"/>
    <cellStyle name="Normal 2 3 2 2 78" xfId="7925"/>
    <cellStyle name="Normal 2 3 2 2 79" xfId="7926"/>
    <cellStyle name="Normal 2 3 2 2 8" xfId="7927"/>
    <cellStyle name="Normal 2 3 2 2 80" xfId="7928"/>
    <cellStyle name="Normal 2 3 2 2 81" xfId="7929"/>
    <cellStyle name="Normal 2 3 2 2 82" xfId="7930"/>
    <cellStyle name="Normal 2 3 2 2 83" xfId="7931"/>
    <cellStyle name="Normal 2 3 2 2 9" xfId="7932"/>
    <cellStyle name="Normal 2 3 2 2_ELEC SAP FCST UPLOAD" xfId="7933"/>
    <cellStyle name="Normal 2 3 2 20" xfId="7934"/>
    <cellStyle name="Normal 2 3 2 21" xfId="7935"/>
    <cellStyle name="Normal 2 3 2 22" xfId="7936"/>
    <cellStyle name="Normal 2 3 2 23" xfId="7937"/>
    <cellStyle name="Normal 2 3 2 24" xfId="7938"/>
    <cellStyle name="Normal 2 3 2 25" xfId="7939"/>
    <cellStyle name="Normal 2 3 2 26" xfId="7940"/>
    <cellStyle name="Normal 2 3 2 27" xfId="7941"/>
    <cellStyle name="Normal 2 3 2 28" xfId="7942"/>
    <cellStyle name="Normal 2 3 2 29" xfId="7943"/>
    <cellStyle name="Normal 2 3 2 3" xfId="7944"/>
    <cellStyle name="Normal 2 3 2 3 10" xfId="7945"/>
    <cellStyle name="Normal 2 3 2 3 11" xfId="7946"/>
    <cellStyle name="Normal 2 3 2 3 12" xfId="7947"/>
    <cellStyle name="Normal 2 3 2 3 13" xfId="7948"/>
    <cellStyle name="Normal 2 3 2 3 14" xfId="7949"/>
    <cellStyle name="Normal 2 3 2 3 15" xfId="7950"/>
    <cellStyle name="Normal 2 3 2 3 16" xfId="7951"/>
    <cellStyle name="Normal 2 3 2 3 17" xfId="7952"/>
    <cellStyle name="Normal 2 3 2 3 18" xfId="7953"/>
    <cellStyle name="Normal 2 3 2 3 19" xfId="7954"/>
    <cellStyle name="Normal 2 3 2 3 2" xfId="7955"/>
    <cellStyle name="Normal 2 3 2 3 2 10" xfId="7956"/>
    <cellStyle name="Normal 2 3 2 3 2 11" xfId="7957"/>
    <cellStyle name="Normal 2 3 2 3 2 12" xfId="7958"/>
    <cellStyle name="Normal 2 3 2 3 2 13" xfId="7959"/>
    <cellStyle name="Normal 2 3 2 3 2 14" xfId="7960"/>
    <cellStyle name="Normal 2 3 2 3 2 15" xfId="7961"/>
    <cellStyle name="Normal 2 3 2 3 2 16" xfId="7962"/>
    <cellStyle name="Normal 2 3 2 3 2 17" xfId="7963"/>
    <cellStyle name="Normal 2 3 2 3 2 18" xfId="7964"/>
    <cellStyle name="Normal 2 3 2 3 2 2" xfId="7965"/>
    <cellStyle name="Normal 2 3 2 3 2 3" xfId="7966"/>
    <cellStyle name="Normal 2 3 2 3 2 4" xfId="7967"/>
    <cellStyle name="Normal 2 3 2 3 2 5" xfId="7968"/>
    <cellStyle name="Normal 2 3 2 3 2 6" xfId="7969"/>
    <cellStyle name="Normal 2 3 2 3 2 7" xfId="7970"/>
    <cellStyle name="Normal 2 3 2 3 2 8" xfId="7971"/>
    <cellStyle name="Normal 2 3 2 3 2 9" xfId="7972"/>
    <cellStyle name="Normal 2 3 2 3 3" xfId="7973"/>
    <cellStyle name="Normal 2 3 2 3 4" xfId="7974"/>
    <cellStyle name="Normal 2 3 2 3 5" xfId="7975"/>
    <cellStyle name="Normal 2 3 2 3 6" xfId="7976"/>
    <cellStyle name="Normal 2 3 2 3 7" xfId="7977"/>
    <cellStyle name="Normal 2 3 2 3 8" xfId="7978"/>
    <cellStyle name="Normal 2 3 2 3 9" xfId="7979"/>
    <cellStyle name="Normal 2 3 2 3_ELEC SAP FCST UPLOAD" xfId="7980"/>
    <cellStyle name="Normal 2 3 2 30" xfId="7981"/>
    <cellStyle name="Normal 2 3 2 31" xfId="7982"/>
    <cellStyle name="Normal 2 3 2 32" xfId="7983"/>
    <cellStyle name="Normal 2 3 2 33" xfId="7984"/>
    <cellStyle name="Normal 2 3 2 34" xfId="7985"/>
    <cellStyle name="Normal 2 3 2 35" xfId="7986"/>
    <cellStyle name="Normal 2 3 2 36" xfId="7987"/>
    <cellStyle name="Normal 2 3 2 37" xfId="7988"/>
    <cellStyle name="Normal 2 3 2 38" xfId="7989"/>
    <cellStyle name="Normal 2 3 2 39" xfId="7990"/>
    <cellStyle name="Normal 2 3 2 4" xfId="7991"/>
    <cellStyle name="Normal 2 3 2 40" xfId="7992"/>
    <cellStyle name="Normal 2 3 2 41" xfId="7993"/>
    <cellStyle name="Normal 2 3 2 42" xfId="7994"/>
    <cellStyle name="Normal 2 3 2 43" xfId="7995"/>
    <cellStyle name="Normal 2 3 2 44" xfId="7996"/>
    <cellStyle name="Normal 2 3 2 45" xfId="7997"/>
    <cellStyle name="Normal 2 3 2 46" xfId="7998"/>
    <cellStyle name="Normal 2 3 2 47" xfId="7999"/>
    <cellStyle name="Normal 2 3 2 48" xfId="8000"/>
    <cellStyle name="Normal 2 3 2 49" xfId="8001"/>
    <cellStyle name="Normal 2 3 2 5" xfId="8002"/>
    <cellStyle name="Normal 2 3 2 50" xfId="8003"/>
    <cellStyle name="Normal 2 3 2 51" xfId="8004"/>
    <cellStyle name="Normal 2 3 2 52" xfId="8005"/>
    <cellStyle name="Normal 2 3 2 53" xfId="8006"/>
    <cellStyle name="Normal 2 3 2 54" xfId="8007"/>
    <cellStyle name="Normal 2 3 2 55" xfId="8008"/>
    <cellStyle name="Normal 2 3 2 56" xfId="8009"/>
    <cellStyle name="Normal 2 3 2 57" xfId="8010"/>
    <cellStyle name="Normal 2 3 2 58" xfId="8011"/>
    <cellStyle name="Normal 2 3 2 59" xfId="8012"/>
    <cellStyle name="Normal 2 3 2 6" xfId="8013"/>
    <cellStyle name="Normal 2 3 2 60" xfId="8014"/>
    <cellStyle name="Normal 2 3 2 61" xfId="8015"/>
    <cellStyle name="Normal 2 3 2 62" xfId="8016"/>
    <cellStyle name="Normal 2 3 2 63" xfId="8017"/>
    <cellStyle name="Normal 2 3 2 64" xfId="8018"/>
    <cellStyle name="Normal 2 3 2 65" xfId="8019"/>
    <cellStyle name="Normal 2 3 2 66" xfId="8020"/>
    <cellStyle name="Normal 2 3 2 67" xfId="8021"/>
    <cellStyle name="Normal 2 3 2 68" xfId="8022"/>
    <cellStyle name="Normal 2 3 2 69" xfId="8023"/>
    <cellStyle name="Normal 2 3 2 7" xfId="8024"/>
    <cellStyle name="Normal 2 3 2 70" xfId="8025"/>
    <cellStyle name="Normal 2 3 2 71" xfId="8026"/>
    <cellStyle name="Normal 2 3 2 72" xfId="8027"/>
    <cellStyle name="Normal 2 3 2 73" xfId="8028"/>
    <cellStyle name="Normal 2 3 2 74" xfId="8029"/>
    <cellStyle name="Normal 2 3 2 75" xfId="8030"/>
    <cellStyle name="Normal 2 3 2 76" xfId="8031"/>
    <cellStyle name="Normal 2 3 2 77" xfId="8032"/>
    <cellStyle name="Normal 2 3 2 78" xfId="8033"/>
    <cellStyle name="Normal 2 3 2 79" xfId="8034"/>
    <cellStyle name="Normal 2 3 2 8" xfId="8035"/>
    <cellStyle name="Normal 2 3 2 8 10" xfId="8036"/>
    <cellStyle name="Normal 2 3 2 8 11" xfId="8037"/>
    <cellStyle name="Normal 2 3 2 8 12" xfId="8038"/>
    <cellStyle name="Normal 2 3 2 8 13" xfId="8039"/>
    <cellStyle name="Normal 2 3 2 8 14" xfId="8040"/>
    <cellStyle name="Normal 2 3 2 8 15" xfId="8041"/>
    <cellStyle name="Normal 2 3 2 8 16" xfId="8042"/>
    <cellStyle name="Normal 2 3 2 8 17" xfId="8043"/>
    <cellStyle name="Normal 2 3 2 8 2" xfId="8044"/>
    <cellStyle name="Normal 2 3 2 8 3" xfId="8045"/>
    <cellStyle name="Normal 2 3 2 8 4" xfId="8046"/>
    <cellStyle name="Normal 2 3 2 8 5" xfId="8047"/>
    <cellStyle name="Normal 2 3 2 8 6" xfId="8048"/>
    <cellStyle name="Normal 2 3 2 8 7" xfId="8049"/>
    <cellStyle name="Normal 2 3 2 8 8" xfId="8050"/>
    <cellStyle name="Normal 2 3 2 8 9" xfId="8051"/>
    <cellStyle name="Normal 2 3 2 80" xfId="8052"/>
    <cellStyle name="Normal 2 3 2 81" xfId="8053"/>
    <cellStyle name="Normal 2 3 2 82" xfId="8054"/>
    <cellStyle name="Normal 2 3 2 83" xfId="8055"/>
    <cellStyle name="Normal 2 3 2 84" xfId="8056"/>
    <cellStyle name="Normal 2 3 2 9" xfId="8057"/>
    <cellStyle name="Normal 2 3 2_ELEC SAP FCST UPLOAD" xfId="8058"/>
    <cellStyle name="Normal 2 3 20" xfId="8059"/>
    <cellStyle name="Normal 2 3 21" xfId="8060"/>
    <cellStyle name="Normal 2 3 22" xfId="8061"/>
    <cellStyle name="Normal 2 3 23" xfId="8062"/>
    <cellStyle name="Normal 2 3 24" xfId="8063"/>
    <cellStyle name="Normal 2 3 25" xfId="8064"/>
    <cellStyle name="Normal 2 3 26" xfId="8065"/>
    <cellStyle name="Normal 2 3 27" xfId="8066"/>
    <cellStyle name="Normal 2 3 28" xfId="8067"/>
    <cellStyle name="Normal 2 3 29" xfId="8068"/>
    <cellStyle name="Normal 2 3 3" xfId="8069"/>
    <cellStyle name="Normal 2 3 3 10" xfId="8070"/>
    <cellStyle name="Normal 2 3 3 11" xfId="8071"/>
    <cellStyle name="Normal 2 3 3 12" xfId="8072"/>
    <cellStyle name="Normal 2 3 3 13" xfId="8073"/>
    <cellStyle name="Normal 2 3 3 14" xfId="8074"/>
    <cellStyle name="Normal 2 3 3 15" xfId="8075"/>
    <cellStyle name="Normal 2 3 3 16" xfId="8076"/>
    <cellStyle name="Normal 2 3 3 17" xfId="8077"/>
    <cellStyle name="Normal 2 3 3 18" xfId="8078"/>
    <cellStyle name="Normal 2 3 3 19" xfId="8079"/>
    <cellStyle name="Normal 2 3 3 2" xfId="8080"/>
    <cellStyle name="Normal 2 3 3 2 10" xfId="8081"/>
    <cellStyle name="Normal 2 3 3 2 11" xfId="8082"/>
    <cellStyle name="Normal 2 3 3 2 12" xfId="8083"/>
    <cellStyle name="Normal 2 3 3 2 13" xfId="8084"/>
    <cellStyle name="Normal 2 3 3 2 14" xfId="8085"/>
    <cellStyle name="Normal 2 3 3 2 15" xfId="8086"/>
    <cellStyle name="Normal 2 3 3 2 16" xfId="8087"/>
    <cellStyle name="Normal 2 3 3 2 17" xfId="8088"/>
    <cellStyle name="Normal 2 3 3 2 18" xfId="8089"/>
    <cellStyle name="Normal 2 3 3 2 19" xfId="8090"/>
    <cellStyle name="Normal 2 3 3 2 2" xfId="8091"/>
    <cellStyle name="Normal 2 3 3 2 2 10" xfId="8092"/>
    <cellStyle name="Normal 2 3 3 2 2 11" xfId="8093"/>
    <cellStyle name="Normal 2 3 3 2 2 12" xfId="8094"/>
    <cellStyle name="Normal 2 3 3 2 2 13" xfId="8095"/>
    <cellStyle name="Normal 2 3 3 2 2 14" xfId="8096"/>
    <cellStyle name="Normal 2 3 3 2 2 15" xfId="8097"/>
    <cellStyle name="Normal 2 3 3 2 2 16" xfId="8098"/>
    <cellStyle name="Normal 2 3 3 2 2 17" xfId="8099"/>
    <cellStyle name="Normal 2 3 3 2 2 18" xfId="8100"/>
    <cellStyle name="Normal 2 3 3 2 2 2" xfId="8101"/>
    <cellStyle name="Normal 2 3 3 2 2 3" xfId="8102"/>
    <cellStyle name="Normal 2 3 3 2 2 4" xfId="8103"/>
    <cellStyle name="Normal 2 3 3 2 2 5" xfId="8104"/>
    <cellStyle name="Normal 2 3 3 2 2 6" xfId="8105"/>
    <cellStyle name="Normal 2 3 3 2 2 7" xfId="8106"/>
    <cellStyle name="Normal 2 3 3 2 2 8" xfId="8107"/>
    <cellStyle name="Normal 2 3 3 2 2 9" xfId="8108"/>
    <cellStyle name="Normal 2 3 3 2 3" xfId="8109"/>
    <cellStyle name="Normal 2 3 3 2 4" xfId="8110"/>
    <cellStyle name="Normal 2 3 3 2 5" xfId="8111"/>
    <cellStyle name="Normal 2 3 3 2 6" xfId="8112"/>
    <cellStyle name="Normal 2 3 3 2 7" xfId="8113"/>
    <cellStyle name="Normal 2 3 3 2 8" xfId="8114"/>
    <cellStyle name="Normal 2 3 3 2 9" xfId="8115"/>
    <cellStyle name="Normal 2 3 3 2_ELEC SAP FCST UPLOAD" xfId="8116"/>
    <cellStyle name="Normal 2 3 3 20" xfId="8117"/>
    <cellStyle name="Normal 2 3 3 21" xfId="8118"/>
    <cellStyle name="Normal 2 3 3 22" xfId="8119"/>
    <cellStyle name="Normal 2 3 3 23" xfId="8120"/>
    <cellStyle name="Normal 2 3 3 24" xfId="8121"/>
    <cellStyle name="Normal 2 3 3 25" xfId="8122"/>
    <cellStyle name="Normal 2 3 3 26" xfId="8123"/>
    <cellStyle name="Normal 2 3 3 27" xfId="8124"/>
    <cellStyle name="Normal 2 3 3 28" xfId="8125"/>
    <cellStyle name="Normal 2 3 3 29" xfId="8126"/>
    <cellStyle name="Normal 2 3 3 3" xfId="8127"/>
    <cellStyle name="Normal 2 3 3 30" xfId="8128"/>
    <cellStyle name="Normal 2 3 3 31" xfId="8129"/>
    <cellStyle name="Normal 2 3 3 32" xfId="8130"/>
    <cellStyle name="Normal 2 3 3 33" xfId="8131"/>
    <cellStyle name="Normal 2 3 3 34" xfId="8132"/>
    <cellStyle name="Normal 2 3 3 35" xfId="8133"/>
    <cellStyle name="Normal 2 3 3 36" xfId="8134"/>
    <cellStyle name="Normal 2 3 3 37" xfId="8135"/>
    <cellStyle name="Normal 2 3 3 38" xfId="8136"/>
    <cellStyle name="Normal 2 3 3 39" xfId="8137"/>
    <cellStyle name="Normal 2 3 3 4" xfId="8138"/>
    <cellStyle name="Normal 2 3 3 40" xfId="8139"/>
    <cellStyle name="Normal 2 3 3 41" xfId="8140"/>
    <cellStyle name="Normal 2 3 3 42" xfId="8141"/>
    <cellStyle name="Normal 2 3 3 43" xfId="8142"/>
    <cellStyle name="Normal 2 3 3 44" xfId="8143"/>
    <cellStyle name="Normal 2 3 3 45" xfId="8144"/>
    <cellStyle name="Normal 2 3 3 46" xfId="8145"/>
    <cellStyle name="Normal 2 3 3 47" xfId="8146"/>
    <cellStyle name="Normal 2 3 3 48" xfId="8147"/>
    <cellStyle name="Normal 2 3 3 49" xfId="8148"/>
    <cellStyle name="Normal 2 3 3 5" xfId="8149"/>
    <cellStyle name="Normal 2 3 3 50" xfId="8150"/>
    <cellStyle name="Normal 2 3 3 51" xfId="8151"/>
    <cellStyle name="Normal 2 3 3 52" xfId="8152"/>
    <cellStyle name="Normal 2 3 3 53" xfId="8153"/>
    <cellStyle name="Normal 2 3 3 54" xfId="8154"/>
    <cellStyle name="Normal 2 3 3 55" xfId="8155"/>
    <cellStyle name="Normal 2 3 3 56" xfId="8156"/>
    <cellStyle name="Normal 2 3 3 57" xfId="8157"/>
    <cellStyle name="Normal 2 3 3 58" xfId="8158"/>
    <cellStyle name="Normal 2 3 3 59" xfId="8159"/>
    <cellStyle name="Normal 2 3 3 6" xfId="8160"/>
    <cellStyle name="Normal 2 3 3 60" xfId="8161"/>
    <cellStyle name="Normal 2 3 3 61" xfId="8162"/>
    <cellStyle name="Normal 2 3 3 62" xfId="8163"/>
    <cellStyle name="Normal 2 3 3 63" xfId="8164"/>
    <cellStyle name="Normal 2 3 3 64" xfId="8165"/>
    <cellStyle name="Normal 2 3 3 65" xfId="8166"/>
    <cellStyle name="Normal 2 3 3 66" xfId="8167"/>
    <cellStyle name="Normal 2 3 3 67" xfId="8168"/>
    <cellStyle name="Normal 2 3 3 68" xfId="8169"/>
    <cellStyle name="Normal 2 3 3 69" xfId="8170"/>
    <cellStyle name="Normal 2 3 3 7" xfId="8171"/>
    <cellStyle name="Normal 2 3 3 7 10" xfId="8172"/>
    <cellStyle name="Normal 2 3 3 7 11" xfId="8173"/>
    <cellStyle name="Normal 2 3 3 7 12" xfId="8174"/>
    <cellStyle name="Normal 2 3 3 7 13" xfId="8175"/>
    <cellStyle name="Normal 2 3 3 7 14" xfId="8176"/>
    <cellStyle name="Normal 2 3 3 7 15" xfId="8177"/>
    <cellStyle name="Normal 2 3 3 7 16" xfId="8178"/>
    <cellStyle name="Normal 2 3 3 7 17" xfId="8179"/>
    <cellStyle name="Normal 2 3 3 7 2" xfId="8180"/>
    <cellStyle name="Normal 2 3 3 7 3" xfId="8181"/>
    <cellStyle name="Normal 2 3 3 7 4" xfId="8182"/>
    <cellStyle name="Normal 2 3 3 7 5" xfId="8183"/>
    <cellStyle name="Normal 2 3 3 7 6" xfId="8184"/>
    <cellStyle name="Normal 2 3 3 7 7" xfId="8185"/>
    <cellStyle name="Normal 2 3 3 7 8" xfId="8186"/>
    <cellStyle name="Normal 2 3 3 7 9" xfId="8187"/>
    <cellStyle name="Normal 2 3 3 70" xfId="8188"/>
    <cellStyle name="Normal 2 3 3 71" xfId="8189"/>
    <cellStyle name="Normal 2 3 3 72" xfId="8190"/>
    <cellStyle name="Normal 2 3 3 73" xfId="8191"/>
    <cellStyle name="Normal 2 3 3 74" xfId="8192"/>
    <cellStyle name="Normal 2 3 3 75" xfId="8193"/>
    <cellStyle name="Normal 2 3 3 76" xfId="8194"/>
    <cellStyle name="Normal 2 3 3 77" xfId="8195"/>
    <cellStyle name="Normal 2 3 3 78" xfId="8196"/>
    <cellStyle name="Normal 2 3 3 79" xfId="8197"/>
    <cellStyle name="Normal 2 3 3 8" xfId="8198"/>
    <cellStyle name="Normal 2 3 3 80" xfId="8199"/>
    <cellStyle name="Normal 2 3 3 81" xfId="8200"/>
    <cellStyle name="Normal 2 3 3 82" xfId="8201"/>
    <cellStyle name="Normal 2 3 3 83" xfId="8202"/>
    <cellStyle name="Normal 2 3 3 9" xfId="8203"/>
    <cellStyle name="Normal 2 3 3_ELEC SAP FCST UPLOAD" xfId="8204"/>
    <cellStyle name="Normal 2 3 30" xfId="8205"/>
    <cellStyle name="Normal 2 3 31" xfId="8206"/>
    <cellStyle name="Normal 2 3 32" xfId="8207"/>
    <cellStyle name="Normal 2 3 33" xfId="8208"/>
    <cellStyle name="Normal 2 3 34" xfId="8209"/>
    <cellStyle name="Normal 2 3 35" xfId="8210"/>
    <cellStyle name="Normal 2 3 36" xfId="8211"/>
    <cellStyle name="Normal 2 3 37" xfId="8212"/>
    <cellStyle name="Normal 2 3 38" xfId="8213"/>
    <cellStyle name="Normal 2 3 39" xfId="8214"/>
    <cellStyle name="Normal 2 3 4" xfId="8215"/>
    <cellStyle name="Normal 2 3 4 10" xfId="8216"/>
    <cellStyle name="Normal 2 3 4 11" xfId="8217"/>
    <cellStyle name="Normal 2 3 4 12" xfId="8218"/>
    <cellStyle name="Normal 2 3 4 13" xfId="8219"/>
    <cellStyle name="Normal 2 3 4 14" xfId="8220"/>
    <cellStyle name="Normal 2 3 4 15" xfId="8221"/>
    <cellStyle name="Normal 2 3 4 16" xfId="8222"/>
    <cellStyle name="Normal 2 3 4 17" xfId="8223"/>
    <cellStyle name="Normal 2 3 4 18" xfId="8224"/>
    <cellStyle name="Normal 2 3 4 19" xfId="8225"/>
    <cellStyle name="Normal 2 3 4 2" xfId="8226"/>
    <cellStyle name="Normal 2 3 4 2 10" xfId="8227"/>
    <cellStyle name="Normal 2 3 4 2 11" xfId="8228"/>
    <cellStyle name="Normal 2 3 4 2 12" xfId="8229"/>
    <cellStyle name="Normal 2 3 4 2 13" xfId="8230"/>
    <cellStyle name="Normal 2 3 4 2 14" xfId="8231"/>
    <cellStyle name="Normal 2 3 4 2 15" xfId="8232"/>
    <cellStyle name="Normal 2 3 4 2 16" xfId="8233"/>
    <cellStyle name="Normal 2 3 4 2 17" xfId="8234"/>
    <cellStyle name="Normal 2 3 4 2 18" xfId="8235"/>
    <cellStyle name="Normal 2 3 4 2 2" xfId="8236"/>
    <cellStyle name="Normal 2 3 4 2 3" xfId="8237"/>
    <cellStyle name="Normal 2 3 4 2 4" xfId="8238"/>
    <cellStyle name="Normal 2 3 4 2 5" xfId="8239"/>
    <cellStyle name="Normal 2 3 4 2 6" xfId="8240"/>
    <cellStyle name="Normal 2 3 4 2 7" xfId="8241"/>
    <cellStyle name="Normal 2 3 4 2 8" xfId="8242"/>
    <cellStyle name="Normal 2 3 4 2 9" xfId="8243"/>
    <cellStyle name="Normal 2 3 4 20" xfId="8244"/>
    <cellStyle name="Normal 2 3 4 21" xfId="8245"/>
    <cellStyle name="Normal 2 3 4 22" xfId="8246"/>
    <cellStyle name="Normal 2 3 4 23" xfId="8247"/>
    <cellStyle name="Normal 2 3 4 24" xfId="8248"/>
    <cellStyle name="Normal 2 3 4 25" xfId="8249"/>
    <cellStyle name="Normal 2 3 4 26" xfId="8250"/>
    <cellStyle name="Normal 2 3 4 27" xfId="8251"/>
    <cellStyle name="Normal 2 3 4 28" xfId="8252"/>
    <cellStyle name="Normal 2 3 4 29" xfId="8253"/>
    <cellStyle name="Normal 2 3 4 3" xfId="8254"/>
    <cellStyle name="Normal 2 3 4 30" xfId="8255"/>
    <cellStyle name="Normal 2 3 4 31" xfId="8256"/>
    <cellStyle name="Normal 2 3 4 32" xfId="8257"/>
    <cellStyle name="Normal 2 3 4 33" xfId="8258"/>
    <cellStyle name="Normal 2 3 4 34" xfId="8259"/>
    <cellStyle name="Normal 2 3 4 35" xfId="8260"/>
    <cellStyle name="Normal 2 3 4 36" xfId="8261"/>
    <cellStyle name="Normal 2 3 4 37" xfId="8262"/>
    <cellStyle name="Normal 2 3 4 38" xfId="8263"/>
    <cellStyle name="Normal 2 3 4 39" xfId="8264"/>
    <cellStyle name="Normal 2 3 4 4" xfId="8265"/>
    <cellStyle name="Normal 2 3 4 4 10" xfId="8266"/>
    <cellStyle name="Normal 2 3 4 4 11" xfId="8267"/>
    <cellStyle name="Normal 2 3 4 4 12" xfId="8268"/>
    <cellStyle name="Normal 2 3 4 4 13" xfId="8269"/>
    <cellStyle name="Normal 2 3 4 4 14" xfId="8270"/>
    <cellStyle name="Normal 2 3 4 4 15" xfId="8271"/>
    <cellStyle name="Normal 2 3 4 4 16" xfId="8272"/>
    <cellStyle name="Normal 2 3 4 4 17" xfId="8273"/>
    <cellStyle name="Normal 2 3 4 4 2" xfId="8274"/>
    <cellStyle name="Normal 2 3 4 4 3" xfId="8275"/>
    <cellStyle name="Normal 2 3 4 4 4" xfId="8276"/>
    <cellStyle name="Normal 2 3 4 4 5" xfId="8277"/>
    <cellStyle name="Normal 2 3 4 4 6" xfId="8278"/>
    <cellStyle name="Normal 2 3 4 4 7" xfId="8279"/>
    <cellStyle name="Normal 2 3 4 4 8" xfId="8280"/>
    <cellStyle name="Normal 2 3 4 4 9" xfId="8281"/>
    <cellStyle name="Normal 2 3 4 40" xfId="8282"/>
    <cellStyle name="Normal 2 3 4 41" xfId="8283"/>
    <cellStyle name="Normal 2 3 4 42" xfId="8284"/>
    <cellStyle name="Normal 2 3 4 43" xfId="8285"/>
    <cellStyle name="Normal 2 3 4 44" xfId="8286"/>
    <cellStyle name="Normal 2 3 4 45" xfId="8287"/>
    <cellStyle name="Normal 2 3 4 46" xfId="8288"/>
    <cellStyle name="Normal 2 3 4 47" xfId="8289"/>
    <cellStyle name="Normal 2 3 4 48" xfId="8290"/>
    <cellStyle name="Normal 2 3 4 49" xfId="8291"/>
    <cellStyle name="Normal 2 3 4 5" xfId="8292"/>
    <cellStyle name="Normal 2 3 4 50" xfId="8293"/>
    <cellStyle name="Normal 2 3 4 51" xfId="8294"/>
    <cellStyle name="Normal 2 3 4 52" xfId="8295"/>
    <cellStyle name="Normal 2 3 4 53" xfId="8296"/>
    <cellStyle name="Normal 2 3 4 54" xfId="8297"/>
    <cellStyle name="Normal 2 3 4 55" xfId="8298"/>
    <cellStyle name="Normal 2 3 4 56" xfId="8299"/>
    <cellStyle name="Normal 2 3 4 57" xfId="8300"/>
    <cellStyle name="Normal 2 3 4 58" xfId="8301"/>
    <cellStyle name="Normal 2 3 4 59" xfId="8302"/>
    <cellStyle name="Normal 2 3 4 6" xfId="8303"/>
    <cellStyle name="Normal 2 3 4 60" xfId="8304"/>
    <cellStyle name="Normal 2 3 4 61" xfId="8305"/>
    <cellStyle name="Normal 2 3 4 62" xfId="8306"/>
    <cellStyle name="Normal 2 3 4 63" xfId="8307"/>
    <cellStyle name="Normal 2 3 4 64" xfId="8308"/>
    <cellStyle name="Normal 2 3 4 65" xfId="8309"/>
    <cellStyle name="Normal 2 3 4 66" xfId="8310"/>
    <cellStyle name="Normal 2 3 4 67" xfId="8311"/>
    <cellStyle name="Normal 2 3 4 68" xfId="8312"/>
    <cellStyle name="Normal 2 3 4 69" xfId="8313"/>
    <cellStyle name="Normal 2 3 4 7" xfId="8314"/>
    <cellStyle name="Normal 2 3 4 70" xfId="8315"/>
    <cellStyle name="Normal 2 3 4 71" xfId="8316"/>
    <cellStyle name="Normal 2 3 4 72" xfId="8317"/>
    <cellStyle name="Normal 2 3 4 73" xfId="8318"/>
    <cellStyle name="Normal 2 3 4 74" xfId="8319"/>
    <cellStyle name="Normal 2 3 4 75" xfId="8320"/>
    <cellStyle name="Normal 2 3 4 76" xfId="8321"/>
    <cellStyle name="Normal 2 3 4 77" xfId="8322"/>
    <cellStyle name="Normal 2 3 4 78" xfId="8323"/>
    <cellStyle name="Normal 2 3 4 79" xfId="8324"/>
    <cellStyle name="Normal 2 3 4 8" xfId="8325"/>
    <cellStyle name="Normal 2 3 4 80" xfId="8326"/>
    <cellStyle name="Normal 2 3 4 9" xfId="8327"/>
    <cellStyle name="Normal 2 3 4_ELEC SAP FCST UPLOAD" xfId="8328"/>
    <cellStyle name="Normal 2 3 40" xfId="8329"/>
    <cellStyle name="Normal 2 3 41" xfId="8330"/>
    <cellStyle name="Normal 2 3 42" xfId="8331"/>
    <cellStyle name="Normal 2 3 43" xfId="8332"/>
    <cellStyle name="Normal 2 3 44" xfId="8333"/>
    <cellStyle name="Normal 2 3 45" xfId="8334"/>
    <cellStyle name="Normal 2 3 46" xfId="8335"/>
    <cellStyle name="Normal 2 3 47" xfId="8336"/>
    <cellStyle name="Normal 2 3 48" xfId="8337"/>
    <cellStyle name="Normal 2 3 49" xfId="8338"/>
    <cellStyle name="Normal 2 3 5" xfId="8339"/>
    <cellStyle name="Normal 2 3 50" xfId="8340"/>
    <cellStyle name="Normal 2 3 51" xfId="8341"/>
    <cellStyle name="Normal 2 3 52" xfId="8342"/>
    <cellStyle name="Normal 2 3 53" xfId="8343"/>
    <cellStyle name="Normal 2 3 54" xfId="8344"/>
    <cellStyle name="Normal 2 3 55" xfId="8345"/>
    <cellStyle name="Normal 2 3 56" xfId="8346"/>
    <cellStyle name="Normal 2 3 57" xfId="8347"/>
    <cellStyle name="Normal 2 3 58" xfId="8348"/>
    <cellStyle name="Normal 2 3 59" xfId="8349"/>
    <cellStyle name="Normal 2 3 6" xfId="8350"/>
    <cellStyle name="Normal 2 3 60" xfId="8351"/>
    <cellStyle name="Normal 2 3 61" xfId="8352"/>
    <cellStyle name="Normal 2 3 62" xfId="8353"/>
    <cellStyle name="Normal 2 3 63" xfId="8354"/>
    <cellStyle name="Normal 2 3 64" xfId="8355"/>
    <cellStyle name="Normal 2 3 65" xfId="8356"/>
    <cellStyle name="Normal 2 3 66" xfId="8357"/>
    <cellStyle name="Normal 2 3 67" xfId="8358"/>
    <cellStyle name="Normal 2 3 68" xfId="8359"/>
    <cellStyle name="Normal 2 3 69" xfId="8360"/>
    <cellStyle name="Normal 2 3 7" xfId="8361"/>
    <cellStyle name="Normal 2 3 70" xfId="8362"/>
    <cellStyle name="Normal 2 3 71" xfId="8363"/>
    <cellStyle name="Normal 2 3 72" xfId="8364"/>
    <cellStyle name="Normal 2 3 73" xfId="8365"/>
    <cellStyle name="Normal 2 3 74" xfId="8366"/>
    <cellStyle name="Normal 2 3 75" xfId="8367"/>
    <cellStyle name="Normal 2 3 76" xfId="8368"/>
    <cellStyle name="Normal 2 3 77" xfId="8369"/>
    <cellStyle name="Normal 2 3 78" xfId="8370"/>
    <cellStyle name="Normal 2 3 79" xfId="8371"/>
    <cellStyle name="Normal 2 3 8" xfId="8372"/>
    <cellStyle name="Normal 2 3 8 10" xfId="8373"/>
    <cellStyle name="Normal 2 3 8 11" xfId="8374"/>
    <cellStyle name="Normal 2 3 8 12" xfId="8375"/>
    <cellStyle name="Normal 2 3 8 13" xfId="8376"/>
    <cellStyle name="Normal 2 3 8 14" xfId="8377"/>
    <cellStyle name="Normal 2 3 8 15" xfId="8378"/>
    <cellStyle name="Normal 2 3 8 16" xfId="8379"/>
    <cellStyle name="Normal 2 3 8 17" xfId="8380"/>
    <cellStyle name="Normal 2 3 8 2" xfId="8381"/>
    <cellStyle name="Normal 2 3 8 3" xfId="8382"/>
    <cellStyle name="Normal 2 3 8 4" xfId="8383"/>
    <cellStyle name="Normal 2 3 8 5" xfId="8384"/>
    <cellStyle name="Normal 2 3 8 6" xfId="8385"/>
    <cellStyle name="Normal 2 3 8 7" xfId="8386"/>
    <cellStyle name="Normal 2 3 8 8" xfId="8387"/>
    <cellStyle name="Normal 2 3 8 9" xfId="8388"/>
    <cellStyle name="Normal 2 3 80" xfId="8389"/>
    <cellStyle name="Normal 2 3 81" xfId="8390"/>
    <cellStyle name="Normal 2 3 82" xfId="8391"/>
    <cellStyle name="Normal 2 3 83" xfId="8392"/>
    <cellStyle name="Normal 2 3 84" xfId="8393"/>
    <cellStyle name="Normal 2 3 85" xfId="8394"/>
    <cellStyle name="Normal 2 3 9" xfId="8395"/>
    <cellStyle name="Normal 2 3_Customer Operations Business Plan Input Reqs (3)" xfId="8396"/>
    <cellStyle name="Normal 2 30" xfId="8397"/>
    <cellStyle name="Normal 2 31" xfId="8398"/>
    <cellStyle name="Normal 2 32" xfId="8399"/>
    <cellStyle name="Normal 2 33" xfId="8400"/>
    <cellStyle name="Normal 2 34" xfId="8401"/>
    <cellStyle name="Normal 2 35" xfId="8402"/>
    <cellStyle name="Normal 2 36" xfId="8403"/>
    <cellStyle name="Normal 2 37" xfId="8404"/>
    <cellStyle name="Normal 2 38" xfId="8405"/>
    <cellStyle name="Normal 2 39" xfId="8406"/>
    <cellStyle name="Normal 2 4" xfId="8407"/>
    <cellStyle name="Normal 2 4 10" xfId="8408"/>
    <cellStyle name="Normal 2 4 11" xfId="8409"/>
    <cellStyle name="Normal 2 4 12" xfId="8410"/>
    <cellStyle name="Normal 2 4 13" xfId="8411"/>
    <cellStyle name="Normal 2 4 14" xfId="8412"/>
    <cellStyle name="Normal 2 4 15" xfId="8413"/>
    <cellStyle name="Normal 2 4 16" xfId="8414"/>
    <cellStyle name="Normal 2 4 17" xfId="8415"/>
    <cellStyle name="Normal 2 4 18" xfId="8416"/>
    <cellStyle name="Normal 2 4 19" xfId="8417"/>
    <cellStyle name="Normal 2 4 2" xfId="8418"/>
    <cellStyle name="Normal 2 4 2 10" xfId="8419"/>
    <cellStyle name="Normal 2 4 2 11" xfId="8420"/>
    <cellStyle name="Normal 2 4 2 12" xfId="8421"/>
    <cellStyle name="Normal 2 4 2 13" xfId="8422"/>
    <cellStyle name="Normal 2 4 2 14" xfId="8423"/>
    <cellStyle name="Normal 2 4 2 15" xfId="8424"/>
    <cellStyle name="Normal 2 4 2 16" xfId="8425"/>
    <cellStyle name="Normal 2 4 2 17" xfId="8426"/>
    <cellStyle name="Normal 2 4 2 18" xfId="8427"/>
    <cellStyle name="Normal 2 4 2 19" xfId="8428"/>
    <cellStyle name="Normal 2 4 2 2" xfId="8429"/>
    <cellStyle name="Normal 2 4 2 2 10" xfId="8430"/>
    <cellStyle name="Normal 2 4 2 2 11" xfId="8431"/>
    <cellStyle name="Normal 2 4 2 2 12" xfId="8432"/>
    <cellStyle name="Normal 2 4 2 2 13" xfId="8433"/>
    <cellStyle name="Normal 2 4 2 2 14" xfId="8434"/>
    <cellStyle name="Normal 2 4 2 2 15" xfId="8435"/>
    <cellStyle name="Normal 2 4 2 2 16" xfId="8436"/>
    <cellStyle name="Normal 2 4 2 2 17" xfId="8437"/>
    <cellStyle name="Normal 2 4 2 2 18" xfId="8438"/>
    <cellStyle name="Normal 2 4 2 2 19" xfId="8439"/>
    <cellStyle name="Normal 2 4 2 2 2" xfId="8440"/>
    <cellStyle name="Normal 2 4 2 2 2 10" xfId="8441"/>
    <cellStyle name="Normal 2 4 2 2 2 11" xfId="8442"/>
    <cellStyle name="Normal 2 4 2 2 2 12" xfId="8443"/>
    <cellStyle name="Normal 2 4 2 2 2 13" xfId="8444"/>
    <cellStyle name="Normal 2 4 2 2 2 14" xfId="8445"/>
    <cellStyle name="Normal 2 4 2 2 2 15" xfId="8446"/>
    <cellStyle name="Normal 2 4 2 2 2 16" xfId="8447"/>
    <cellStyle name="Normal 2 4 2 2 2 17" xfId="8448"/>
    <cellStyle name="Normal 2 4 2 2 2 2" xfId="8449"/>
    <cellStyle name="Normal 2 4 2 2 2 3" xfId="8450"/>
    <cellStyle name="Normal 2 4 2 2 2 4" xfId="8451"/>
    <cellStyle name="Normal 2 4 2 2 2 5" xfId="8452"/>
    <cellStyle name="Normal 2 4 2 2 2 6" xfId="8453"/>
    <cellStyle name="Normal 2 4 2 2 2 7" xfId="8454"/>
    <cellStyle name="Normal 2 4 2 2 2 8" xfId="8455"/>
    <cellStyle name="Normal 2 4 2 2 2 9" xfId="8456"/>
    <cellStyle name="Normal 2 4 2 2 20" xfId="8457"/>
    <cellStyle name="Normal 2 4 2 2 21" xfId="8458"/>
    <cellStyle name="Normal 2 4 2 2 22" xfId="8459"/>
    <cellStyle name="Normal 2 4 2 2 23" xfId="8460"/>
    <cellStyle name="Normal 2 4 2 2 24" xfId="8461"/>
    <cellStyle name="Normal 2 4 2 2 25" xfId="8462"/>
    <cellStyle name="Normal 2 4 2 2 26" xfId="8463"/>
    <cellStyle name="Normal 2 4 2 2 27" xfId="8464"/>
    <cellStyle name="Normal 2 4 2 2 28" xfId="8465"/>
    <cellStyle name="Normal 2 4 2 2 29" xfId="8466"/>
    <cellStyle name="Normal 2 4 2 2 3" xfId="8467"/>
    <cellStyle name="Normal 2 4 2 2 30" xfId="8468"/>
    <cellStyle name="Normal 2 4 2 2 31" xfId="8469"/>
    <cellStyle name="Normal 2 4 2 2 32" xfId="8470"/>
    <cellStyle name="Normal 2 4 2 2 33" xfId="8471"/>
    <cellStyle name="Normal 2 4 2 2 34" xfId="8472"/>
    <cellStyle name="Normal 2 4 2 2 35" xfId="8473"/>
    <cellStyle name="Normal 2 4 2 2 36" xfId="8474"/>
    <cellStyle name="Normal 2 4 2 2 37" xfId="8475"/>
    <cellStyle name="Normal 2 4 2 2 38" xfId="8476"/>
    <cellStyle name="Normal 2 4 2 2 39" xfId="8477"/>
    <cellStyle name="Normal 2 4 2 2 4" xfId="8478"/>
    <cellStyle name="Normal 2 4 2 2 40" xfId="8479"/>
    <cellStyle name="Normal 2 4 2 2 41" xfId="8480"/>
    <cellStyle name="Normal 2 4 2 2 42" xfId="8481"/>
    <cellStyle name="Normal 2 4 2 2 43" xfId="8482"/>
    <cellStyle name="Normal 2 4 2 2 44" xfId="8483"/>
    <cellStyle name="Normal 2 4 2 2 45" xfId="8484"/>
    <cellStyle name="Normal 2 4 2 2 46" xfId="8485"/>
    <cellStyle name="Normal 2 4 2 2 47" xfId="8486"/>
    <cellStyle name="Normal 2 4 2 2 48" xfId="8487"/>
    <cellStyle name="Normal 2 4 2 2 49" xfId="8488"/>
    <cellStyle name="Normal 2 4 2 2 5" xfId="8489"/>
    <cellStyle name="Normal 2 4 2 2 50" xfId="8490"/>
    <cellStyle name="Normal 2 4 2 2 51" xfId="8491"/>
    <cellStyle name="Normal 2 4 2 2 52" xfId="8492"/>
    <cellStyle name="Normal 2 4 2 2 53" xfId="8493"/>
    <cellStyle name="Normal 2 4 2 2 54" xfId="8494"/>
    <cellStyle name="Normal 2 4 2 2 55" xfId="8495"/>
    <cellStyle name="Normal 2 4 2 2 56" xfId="8496"/>
    <cellStyle name="Normal 2 4 2 2 57" xfId="8497"/>
    <cellStyle name="Normal 2 4 2 2 58" xfId="8498"/>
    <cellStyle name="Normal 2 4 2 2 59" xfId="8499"/>
    <cellStyle name="Normal 2 4 2 2 6" xfId="8500"/>
    <cellStyle name="Normal 2 4 2 2 60" xfId="8501"/>
    <cellStyle name="Normal 2 4 2 2 61" xfId="8502"/>
    <cellStyle name="Normal 2 4 2 2 62" xfId="8503"/>
    <cellStyle name="Normal 2 4 2 2 63" xfId="8504"/>
    <cellStyle name="Normal 2 4 2 2 64" xfId="8505"/>
    <cellStyle name="Normal 2 4 2 2 65" xfId="8506"/>
    <cellStyle name="Normal 2 4 2 2 66" xfId="8507"/>
    <cellStyle name="Normal 2 4 2 2 67" xfId="8508"/>
    <cellStyle name="Normal 2 4 2 2 68" xfId="8509"/>
    <cellStyle name="Normal 2 4 2 2 69" xfId="8510"/>
    <cellStyle name="Normal 2 4 2 2 7" xfId="8511"/>
    <cellStyle name="Normal 2 4 2 2 70" xfId="8512"/>
    <cellStyle name="Normal 2 4 2 2 71" xfId="8513"/>
    <cellStyle name="Normal 2 4 2 2 72" xfId="8514"/>
    <cellStyle name="Normal 2 4 2 2 73" xfId="8515"/>
    <cellStyle name="Normal 2 4 2 2 74" xfId="8516"/>
    <cellStyle name="Normal 2 4 2 2 75" xfId="8517"/>
    <cellStyle name="Normal 2 4 2 2 76" xfId="8518"/>
    <cellStyle name="Normal 2 4 2 2 77" xfId="8519"/>
    <cellStyle name="Normal 2 4 2 2 78" xfId="8520"/>
    <cellStyle name="Normal 2 4 2 2 8" xfId="8521"/>
    <cellStyle name="Normal 2 4 2 2 9" xfId="8522"/>
    <cellStyle name="Normal 2 4 2 20" xfId="8523"/>
    <cellStyle name="Normal 2 4 2 21" xfId="8524"/>
    <cellStyle name="Normal 2 4 2 22" xfId="8525"/>
    <cellStyle name="Normal 2 4 2 23" xfId="8526"/>
    <cellStyle name="Normal 2 4 2 24" xfId="8527"/>
    <cellStyle name="Normal 2 4 2 25" xfId="8528"/>
    <cellStyle name="Normal 2 4 2 26" xfId="8529"/>
    <cellStyle name="Normal 2 4 2 27" xfId="8530"/>
    <cellStyle name="Normal 2 4 2 28" xfId="8531"/>
    <cellStyle name="Normal 2 4 2 29" xfId="8532"/>
    <cellStyle name="Normal 2 4 2 3" xfId="8533"/>
    <cellStyle name="Normal 2 4 2 3 10" xfId="8534"/>
    <cellStyle name="Normal 2 4 2 3 11" xfId="8535"/>
    <cellStyle name="Normal 2 4 2 3 12" xfId="8536"/>
    <cellStyle name="Normal 2 4 2 3 13" xfId="8537"/>
    <cellStyle name="Normal 2 4 2 3 14" xfId="8538"/>
    <cellStyle name="Normal 2 4 2 3 15" xfId="8539"/>
    <cellStyle name="Normal 2 4 2 3 16" xfId="8540"/>
    <cellStyle name="Normal 2 4 2 3 17" xfId="8541"/>
    <cellStyle name="Normal 2 4 2 3 2" xfId="8542"/>
    <cellStyle name="Normal 2 4 2 3 3" xfId="8543"/>
    <cellStyle name="Normal 2 4 2 3 4" xfId="8544"/>
    <cellStyle name="Normal 2 4 2 3 5" xfId="8545"/>
    <cellStyle name="Normal 2 4 2 3 6" xfId="8546"/>
    <cellStyle name="Normal 2 4 2 3 7" xfId="8547"/>
    <cellStyle name="Normal 2 4 2 3 8" xfId="8548"/>
    <cellStyle name="Normal 2 4 2 3 9" xfId="8549"/>
    <cellStyle name="Normal 2 4 2 30" xfId="8550"/>
    <cellStyle name="Normal 2 4 2 31" xfId="8551"/>
    <cellStyle name="Normal 2 4 2 32" xfId="8552"/>
    <cellStyle name="Normal 2 4 2 33" xfId="8553"/>
    <cellStyle name="Normal 2 4 2 34" xfId="8554"/>
    <cellStyle name="Normal 2 4 2 35" xfId="8555"/>
    <cellStyle name="Normal 2 4 2 36" xfId="8556"/>
    <cellStyle name="Normal 2 4 2 37" xfId="8557"/>
    <cellStyle name="Normal 2 4 2 38" xfId="8558"/>
    <cellStyle name="Normal 2 4 2 39" xfId="8559"/>
    <cellStyle name="Normal 2 4 2 4" xfId="8560"/>
    <cellStyle name="Normal 2 4 2 40" xfId="8561"/>
    <cellStyle name="Normal 2 4 2 41" xfId="8562"/>
    <cellStyle name="Normal 2 4 2 42" xfId="8563"/>
    <cellStyle name="Normal 2 4 2 43" xfId="8564"/>
    <cellStyle name="Normal 2 4 2 44" xfId="8565"/>
    <cellStyle name="Normal 2 4 2 45" xfId="8566"/>
    <cellStyle name="Normal 2 4 2 46" xfId="8567"/>
    <cellStyle name="Normal 2 4 2 47" xfId="8568"/>
    <cellStyle name="Normal 2 4 2 48" xfId="8569"/>
    <cellStyle name="Normal 2 4 2 49" xfId="8570"/>
    <cellStyle name="Normal 2 4 2 5" xfId="8571"/>
    <cellStyle name="Normal 2 4 2 50" xfId="8572"/>
    <cellStyle name="Normal 2 4 2 51" xfId="8573"/>
    <cellStyle name="Normal 2 4 2 52" xfId="8574"/>
    <cellStyle name="Normal 2 4 2 53" xfId="8575"/>
    <cellStyle name="Normal 2 4 2 54" xfId="8576"/>
    <cellStyle name="Normal 2 4 2 55" xfId="8577"/>
    <cellStyle name="Normal 2 4 2 56" xfId="8578"/>
    <cellStyle name="Normal 2 4 2 57" xfId="8579"/>
    <cellStyle name="Normal 2 4 2 58" xfId="8580"/>
    <cellStyle name="Normal 2 4 2 59" xfId="8581"/>
    <cellStyle name="Normal 2 4 2 6" xfId="8582"/>
    <cellStyle name="Normal 2 4 2 60" xfId="8583"/>
    <cellStyle name="Normal 2 4 2 61" xfId="8584"/>
    <cellStyle name="Normal 2 4 2 62" xfId="8585"/>
    <cellStyle name="Normal 2 4 2 63" xfId="8586"/>
    <cellStyle name="Normal 2 4 2 64" xfId="8587"/>
    <cellStyle name="Normal 2 4 2 65" xfId="8588"/>
    <cellStyle name="Normal 2 4 2 66" xfId="8589"/>
    <cellStyle name="Normal 2 4 2 67" xfId="8590"/>
    <cellStyle name="Normal 2 4 2 68" xfId="8591"/>
    <cellStyle name="Normal 2 4 2 69" xfId="8592"/>
    <cellStyle name="Normal 2 4 2 7" xfId="8593"/>
    <cellStyle name="Normal 2 4 2 70" xfId="8594"/>
    <cellStyle name="Normal 2 4 2 71" xfId="8595"/>
    <cellStyle name="Normal 2 4 2 72" xfId="8596"/>
    <cellStyle name="Normal 2 4 2 73" xfId="8597"/>
    <cellStyle name="Normal 2 4 2 74" xfId="8598"/>
    <cellStyle name="Normal 2 4 2 75" xfId="8599"/>
    <cellStyle name="Normal 2 4 2 76" xfId="8600"/>
    <cellStyle name="Normal 2 4 2 77" xfId="8601"/>
    <cellStyle name="Normal 2 4 2 78" xfId="8602"/>
    <cellStyle name="Normal 2 4 2 8" xfId="8603"/>
    <cellStyle name="Normal 2 4 2 9" xfId="8604"/>
    <cellStyle name="Normal 2 4 20" xfId="8605"/>
    <cellStyle name="Normal 2 4 21" xfId="8606"/>
    <cellStyle name="Normal 2 4 22" xfId="8607"/>
    <cellStyle name="Normal 2 4 23" xfId="8608"/>
    <cellStyle name="Normal 2 4 24" xfId="8609"/>
    <cellStyle name="Normal 2 4 25" xfId="8610"/>
    <cellStyle name="Normal 2 4 26" xfId="8611"/>
    <cellStyle name="Normal 2 4 27" xfId="8612"/>
    <cellStyle name="Normal 2 4 28" xfId="8613"/>
    <cellStyle name="Normal 2 4 29" xfId="8614"/>
    <cellStyle name="Normal 2 4 3" xfId="8615"/>
    <cellStyle name="Normal 2 4 30" xfId="8616"/>
    <cellStyle name="Normal 2 4 31" xfId="8617"/>
    <cellStyle name="Normal 2 4 32" xfId="8618"/>
    <cellStyle name="Normal 2 4 33" xfId="8619"/>
    <cellStyle name="Normal 2 4 34" xfId="8620"/>
    <cellStyle name="Normal 2 4 35" xfId="8621"/>
    <cellStyle name="Normal 2 4 36" xfId="8622"/>
    <cellStyle name="Normal 2 4 37" xfId="8623"/>
    <cellStyle name="Normal 2 4 38" xfId="8624"/>
    <cellStyle name="Normal 2 4 39" xfId="8625"/>
    <cellStyle name="Normal 2 4 4" xfId="8626"/>
    <cellStyle name="Normal 2 4 40" xfId="8627"/>
    <cellStyle name="Normal 2 4 41" xfId="8628"/>
    <cellStyle name="Normal 2 4 42" xfId="8629"/>
    <cellStyle name="Normal 2 4 43" xfId="8630"/>
    <cellStyle name="Normal 2 4 44" xfId="8631"/>
    <cellStyle name="Normal 2 4 45" xfId="8632"/>
    <cellStyle name="Normal 2 4 46" xfId="8633"/>
    <cellStyle name="Normal 2 4 47" xfId="8634"/>
    <cellStyle name="Normal 2 4 48" xfId="8635"/>
    <cellStyle name="Normal 2 4 49" xfId="8636"/>
    <cellStyle name="Normal 2 4 5" xfId="8637"/>
    <cellStyle name="Normal 2 4 5 10" xfId="8638"/>
    <cellStyle name="Normal 2 4 5 11" xfId="8639"/>
    <cellStyle name="Normal 2 4 5 12" xfId="8640"/>
    <cellStyle name="Normal 2 4 5 13" xfId="8641"/>
    <cellStyle name="Normal 2 4 5 14" xfId="8642"/>
    <cellStyle name="Normal 2 4 5 15" xfId="8643"/>
    <cellStyle name="Normal 2 4 5 16" xfId="8644"/>
    <cellStyle name="Normal 2 4 5 17" xfId="8645"/>
    <cellStyle name="Normal 2 4 5 2" xfId="8646"/>
    <cellStyle name="Normal 2 4 5 3" xfId="8647"/>
    <cellStyle name="Normal 2 4 5 4" xfId="8648"/>
    <cellStyle name="Normal 2 4 5 5" xfId="8649"/>
    <cellStyle name="Normal 2 4 5 6" xfId="8650"/>
    <cellStyle name="Normal 2 4 5 7" xfId="8651"/>
    <cellStyle name="Normal 2 4 5 8" xfId="8652"/>
    <cellStyle name="Normal 2 4 5 9" xfId="8653"/>
    <cellStyle name="Normal 2 4 50" xfId="8654"/>
    <cellStyle name="Normal 2 4 51" xfId="8655"/>
    <cellStyle name="Normal 2 4 52" xfId="8656"/>
    <cellStyle name="Normal 2 4 53" xfId="8657"/>
    <cellStyle name="Normal 2 4 54" xfId="8658"/>
    <cellStyle name="Normal 2 4 55" xfId="8659"/>
    <cellStyle name="Normal 2 4 56" xfId="8660"/>
    <cellStyle name="Normal 2 4 57" xfId="8661"/>
    <cellStyle name="Normal 2 4 58" xfId="8662"/>
    <cellStyle name="Normal 2 4 59" xfId="8663"/>
    <cellStyle name="Normal 2 4 6" xfId="8664"/>
    <cellStyle name="Normal 2 4 6 10" xfId="8665"/>
    <cellStyle name="Normal 2 4 6 11" xfId="8666"/>
    <cellStyle name="Normal 2 4 6 12" xfId="8667"/>
    <cellStyle name="Normal 2 4 6 13" xfId="8668"/>
    <cellStyle name="Normal 2 4 6 14" xfId="8669"/>
    <cellStyle name="Normal 2 4 6 15" xfId="8670"/>
    <cellStyle name="Normal 2 4 6 16" xfId="8671"/>
    <cellStyle name="Normal 2 4 6 17" xfId="8672"/>
    <cellStyle name="Normal 2 4 6 2" xfId="8673"/>
    <cellStyle name="Normal 2 4 6 3" xfId="8674"/>
    <cellStyle name="Normal 2 4 6 4" xfId="8675"/>
    <cellStyle name="Normal 2 4 6 5" xfId="8676"/>
    <cellStyle name="Normal 2 4 6 6" xfId="8677"/>
    <cellStyle name="Normal 2 4 6 7" xfId="8678"/>
    <cellStyle name="Normal 2 4 6 8" xfId="8679"/>
    <cellStyle name="Normal 2 4 6 9" xfId="8680"/>
    <cellStyle name="Normal 2 4 60" xfId="8681"/>
    <cellStyle name="Normal 2 4 61" xfId="8682"/>
    <cellStyle name="Normal 2 4 62" xfId="8683"/>
    <cellStyle name="Normal 2 4 63" xfId="8684"/>
    <cellStyle name="Normal 2 4 64" xfId="8685"/>
    <cellStyle name="Normal 2 4 65" xfId="8686"/>
    <cellStyle name="Normal 2 4 66" xfId="8687"/>
    <cellStyle name="Normal 2 4 67" xfId="8688"/>
    <cellStyle name="Normal 2 4 68" xfId="8689"/>
    <cellStyle name="Normal 2 4 69" xfId="8690"/>
    <cellStyle name="Normal 2 4 7" xfId="8691"/>
    <cellStyle name="Normal 2 4 70" xfId="8692"/>
    <cellStyle name="Normal 2 4 71" xfId="8693"/>
    <cellStyle name="Normal 2 4 72" xfId="8694"/>
    <cellStyle name="Normal 2 4 73" xfId="8695"/>
    <cellStyle name="Normal 2 4 74" xfId="8696"/>
    <cellStyle name="Normal 2 4 75" xfId="8697"/>
    <cellStyle name="Normal 2 4 76" xfId="8698"/>
    <cellStyle name="Normal 2 4 77" xfId="8699"/>
    <cellStyle name="Normal 2 4 78" xfId="8700"/>
    <cellStyle name="Normal 2 4 79" xfId="8701"/>
    <cellStyle name="Normal 2 4 8" xfId="8702"/>
    <cellStyle name="Normal 2 4 80" xfId="8703"/>
    <cellStyle name="Normal 2 4 9" xfId="8704"/>
    <cellStyle name="Normal 2 4_Customer Operations Business Plan Input Reqs (3)" xfId="8705"/>
    <cellStyle name="Normal 2 40" xfId="8706"/>
    <cellStyle name="Normal 2 41" xfId="8707"/>
    <cellStyle name="Normal 2 42" xfId="8708"/>
    <cellStyle name="Normal 2 43" xfId="8709"/>
    <cellStyle name="Normal 2 44" xfId="8710"/>
    <cellStyle name="Normal 2 45" xfId="8711"/>
    <cellStyle name="Normal 2 46" xfId="8712"/>
    <cellStyle name="Normal 2 47" xfId="8713"/>
    <cellStyle name="Normal 2 48" xfId="8714"/>
    <cellStyle name="Normal 2 49" xfId="8715"/>
    <cellStyle name="Normal 2 5" xfId="8716"/>
    <cellStyle name="Normal 2 5 10" xfId="8717"/>
    <cellStyle name="Normal 2 5 11" xfId="8718"/>
    <cellStyle name="Normal 2 5 12" xfId="8719"/>
    <cellStyle name="Normal 2 5 13" xfId="8720"/>
    <cellStyle name="Normal 2 5 14" xfId="8721"/>
    <cellStyle name="Normal 2 5 15" xfId="8722"/>
    <cellStyle name="Normal 2 5 16" xfId="8723"/>
    <cellStyle name="Normal 2 5 17" xfId="8724"/>
    <cellStyle name="Normal 2 5 18" xfId="8725"/>
    <cellStyle name="Normal 2 5 19" xfId="8726"/>
    <cellStyle name="Normal 2 5 2" xfId="8727"/>
    <cellStyle name="Normal 2 5 2 10" xfId="8728"/>
    <cellStyle name="Normal 2 5 2 11" xfId="8729"/>
    <cellStyle name="Normal 2 5 2 12" xfId="8730"/>
    <cellStyle name="Normal 2 5 2 13" xfId="8731"/>
    <cellStyle name="Normal 2 5 2 14" xfId="8732"/>
    <cellStyle name="Normal 2 5 2 15" xfId="8733"/>
    <cellStyle name="Normal 2 5 2 16" xfId="8734"/>
    <cellStyle name="Normal 2 5 2 17" xfId="8735"/>
    <cellStyle name="Normal 2 5 2 18" xfId="8736"/>
    <cellStyle name="Normal 2 5 2 19" xfId="8737"/>
    <cellStyle name="Normal 2 5 2 2" xfId="8738"/>
    <cellStyle name="Normal 2 5 2 2 10" xfId="8739"/>
    <cellStyle name="Normal 2 5 2 2 11" xfId="8740"/>
    <cellStyle name="Normal 2 5 2 2 12" xfId="8741"/>
    <cellStyle name="Normal 2 5 2 2 13" xfId="8742"/>
    <cellStyle name="Normal 2 5 2 2 14" xfId="8743"/>
    <cellStyle name="Normal 2 5 2 2 15" xfId="8744"/>
    <cellStyle name="Normal 2 5 2 2 16" xfId="8745"/>
    <cellStyle name="Normal 2 5 2 2 17" xfId="8746"/>
    <cellStyle name="Normal 2 5 2 2 18" xfId="8747"/>
    <cellStyle name="Normal 2 5 2 2 19" xfId="8748"/>
    <cellStyle name="Normal 2 5 2 2 2" xfId="8749"/>
    <cellStyle name="Normal 2 5 2 2 2 10" xfId="8750"/>
    <cellStyle name="Normal 2 5 2 2 2 11" xfId="8751"/>
    <cellStyle name="Normal 2 5 2 2 2 12" xfId="8752"/>
    <cellStyle name="Normal 2 5 2 2 2 13" xfId="8753"/>
    <cellStyle name="Normal 2 5 2 2 2 14" xfId="8754"/>
    <cellStyle name="Normal 2 5 2 2 2 15" xfId="8755"/>
    <cellStyle name="Normal 2 5 2 2 2 16" xfId="8756"/>
    <cellStyle name="Normal 2 5 2 2 2 17" xfId="8757"/>
    <cellStyle name="Normal 2 5 2 2 2 18" xfId="8758"/>
    <cellStyle name="Normal 2 5 2 2 2 19" xfId="8759"/>
    <cellStyle name="Normal 2 5 2 2 2 2" xfId="8760"/>
    <cellStyle name="Normal 2 5 2 2 2 2 10" xfId="8761"/>
    <cellStyle name="Normal 2 5 2 2 2 2 11" xfId="8762"/>
    <cellStyle name="Normal 2 5 2 2 2 2 12" xfId="8763"/>
    <cellStyle name="Normal 2 5 2 2 2 2 13" xfId="8764"/>
    <cellStyle name="Normal 2 5 2 2 2 2 14" xfId="8765"/>
    <cellStyle name="Normal 2 5 2 2 2 2 15" xfId="8766"/>
    <cellStyle name="Normal 2 5 2 2 2 2 16" xfId="8767"/>
    <cellStyle name="Normal 2 5 2 2 2 2 17" xfId="8768"/>
    <cellStyle name="Normal 2 5 2 2 2 2 2" xfId="8769"/>
    <cellStyle name="Normal 2 5 2 2 2 2 3" xfId="8770"/>
    <cellStyle name="Normal 2 5 2 2 2 2 4" xfId="8771"/>
    <cellStyle name="Normal 2 5 2 2 2 2 5" xfId="8772"/>
    <cellStyle name="Normal 2 5 2 2 2 2 6" xfId="8773"/>
    <cellStyle name="Normal 2 5 2 2 2 2 7" xfId="8774"/>
    <cellStyle name="Normal 2 5 2 2 2 2 8" xfId="8775"/>
    <cellStyle name="Normal 2 5 2 2 2 2 9" xfId="8776"/>
    <cellStyle name="Normal 2 5 2 2 2 20" xfId="8777"/>
    <cellStyle name="Normal 2 5 2 2 2 21" xfId="8778"/>
    <cellStyle name="Normal 2 5 2 2 2 22" xfId="8779"/>
    <cellStyle name="Normal 2 5 2 2 2 23" xfId="8780"/>
    <cellStyle name="Normal 2 5 2 2 2 24" xfId="8781"/>
    <cellStyle name="Normal 2 5 2 2 2 25" xfId="8782"/>
    <cellStyle name="Normal 2 5 2 2 2 26" xfId="8783"/>
    <cellStyle name="Normal 2 5 2 2 2 27" xfId="8784"/>
    <cellStyle name="Normal 2 5 2 2 2 28" xfId="8785"/>
    <cellStyle name="Normal 2 5 2 2 2 29" xfId="8786"/>
    <cellStyle name="Normal 2 5 2 2 2 3" xfId="8787"/>
    <cellStyle name="Normal 2 5 2 2 2 3 10" xfId="8788"/>
    <cellStyle name="Normal 2 5 2 2 2 3 11" xfId="8789"/>
    <cellStyle name="Normal 2 5 2 2 2 3 12" xfId="8790"/>
    <cellStyle name="Normal 2 5 2 2 2 3 13" xfId="8791"/>
    <cellStyle name="Normal 2 5 2 2 2 3 14" xfId="8792"/>
    <cellStyle name="Normal 2 5 2 2 2 3 15" xfId="8793"/>
    <cellStyle name="Normal 2 5 2 2 2 3 16" xfId="8794"/>
    <cellStyle name="Normal 2 5 2 2 2 3 17" xfId="8795"/>
    <cellStyle name="Normal 2 5 2 2 2 3 2" xfId="8796"/>
    <cellStyle name="Normal 2 5 2 2 2 3 3" xfId="8797"/>
    <cellStyle name="Normal 2 5 2 2 2 3 4" xfId="8798"/>
    <cellStyle name="Normal 2 5 2 2 2 3 5" xfId="8799"/>
    <cellStyle name="Normal 2 5 2 2 2 3 6" xfId="8800"/>
    <cellStyle name="Normal 2 5 2 2 2 3 7" xfId="8801"/>
    <cellStyle name="Normal 2 5 2 2 2 3 8" xfId="8802"/>
    <cellStyle name="Normal 2 5 2 2 2 3 9" xfId="8803"/>
    <cellStyle name="Normal 2 5 2 2 2 30" xfId="8804"/>
    <cellStyle name="Normal 2 5 2 2 2 31" xfId="8805"/>
    <cellStyle name="Normal 2 5 2 2 2 32" xfId="8806"/>
    <cellStyle name="Normal 2 5 2 2 2 33" xfId="8807"/>
    <cellStyle name="Normal 2 5 2 2 2 34" xfId="8808"/>
    <cellStyle name="Normal 2 5 2 2 2 35" xfId="8809"/>
    <cellStyle name="Normal 2 5 2 2 2 36" xfId="8810"/>
    <cellStyle name="Normal 2 5 2 2 2 37" xfId="8811"/>
    <cellStyle name="Normal 2 5 2 2 2 38" xfId="8812"/>
    <cellStyle name="Normal 2 5 2 2 2 39" xfId="8813"/>
    <cellStyle name="Normal 2 5 2 2 2 4" xfId="8814"/>
    <cellStyle name="Normal 2 5 2 2 2 40" xfId="8815"/>
    <cellStyle name="Normal 2 5 2 2 2 41" xfId="8816"/>
    <cellStyle name="Normal 2 5 2 2 2 42" xfId="8817"/>
    <cellStyle name="Normal 2 5 2 2 2 43" xfId="8818"/>
    <cellStyle name="Normal 2 5 2 2 2 44" xfId="8819"/>
    <cellStyle name="Normal 2 5 2 2 2 45" xfId="8820"/>
    <cellStyle name="Normal 2 5 2 2 2 46" xfId="8821"/>
    <cellStyle name="Normal 2 5 2 2 2 47" xfId="8822"/>
    <cellStyle name="Normal 2 5 2 2 2 48" xfId="8823"/>
    <cellStyle name="Normal 2 5 2 2 2 49" xfId="8824"/>
    <cellStyle name="Normal 2 5 2 2 2 5" xfId="8825"/>
    <cellStyle name="Normal 2 5 2 2 2 50" xfId="8826"/>
    <cellStyle name="Normal 2 5 2 2 2 51" xfId="8827"/>
    <cellStyle name="Normal 2 5 2 2 2 52" xfId="8828"/>
    <cellStyle name="Normal 2 5 2 2 2 53" xfId="8829"/>
    <cellStyle name="Normal 2 5 2 2 2 54" xfId="8830"/>
    <cellStyle name="Normal 2 5 2 2 2 55" xfId="8831"/>
    <cellStyle name="Normal 2 5 2 2 2 56" xfId="8832"/>
    <cellStyle name="Normal 2 5 2 2 2 57" xfId="8833"/>
    <cellStyle name="Normal 2 5 2 2 2 58" xfId="8834"/>
    <cellStyle name="Normal 2 5 2 2 2 59" xfId="8835"/>
    <cellStyle name="Normal 2 5 2 2 2 6" xfId="8836"/>
    <cellStyle name="Normal 2 5 2 2 2 60" xfId="8837"/>
    <cellStyle name="Normal 2 5 2 2 2 61" xfId="8838"/>
    <cellStyle name="Normal 2 5 2 2 2 62" xfId="8839"/>
    <cellStyle name="Normal 2 5 2 2 2 63" xfId="8840"/>
    <cellStyle name="Normal 2 5 2 2 2 64" xfId="8841"/>
    <cellStyle name="Normal 2 5 2 2 2 65" xfId="8842"/>
    <cellStyle name="Normal 2 5 2 2 2 66" xfId="8843"/>
    <cellStyle name="Normal 2 5 2 2 2 67" xfId="8844"/>
    <cellStyle name="Normal 2 5 2 2 2 68" xfId="8845"/>
    <cellStyle name="Normal 2 5 2 2 2 69" xfId="8846"/>
    <cellStyle name="Normal 2 5 2 2 2 7" xfId="8847"/>
    <cellStyle name="Normal 2 5 2 2 2 70" xfId="8848"/>
    <cellStyle name="Normal 2 5 2 2 2 71" xfId="8849"/>
    <cellStyle name="Normal 2 5 2 2 2 72" xfId="8850"/>
    <cellStyle name="Normal 2 5 2 2 2 73" xfId="8851"/>
    <cellStyle name="Normal 2 5 2 2 2 74" xfId="8852"/>
    <cellStyle name="Normal 2 5 2 2 2 75" xfId="8853"/>
    <cellStyle name="Normal 2 5 2 2 2 76" xfId="8854"/>
    <cellStyle name="Normal 2 5 2 2 2 77" xfId="8855"/>
    <cellStyle name="Normal 2 5 2 2 2 78" xfId="8856"/>
    <cellStyle name="Normal 2 5 2 2 2 79" xfId="8857"/>
    <cellStyle name="Normal 2 5 2 2 2 8" xfId="8858"/>
    <cellStyle name="Normal 2 5 2 2 2 80" xfId="8859"/>
    <cellStyle name="Normal 2 5 2 2 2 81" xfId="8860"/>
    <cellStyle name="Normal 2 5 2 2 2 82" xfId="8861"/>
    <cellStyle name="Normal 2 5 2 2 2 9" xfId="8862"/>
    <cellStyle name="Normal 2 5 2 2 20" xfId="8863"/>
    <cellStyle name="Normal 2 5 2 2 21" xfId="8864"/>
    <cellStyle name="Normal 2 5 2 2 22" xfId="8865"/>
    <cellStyle name="Normal 2 5 2 2 23" xfId="8866"/>
    <cellStyle name="Normal 2 5 2 2 24" xfId="8867"/>
    <cellStyle name="Normal 2 5 2 2 25" xfId="8868"/>
    <cellStyle name="Normal 2 5 2 2 26" xfId="8869"/>
    <cellStyle name="Normal 2 5 2 2 27" xfId="8870"/>
    <cellStyle name="Normal 2 5 2 2 28" xfId="8871"/>
    <cellStyle name="Normal 2 5 2 2 29" xfId="8872"/>
    <cellStyle name="Normal 2 5 2 2 3" xfId="8873"/>
    <cellStyle name="Normal 2 5 2 2 3 10" xfId="8874"/>
    <cellStyle name="Normal 2 5 2 2 3 11" xfId="8875"/>
    <cellStyle name="Normal 2 5 2 2 3 12" xfId="8876"/>
    <cellStyle name="Normal 2 5 2 2 3 13" xfId="8877"/>
    <cellStyle name="Normal 2 5 2 2 3 14" xfId="8878"/>
    <cellStyle name="Normal 2 5 2 2 3 15" xfId="8879"/>
    <cellStyle name="Normal 2 5 2 2 3 16" xfId="8880"/>
    <cellStyle name="Normal 2 5 2 2 3 17" xfId="8881"/>
    <cellStyle name="Normal 2 5 2 2 3 18" xfId="8882"/>
    <cellStyle name="Normal 2 5 2 2 3 2" xfId="8883"/>
    <cellStyle name="Normal 2 5 2 2 3 3" xfId="8884"/>
    <cellStyle name="Normal 2 5 2 2 3 4" xfId="8885"/>
    <cellStyle name="Normal 2 5 2 2 3 5" xfId="8886"/>
    <cellStyle name="Normal 2 5 2 2 3 6" xfId="8887"/>
    <cellStyle name="Normal 2 5 2 2 3 7" xfId="8888"/>
    <cellStyle name="Normal 2 5 2 2 3 8" xfId="8889"/>
    <cellStyle name="Normal 2 5 2 2 3 9" xfId="8890"/>
    <cellStyle name="Normal 2 5 2 2 30" xfId="8891"/>
    <cellStyle name="Normal 2 5 2 2 31" xfId="8892"/>
    <cellStyle name="Normal 2 5 2 2 32" xfId="8893"/>
    <cellStyle name="Normal 2 5 2 2 33" xfId="8894"/>
    <cellStyle name="Normal 2 5 2 2 34" xfId="8895"/>
    <cellStyle name="Normal 2 5 2 2 35" xfId="8896"/>
    <cellStyle name="Normal 2 5 2 2 36" xfId="8897"/>
    <cellStyle name="Normal 2 5 2 2 37" xfId="8898"/>
    <cellStyle name="Normal 2 5 2 2 38" xfId="8899"/>
    <cellStyle name="Normal 2 5 2 2 39" xfId="8900"/>
    <cellStyle name="Normal 2 5 2 2 4" xfId="8901"/>
    <cellStyle name="Normal 2 5 2 2 4 10" xfId="8902"/>
    <cellStyle name="Normal 2 5 2 2 4 11" xfId="8903"/>
    <cellStyle name="Normal 2 5 2 2 4 12" xfId="8904"/>
    <cellStyle name="Normal 2 5 2 2 4 13" xfId="8905"/>
    <cellStyle name="Normal 2 5 2 2 4 14" xfId="8906"/>
    <cellStyle name="Normal 2 5 2 2 4 15" xfId="8907"/>
    <cellStyle name="Normal 2 5 2 2 4 16" xfId="8908"/>
    <cellStyle name="Normal 2 5 2 2 4 17" xfId="8909"/>
    <cellStyle name="Normal 2 5 2 2 4 2" xfId="8910"/>
    <cellStyle name="Normal 2 5 2 2 4 3" xfId="8911"/>
    <cellStyle name="Normal 2 5 2 2 4 4" xfId="8912"/>
    <cellStyle name="Normal 2 5 2 2 4 5" xfId="8913"/>
    <cellStyle name="Normal 2 5 2 2 4 6" xfId="8914"/>
    <cellStyle name="Normal 2 5 2 2 4 7" xfId="8915"/>
    <cellStyle name="Normal 2 5 2 2 4 8" xfId="8916"/>
    <cellStyle name="Normal 2 5 2 2 4 9" xfId="8917"/>
    <cellStyle name="Normal 2 5 2 2 40" xfId="8918"/>
    <cellStyle name="Normal 2 5 2 2 41" xfId="8919"/>
    <cellStyle name="Normal 2 5 2 2 42" xfId="8920"/>
    <cellStyle name="Normal 2 5 2 2 43" xfId="8921"/>
    <cellStyle name="Normal 2 5 2 2 44" xfId="8922"/>
    <cellStyle name="Normal 2 5 2 2 45" xfId="8923"/>
    <cellStyle name="Normal 2 5 2 2 46" xfId="8924"/>
    <cellStyle name="Normal 2 5 2 2 47" xfId="8925"/>
    <cellStyle name="Normal 2 5 2 2 48" xfId="8926"/>
    <cellStyle name="Normal 2 5 2 2 49" xfId="8927"/>
    <cellStyle name="Normal 2 5 2 2 5" xfId="8928"/>
    <cellStyle name="Normal 2 5 2 2 50" xfId="8929"/>
    <cellStyle name="Normal 2 5 2 2 51" xfId="8930"/>
    <cellStyle name="Normal 2 5 2 2 52" xfId="8931"/>
    <cellStyle name="Normal 2 5 2 2 53" xfId="8932"/>
    <cellStyle name="Normal 2 5 2 2 54" xfId="8933"/>
    <cellStyle name="Normal 2 5 2 2 55" xfId="8934"/>
    <cellStyle name="Normal 2 5 2 2 56" xfId="8935"/>
    <cellStyle name="Normal 2 5 2 2 57" xfId="8936"/>
    <cellStyle name="Normal 2 5 2 2 58" xfId="8937"/>
    <cellStyle name="Normal 2 5 2 2 59" xfId="8938"/>
    <cellStyle name="Normal 2 5 2 2 6" xfId="8939"/>
    <cellStyle name="Normal 2 5 2 2 60" xfId="8940"/>
    <cellStyle name="Normal 2 5 2 2 61" xfId="8941"/>
    <cellStyle name="Normal 2 5 2 2 62" xfId="8942"/>
    <cellStyle name="Normal 2 5 2 2 63" xfId="8943"/>
    <cellStyle name="Normal 2 5 2 2 64" xfId="8944"/>
    <cellStyle name="Normal 2 5 2 2 65" xfId="8945"/>
    <cellStyle name="Normal 2 5 2 2 66" xfId="8946"/>
    <cellStyle name="Normal 2 5 2 2 67" xfId="8947"/>
    <cellStyle name="Normal 2 5 2 2 68" xfId="8948"/>
    <cellStyle name="Normal 2 5 2 2 69" xfId="8949"/>
    <cellStyle name="Normal 2 5 2 2 7" xfId="8950"/>
    <cellStyle name="Normal 2 5 2 2 70" xfId="8951"/>
    <cellStyle name="Normal 2 5 2 2 71" xfId="8952"/>
    <cellStyle name="Normal 2 5 2 2 72" xfId="8953"/>
    <cellStyle name="Normal 2 5 2 2 73" xfId="8954"/>
    <cellStyle name="Normal 2 5 2 2 74" xfId="8955"/>
    <cellStyle name="Normal 2 5 2 2 75" xfId="8956"/>
    <cellStyle name="Normal 2 5 2 2 76" xfId="8957"/>
    <cellStyle name="Normal 2 5 2 2 77" xfId="8958"/>
    <cellStyle name="Normal 2 5 2 2 78" xfId="8959"/>
    <cellStyle name="Normal 2 5 2 2 79" xfId="8960"/>
    <cellStyle name="Normal 2 5 2 2 8" xfId="8961"/>
    <cellStyle name="Normal 2 5 2 2 80" xfId="8962"/>
    <cellStyle name="Normal 2 5 2 2 81" xfId="8963"/>
    <cellStyle name="Normal 2 5 2 2 82" xfId="8964"/>
    <cellStyle name="Normal 2 5 2 2 83" xfId="8965"/>
    <cellStyle name="Normal 2 5 2 2 84" xfId="8966"/>
    <cellStyle name="Normal 2 5 2 2 9" xfId="8967"/>
    <cellStyle name="Normal 2 5 2 2_4 28 1_Asst_Health_Crit_AllTO_RIIO_20110714pm" xfId="8968"/>
    <cellStyle name="Normal 2 5 2 20" xfId="8969"/>
    <cellStyle name="Normal 2 5 2 21" xfId="8970"/>
    <cellStyle name="Normal 2 5 2 22" xfId="8971"/>
    <cellStyle name="Normal 2 5 2 23" xfId="8972"/>
    <cellStyle name="Normal 2 5 2 24" xfId="8973"/>
    <cellStyle name="Normal 2 5 2 25" xfId="8974"/>
    <cellStyle name="Normal 2 5 2 26" xfId="8975"/>
    <cellStyle name="Normal 2 5 2 27" xfId="8976"/>
    <cellStyle name="Normal 2 5 2 28" xfId="8977"/>
    <cellStyle name="Normal 2 5 2 29" xfId="8978"/>
    <cellStyle name="Normal 2 5 2 3" xfId="8979"/>
    <cellStyle name="Normal 2 5 2 3 10" xfId="8980"/>
    <cellStyle name="Normal 2 5 2 3 11" xfId="8981"/>
    <cellStyle name="Normal 2 5 2 3 12" xfId="8982"/>
    <cellStyle name="Normal 2 5 2 3 13" xfId="8983"/>
    <cellStyle name="Normal 2 5 2 3 14" xfId="8984"/>
    <cellStyle name="Normal 2 5 2 3 15" xfId="8985"/>
    <cellStyle name="Normal 2 5 2 3 16" xfId="8986"/>
    <cellStyle name="Normal 2 5 2 3 17" xfId="8987"/>
    <cellStyle name="Normal 2 5 2 3 18" xfId="8988"/>
    <cellStyle name="Normal 2 5 2 3 19" xfId="8989"/>
    <cellStyle name="Normal 2 5 2 3 2" xfId="8990"/>
    <cellStyle name="Normal 2 5 2 3 2 10" xfId="8991"/>
    <cellStyle name="Normal 2 5 2 3 2 11" xfId="8992"/>
    <cellStyle name="Normal 2 5 2 3 2 12" xfId="8993"/>
    <cellStyle name="Normal 2 5 2 3 2 13" xfId="8994"/>
    <cellStyle name="Normal 2 5 2 3 2 14" xfId="8995"/>
    <cellStyle name="Normal 2 5 2 3 2 15" xfId="8996"/>
    <cellStyle name="Normal 2 5 2 3 2 16" xfId="8997"/>
    <cellStyle name="Normal 2 5 2 3 2 17" xfId="8998"/>
    <cellStyle name="Normal 2 5 2 3 2 2" xfId="8999"/>
    <cellStyle name="Normal 2 5 2 3 2 3" xfId="9000"/>
    <cellStyle name="Normal 2 5 2 3 2 4" xfId="9001"/>
    <cellStyle name="Normal 2 5 2 3 2 5" xfId="9002"/>
    <cellStyle name="Normal 2 5 2 3 2 6" xfId="9003"/>
    <cellStyle name="Normal 2 5 2 3 2 7" xfId="9004"/>
    <cellStyle name="Normal 2 5 2 3 2 8" xfId="9005"/>
    <cellStyle name="Normal 2 5 2 3 2 9" xfId="9006"/>
    <cellStyle name="Normal 2 5 2 3 20" xfId="9007"/>
    <cellStyle name="Normal 2 5 2 3 21" xfId="9008"/>
    <cellStyle name="Normal 2 5 2 3 22" xfId="9009"/>
    <cellStyle name="Normal 2 5 2 3 23" xfId="9010"/>
    <cellStyle name="Normal 2 5 2 3 24" xfId="9011"/>
    <cellStyle name="Normal 2 5 2 3 25" xfId="9012"/>
    <cellStyle name="Normal 2 5 2 3 26" xfId="9013"/>
    <cellStyle name="Normal 2 5 2 3 27" xfId="9014"/>
    <cellStyle name="Normal 2 5 2 3 28" xfId="9015"/>
    <cellStyle name="Normal 2 5 2 3 29" xfId="9016"/>
    <cellStyle name="Normal 2 5 2 3 3" xfId="9017"/>
    <cellStyle name="Normal 2 5 2 3 3 10" xfId="9018"/>
    <cellStyle name="Normal 2 5 2 3 3 11" xfId="9019"/>
    <cellStyle name="Normal 2 5 2 3 3 12" xfId="9020"/>
    <cellStyle name="Normal 2 5 2 3 3 13" xfId="9021"/>
    <cellStyle name="Normal 2 5 2 3 3 14" xfId="9022"/>
    <cellStyle name="Normal 2 5 2 3 3 15" xfId="9023"/>
    <cellStyle name="Normal 2 5 2 3 3 16" xfId="9024"/>
    <cellStyle name="Normal 2 5 2 3 3 17" xfId="9025"/>
    <cellStyle name="Normal 2 5 2 3 3 2" xfId="9026"/>
    <cellStyle name="Normal 2 5 2 3 3 3" xfId="9027"/>
    <cellStyle name="Normal 2 5 2 3 3 4" xfId="9028"/>
    <cellStyle name="Normal 2 5 2 3 3 5" xfId="9029"/>
    <cellStyle name="Normal 2 5 2 3 3 6" xfId="9030"/>
    <cellStyle name="Normal 2 5 2 3 3 7" xfId="9031"/>
    <cellStyle name="Normal 2 5 2 3 3 8" xfId="9032"/>
    <cellStyle name="Normal 2 5 2 3 3 9" xfId="9033"/>
    <cellStyle name="Normal 2 5 2 3 30" xfId="9034"/>
    <cellStyle name="Normal 2 5 2 3 31" xfId="9035"/>
    <cellStyle name="Normal 2 5 2 3 32" xfId="9036"/>
    <cellStyle name="Normal 2 5 2 3 33" xfId="9037"/>
    <cellStyle name="Normal 2 5 2 3 34" xfId="9038"/>
    <cellStyle name="Normal 2 5 2 3 35" xfId="9039"/>
    <cellStyle name="Normal 2 5 2 3 36" xfId="9040"/>
    <cellStyle name="Normal 2 5 2 3 37" xfId="9041"/>
    <cellStyle name="Normal 2 5 2 3 38" xfId="9042"/>
    <cellStyle name="Normal 2 5 2 3 39" xfId="9043"/>
    <cellStyle name="Normal 2 5 2 3 4" xfId="9044"/>
    <cellStyle name="Normal 2 5 2 3 40" xfId="9045"/>
    <cellStyle name="Normal 2 5 2 3 41" xfId="9046"/>
    <cellStyle name="Normal 2 5 2 3 42" xfId="9047"/>
    <cellStyle name="Normal 2 5 2 3 43" xfId="9048"/>
    <cellStyle name="Normal 2 5 2 3 44" xfId="9049"/>
    <cellStyle name="Normal 2 5 2 3 45" xfId="9050"/>
    <cellStyle name="Normal 2 5 2 3 46" xfId="9051"/>
    <cellStyle name="Normal 2 5 2 3 47" xfId="9052"/>
    <cellStyle name="Normal 2 5 2 3 48" xfId="9053"/>
    <cellStyle name="Normal 2 5 2 3 49" xfId="9054"/>
    <cellStyle name="Normal 2 5 2 3 5" xfId="9055"/>
    <cellStyle name="Normal 2 5 2 3 50" xfId="9056"/>
    <cellStyle name="Normal 2 5 2 3 51" xfId="9057"/>
    <cellStyle name="Normal 2 5 2 3 52" xfId="9058"/>
    <cellStyle name="Normal 2 5 2 3 53" xfId="9059"/>
    <cellStyle name="Normal 2 5 2 3 54" xfId="9060"/>
    <cellStyle name="Normal 2 5 2 3 55" xfId="9061"/>
    <cellStyle name="Normal 2 5 2 3 56" xfId="9062"/>
    <cellStyle name="Normal 2 5 2 3 57" xfId="9063"/>
    <cellStyle name="Normal 2 5 2 3 58" xfId="9064"/>
    <cellStyle name="Normal 2 5 2 3 59" xfId="9065"/>
    <cellStyle name="Normal 2 5 2 3 6" xfId="9066"/>
    <cellStyle name="Normal 2 5 2 3 60" xfId="9067"/>
    <cellStyle name="Normal 2 5 2 3 61" xfId="9068"/>
    <cellStyle name="Normal 2 5 2 3 62" xfId="9069"/>
    <cellStyle name="Normal 2 5 2 3 63" xfId="9070"/>
    <cellStyle name="Normal 2 5 2 3 64" xfId="9071"/>
    <cellStyle name="Normal 2 5 2 3 65" xfId="9072"/>
    <cellStyle name="Normal 2 5 2 3 66" xfId="9073"/>
    <cellStyle name="Normal 2 5 2 3 67" xfId="9074"/>
    <cellStyle name="Normal 2 5 2 3 68" xfId="9075"/>
    <cellStyle name="Normal 2 5 2 3 69" xfId="9076"/>
    <cellStyle name="Normal 2 5 2 3 7" xfId="9077"/>
    <cellStyle name="Normal 2 5 2 3 70" xfId="9078"/>
    <cellStyle name="Normal 2 5 2 3 71" xfId="9079"/>
    <cellStyle name="Normal 2 5 2 3 72" xfId="9080"/>
    <cellStyle name="Normal 2 5 2 3 73" xfId="9081"/>
    <cellStyle name="Normal 2 5 2 3 74" xfId="9082"/>
    <cellStyle name="Normal 2 5 2 3 75" xfId="9083"/>
    <cellStyle name="Normal 2 5 2 3 76" xfId="9084"/>
    <cellStyle name="Normal 2 5 2 3 77" xfId="9085"/>
    <cellStyle name="Normal 2 5 2 3 78" xfId="9086"/>
    <cellStyle name="Normal 2 5 2 3 79" xfId="9087"/>
    <cellStyle name="Normal 2 5 2 3 8" xfId="9088"/>
    <cellStyle name="Normal 2 5 2 3 80" xfId="9089"/>
    <cellStyle name="Normal 2 5 2 3 81" xfId="9090"/>
    <cellStyle name="Normal 2 5 2 3 82" xfId="9091"/>
    <cellStyle name="Normal 2 5 2 3 9" xfId="9092"/>
    <cellStyle name="Normal 2 5 2 30" xfId="9093"/>
    <cellStyle name="Normal 2 5 2 31" xfId="9094"/>
    <cellStyle name="Normal 2 5 2 32" xfId="9095"/>
    <cellStyle name="Normal 2 5 2 33" xfId="9096"/>
    <cellStyle name="Normal 2 5 2 34" xfId="9097"/>
    <cellStyle name="Normal 2 5 2 35" xfId="9098"/>
    <cellStyle name="Normal 2 5 2 36" xfId="9099"/>
    <cellStyle name="Normal 2 5 2 37" xfId="9100"/>
    <cellStyle name="Normal 2 5 2 38" xfId="9101"/>
    <cellStyle name="Normal 2 5 2 39" xfId="9102"/>
    <cellStyle name="Normal 2 5 2 4" xfId="9103"/>
    <cellStyle name="Normal 2 5 2 4 10" xfId="9104"/>
    <cellStyle name="Normal 2 5 2 4 11" xfId="9105"/>
    <cellStyle name="Normal 2 5 2 4 12" xfId="9106"/>
    <cellStyle name="Normal 2 5 2 4 13" xfId="9107"/>
    <cellStyle name="Normal 2 5 2 4 14" xfId="9108"/>
    <cellStyle name="Normal 2 5 2 4 15" xfId="9109"/>
    <cellStyle name="Normal 2 5 2 4 15 2" xfId="9110"/>
    <cellStyle name="Normal 2 5 2 4 15 2 2" xfId="9111"/>
    <cellStyle name="Normal 2 5 2 4 15 2 3" xfId="9112"/>
    <cellStyle name="Normal 2 5 2 4 15 2 3 2" xfId="9113"/>
    <cellStyle name="Normal 2 5 2 4 15 2 4" xfId="9114"/>
    <cellStyle name="Normal 2 5 2 4 15 2 4 2" xfId="9115"/>
    <cellStyle name="Normal 2 5 2 4 2" xfId="9116"/>
    <cellStyle name="Normal 2 5 2 4 2 10" xfId="9117"/>
    <cellStyle name="Normal 2 5 2 4 2 11" xfId="9118"/>
    <cellStyle name="Normal 2 5 2 4 2 12" xfId="9119"/>
    <cellStyle name="Normal 2 5 2 4 2 13" xfId="9120"/>
    <cellStyle name="Normal 2 5 2 4 2 2" xfId="9121"/>
    <cellStyle name="Normal 2 5 2 4 2 3" xfId="9122"/>
    <cellStyle name="Normal 2 5 2 4 2 4" xfId="9123"/>
    <cellStyle name="Normal 2 5 2 4 2 5" xfId="9124"/>
    <cellStyle name="Normal 2 5 2 4 2 6" xfId="9125"/>
    <cellStyle name="Normal 2 5 2 4 2 7" xfId="9126"/>
    <cellStyle name="Normal 2 5 2 4 2 8" xfId="9127"/>
    <cellStyle name="Normal 2 5 2 4 2 9" xfId="9128"/>
    <cellStyle name="Normal 2 5 2 4 3" xfId="9129"/>
    <cellStyle name="Normal 2 5 2 4 4" xfId="9130"/>
    <cellStyle name="Normal 2 5 2 4 5" xfId="9131"/>
    <cellStyle name="Normal 2 5 2 4 6" xfId="9132"/>
    <cellStyle name="Normal 2 5 2 4 7" xfId="9133"/>
    <cellStyle name="Normal 2 5 2 4 8" xfId="9134"/>
    <cellStyle name="Normal 2 5 2 4 9" xfId="9135"/>
    <cellStyle name="Normal 2 5 2 40" xfId="9136"/>
    <cellStyle name="Normal 2 5 2 41" xfId="9137"/>
    <cellStyle name="Normal 2 5 2 42" xfId="9138"/>
    <cellStyle name="Normal 2 5 2 43" xfId="9139"/>
    <cellStyle name="Normal 2 5 2 44" xfId="9140"/>
    <cellStyle name="Normal 2 5 2 45" xfId="9141"/>
    <cellStyle name="Normal 2 5 2 46" xfId="9142"/>
    <cellStyle name="Normal 2 5 2 47" xfId="9143"/>
    <cellStyle name="Normal 2 5 2 48" xfId="9144"/>
    <cellStyle name="Normal 2 5 2 49" xfId="9145"/>
    <cellStyle name="Normal 2 5 2 5" xfId="9146"/>
    <cellStyle name="Normal 2 5 2 5 10" xfId="9147"/>
    <cellStyle name="Normal 2 5 2 5 11" xfId="9148"/>
    <cellStyle name="Normal 2 5 2 5 12" xfId="9149"/>
    <cellStyle name="Normal 2 5 2 5 13" xfId="9150"/>
    <cellStyle name="Normal 2 5 2 5 2" xfId="9151"/>
    <cellStyle name="Normal 2 5 2 5 3" xfId="9152"/>
    <cellStyle name="Normal 2 5 2 5 4" xfId="9153"/>
    <cellStyle name="Normal 2 5 2 5 5" xfId="9154"/>
    <cellStyle name="Normal 2 5 2 5 6" xfId="9155"/>
    <cellStyle name="Normal 2 5 2 5 7" xfId="9156"/>
    <cellStyle name="Normal 2 5 2 5 8" xfId="9157"/>
    <cellStyle name="Normal 2 5 2 5 9" xfId="9158"/>
    <cellStyle name="Normal 2 5 2 50" xfId="9159"/>
    <cellStyle name="Normal 2 5 2 51" xfId="9160"/>
    <cellStyle name="Normal 2 5 2 52" xfId="9161"/>
    <cellStyle name="Normal 2 5 2 53" xfId="9162"/>
    <cellStyle name="Normal 2 5 2 54" xfId="9163"/>
    <cellStyle name="Normal 2 5 2 55" xfId="9164"/>
    <cellStyle name="Normal 2 5 2 56" xfId="9165"/>
    <cellStyle name="Normal 2 5 2 57" xfId="9166"/>
    <cellStyle name="Normal 2 5 2 58" xfId="9167"/>
    <cellStyle name="Normal 2 5 2 59" xfId="9168"/>
    <cellStyle name="Normal 2 5 2 6" xfId="9169"/>
    <cellStyle name="Normal 2 5 2 60" xfId="9170"/>
    <cellStyle name="Normal 2 5 2 61" xfId="9171"/>
    <cellStyle name="Normal 2 5 2 62" xfId="9172"/>
    <cellStyle name="Normal 2 5 2 63" xfId="9173"/>
    <cellStyle name="Normal 2 5 2 64" xfId="9174"/>
    <cellStyle name="Normal 2 5 2 65" xfId="9175"/>
    <cellStyle name="Normal 2 5 2 66" xfId="9176"/>
    <cellStyle name="Normal 2 5 2 67" xfId="9177"/>
    <cellStyle name="Normal 2 5 2 68" xfId="9178"/>
    <cellStyle name="Normal 2 5 2 69" xfId="9179"/>
    <cellStyle name="Normal 2 5 2 7" xfId="9180"/>
    <cellStyle name="Normal 2 5 2 7 10" xfId="9181"/>
    <cellStyle name="Normal 2 5 2 7 11" xfId="9182"/>
    <cellStyle name="Normal 2 5 2 7 12" xfId="9183"/>
    <cellStyle name="Normal 2 5 2 7 13" xfId="9184"/>
    <cellStyle name="Normal 2 5 2 7 14" xfId="9185"/>
    <cellStyle name="Normal 2 5 2 7 15" xfId="9186"/>
    <cellStyle name="Normal 2 5 2 7 16" xfId="9187"/>
    <cellStyle name="Normal 2 5 2 7 17" xfId="9188"/>
    <cellStyle name="Normal 2 5 2 7 2" xfId="9189"/>
    <cellStyle name="Normal 2 5 2 7 3" xfId="9190"/>
    <cellStyle name="Normal 2 5 2 7 4" xfId="9191"/>
    <cellStyle name="Normal 2 5 2 7 5" xfId="9192"/>
    <cellStyle name="Normal 2 5 2 7 6" xfId="9193"/>
    <cellStyle name="Normal 2 5 2 7 7" xfId="9194"/>
    <cellStyle name="Normal 2 5 2 7 8" xfId="9195"/>
    <cellStyle name="Normal 2 5 2 7 9" xfId="9196"/>
    <cellStyle name="Normal 2 5 2 70" xfId="9197"/>
    <cellStyle name="Normal 2 5 2 71" xfId="9198"/>
    <cellStyle name="Normal 2 5 2 72" xfId="9199"/>
    <cellStyle name="Normal 2 5 2 73" xfId="9200"/>
    <cellStyle name="Normal 2 5 2 74" xfId="9201"/>
    <cellStyle name="Normal 2 5 2 75" xfId="9202"/>
    <cellStyle name="Normal 2 5 2 76" xfId="9203"/>
    <cellStyle name="Normal 2 5 2 77" xfId="9204"/>
    <cellStyle name="Normal 2 5 2 78" xfId="9205"/>
    <cellStyle name="Normal 2 5 2 79" xfId="9206"/>
    <cellStyle name="Normal 2 5 2 8" xfId="9207"/>
    <cellStyle name="Normal 2 5 2 80" xfId="9208"/>
    <cellStyle name="Normal 2 5 2 81" xfId="9209"/>
    <cellStyle name="Normal 2 5 2 82" xfId="9210"/>
    <cellStyle name="Normal 2 5 2 83" xfId="9211"/>
    <cellStyle name="Normal 2 5 2 84" xfId="9212"/>
    <cellStyle name="Normal 2 5 2 85" xfId="9213"/>
    <cellStyle name="Normal 2 5 2 86" xfId="9214"/>
    <cellStyle name="Normal 2 5 2 87" xfId="9215"/>
    <cellStyle name="Normal 2 5 2 88" xfId="42053"/>
    <cellStyle name="Normal 2 5 2 89" xfId="42389"/>
    <cellStyle name="Normal 2 5 2 9" xfId="9216"/>
    <cellStyle name="Normal 2 5 2_4 28 1_Asst_Health_Crit_AllTO_RIIO_20110714pm" xfId="9217"/>
    <cellStyle name="Normal 2 5 20" xfId="9218"/>
    <cellStyle name="Normal 2 5 21" xfId="9219"/>
    <cellStyle name="Normal 2 5 22" xfId="9220"/>
    <cellStyle name="Normal 2 5 23" xfId="9221"/>
    <cellStyle name="Normal 2 5 24" xfId="9222"/>
    <cellStyle name="Normal 2 5 25" xfId="9223"/>
    <cellStyle name="Normal 2 5 26" xfId="9224"/>
    <cellStyle name="Normal 2 5 27" xfId="9225"/>
    <cellStyle name="Normal 2 5 28" xfId="9226"/>
    <cellStyle name="Normal 2 5 29" xfId="9227"/>
    <cellStyle name="Normal 2 5 3" xfId="9228"/>
    <cellStyle name="Normal 2 5 3 10" xfId="9229"/>
    <cellStyle name="Normal 2 5 3 11" xfId="9230"/>
    <cellStyle name="Normal 2 5 3 12" xfId="9231"/>
    <cellStyle name="Normal 2 5 3 13" xfId="9232"/>
    <cellStyle name="Normal 2 5 3 14" xfId="9233"/>
    <cellStyle name="Normal 2 5 3 15" xfId="9234"/>
    <cellStyle name="Normal 2 5 3 16" xfId="9235"/>
    <cellStyle name="Normal 2 5 3 17" xfId="9236"/>
    <cellStyle name="Normal 2 5 3 18" xfId="9237"/>
    <cellStyle name="Normal 2 5 3 19" xfId="9238"/>
    <cellStyle name="Normal 2 5 3 2" xfId="9239"/>
    <cellStyle name="Normal 2 5 3 2 10" xfId="9240"/>
    <cellStyle name="Normal 2 5 3 2 11" xfId="9241"/>
    <cellStyle name="Normal 2 5 3 2 12" xfId="9242"/>
    <cellStyle name="Normal 2 5 3 2 13" xfId="9243"/>
    <cellStyle name="Normal 2 5 3 2 14" xfId="9244"/>
    <cellStyle name="Normal 2 5 3 2 15" xfId="9245"/>
    <cellStyle name="Normal 2 5 3 2 16" xfId="9246"/>
    <cellStyle name="Normal 2 5 3 2 17" xfId="9247"/>
    <cellStyle name="Normal 2 5 3 2 18" xfId="9248"/>
    <cellStyle name="Normal 2 5 3 2 19" xfId="9249"/>
    <cellStyle name="Normal 2 5 3 2 2" xfId="9250"/>
    <cellStyle name="Normal 2 5 3 2 2 10" xfId="9251"/>
    <cellStyle name="Normal 2 5 3 2 2 11" xfId="9252"/>
    <cellStyle name="Normal 2 5 3 2 2 12" xfId="9253"/>
    <cellStyle name="Normal 2 5 3 2 2 13" xfId="9254"/>
    <cellStyle name="Normal 2 5 3 2 2 14" xfId="9255"/>
    <cellStyle name="Normal 2 5 3 2 2 15" xfId="9256"/>
    <cellStyle name="Normal 2 5 3 2 2 16" xfId="9257"/>
    <cellStyle name="Normal 2 5 3 2 2 17" xfId="9258"/>
    <cellStyle name="Normal 2 5 3 2 2 2" xfId="9259"/>
    <cellStyle name="Normal 2 5 3 2 2 3" xfId="9260"/>
    <cellStyle name="Normal 2 5 3 2 2 4" xfId="9261"/>
    <cellStyle name="Normal 2 5 3 2 2 5" xfId="9262"/>
    <cellStyle name="Normal 2 5 3 2 2 6" xfId="9263"/>
    <cellStyle name="Normal 2 5 3 2 2 7" xfId="9264"/>
    <cellStyle name="Normal 2 5 3 2 2 8" xfId="9265"/>
    <cellStyle name="Normal 2 5 3 2 2 9" xfId="9266"/>
    <cellStyle name="Normal 2 5 3 2 20" xfId="9267"/>
    <cellStyle name="Normal 2 5 3 2 21" xfId="9268"/>
    <cellStyle name="Normal 2 5 3 2 22" xfId="9269"/>
    <cellStyle name="Normal 2 5 3 2 23" xfId="9270"/>
    <cellStyle name="Normal 2 5 3 2 24" xfId="9271"/>
    <cellStyle name="Normal 2 5 3 2 25" xfId="9272"/>
    <cellStyle name="Normal 2 5 3 2 26" xfId="9273"/>
    <cellStyle name="Normal 2 5 3 2 27" xfId="9274"/>
    <cellStyle name="Normal 2 5 3 2 28" xfId="9275"/>
    <cellStyle name="Normal 2 5 3 2 29" xfId="9276"/>
    <cellStyle name="Normal 2 5 3 2 3" xfId="9277"/>
    <cellStyle name="Normal 2 5 3 2 3 10" xfId="9278"/>
    <cellStyle name="Normal 2 5 3 2 3 11" xfId="9279"/>
    <cellStyle name="Normal 2 5 3 2 3 12" xfId="9280"/>
    <cellStyle name="Normal 2 5 3 2 3 13" xfId="9281"/>
    <cellStyle name="Normal 2 5 3 2 3 14" xfId="9282"/>
    <cellStyle name="Normal 2 5 3 2 3 15" xfId="9283"/>
    <cellStyle name="Normal 2 5 3 2 3 16" xfId="9284"/>
    <cellStyle name="Normal 2 5 3 2 3 17" xfId="9285"/>
    <cellStyle name="Normal 2 5 3 2 3 2" xfId="9286"/>
    <cellStyle name="Normal 2 5 3 2 3 3" xfId="9287"/>
    <cellStyle name="Normal 2 5 3 2 3 4" xfId="9288"/>
    <cellStyle name="Normal 2 5 3 2 3 5" xfId="9289"/>
    <cellStyle name="Normal 2 5 3 2 3 6" xfId="9290"/>
    <cellStyle name="Normal 2 5 3 2 3 7" xfId="9291"/>
    <cellStyle name="Normal 2 5 3 2 3 8" xfId="9292"/>
    <cellStyle name="Normal 2 5 3 2 3 9" xfId="9293"/>
    <cellStyle name="Normal 2 5 3 2 30" xfId="9294"/>
    <cellStyle name="Normal 2 5 3 2 31" xfId="9295"/>
    <cellStyle name="Normal 2 5 3 2 32" xfId="9296"/>
    <cellStyle name="Normal 2 5 3 2 33" xfId="9297"/>
    <cellStyle name="Normal 2 5 3 2 34" xfId="9298"/>
    <cellStyle name="Normal 2 5 3 2 35" xfId="9299"/>
    <cellStyle name="Normal 2 5 3 2 36" xfId="9300"/>
    <cellStyle name="Normal 2 5 3 2 37" xfId="9301"/>
    <cellStyle name="Normal 2 5 3 2 38" xfId="9302"/>
    <cellStyle name="Normal 2 5 3 2 39" xfId="9303"/>
    <cellStyle name="Normal 2 5 3 2 4" xfId="9304"/>
    <cellStyle name="Normal 2 5 3 2 40" xfId="9305"/>
    <cellStyle name="Normal 2 5 3 2 41" xfId="9306"/>
    <cellStyle name="Normal 2 5 3 2 42" xfId="9307"/>
    <cellStyle name="Normal 2 5 3 2 43" xfId="9308"/>
    <cellStyle name="Normal 2 5 3 2 44" xfId="9309"/>
    <cellStyle name="Normal 2 5 3 2 45" xfId="9310"/>
    <cellStyle name="Normal 2 5 3 2 46" xfId="9311"/>
    <cellStyle name="Normal 2 5 3 2 47" xfId="9312"/>
    <cellStyle name="Normal 2 5 3 2 48" xfId="9313"/>
    <cellStyle name="Normal 2 5 3 2 49" xfId="9314"/>
    <cellStyle name="Normal 2 5 3 2 5" xfId="9315"/>
    <cellStyle name="Normal 2 5 3 2 50" xfId="9316"/>
    <cellStyle name="Normal 2 5 3 2 51" xfId="9317"/>
    <cellStyle name="Normal 2 5 3 2 52" xfId="9318"/>
    <cellStyle name="Normal 2 5 3 2 53" xfId="9319"/>
    <cellStyle name="Normal 2 5 3 2 54" xfId="9320"/>
    <cellStyle name="Normal 2 5 3 2 55" xfId="9321"/>
    <cellStyle name="Normal 2 5 3 2 56" xfId="9322"/>
    <cellStyle name="Normal 2 5 3 2 57" xfId="9323"/>
    <cellStyle name="Normal 2 5 3 2 58" xfId="9324"/>
    <cellStyle name="Normal 2 5 3 2 59" xfId="9325"/>
    <cellStyle name="Normal 2 5 3 2 6" xfId="9326"/>
    <cellStyle name="Normal 2 5 3 2 60" xfId="9327"/>
    <cellStyle name="Normal 2 5 3 2 61" xfId="9328"/>
    <cellStyle name="Normal 2 5 3 2 62" xfId="9329"/>
    <cellStyle name="Normal 2 5 3 2 63" xfId="9330"/>
    <cellStyle name="Normal 2 5 3 2 64" xfId="9331"/>
    <cellStyle name="Normal 2 5 3 2 65" xfId="9332"/>
    <cellStyle name="Normal 2 5 3 2 66" xfId="9333"/>
    <cellStyle name="Normal 2 5 3 2 67" xfId="9334"/>
    <cellStyle name="Normal 2 5 3 2 68" xfId="9335"/>
    <cellStyle name="Normal 2 5 3 2 69" xfId="9336"/>
    <cellStyle name="Normal 2 5 3 2 7" xfId="9337"/>
    <cellStyle name="Normal 2 5 3 2 70" xfId="9338"/>
    <cellStyle name="Normal 2 5 3 2 71" xfId="9339"/>
    <cellStyle name="Normal 2 5 3 2 72" xfId="9340"/>
    <cellStyle name="Normal 2 5 3 2 73" xfId="9341"/>
    <cellStyle name="Normal 2 5 3 2 74" xfId="9342"/>
    <cellStyle name="Normal 2 5 3 2 75" xfId="9343"/>
    <cellStyle name="Normal 2 5 3 2 76" xfId="9344"/>
    <cellStyle name="Normal 2 5 3 2 77" xfId="9345"/>
    <cellStyle name="Normal 2 5 3 2 78" xfId="9346"/>
    <cellStyle name="Normal 2 5 3 2 79" xfId="9347"/>
    <cellStyle name="Normal 2 5 3 2 8" xfId="9348"/>
    <cellStyle name="Normal 2 5 3 2 80" xfId="9349"/>
    <cellStyle name="Normal 2 5 3 2 81" xfId="9350"/>
    <cellStyle name="Normal 2 5 3 2 82" xfId="9351"/>
    <cellStyle name="Normal 2 5 3 2 9" xfId="9352"/>
    <cellStyle name="Normal 2 5 3 20" xfId="9353"/>
    <cellStyle name="Normal 2 5 3 21" xfId="9354"/>
    <cellStyle name="Normal 2 5 3 22" xfId="9355"/>
    <cellStyle name="Normal 2 5 3 23" xfId="9356"/>
    <cellStyle name="Normal 2 5 3 24" xfId="9357"/>
    <cellStyle name="Normal 2 5 3 25" xfId="9358"/>
    <cellStyle name="Normal 2 5 3 26" xfId="9359"/>
    <cellStyle name="Normal 2 5 3 27" xfId="9360"/>
    <cellStyle name="Normal 2 5 3 28" xfId="9361"/>
    <cellStyle name="Normal 2 5 3 29" xfId="9362"/>
    <cellStyle name="Normal 2 5 3 3" xfId="9363"/>
    <cellStyle name="Normal 2 5 3 3 10" xfId="9364"/>
    <cellStyle name="Normal 2 5 3 3 11" xfId="9365"/>
    <cellStyle name="Normal 2 5 3 3 12" xfId="9366"/>
    <cellStyle name="Normal 2 5 3 3 13" xfId="9367"/>
    <cellStyle name="Normal 2 5 3 3 14" xfId="9368"/>
    <cellStyle name="Normal 2 5 3 3 15" xfId="9369"/>
    <cellStyle name="Normal 2 5 3 3 16" xfId="9370"/>
    <cellStyle name="Normal 2 5 3 3 17" xfId="9371"/>
    <cellStyle name="Normal 2 5 3 3 18" xfId="9372"/>
    <cellStyle name="Normal 2 5 3 3 2" xfId="9373"/>
    <cellStyle name="Normal 2 5 3 3 3" xfId="9374"/>
    <cellStyle name="Normal 2 5 3 3 4" xfId="9375"/>
    <cellStyle name="Normal 2 5 3 3 5" xfId="9376"/>
    <cellStyle name="Normal 2 5 3 3 6" xfId="9377"/>
    <cellStyle name="Normal 2 5 3 3 7" xfId="9378"/>
    <cellStyle name="Normal 2 5 3 3 8" xfId="9379"/>
    <cellStyle name="Normal 2 5 3 3 9" xfId="9380"/>
    <cellStyle name="Normal 2 5 3 30" xfId="9381"/>
    <cellStyle name="Normal 2 5 3 31" xfId="9382"/>
    <cellStyle name="Normal 2 5 3 32" xfId="9383"/>
    <cellStyle name="Normal 2 5 3 33" xfId="9384"/>
    <cellStyle name="Normal 2 5 3 34" xfId="9385"/>
    <cellStyle name="Normal 2 5 3 35" xfId="9386"/>
    <cellStyle name="Normal 2 5 3 36" xfId="9387"/>
    <cellStyle name="Normal 2 5 3 37" xfId="9388"/>
    <cellStyle name="Normal 2 5 3 38" xfId="9389"/>
    <cellStyle name="Normal 2 5 3 39" xfId="9390"/>
    <cellStyle name="Normal 2 5 3 4" xfId="9391"/>
    <cellStyle name="Normal 2 5 3 4 10" xfId="9392"/>
    <cellStyle name="Normal 2 5 3 4 11" xfId="9393"/>
    <cellStyle name="Normal 2 5 3 4 12" xfId="9394"/>
    <cellStyle name="Normal 2 5 3 4 13" xfId="9395"/>
    <cellStyle name="Normal 2 5 3 4 14" xfId="9396"/>
    <cellStyle name="Normal 2 5 3 4 15" xfId="9397"/>
    <cellStyle name="Normal 2 5 3 4 16" xfId="9398"/>
    <cellStyle name="Normal 2 5 3 4 17" xfId="9399"/>
    <cellStyle name="Normal 2 5 3 4 2" xfId="9400"/>
    <cellStyle name="Normal 2 5 3 4 3" xfId="9401"/>
    <cellStyle name="Normal 2 5 3 4 4" xfId="9402"/>
    <cellStyle name="Normal 2 5 3 4 5" xfId="9403"/>
    <cellStyle name="Normal 2 5 3 4 6" xfId="9404"/>
    <cellStyle name="Normal 2 5 3 4 7" xfId="9405"/>
    <cellStyle name="Normal 2 5 3 4 8" xfId="9406"/>
    <cellStyle name="Normal 2 5 3 4 9" xfId="9407"/>
    <cellStyle name="Normal 2 5 3 40" xfId="9408"/>
    <cellStyle name="Normal 2 5 3 41" xfId="9409"/>
    <cellStyle name="Normal 2 5 3 42" xfId="9410"/>
    <cellStyle name="Normal 2 5 3 43" xfId="9411"/>
    <cellStyle name="Normal 2 5 3 44" xfId="9412"/>
    <cellStyle name="Normal 2 5 3 45" xfId="9413"/>
    <cellStyle name="Normal 2 5 3 46" xfId="9414"/>
    <cellStyle name="Normal 2 5 3 47" xfId="9415"/>
    <cellStyle name="Normal 2 5 3 48" xfId="9416"/>
    <cellStyle name="Normal 2 5 3 49" xfId="9417"/>
    <cellStyle name="Normal 2 5 3 5" xfId="9418"/>
    <cellStyle name="Normal 2 5 3 50" xfId="9419"/>
    <cellStyle name="Normal 2 5 3 51" xfId="9420"/>
    <cellStyle name="Normal 2 5 3 52" xfId="9421"/>
    <cellStyle name="Normal 2 5 3 53" xfId="9422"/>
    <cellStyle name="Normal 2 5 3 54" xfId="9423"/>
    <cellStyle name="Normal 2 5 3 55" xfId="9424"/>
    <cellStyle name="Normal 2 5 3 56" xfId="9425"/>
    <cellStyle name="Normal 2 5 3 57" xfId="9426"/>
    <cellStyle name="Normal 2 5 3 58" xfId="9427"/>
    <cellStyle name="Normal 2 5 3 59" xfId="9428"/>
    <cellStyle name="Normal 2 5 3 6" xfId="9429"/>
    <cellStyle name="Normal 2 5 3 60" xfId="9430"/>
    <cellStyle name="Normal 2 5 3 61" xfId="9431"/>
    <cellStyle name="Normal 2 5 3 62" xfId="9432"/>
    <cellStyle name="Normal 2 5 3 63" xfId="9433"/>
    <cellStyle name="Normal 2 5 3 64" xfId="9434"/>
    <cellStyle name="Normal 2 5 3 65" xfId="9435"/>
    <cellStyle name="Normal 2 5 3 66" xfId="9436"/>
    <cellStyle name="Normal 2 5 3 67" xfId="9437"/>
    <cellStyle name="Normal 2 5 3 68" xfId="9438"/>
    <cellStyle name="Normal 2 5 3 69" xfId="9439"/>
    <cellStyle name="Normal 2 5 3 7" xfId="9440"/>
    <cellStyle name="Normal 2 5 3 70" xfId="9441"/>
    <cellStyle name="Normal 2 5 3 71" xfId="9442"/>
    <cellStyle name="Normal 2 5 3 72" xfId="9443"/>
    <cellStyle name="Normal 2 5 3 73" xfId="9444"/>
    <cellStyle name="Normal 2 5 3 74" xfId="9445"/>
    <cellStyle name="Normal 2 5 3 75" xfId="9446"/>
    <cellStyle name="Normal 2 5 3 76" xfId="9447"/>
    <cellStyle name="Normal 2 5 3 77" xfId="9448"/>
    <cellStyle name="Normal 2 5 3 78" xfId="9449"/>
    <cellStyle name="Normal 2 5 3 79" xfId="9450"/>
    <cellStyle name="Normal 2 5 3 8" xfId="9451"/>
    <cellStyle name="Normal 2 5 3 80" xfId="9452"/>
    <cellStyle name="Normal 2 5 3 81" xfId="9453"/>
    <cellStyle name="Normal 2 5 3 82" xfId="9454"/>
    <cellStyle name="Normal 2 5 3 83" xfId="9455"/>
    <cellStyle name="Normal 2 5 3 84" xfId="9456"/>
    <cellStyle name="Normal 2 5 3 9" xfId="9457"/>
    <cellStyle name="Normal 2 5 3_4 28 1_Asst_Health_Crit_AllTO_RIIO_20110714pm" xfId="9458"/>
    <cellStyle name="Normal 2 5 30" xfId="9459"/>
    <cellStyle name="Normal 2 5 31" xfId="9460"/>
    <cellStyle name="Normal 2 5 32" xfId="9461"/>
    <cellStyle name="Normal 2 5 33" xfId="9462"/>
    <cellStyle name="Normal 2 5 34" xfId="9463"/>
    <cellStyle name="Normal 2 5 35" xfId="9464"/>
    <cellStyle name="Normal 2 5 36" xfId="9465"/>
    <cellStyle name="Normal 2 5 37" xfId="9466"/>
    <cellStyle name="Normal 2 5 38" xfId="9467"/>
    <cellStyle name="Normal 2 5 39" xfId="9468"/>
    <cellStyle name="Normal 2 5 4" xfId="9469"/>
    <cellStyle name="Normal 2 5 4 10" xfId="9470"/>
    <cellStyle name="Normal 2 5 4 11" xfId="9471"/>
    <cellStyle name="Normal 2 5 4 12" xfId="9472"/>
    <cellStyle name="Normal 2 5 4 13" xfId="9473"/>
    <cellStyle name="Normal 2 5 4 14" xfId="9474"/>
    <cellStyle name="Normal 2 5 4 15" xfId="9475"/>
    <cellStyle name="Normal 2 5 4 16" xfId="9476"/>
    <cellStyle name="Normal 2 5 4 17" xfId="9477"/>
    <cellStyle name="Normal 2 5 4 18" xfId="9478"/>
    <cellStyle name="Normal 2 5 4 19" xfId="9479"/>
    <cellStyle name="Normal 2 5 4 2" xfId="9480"/>
    <cellStyle name="Normal 2 5 4 2 10" xfId="9481"/>
    <cellStyle name="Normal 2 5 4 2 11" xfId="9482"/>
    <cellStyle name="Normal 2 5 4 2 12" xfId="9483"/>
    <cellStyle name="Normal 2 5 4 2 13" xfId="9484"/>
    <cellStyle name="Normal 2 5 4 2 14" xfId="9485"/>
    <cellStyle name="Normal 2 5 4 2 15" xfId="9486"/>
    <cellStyle name="Normal 2 5 4 2 16" xfId="9487"/>
    <cellStyle name="Normal 2 5 4 2 17" xfId="9488"/>
    <cellStyle name="Normal 2 5 4 2 2" xfId="9489"/>
    <cellStyle name="Normal 2 5 4 2 3" xfId="9490"/>
    <cellStyle name="Normal 2 5 4 2 4" xfId="9491"/>
    <cellStyle name="Normal 2 5 4 2 5" xfId="9492"/>
    <cellStyle name="Normal 2 5 4 2 6" xfId="9493"/>
    <cellStyle name="Normal 2 5 4 2 7" xfId="9494"/>
    <cellStyle name="Normal 2 5 4 2 8" xfId="9495"/>
    <cellStyle name="Normal 2 5 4 2 9" xfId="9496"/>
    <cellStyle name="Normal 2 5 4 20" xfId="9497"/>
    <cellStyle name="Normal 2 5 4 21" xfId="9498"/>
    <cellStyle name="Normal 2 5 4 22" xfId="9499"/>
    <cellStyle name="Normal 2 5 4 23" xfId="9500"/>
    <cellStyle name="Normal 2 5 4 24" xfId="9501"/>
    <cellStyle name="Normal 2 5 4 25" xfId="9502"/>
    <cellStyle name="Normal 2 5 4 26" xfId="9503"/>
    <cellStyle name="Normal 2 5 4 27" xfId="9504"/>
    <cellStyle name="Normal 2 5 4 28" xfId="9505"/>
    <cellStyle name="Normal 2 5 4 29" xfId="9506"/>
    <cellStyle name="Normal 2 5 4 3" xfId="9507"/>
    <cellStyle name="Normal 2 5 4 3 10" xfId="9508"/>
    <cellStyle name="Normal 2 5 4 3 11" xfId="9509"/>
    <cellStyle name="Normal 2 5 4 3 12" xfId="9510"/>
    <cellStyle name="Normal 2 5 4 3 13" xfId="9511"/>
    <cellStyle name="Normal 2 5 4 3 14" xfId="9512"/>
    <cellStyle name="Normal 2 5 4 3 15" xfId="9513"/>
    <cellStyle name="Normal 2 5 4 3 16" xfId="9514"/>
    <cellStyle name="Normal 2 5 4 3 17" xfId="9515"/>
    <cellStyle name="Normal 2 5 4 3 2" xfId="9516"/>
    <cellStyle name="Normal 2 5 4 3 3" xfId="9517"/>
    <cellStyle name="Normal 2 5 4 3 4" xfId="9518"/>
    <cellStyle name="Normal 2 5 4 3 5" xfId="9519"/>
    <cellStyle name="Normal 2 5 4 3 6" xfId="9520"/>
    <cellStyle name="Normal 2 5 4 3 7" xfId="9521"/>
    <cellStyle name="Normal 2 5 4 3 8" xfId="9522"/>
    <cellStyle name="Normal 2 5 4 3 9" xfId="9523"/>
    <cellStyle name="Normal 2 5 4 30" xfId="9524"/>
    <cellStyle name="Normal 2 5 4 31" xfId="9525"/>
    <cellStyle name="Normal 2 5 4 32" xfId="9526"/>
    <cellStyle name="Normal 2 5 4 33" xfId="9527"/>
    <cellStyle name="Normal 2 5 4 34" xfId="9528"/>
    <cellStyle name="Normal 2 5 4 35" xfId="9529"/>
    <cellStyle name="Normal 2 5 4 36" xfId="9530"/>
    <cellStyle name="Normal 2 5 4 37" xfId="9531"/>
    <cellStyle name="Normal 2 5 4 38" xfId="9532"/>
    <cellStyle name="Normal 2 5 4 39" xfId="9533"/>
    <cellStyle name="Normal 2 5 4 4" xfId="9534"/>
    <cellStyle name="Normal 2 5 4 40" xfId="9535"/>
    <cellStyle name="Normal 2 5 4 41" xfId="9536"/>
    <cellStyle name="Normal 2 5 4 42" xfId="9537"/>
    <cellStyle name="Normal 2 5 4 43" xfId="9538"/>
    <cellStyle name="Normal 2 5 4 44" xfId="9539"/>
    <cellStyle name="Normal 2 5 4 45" xfId="9540"/>
    <cellStyle name="Normal 2 5 4 46" xfId="9541"/>
    <cellStyle name="Normal 2 5 4 47" xfId="9542"/>
    <cellStyle name="Normal 2 5 4 48" xfId="9543"/>
    <cellStyle name="Normal 2 5 4 49" xfId="9544"/>
    <cellStyle name="Normal 2 5 4 5" xfId="9545"/>
    <cellStyle name="Normal 2 5 4 50" xfId="9546"/>
    <cellStyle name="Normal 2 5 4 51" xfId="9547"/>
    <cellStyle name="Normal 2 5 4 52" xfId="9548"/>
    <cellStyle name="Normal 2 5 4 53" xfId="9549"/>
    <cellStyle name="Normal 2 5 4 54" xfId="9550"/>
    <cellStyle name="Normal 2 5 4 55" xfId="9551"/>
    <cellStyle name="Normal 2 5 4 56" xfId="9552"/>
    <cellStyle name="Normal 2 5 4 57" xfId="9553"/>
    <cellStyle name="Normal 2 5 4 58" xfId="9554"/>
    <cellStyle name="Normal 2 5 4 59" xfId="9555"/>
    <cellStyle name="Normal 2 5 4 6" xfId="9556"/>
    <cellStyle name="Normal 2 5 4 60" xfId="9557"/>
    <cellStyle name="Normal 2 5 4 61" xfId="9558"/>
    <cellStyle name="Normal 2 5 4 62" xfId="9559"/>
    <cellStyle name="Normal 2 5 4 63" xfId="9560"/>
    <cellStyle name="Normal 2 5 4 64" xfId="9561"/>
    <cellStyle name="Normal 2 5 4 65" xfId="9562"/>
    <cellStyle name="Normal 2 5 4 66" xfId="9563"/>
    <cellStyle name="Normal 2 5 4 67" xfId="9564"/>
    <cellStyle name="Normal 2 5 4 68" xfId="9565"/>
    <cellStyle name="Normal 2 5 4 69" xfId="9566"/>
    <cellStyle name="Normal 2 5 4 7" xfId="9567"/>
    <cellStyle name="Normal 2 5 4 70" xfId="9568"/>
    <cellStyle name="Normal 2 5 4 71" xfId="9569"/>
    <cellStyle name="Normal 2 5 4 72" xfId="9570"/>
    <cellStyle name="Normal 2 5 4 73" xfId="9571"/>
    <cellStyle name="Normal 2 5 4 74" xfId="9572"/>
    <cellStyle name="Normal 2 5 4 75" xfId="9573"/>
    <cellStyle name="Normal 2 5 4 76" xfId="9574"/>
    <cellStyle name="Normal 2 5 4 77" xfId="9575"/>
    <cellStyle name="Normal 2 5 4 78" xfId="9576"/>
    <cellStyle name="Normal 2 5 4 79" xfId="9577"/>
    <cellStyle name="Normal 2 5 4 8" xfId="9578"/>
    <cellStyle name="Normal 2 5 4 80" xfId="9579"/>
    <cellStyle name="Normal 2 5 4 81" xfId="9580"/>
    <cellStyle name="Normal 2 5 4 82" xfId="9581"/>
    <cellStyle name="Normal 2 5 4 9" xfId="9582"/>
    <cellStyle name="Normal 2 5 40" xfId="9583"/>
    <cellStyle name="Normal 2 5 41" xfId="9584"/>
    <cellStyle name="Normal 2 5 42" xfId="9585"/>
    <cellStyle name="Normal 2 5 43" xfId="9586"/>
    <cellStyle name="Normal 2 5 44" xfId="9587"/>
    <cellStyle name="Normal 2 5 45" xfId="9588"/>
    <cellStyle name="Normal 2 5 46" xfId="9589"/>
    <cellStyle name="Normal 2 5 47" xfId="9590"/>
    <cellStyle name="Normal 2 5 48" xfId="9591"/>
    <cellStyle name="Normal 2 5 49" xfId="9592"/>
    <cellStyle name="Normal 2 5 5" xfId="9593"/>
    <cellStyle name="Normal 2 5 5 10" xfId="9594"/>
    <cellStyle name="Normal 2 5 5 11" xfId="9595"/>
    <cellStyle name="Normal 2 5 5 12" xfId="9596"/>
    <cellStyle name="Normal 2 5 5 13" xfId="9597"/>
    <cellStyle name="Normal 2 5 5 14" xfId="9598"/>
    <cellStyle name="Normal 2 5 5 2" xfId="9599"/>
    <cellStyle name="Normal 2 5 5 2 10" xfId="9600"/>
    <cellStyle name="Normal 2 5 5 2 11" xfId="9601"/>
    <cellStyle name="Normal 2 5 5 2 12" xfId="9602"/>
    <cellStyle name="Normal 2 5 5 2 13" xfId="9603"/>
    <cellStyle name="Normal 2 5 5 2 2" xfId="9604"/>
    <cellStyle name="Normal 2 5 5 2 3" xfId="9605"/>
    <cellStyle name="Normal 2 5 5 2 4" xfId="9606"/>
    <cellStyle name="Normal 2 5 5 2 5" xfId="9607"/>
    <cellStyle name="Normal 2 5 5 2 6" xfId="9608"/>
    <cellStyle name="Normal 2 5 5 2 7" xfId="9609"/>
    <cellStyle name="Normal 2 5 5 2 8" xfId="9610"/>
    <cellStyle name="Normal 2 5 5 2 9" xfId="9611"/>
    <cellStyle name="Normal 2 5 5 3" xfId="9612"/>
    <cellStyle name="Normal 2 5 5 4" xfId="9613"/>
    <cellStyle name="Normal 2 5 5 5" xfId="9614"/>
    <cellStyle name="Normal 2 5 5 6" xfId="9615"/>
    <cellStyle name="Normal 2 5 5 7" xfId="9616"/>
    <cellStyle name="Normal 2 5 5 8" xfId="9617"/>
    <cellStyle name="Normal 2 5 5 9" xfId="9618"/>
    <cellStyle name="Normal 2 5 50" xfId="9619"/>
    <cellStyle name="Normal 2 5 51" xfId="9620"/>
    <cellStyle name="Normal 2 5 52" xfId="9621"/>
    <cellStyle name="Normal 2 5 53" xfId="9622"/>
    <cellStyle name="Normal 2 5 54" xfId="9623"/>
    <cellStyle name="Normal 2 5 55" xfId="9624"/>
    <cellStyle name="Normal 2 5 56" xfId="9625"/>
    <cellStyle name="Normal 2 5 57" xfId="9626"/>
    <cellStyle name="Normal 2 5 58" xfId="9627"/>
    <cellStyle name="Normal 2 5 59" xfId="9628"/>
    <cellStyle name="Normal 2 5 6" xfId="9629"/>
    <cellStyle name="Normal 2 5 6 10" xfId="9630"/>
    <cellStyle name="Normal 2 5 6 11" xfId="9631"/>
    <cellStyle name="Normal 2 5 6 12" xfId="9632"/>
    <cellStyle name="Normal 2 5 6 13" xfId="9633"/>
    <cellStyle name="Normal 2 5 6 14" xfId="9634"/>
    <cellStyle name="Normal 2 5 6 2" xfId="9635"/>
    <cellStyle name="Normal 2 5 6 2 10" xfId="9636"/>
    <cellStyle name="Normal 2 5 6 2 11" xfId="9637"/>
    <cellStyle name="Normal 2 5 6 2 12" xfId="9638"/>
    <cellStyle name="Normal 2 5 6 2 13" xfId="9639"/>
    <cellStyle name="Normal 2 5 6 2 2" xfId="9640"/>
    <cellStyle name="Normal 2 5 6 2 3" xfId="9641"/>
    <cellStyle name="Normal 2 5 6 2 4" xfId="9642"/>
    <cellStyle name="Normal 2 5 6 2 5" xfId="9643"/>
    <cellStyle name="Normal 2 5 6 2 6" xfId="9644"/>
    <cellStyle name="Normal 2 5 6 2 7" xfId="9645"/>
    <cellStyle name="Normal 2 5 6 2 8" xfId="9646"/>
    <cellStyle name="Normal 2 5 6 2 9" xfId="9647"/>
    <cellStyle name="Normal 2 5 6 3" xfId="9648"/>
    <cellStyle name="Normal 2 5 6 4" xfId="9649"/>
    <cellStyle name="Normal 2 5 6 5" xfId="9650"/>
    <cellStyle name="Normal 2 5 6 6" xfId="9651"/>
    <cellStyle name="Normal 2 5 6 7" xfId="9652"/>
    <cellStyle name="Normal 2 5 6 8" xfId="9653"/>
    <cellStyle name="Normal 2 5 6 9" xfId="9654"/>
    <cellStyle name="Normal 2 5 60" xfId="9655"/>
    <cellStyle name="Normal 2 5 61" xfId="9656"/>
    <cellStyle name="Normal 2 5 62" xfId="9657"/>
    <cellStyle name="Normal 2 5 63" xfId="9658"/>
    <cellStyle name="Normal 2 5 64" xfId="9659"/>
    <cellStyle name="Normal 2 5 65" xfId="9660"/>
    <cellStyle name="Normal 2 5 66" xfId="9661"/>
    <cellStyle name="Normal 2 5 67" xfId="9662"/>
    <cellStyle name="Normal 2 5 68" xfId="9663"/>
    <cellStyle name="Normal 2 5 69" xfId="9664"/>
    <cellStyle name="Normal 2 5 7" xfId="9665"/>
    <cellStyle name="Normal 2 5 7 10" xfId="9666"/>
    <cellStyle name="Normal 2 5 7 11" xfId="9667"/>
    <cellStyle name="Normal 2 5 7 12" xfId="9668"/>
    <cellStyle name="Normal 2 5 7 13" xfId="9669"/>
    <cellStyle name="Normal 2 5 7 14" xfId="9670"/>
    <cellStyle name="Normal 2 5 7 15" xfId="9671"/>
    <cellStyle name="Normal 2 5 7 16" xfId="9672"/>
    <cellStyle name="Normal 2 5 7 17" xfId="9673"/>
    <cellStyle name="Normal 2 5 7 2" xfId="9674"/>
    <cellStyle name="Normal 2 5 7 3" xfId="9675"/>
    <cellStyle name="Normal 2 5 7 4" xfId="9676"/>
    <cellStyle name="Normal 2 5 7 5" xfId="9677"/>
    <cellStyle name="Normal 2 5 7 6" xfId="9678"/>
    <cellStyle name="Normal 2 5 7 7" xfId="9679"/>
    <cellStyle name="Normal 2 5 7 8" xfId="9680"/>
    <cellStyle name="Normal 2 5 7 9" xfId="9681"/>
    <cellStyle name="Normal 2 5 70" xfId="9682"/>
    <cellStyle name="Normal 2 5 71" xfId="9683"/>
    <cellStyle name="Normal 2 5 72" xfId="9684"/>
    <cellStyle name="Normal 2 5 73" xfId="9685"/>
    <cellStyle name="Normal 2 5 74" xfId="9686"/>
    <cellStyle name="Normal 2 5 75" xfId="9687"/>
    <cellStyle name="Normal 2 5 76" xfId="9688"/>
    <cellStyle name="Normal 2 5 77" xfId="9689"/>
    <cellStyle name="Normal 2 5 78" xfId="9690"/>
    <cellStyle name="Normal 2 5 79" xfId="9691"/>
    <cellStyle name="Normal 2 5 8" xfId="9692"/>
    <cellStyle name="Normal 2 5 8 2" xfId="9693"/>
    <cellStyle name="Normal 2 5 8 2 2" xfId="9694"/>
    <cellStyle name="Normal 2 5 8 2 2 2" xfId="9695"/>
    <cellStyle name="Normal 2 5 8 2 2 3" xfId="9696"/>
    <cellStyle name="Normal 2 5 8 2 2 3 2" xfId="9697"/>
    <cellStyle name="Normal 2 5 8 3" xfId="9698"/>
    <cellStyle name="Normal 2 5 80" xfId="9699"/>
    <cellStyle name="Normal 2 5 81" xfId="9700"/>
    <cellStyle name="Normal 2 5 82" xfId="9701"/>
    <cellStyle name="Normal 2 5 83" xfId="9702"/>
    <cellStyle name="Normal 2 5 84" xfId="9703"/>
    <cellStyle name="Normal 2 5 85" xfId="9704"/>
    <cellStyle name="Normal 2 5 86" xfId="9705"/>
    <cellStyle name="Normal 2 5 87" xfId="9706"/>
    <cellStyle name="Normal 2 5 88" xfId="9707"/>
    <cellStyle name="Normal 2 5 9" xfId="9708"/>
    <cellStyle name="Normal 2 5 9 2" xfId="9709"/>
    <cellStyle name="Normal 2 5 9 2 2" xfId="9710"/>
    <cellStyle name="Normal 2 5 9 2 2 2" xfId="9711"/>
    <cellStyle name="Normal 2 5 9 2 2 3" xfId="9712"/>
    <cellStyle name="Normal 2 5 9 2 2 3 2" xfId="9713"/>
    <cellStyle name="Normal 2 5_1.3s Accounting C Costs Scots" xfId="9714"/>
    <cellStyle name="Normal 2 50" xfId="9715"/>
    <cellStyle name="Normal 2 51" xfId="9716"/>
    <cellStyle name="Normal 2 52" xfId="9717"/>
    <cellStyle name="Normal 2 53" xfId="9718"/>
    <cellStyle name="Normal 2 53 2" xfId="9719"/>
    <cellStyle name="Normal 2 53 3" xfId="9720"/>
    <cellStyle name="Normal 2 54" xfId="9721"/>
    <cellStyle name="Normal 2 54 10" xfId="9722"/>
    <cellStyle name="Normal 2 54 11" xfId="9723"/>
    <cellStyle name="Normal 2 54 12" xfId="9724"/>
    <cellStyle name="Normal 2 54 13" xfId="9725"/>
    <cellStyle name="Normal 2 54 14" xfId="9726"/>
    <cellStyle name="Normal 2 54 15" xfId="9727"/>
    <cellStyle name="Normal 2 54 16" xfId="9728"/>
    <cellStyle name="Normal 2 54 17" xfId="9729"/>
    <cellStyle name="Normal 2 54 2" xfId="9730"/>
    <cellStyle name="Normal 2 54 3" xfId="9731"/>
    <cellStyle name="Normal 2 54 4" xfId="9732"/>
    <cellStyle name="Normal 2 54 5" xfId="9733"/>
    <cellStyle name="Normal 2 54 6" xfId="9734"/>
    <cellStyle name="Normal 2 54 7" xfId="9735"/>
    <cellStyle name="Normal 2 54 8" xfId="9736"/>
    <cellStyle name="Normal 2 54 9" xfId="9737"/>
    <cellStyle name="Normal 2 55" xfId="9738"/>
    <cellStyle name="Normal 2 55 10" xfId="9739"/>
    <cellStyle name="Normal 2 55 11" xfId="9740"/>
    <cellStyle name="Normal 2 55 12" xfId="9741"/>
    <cellStyle name="Normal 2 55 13" xfId="9742"/>
    <cellStyle name="Normal 2 55 14" xfId="9743"/>
    <cellStyle name="Normal 2 55 15" xfId="9744"/>
    <cellStyle name="Normal 2 55 16" xfId="9745"/>
    <cellStyle name="Normal 2 55 17" xfId="9746"/>
    <cellStyle name="Normal 2 55 2" xfId="9747"/>
    <cellStyle name="Normal 2 55 3" xfId="9748"/>
    <cellStyle name="Normal 2 55 4" xfId="9749"/>
    <cellStyle name="Normal 2 55 5" xfId="9750"/>
    <cellStyle name="Normal 2 55 6" xfId="9751"/>
    <cellStyle name="Normal 2 55 7" xfId="9752"/>
    <cellStyle name="Normal 2 55 8" xfId="9753"/>
    <cellStyle name="Normal 2 55 9" xfId="9754"/>
    <cellStyle name="Normal 2 56" xfId="9755"/>
    <cellStyle name="Normal 2 57" xfId="9756"/>
    <cellStyle name="Normal 2 58" xfId="9757"/>
    <cellStyle name="Normal 2 59" xfId="9758"/>
    <cellStyle name="Normal 2 6" xfId="9759"/>
    <cellStyle name="Normal 2 6 10" xfId="9760"/>
    <cellStyle name="Normal 2 6 11" xfId="9761"/>
    <cellStyle name="Normal 2 6 12" xfId="9762"/>
    <cellStyle name="Normal 2 6 13" xfId="9763"/>
    <cellStyle name="Normal 2 6 14" xfId="9764"/>
    <cellStyle name="Normal 2 6 15" xfId="9765"/>
    <cellStyle name="Normal 2 6 16" xfId="9766"/>
    <cellStyle name="Normal 2 6 17" xfId="9767"/>
    <cellStyle name="Normal 2 6 18" xfId="9768"/>
    <cellStyle name="Normal 2 6 19" xfId="9769"/>
    <cellStyle name="Normal 2 6 2" xfId="9770"/>
    <cellStyle name="Normal 2 6 20" xfId="9771"/>
    <cellStyle name="Normal 2 6 21" xfId="9772"/>
    <cellStyle name="Normal 2 6 22" xfId="9773"/>
    <cellStyle name="Normal 2 6 23" xfId="9774"/>
    <cellStyle name="Normal 2 6 24" xfId="9775"/>
    <cellStyle name="Normal 2 6 25" xfId="9776"/>
    <cellStyle name="Normal 2 6 26" xfId="9777"/>
    <cellStyle name="Normal 2 6 27" xfId="9778"/>
    <cellStyle name="Normal 2 6 28" xfId="9779"/>
    <cellStyle name="Normal 2 6 29" xfId="9780"/>
    <cellStyle name="Normal 2 6 3" xfId="9781"/>
    <cellStyle name="Normal 2 6 3 10" xfId="9782"/>
    <cellStyle name="Normal 2 6 3 11" xfId="9783"/>
    <cellStyle name="Normal 2 6 3 12" xfId="9784"/>
    <cellStyle name="Normal 2 6 3 13" xfId="9785"/>
    <cellStyle name="Normal 2 6 3 14" xfId="9786"/>
    <cellStyle name="Normal 2 6 3 15" xfId="9787"/>
    <cellStyle name="Normal 2 6 3 16" xfId="9788"/>
    <cellStyle name="Normal 2 6 3 17" xfId="9789"/>
    <cellStyle name="Normal 2 6 3 2" xfId="9790"/>
    <cellStyle name="Normal 2 6 3 3" xfId="9791"/>
    <cellStyle name="Normal 2 6 3 4" xfId="9792"/>
    <cellStyle name="Normal 2 6 3 5" xfId="9793"/>
    <cellStyle name="Normal 2 6 3 6" xfId="9794"/>
    <cellStyle name="Normal 2 6 3 7" xfId="9795"/>
    <cellStyle name="Normal 2 6 3 8" xfId="9796"/>
    <cellStyle name="Normal 2 6 3 9" xfId="9797"/>
    <cellStyle name="Normal 2 6 30" xfId="9798"/>
    <cellStyle name="Normal 2 6 31" xfId="9799"/>
    <cellStyle name="Normal 2 6 32" xfId="9800"/>
    <cellStyle name="Normal 2 6 33" xfId="9801"/>
    <cellStyle name="Normal 2 6 34" xfId="9802"/>
    <cellStyle name="Normal 2 6 35" xfId="9803"/>
    <cellStyle name="Normal 2 6 36" xfId="9804"/>
    <cellStyle name="Normal 2 6 37" xfId="9805"/>
    <cellStyle name="Normal 2 6 38" xfId="9806"/>
    <cellStyle name="Normal 2 6 39" xfId="9807"/>
    <cellStyle name="Normal 2 6 4" xfId="9808"/>
    <cellStyle name="Normal 2 6 4 10" xfId="9809"/>
    <cellStyle name="Normal 2 6 4 11" xfId="9810"/>
    <cellStyle name="Normal 2 6 4 12" xfId="9811"/>
    <cellStyle name="Normal 2 6 4 13" xfId="9812"/>
    <cellStyle name="Normal 2 6 4 14" xfId="9813"/>
    <cellStyle name="Normal 2 6 4 15" xfId="9814"/>
    <cellStyle name="Normal 2 6 4 16" xfId="9815"/>
    <cellStyle name="Normal 2 6 4 17" xfId="9816"/>
    <cellStyle name="Normal 2 6 4 2" xfId="9817"/>
    <cellStyle name="Normal 2 6 4 3" xfId="9818"/>
    <cellStyle name="Normal 2 6 4 4" xfId="9819"/>
    <cellStyle name="Normal 2 6 4 5" xfId="9820"/>
    <cellStyle name="Normal 2 6 4 6" xfId="9821"/>
    <cellStyle name="Normal 2 6 4 7" xfId="9822"/>
    <cellStyle name="Normal 2 6 4 8" xfId="9823"/>
    <cellStyle name="Normal 2 6 4 9" xfId="9824"/>
    <cellStyle name="Normal 2 6 40" xfId="9825"/>
    <cellStyle name="Normal 2 6 41" xfId="9826"/>
    <cellStyle name="Normal 2 6 42" xfId="9827"/>
    <cellStyle name="Normal 2 6 43" xfId="9828"/>
    <cellStyle name="Normal 2 6 44" xfId="9829"/>
    <cellStyle name="Normal 2 6 45" xfId="9830"/>
    <cellStyle name="Normal 2 6 46" xfId="9831"/>
    <cellStyle name="Normal 2 6 47" xfId="9832"/>
    <cellStyle name="Normal 2 6 48" xfId="9833"/>
    <cellStyle name="Normal 2 6 49" xfId="9834"/>
    <cellStyle name="Normal 2 6 5" xfId="9835"/>
    <cellStyle name="Normal 2 6 50" xfId="9836"/>
    <cellStyle name="Normal 2 6 51" xfId="9837"/>
    <cellStyle name="Normal 2 6 52" xfId="9838"/>
    <cellStyle name="Normal 2 6 53" xfId="9839"/>
    <cellStyle name="Normal 2 6 54" xfId="9840"/>
    <cellStyle name="Normal 2 6 55" xfId="9841"/>
    <cellStyle name="Normal 2 6 56" xfId="9842"/>
    <cellStyle name="Normal 2 6 57" xfId="9843"/>
    <cellStyle name="Normal 2 6 58" xfId="9844"/>
    <cellStyle name="Normal 2 6 59" xfId="9845"/>
    <cellStyle name="Normal 2 6 6" xfId="9846"/>
    <cellStyle name="Normal 2 6 60" xfId="9847"/>
    <cellStyle name="Normal 2 6 61" xfId="9848"/>
    <cellStyle name="Normal 2 6 62" xfId="9849"/>
    <cellStyle name="Normal 2 6 63" xfId="9850"/>
    <cellStyle name="Normal 2 6 64" xfId="9851"/>
    <cellStyle name="Normal 2 6 65" xfId="9852"/>
    <cellStyle name="Normal 2 6 66" xfId="9853"/>
    <cellStyle name="Normal 2 6 67" xfId="9854"/>
    <cellStyle name="Normal 2 6 68" xfId="9855"/>
    <cellStyle name="Normal 2 6 69" xfId="9856"/>
    <cellStyle name="Normal 2 6 7" xfId="9857"/>
    <cellStyle name="Normal 2 6 70" xfId="9858"/>
    <cellStyle name="Normal 2 6 71" xfId="9859"/>
    <cellStyle name="Normal 2 6 72" xfId="9860"/>
    <cellStyle name="Normal 2 6 73" xfId="9861"/>
    <cellStyle name="Normal 2 6 74" xfId="9862"/>
    <cellStyle name="Normal 2 6 75" xfId="9863"/>
    <cellStyle name="Normal 2 6 76" xfId="9864"/>
    <cellStyle name="Normal 2 6 77" xfId="9865"/>
    <cellStyle name="Normal 2 6 78" xfId="9866"/>
    <cellStyle name="Normal 2 6 8" xfId="9867"/>
    <cellStyle name="Normal 2 6 9" xfId="9868"/>
    <cellStyle name="Normal 2 6_3.1.2 DB Pension Detail" xfId="9869"/>
    <cellStyle name="Normal 2 60" xfId="9870"/>
    <cellStyle name="Normal 2 61" xfId="9871"/>
    <cellStyle name="Normal 2 62" xfId="9872"/>
    <cellStyle name="Normal 2 63" xfId="9873"/>
    <cellStyle name="Normal 2 64" xfId="9874"/>
    <cellStyle name="Normal 2 65" xfId="9875"/>
    <cellStyle name="Normal 2 66" xfId="9876"/>
    <cellStyle name="Normal 2 67" xfId="9877"/>
    <cellStyle name="Normal 2 68" xfId="9878"/>
    <cellStyle name="Normal 2 69" xfId="9879"/>
    <cellStyle name="Normal 2 7" xfId="9880"/>
    <cellStyle name="Normal 2 7 10" xfId="9881"/>
    <cellStyle name="Normal 2 7 11" xfId="9882"/>
    <cellStyle name="Normal 2 7 12" xfId="9883"/>
    <cellStyle name="Normal 2 7 13" xfId="9884"/>
    <cellStyle name="Normal 2 7 14" xfId="9885"/>
    <cellStyle name="Normal 2 7 15" xfId="9886"/>
    <cellStyle name="Normal 2 7 16" xfId="9887"/>
    <cellStyle name="Normal 2 7 17" xfId="9888"/>
    <cellStyle name="Normal 2 7 18" xfId="9889"/>
    <cellStyle name="Normal 2 7 19" xfId="9890"/>
    <cellStyle name="Normal 2 7 2" xfId="9891"/>
    <cellStyle name="Normal 2 7 2 10" xfId="9892"/>
    <cellStyle name="Normal 2 7 2 11" xfId="9893"/>
    <cellStyle name="Normal 2 7 2 12" xfId="9894"/>
    <cellStyle name="Normal 2 7 2 13" xfId="9895"/>
    <cellStyle name="Normal 2 7 2 14" xfId="9896"/>
    <cellStyle name="Normal 2 7 2 15" xfId="9897"/>
    <cellStyle name="Normal 2 7 2 16" xfId="9898"/>
    <cellStyle name="Normal 2 7 2 17" xfId="9899"/>
    <cellStyle name="Normal 2 7 2 2" xfId="9900"/>
    <cellStyle name="Normal 2 7 2 3" xfId="9901"/>
    <cellStyle name="Normal 2 7 2 4" xfId="9902"/>
    <cellStyle name="Normal 2 7 2 5" xfId="9903"/>
    <cellStyle name="Normal 2 7 2 6" xfId="9904"/>
    <cellStyle name="Normal 2 7 2 7" xfId="9905"/>
    <cellStyle name="Normal 2 7 2 8" xfId="9906"/>
    <cellStyle name="Normal 2 7 2 9" xfId="9907"/>
    <cellStyle name="Normal 2 7 20" xfId="9908"/>
    <cellStyle name="Normal 2 7 21" xfId="9909"/>
    <cellStyle name="Normal 2 7 22" xfId="9910"/>
    <cellStyle name="Normal 2 7 23" xfId="9911"/>
    <cellStyle name="Normal 2 7 24" xfId="9912"/>
    <cellStyle name="Normal 2 7 25" xfId="9913"/>
    <cellStyle name="Normal 2 7 26" xfId="9914"/>
    <cellStyle name="Normal 2 7 27" xfId="9915"/>
    <cellStyle name="Normal 2 7 28" xfId="9916"/>
    <cellStyle name="Normal 2 7 29" xfId="9917"/>
    <cellStyle name="Normal 2 7 3" xfId="9918"/>
    <cellStyle name="Normal 2 7 3 10" xfId="9919"/>
    <cellStyle name="Normal 2 7 3 11" xfId="9920"/>
    <cellStyle name="Normal 2 7 3 12" xfId="9921"/>
    <cellStyle name="Normal 2 7 3 13" xfId="9922"/>
    <cellStyle name="Normal 2 7 3 14" xfId="9923"/>
    <cellStyle name="Normal 2 7 3 15" xfId="9924"/>
    <cellStyle name="Normal 2 7 3 16" xfId="9925"/>
    <cellStyle name="Normal 2 7 3 17" xfId="9926"/>
    <cellStyle name="Normal 2 7 3 2" xfId="9927"/>
    <cellStyle name="Normal 2 7 3 3" xfId="9928"/>
    <cellStyle name="Normal 2 7 3 4" xfId="9929"/>
    <cellStyle name="Normal 2 7 3 5" xfId="9930"/>
    <cellStyle name="Normal 2 7 3 6" xfId="9931"/>
    <cellStyle name="Normal 2 7 3 7" xfId="9932"/>
    <cellStyle name="Normal 2 7 3 8" xfId="9933"/>
    <cellStyle name="Normal 2 7 3 9" xfId="9934"/>
    <cellStyle name="Normal 2 7 30" xfId="9935"/>
    <cellStyle name="Normal 2 7 31" xfId="9936"/>
    <cellStyle name="Normal 2 7 32" xfId="9937"/>
    <cellStyle name="Normal 2 7 33" xfId="9938"/>
    <cellStyle name="Normal 2 7 34" xfId="9939"/>
    <cellStyle name="Normal 2 7 35" xfId="9940"/>
    <cellStyle name="Normal 2 7 36" xfId="9941"/>
    <cellStyle name="Normal 2 7 37" xfId="9942"/>
    <cellStyle name="Normal 2 7 38" xfId="9943"/>
    <cellStyle name="Normal 2 7 39" xfId="9944"/>
    <cellStyle name="Normal 2 7 4" xfId="9945"/>
    <cellStyle name="Normal 2 7 40" xfId="9946"/>
    <cellStyle name="Normal 2 7 41" xfId="9947"/>
    <cellStyle name="Normal 2 7 42" xfId="9948"/>
    <cellStyle name="Normal 2 7 43" xfId="9949"/>
    <cellStyle name="Normal 2 7 44" xfId="9950"/>
    <cellStyle name="Normal 2 7 45" xfId="9951"/>
    <cellStyle name="Normal 2 7 46" xfId="9952"/>
    <cellStyle name="Normal 2 7 47" xfId="9953"/>
    <cellStyle name="Normal 2 7 48" xfId="9954"/>
    <cellStyle name="Normal 2 7 49" xfId="9955"/>
    <cellStyle name="Normal 2 7 5" xfId="9956"/>
    <cellStyle name="Normal 2 7 50" xfId="9957"/>
    <cellStyle name="Normal 2 7 51" xfId="9958"/>
    <cellStyle name="Normal 2 7 52" xfId="9959"/>
    <cellStyle name="Normal 2 7 53" xfId="9960"/>
    <cellStyle name="Normal 2 7 54" xfId="9961"/>
    <cellStyle name="Normal 2 7 55" xfId="9962"/>
    <cellStyle name="Normal 2 7 56" xfId="9963"/>
    <cellStyle name="Normal 2 7 57" xfId="9964"/>
    <cellStyle name="Normal 2 7 58" xfId="9965"/>
    <cellStyle name="Normal 2 7 59" xfId="9966"/>
    <cellStyle name="Normal 2 7 6" xfId="9967"/>
    <cellStyle name="Normal 2 7 60" xfId="9968"/>
    <cellStyle name="Normal 2 7 61" xfId="9969"/>
    <cellStyle name="Normal 2 7 62" xfId="9970"/>
    <cellStyle name="Normal 2 7 63" xfId="9971"/>
    <cellStyle name="Normal 2 7 64" xfId="9972"/>
    <cellStyle name="Normal 2 7 65" xfId="9973"/>
    <cellStyle name="Normal 2 7 66" xfId="9974"/>
    <cellStyle name="Normal 2 7 67" xfId="9975"/>
    <cellStyle name="Normal 2 7 68" xfId="9976"/>
    <cellStyle name="Normal 2 7 69" xfId="9977"/>
    <cellStyle name="Normal 2 7 7" xfId="9978"/>
    <cellStyle name="Normal 2 7 70" xfId="9979"/>
    <cellStyle name="Normal 2 7 71" xfId="9980"/>
    <cellStyle name="Normal 2 7 72" xfId="9981"/>
    <cellStyle name="Normal 2 7 73" xfId="9982"/>
    <cellStyle name="Normal 2 7 74" xfId="9983"/>
    <cellStyle name="Normal 2 7 75" xfId="9984"/>
    <cellStyle name="Normal 2 7 76" xfId="9985"/>
    <cellStyle name="Normal 2 7 77" xfId="9986"/>
    <cellStyle name="Normal 2 7 78" xfId="9987"/>
    <cellStyle name="Normal 2 7 8" xfId="9988"/>
    <cellStyle name="Normal 2 7 9" xfId="9989"/>
    <cellStyle name="Normal 2 70" xfId="9990"/>
    <cellStyle name="Normal 2 70 2" xfId="9991"/>
    <cellStyle name="Normal 2 71" xfId="9992"/>
    <cellStyle name="Normal 2 72" xfId="9993"/>
    <cellStyle name="Normal 2 73" xfId="9994"/>
    <cellStyle name="Normal 2 74" xfId="9995"/>
    <cellStyle name="Normal 2 75" xfId="9996"/>
    <cellStyle name="Normal 2 76" xfId="9997"/>
    <cellStyle name="Normal 2 77" xfId="9998"/>
    <cellStyle name="Normal 2 78" xfId="9999"/>
    <cellStyle name="Normal 2 79" xfId="10000"/>
    <cellStyle name="Normal 2 8" xfId="10001"/>
    <cellStyle name="Normal 2 8 10" xfId="10002"/>
    <cellStyle name="Normal 2 8 11" xfId="10003"/>
    <cellStyle name="Normal 2 8 12" xfId="10004"/>
    <cellStyle name="Normal 2 8 13" xfId="10005"/>
    <cellStyle name="Normal 2 8 14" xfId="10006"/>
    <cellStyle name="Normal 2 8 15" xfId="10007"/>
    <cellStyle name="Normal 2 8 16" xfId="10008"/>
    <cellStyle name="Normal 2 8 17" xfId="10009"/>
    <cellStyle name="Normal 2 8 18" xfId="10010"/>
    <cellStyle name="Normal 2 8 19" xfId="10011"/>
    <cellStyle name="Normal 2 8 2" xfId="10012"/>
    <cellStyle name="Normal 2 8 2 10" xfId="10013"/>
    <cellStyle name="Normal 2 8 2 11" xfId="10014"/>
    <cellStyle name="Normal 2 8 2 12" xfId="10015"/>
    <cellStyle name="Normal 2 8 2 13" xfId="10016"/>
    <cellStyle name="Normal 2 8 2 14" xfId="10017"/>
    <cellStyle name="Normal 2 8 2 15" xfId="10018"/>
    <cellStyle name="Normal 2 8 2 16" xfId="10019"/>
    <cellStyle name="Normal 2 8 2 17" xfId="10020"/>
    <cellStyle name="Normal 2 8 2 2" xfId="10021"/>
    <cellStyle name="Normal 2 8 2 3" xfId="10022"/>
    <cellStyle name="Normal 2 8 2 4" xfId="10023"/>
    <cellStyle name="Normal 2 8 2 5" xfId="10024"/>
    <cellStyle name="Normal 2 8 2 6" xfId="10025"/>
    <cellStyle name="Normal 2 8 2 7" xfId="10026"/>
    <cellStyle name="Normal 2 8 2 8" xfId="10027"/>
    <cellStyle name="Normal 2 8 2 9" xfId="10028"/>
    <cellStyle name="Normal 2 8 20" xfId="10029"/>
    <cellStyle name="Normal 2 8 21" xfId="10030"/>
    <cellStyle name="Normal 2 8 22" xfId="10031"/>
    <cellStyle name="Normal 2 8 23" xfId="10032"/>
    <cellStyle name="Normal 2 8 24" xfId="10033"/>
    <cellStyle name="Normal 2 8 25" xfId="10034"/>
    <cellStyle name="Normal 2 8 26" xfId="10035"/>
    <cellStyle name="Normal 2 8 27" xfId="10036"/>
    <cellStyle name="Normal 2 8 28" xfId="10037"/>
    <cellStyle name="Normal 2 8 29" xfId="10038"/>
    <cellStyle name="Normal 2 8 3" xfId="10039"/>
    <cellStyle name="Normal 2 8 3 10" xfId="10040"/>
    <cellStyle name="Normal 2 8 3 11" xfId="10041"/>
    <cellStyle name="Normal 2 8 3 12" xfId="10042"/>
    <cellStyle name="Normal 2 8 3 13" xfId="10043"/>
    <cellStyle name="Normal 2 8 3 14" xfId="10044"/>
    <cellStyle name="Normal 2 8 3 15" xfId="10045"/>
    <cellStyle name="Normal 2 8 3 16" xfId="10046"/>
    <cellStyle name="Normal 2 8 3 17" xfId="10047"/>
    <cellStyle name="Normal 2 8 3 2" xfId="10048"/>
    <cellStyle name="Normal 2 8 3 3" xfId="10049"/>
    <cellStyle name="Normal 2 8 3 4" xfId="10050"/>
    <cellStyle name="Normal 2 8 3 5" xfId="10051"/>
    <cellStyle name="Normal 2 8 3 6" xfId="10052"/>
    <cellStyle name="Normal 2 8 3 7" xfId="10053"/>
    <cellStyle name="Normal 2 8 3 8" xfId="10054"/>
    <cellStyle name="Normal 2 8 3 9" xfId="10055"/>
    <cellStyle name="Normal 2 8 30" xfId="10056"/>
    <cellStyle name="Normal 2 8 31" xfId="10057"/>
    <cellStyle name="Normal 2 8 32" xfId="10058"/>
    <cellStyle name="Normal 2 8 33" xfId="10059"/>
    <cellStyle name="Normal 2 8 34" xfId="10060"/>
    <cellStyle name="Normal 2 8 35" xfId="10061"/>
    <cellStyle name="Normal 2 8 36" xfId="10062"/>
    <cellStyle name="Normal 2 8 37" xfId="10063"/>
    <cellStyle name="Normal 2 8 38" xfId="10064"/>
    <cellStyle name="Normal 2 8 39" xfId="10065"/>
    <cellStyle name="Normal 2 8 4" xfId="10066"/>
    <cellStyle name="Normal 2 8 40" xfId="10067"/>
    <cellStyle name="Normal 2 8 41" xfId="10068"/>
    <cellStyle name="Normal 2 8 42" xfId="10069"/>
    <cellStyle name="Normal 2 8 43" xfId="10070"/>
    <cellStyle name="Normal 2 8 44" xfId="10071"/>
    <cellStyle name="Normal 2 8 45" xfId="10072"/>
    <cellStyle name="Normal 2 8 46" xfId="10073"/>
    <cellStyle name="Normal 2 8 47" xfId="10074"/>
    <cellStyle name="Normal 2 8 48" xfId="10075"/>
    <cellStyle name="Normal 2 8 49" xfId="10076"/>
    <cellStyle name="Normal 2 8 5" xfId="10077"/>
    <cellStyle name="Normal 2 8 50" xfId="10078"/>
    <cellStyle name="Normal 2 8 51" xfId="10079"/>
    <cellStyle name="Normal 2 8 52" xfId="10080"/>
    <cellStyle name="Normal 2 8 53" xfId="10081"/>
    <cellStyle name="Normal 2 8 54" xfId="10082"/>
    <cellStyle name="Normal 2 8 55" xfId="10083"/>
    <cellStyle name="Normal 2 8 56" xfId="10084"/>
    <cellStyle name="Normal 2 8 57" xfId="10085"/>
    <cellStyle name="Normal 2 8 58" xfId="10086"/>
    <cellStyle name="Normal 2 8 59" xfId="10087"/>
    <cellStyle name="Normal 2 8 6" xfId="10088"/>
    <cellStyle name="Normal 2 8 60" xfId="10089"/>
    <cellStyle name="Normal 2 8 61" xfId="10090"/>
    <cellStyle name="Normal 2 8 62" xfId="10091"/>
    <cellStyle name="Normal 2 8 63" xfId="10092"/>
    <cellStyle name="Normal 2 8 64" xfId="10093"/>
    <cellStyle name="Normal 2 8 65" xfId="10094"/>
    <cellStyle name="Normal 2 8 66" xfId="10095"/>
    <cellStyle name="Normal 2 8 67" xfId="10096"/>
    <cellStyle name="Normal 2 8 68" xfId="10097"/>
    <cellStyle name="Normal 2 8 69" xfId="10098"/>
    <cellStyle name="Normal 2 8 7" xfId="10099"/>
    <cellStyle name="Normal 2 8 70" xfId="10100"/>
    <cellStyle name="Normal 2 8 71" xfId="10101"/>
    <cellStyle name="Normal 2 8 72" xfId="10102"/>
    <cellStyle name="Normal 2 8 73" xfId="10103"/>
    <cellStyle name="Normal 2 8 74" xfId="10104"/>
    <cellStyle name="Normal 2 8 75" xfId="10105"/>
    <cellStyle name="Normal 2 8 76" xfId="10106"/>
    <cellStyle name="Normal 2 8 77" xfId="10107"/>
    <cellStyle name="Normal 2 8 78" xfId="10108"/>
    <cellStyle name="Normal 2 8 8" xfId="10109"/>
    <cellStyle name="Normal 2 8 9" xfId="10110"/>
    <cellStyle name="Normal 2 80" xfId="10111"/>
    <cellStyle name="Normal 2 81" xfId="10112"/>
    <cellStyle name="Normal 2 82" xfId="10113"/>
    <cellStyle name="Normal 2 83" xfId="10114"/>
    <cellStyle name="Normal 2 84" xfId="10115"/>
    <cellStyle name="Normal 2 85" xfId="10116"/>
    <cellStyle name="Normal 2 86" xfId="10117"/>
    <cellStyle name="Normal 2 87" xfId="10118"/>
    <cellStyle name="Normal 2 88" xfId="10119"/>
    <cellStyle name="Normal 2 89" xfId="10120"/>
    <cellStyle name="Normal 2 9" xfId="10121"/>
    <cellStyle name="Normal 2 9 10" xfId="10122"/>
    <cellStyle name="Normal 2 9 11" xfId="10123"/>
    <cellStyle name="Normal 2 9 12" xfId="10124"/>
    <cellStyle name="Normal 2 9 13" xfId="10125"/>
    <cellStyle name="Normal 2 9 14" xfId="10126"/>
    <cellStyle name="Normal 2 9 15" xfId="10127"/>
    <cellStyle name="Normal 2 9 16" xfId="10128"/>
    <cellStyle name="Normal 2 9 17" xfId="10129"/>
    <cellStyle name="Normal 2 9 18" xfId="10130"/>
    <cellStyle name="Normal 2 9 19" xfId="10131"/>
    <cellStyle name="Normal 2 9 2" xfId="10132"/>
    <cellStyle name="Normal 2 9 2 10" xfId="10133"/>
    <cellStyle name="Normal 2 9 2 11" xfId="10134"/>
    <cellStyle name="Normal 2 9 2 12" xfId="10135"/>
    <cellStyle name="Normal 2 9 2 13" xfId="10136"/>
    <cellStyle name="Normal 2 9 2 14" xfId="10137"/>
    <cellStyle name="Normal 2 9 2 15" xfId="10138"/>
    <cellStyle name="Normal 2 9 2 16" xfId="10139"/>
    <cellStyle name="Normal 2 9 2 17" xfId="10140"/>
    <cellStyle name="Normal 2 9 2 2" xfId="10141"/>
    <cellStyle name="Normal 2 9 2 3" xfId="10142"/>
    <cellStyle name="Normal 2 9 2 4" xfId="10143"/>
    <cellStyle name="Normal 2 9 2 5" xfId="10144"/>
    <cellStyle name="Normal 2 9 2 6" xfId="10145"/>
    <cellStyle name="Normal 2 9 2 7" xfId="10146"/>
    <cellStyle name="Normal 2 9 2 8" xfId="10147"/>
    <cellStyle name="Normal 2 9 2 9" xfId="10148"/>
    <cellStyle name="Normal 2 9 20" xfId="10149"/>
    <cellStyle name="Normal 2 9 21" xfId="10150"/>
    <cellStyle name="Normal 2 9 22" xfId="10151"/>
    <cellStyle name="Normal 2 9 23" xfId="10152"/>
    <cellStyle name="Normal 2 9 24" xfId="10153"/>
    <cellStyle name="Normal 2 9 25" xfId="10154"/>
    <cellStyle name="Normal 2 9 26" xfId="10155"/>
    <cellStyle name="Normal 2 9 27" xfId="10156"/>
    <cellStyle name="Normal 2 9 28" xfId="10157"/>
    <cellStyle name="Normal 2 9 29" xfId="10158"/>
    <cellStyle name="Normal 2 9 3" xfId="10159"/>
    <cellStyle name="Normal 2 9 3 10" xfId="10160"/>
    <cellStyle name="Normal 2 9 3 11" xfId="10161"/>
    <cellStyle name="Normal 2 9 3 12" xfId="10162"/>
    <cellStyle name="Normal 2 9 3 13" xfId="10163"/>
    <cellStyle name="Normal 2 9 3 14" xfId="10164"/>
    <cellStyle name="Normal 2 9 3 15" xfId="10165"/>
    <cellStyle name="Normal 2 9 3 16" xfId="10166"/>
    <cellStyle name="Normal 2 9 3 17" xfId="10167"/>
    <cellStyle name="Normal 2 9 3 2" xfId="10168"/>
    <cellStyle name="Normal 2 9 3 3" xfId="10169"/>
    <cellStyle name="Normal 2 9 3 4" xfId="10170"/>
    <cellStyle name="Normal 2 9 3 5" xfId="10171"/>
    <cellStyle name="Normal 2 9 3 6" xfId="10172"/>
    <cellStyle name="Normal 2 9 3 7" xfId="10173"/>
    <cellStyle name="Normal 2 9 3 8" xfId="10174"/>
    <cellStyle name="Normal 2 9 3 9" xfId="10175"/>
    <cellStyle name="Normal 2 9 30" xfId="10176"/>
    <cellStyle name="Normal 2 9 31" xfId="10177"/>
    <cellStyle name="Normal 2 9 32" xfId="10178"/>
    <cellStyle name="Normal 2 9 33" xfId="10179"/>
    <cellStyle name="Normal 2 9 34" xfId="10180"/>
    <cellStyle name="Normal 2 9 35" xfId="10181"/>
    <cellStyle name="Normal 2 9 36" xfId="10182"/>
    <cellStyle name="Normal 2 9 37" xfId="10183"/>
    <cellStyle name="Normal 2 9 38" xfId="10184"/>
    <cellStyle name="Normal 2 9 39" xfId="10185"/>
    <cellStyle name="Normal 2 9 4" xfId="10186"/>
    <cellStyle name="Normal 2 9 40" xfId="10187"/>
    <cellStyle name="Normal 2 9 41" xfId="10188"/>
    <cellStyle name="Normal 2 9 42" xfId="10189"/>
    <cellStyle name="Normal 2 9 43" xfId="10190"/>
    <cellStyle name="Normal 2 9 44" xfId="10191"/>
    <cellStyle name="Normal 2 9 45" xfId="10192"/>
    <cellStyle name="Normal 2 9 46" xfId="10193"/>
    <cellStyle name="Normal 2 9 47" xfId="10194"/>
    <cellStyle name="Normal 2 9 48" xfId="10195"/>
    <cellStyle name="Normal 2 9 49" xfId="10196"/>
    <cellStyle name="Normal 2 9 5" xfId="10197"/>
    <cellStyle name="Normal 2 9 50" xfId="10198"/>
    <cellStyle name="Normal 2 9 51" xfId="10199"/>
    <cellStyle name="Normal 2 9 52" xfId="10200"/>
    <cellStyle name="Normal 2 9 53" xfId="10201"/>
    <cellStyle name="Normal 2 9 54" xfId="10202"/>
    <cellStyle name="Normal 2 9 55" xfId="10203"/>
    <cellStyle name="Normal 2 9 56" xfId="10204"/>
    <cellStyle name="Normal 2 9 57" xfId="10205"/>
    <cellStyle name="Normal 2 9 58" xfId="10206"/>
    <cellStyle name="Normal 2 9 59" xfId="10207"/>
    <cellStyle name="Normal 2 9 6" xfId="10208"/>
    <cellStyle name="Normal 2 9 60" xfId="10209"/>
    <cellStyle name="Normal 2 9 61" xfId="10210"/>
    <cellStyle name="Normal 2 9 62" xfId="10211"/>
    <cellStyle name="Normal 2 9 63" xfId="10212"/>
    <cellStyle name="Normal 2 9 64" xfId="10213"/>
    <cellStyle name="Normal 2 9 65" xfId="10214"/>
    <cellStyle name="Normal 2 9 66" xfId="10215"/>
    <cellStyle name="Normal 2 9 67" xfId="10216"/>
    <cellStyle name="Normal 2 9 68" xfId="10217"/>
    <cellStyle name="Normal 2 9 69" xfId="10218"/>
    <cellStyle name="Normal 2 9 7" xfId="10219"/>
    <cellStyle name="Normal 2 9 70" xfId="10220"/>
    <cellStyle name="Normal 2 9 71" xfId="10221"/>
    <cellStyle name="Normal 2 9 72" xfId="10222"/>
    <cellStyle name="Normal 2 9 73" xfId="10223"/>
    <cellStyle name="Normal 2 9 74" xfId="10224"/>
    <cellStyle name="Normal 2 9 75" xfId="10225"/>
    <cellStyle name="Normal 2 9 76" xfId="10226"/>
    <cellStyle name="Normal 2 9 77" xfId="10227"/>
    <cellStyle name="Normal 2 9 78" xfId="10228"/>
    <cellStyle name="Normal 2 9 8" xfId="10229"/>
    <cellStyle name="Normal 2 9 9" xfId="10230"/>
    <cellStyle name="Normal 2 90" xfId="10231"/>
    <cellStyle name="Normal 2 91" xfId="10232"/>
    <cellStyle name="Normal 2 92" xfId="10233"/>
    <cellStyle name="Normal 2 93" xfId="10234"/>
    <cellStyle name="Normal 2 94" xfId="10235"/>
    <cellStyle name="Normal 2 95" xfId="10236"/>
    <cellStyle name="Normal 2 96" xfId="10237"/>
    <cellStyle name="Normal 2 97" xfId="10238"/>
    <cellStyle name="Normal 2 98" xfId="10239"/>
    <cellStyle name="Normal 2 99" xfId="10240"/>
    <cellStyle name="Normal 2_1.3s Accounting C Costs Scots" xfId="10241"/>
    <cellStyle name="Normal 20" xfId="10242"/>
    <cellStyle name="Normal 20 10" xfId="10243"/>
    <cellStyle name="Normal 20 10 2" xfId="10244"/>
    <cellStyle name="Normal 20 11" xfId="10245"/>
    <cellStyle name="Normal 20 11 2" xfId="10246"/>
    <cellStyle name="Normal 20 12" xfId="10247"/>
    <cellStyle name="Normal 20 12 2" xfId="10248"/>
    <cellStyle name="Normal 20 13" xfId="10249"/>
    <cellStyle name="Normal 20 13 2" xfId="10250"/>
    <cellStyle name="Normal 20 14" xfId="10251"/>
    <cellStyle name="Normal 20 14 2" xfId="10252"/>
    <cellStyle name="Normal 20 15" xfId="10253"/>
    <cellStyle name="Normal 20 15 2" xfId="10254"/>
    <cellStyle name="Normal 20 16" xfId="10255"/>
    <cellStyle name="Normal 20 16 2" xfId="10256"/>
    <cellStyle name="Normal 20 17" xfId="10257"/>
    <cellStyle name="Normal 20 17 2" xfId="10258"/>
    <cellStyle name="Normal 20 18" xfId="10259"/>
    <cellStyle name="Normal 20 18 2" xfId="10260"/>
    <cellStyle name="Normal 20 19" xfId="10261"/>
    <cellStyle name="Normal 20 19 2" xfId="10262"/>
    <cellStyle name="Normal 20 2" xfId="10263"/>
    <cellStyle name="Normal 20 2 2" xfId="10264"/>
    <cellStyle name="Normal 20 20" xfId="10265"/>
    <cellStyle name="Normal 20 20 2" xfId="10266"/>
    <cellStyle name="Normal 20 21" xfId="10267"/>
    <cellStyle name="Normal 20 21 2" xfId="10268"/>
    <cellStyle name="Normal 20 22" xfId="10269"/>
    <cellStyle name="Normal 20 22 2" xfId="10270"/>
    <cellStyle name="Normal 20 23" xfId="10271"/>
    <cellStyle name="Normal 20 24" xfId="10272"/>
    <cellStyle name="Normal 20 25" xfId="10273"/>
    <cellStyle name="Normal 20 26" xfId="10274"/>
    <cellStyle name="Normal 20 27" xfId="10275"/>
    <cellStyle name="Normal 20 28" xfId="10276"/>
    <cellStyle name="Normal 20 29" xfId="10277"/>
    <cellStyle name="Normal 20 3" xfId="10278"/>
    <cellStyle name="Normal 20 3 2" xfId="10279"/>
    <cellStyle name="Normal 20 30" xfId="10280"/>
    <cellStyle name="Normal 20 31" xfId="10281"/>
    <cellStyle name="Normal 20 32" xfId="10282"/>
    <cellStyle name="Normal 20 33" xfId="10283"/>
    <cellStyle name="Normal 20 34" xfId="10284"/>
    <cellStyle name="Normal 20 35" xfId="10285"/>
    <cellStyle name="Normal 20 36" xfId="10286"/>
    <cellStyle name="Normal 20 37" xfId="10287"/>
    <cellStyle name="Normal 20 38" xfId="10288"/>
    <cellStyle name="Normal 20 39" xfId="10289"/>
    <cellStyle name="Normal 20 4" xfId="10290"/>
    <cellStyle name="Normal 20 4 2" xfId="10291"/>
    <cellStyle name="Normal 20 40" xfId="10292"/>
    <cellStyle name="Normal 20 41" xfId="10293"/>
    <cellStyle name="Normal 20 42" xfId="10294"/>
    <cellStyle name="Normal 20 43" xfId="10295"/>
    <cellStyle name="Normal 20 44" xfId="10296"/>
    <cellStyle name="Normal 20 45" xfId="10297"/>
    <cellStyle name="Normal 20 46" xfId="10298"/>
    <cellStyle name="Normal 20 47" xfId="10299"/>
    <cellStyle name="Normal 20 48" xfId="10300"/>
    <cellStyle name="Normal 20 49" xfId="10301"/>
    <cellStyle name="Normal 20 5" xfId="10302"/>
    <cellStyle name="Normal 20 5 2" xfId="10303"/>
    <cellStyle name="Normal 20 50" xfId="10304"/>
    <cellStyle name="Normal 20 51" xfId="10305"/>
    <cellStyle name="Normal 20 52" xfId="10306"/>
    <cellStyle name="Normal 20 53" xfId="10307"/>
    <cellStyle name="Normal 20 54" xfId="10308"/>
    <cellStyle name="Normal 20 55" xfId="10309"/>
    <cellStyle name="Normal 20 56" xfId="10310"/>
    <cellStyle name="Normal 20 57" xfId="10311"/>
    <cellStyle name="Normal 20 58" xfId="10312"/>
    <cellStyle name="Normal 20 59" xfId="10313"/>
    <cellStyle name="Normal 20 6" xfId="10314"/>
    <cellStyle name="Normal 20 6 2" xfId="10315"/>
    <cellStyle name="Normal 20 60" xfId="10316"/>
    <cellStyle name="Normal 20 61" xfId="10317"/>
    <cellStyle name="Normal 20 62" xfId="10318"/>
    <cellStyle name="Normal 20 63" xfId="10319"/>
    <cellStyle name="Normal 20 64" xfId="10320"/>
    <cellStyle name="Normal 20 65" xfId="10321"/>
    <cellStyle name="Normal 20 66" xfId="10322"/>
    <cellStyle name="Normal 20 67" xfId="10323"/>
    <cellStyle name="Normal 20 68" xfId="10324"/>
    <cellStyle name="Normal 20 69" xfId="10325"/>
    <cellStyle name="Normal 20 7" xfId="10326"/>
    <cellStyle name="Normal 20 7 2" xfId="10327"/>
    <cellStyle name="Normal 20 70" xfId="10328"/>
    <cellStyle name="Normal 20 8" xfId="10329"/>
    <cellStyle name="Normal 20 8 2" xfId="10330"/>
    <cellStyle name="Normal 20 9" xfId="10331"/>
    <cellStyle name="Normal 20 9 2" xfId="10332"/>
    <cellStyle name="Normal 21" xfId="10333"/>
    <cellStyle name="Normal 21 10" xfId="10334"/>
    <cellStyle name="Normal 21 10 2" xfId="10335"/>
    <cellStyle name="Normal 21 11" xfId="10336"/>
    <cellStyle name="Normal 21 11 2" xfId="10337"/>
    <cellStyle name="Normal 21 12" xfId="10338"/>
    <cellStyle name="Normal 21 12 2" xfId="10339"/>
    <cellStyle name="Normal 21 13" xfId="10340"/>
    <cellStyle name="Normal 21 13 2" xfId="10341"/>
    <cellStyle name="Normal 21 14" xfId="10342"/>
    <cellStyle name="Normal 21 14 2" xfId="10343"/>
    <cellStyle name="Normal 21 15" xfId="10344"/>
    <cellStyle name="Normal 21 15 2" xfId="10345"/>
    <cellStyle name="Normal 21 16" xfId="10346"/>
    <cellStyle name="Normal 21 16 2" xfId="10347"/>
    <cellStyle name="Normal 21 17" xfId="10348"/>
    <cellStyle name="Normal 21 17 2" xfId="10349"/>
    <cellStyle name="Normal 21 18" xfId="10350"/>
    <cellStyle name="Normal 21 18 2" xfId="10351"/>
    <cellStyle name="Normal 21 19" xfId="10352"/>
    <cellStyle name="Normal 21 19 2" xfId="10353"/>
    <cellStyle name="Normal 21 2" xfId="10354"/>
    <cellStyle name="Normal 21 2 2" xfId="10355"/>
    <cellStyle name="Normal 21 20" xfId="10356"/>
    <cellStyle name="Normal 21 20 2" xfId="10357"/>
    <cellStyle name="Normal 21 21" xfId="10358"/>
    <cellStyle name="Normal 21 21 2" xfId="10359"/>
    <cellStyle name="Normal 21 22" xfId="10360"/>
    <cellStyle name="Normal 21 22 2" xfId="10361"/>
    <cellStyle name="Normal 21 23" xfId="10362"/>
    <cellStyle name="Normal 21 24" xfId="10363"/>
    <cellStyle name="Normal 21 25" xfId="10364"/>
    <cellStyle name="Normal 21 26" xfId="10365"/>
    <cellStyle name="Normal 21 27" xfId="10366"/>
    <cellStyle name="Normal 21 28" xfId="10367"/>
    <cellStyle name="Normal 21 29" xfId="10368"/>
    <cellStyle name="Normal 21 3" xfId="10369"/>
    <cellStyle name="Normal 21 3 2" xfId="10370"/>
    <cellStyle name="Normal 21 30" xfId="10371"/>
    <cellStyle name="Normal 21 31" xfId="10372"/>
    <cellStyle name="Normal 21 32" xfId="10373"/>
    <cellStyle name="Normal 21 33" xfId="10374"/>
    <cellStyle name="Normal 21 34" xfId="10375"/>
    <cellStyle name="Normal 21 35" xfId="10376"/>
    <cellStyle name="Normal 21 36" xfId="10377"/>
    <cellStyle name="Normal 21 37" xfId="10378"/>
    <cellStyle name="Normal 21 38" xfId="10379"/>
    <cellStyle name="Normal 21 39" xfId="10380"/>
    <cellStyle name="Normal 21 4" xfId="10381"/>
    <cellStyle name="Normal 21 4 2" xfId="10382"/>
    <cellStyle name="Normal 21 40" xfId="10383"/>
    <cellStyle name="Normal 21 41" xfId="10384"/>
    <cellStyle name="Normal 21 42" xfId="10385"/>
    <cellStyle name="Normal 21 43" xfId="10386"/>
    <cellStyle name="Normal 21 44" xfId="10387"/>
    <cellStyle name="Normal 21 45" xfId="10388"/>
    <cellStyle name="Normal 21 46" xfId="10389"/>
    <cellStyle name="Normal 21 47" xfId="10390"/>
    <cellStyle name="Normal 21 48" xfId="10391"/>
    <cellStyle name="Normal 21 49" xfId="10392"/>
    <cellStyle name="Normal 21 5" xfId="10393"/>
    <cellStyle name="Normal 21 5 2" xfId="10394"/>
    <cellStyle name="Normal 21 50" xfId="10395"/>
    <cellStyle name="Normal 21 51" xfId="10396"/>
    <cellStyle name="Normal 21 52" xfId="10397"/>
    <cellStyle name="Normal 21 53" xfId="10398"/>
    <cellStyle name="Normal 21 54" xfId="10399"/>
    <cellStyle name="Normal 21 55" xfId="10400"/>
    <cellStyle name="Normal 21 56" xfId="10401"/>
    <cellStyle name="Normal 21 57" xfId="10402"/>
    <cellStyle name="Normal 21 58" xfId="10403"/>
    <cellStyle name="Normal 21 59" xfId="10404"/>
    <cellStyle name="Normal 21 6" xfId="10405"/>
    <cellStyle name="Normal 21 6 2" xfId="10406"/>
    <cellStyle name="Normal 21 60" xfId="10407"/>
    <cellStyle name="Normal 21 61" xfId="10408"/>
    <cellStyle name="Normal 21 62" xfId="10409"/>
    <cellStyle name="Normal 21 63" xfId="10410"/>
    <cellStyle name="Normal 21 64" xfId="10411"/>
    <cellStyle name="Normal 21 65" xfId="10412"/>
    <cellStyle name="Normal 21 66" xfId="10413"/>
    <cellStyle name="Normal 21 67" xfId="10414"/>
    <cellStyle name="Normal 21 68" xfId="10415"/>
    <cellStyle name="Normal 21 69" xfId="10416"/>
    <cellStyle name="Normal 21 7" xfId="10417"/>
    <cellStyle name="Normal 21 7 2" xfId="10418"/>
    <cellStyle name="Normal 21 70" xfId="10419"/>
    <cellStyle name="Normal 21 8" xfId="10420"/>
    <cellStyle name="Normal 21 8 2" xfId="10421"/>
    <cellStyle name="Normal 21 9" xfId="10422"/>
    <cellStyle name="Normal 21 9 2" xfId="10423"/>
    <cellStyle name="Normal 22" xfId="10424"/>
    <cellStyle name="Normal 22 10" xfId="10425"/>
    <cellStyle name="Normal 22 10 2" xfId="10426"/>
    <cellStyle name="Normal 22 11" xfId="10427"/>
    <cellStyle name="Normal 22 11 2" xfId="10428"/>
    <cellStyle name="Normal 22 12" xfId="10429"/>
    <cellStyle name="Normal 22 12 2" xfId="10430"/>
    <cellStyle name="Normal 22 13" xfId="10431"/>
    <cellStyle name="Normal 22 13 2" xfId="10432"/>
    <cellStyle name="Normal 22 14" xfId="10433"/>
    <cellStyle name="Normal 22 14 2" xfId="10434"/>
    <cellStyle name="Normal 22 15" xfId="10435"/>
    <cellStyle name="Normal 22 15 2" xfId="10436"/>
    <cellStyle name="Normal 22 16" xfId="10437"/>
    <cellStyle name="Normal 22 16 2" xfId="10438"/>
    <cellStyle name="Normal 22 17" xfId="10439"/>
    <cellStyle name="Normal 22 17 2" xfId="10440"/>
    <cellStyle name="Normal 22 18" xfId="10441"/>
    <cellStyle name="Normal 22 18 2" xfId="10442"/>
    <cellStyle name="Normal 22 19" xfId="10443"/>
    <cellStyle name="Normal 22 19 2" xfId="10444"/>
    <cellStyle name="Normal 22 2" xfId="10445"/>
    <cellStyle name="Normal 22 2 2" xfId="10446"/>
    <cellStyle name="Normal 22 20" xfId="10447"/>
    <cellStyle name="Normal 22 20 2" xfId="10448"/>
    <cellStyle name="Normal 22 21" xfId="10449"/>
    <cellStyle name="Normal 22 21 2" xfId="10450"/>
    <cellStyle name="Normal 22 22" xfId="10451"/>
    <cellStyle name="Normal 22 22 2" xfId="10452"/>
    <cellStyle name="Normal 22 23" xfId="10453"/>
    <cellStyle name="Normal 22 24" xfId="10454"/>
    <cellStyle name="Normal 22 25" xfId="10455"/>
    <cellStyle name="Normal 22 26" xfId="10456"/>
    <cellStyle name="Normal 22 27" xfId="10457"/>
    <cellStyle name="Normal 22 28" xfId="10458"/>
    <cellStyle name="Normal 22 29" xfId="10459"/>
    <cellStyle name="Normal 22 3" xfId="10460"/>
    <cellStyle name="Normal 22 3 2" xfId="10461"/>
    <cellStyle name="Normal 22 30" xfId="10462"/>
    <cellStyle name="Normal 22 31" xfId="10463"/>
    <cellStyle name="Normal 22 32" xfId="10464"/>
    <cellStyle name="Normal 22 33" xfId="10465"/>
    <cellStyle name="Normal 22 34" xfId="10466"/>
    <cellStyle name="Normal 22 35" xfId="10467"/>
    <cellStyle name="Normal 22 36" xfId="10468"/>
    <cellStyle name="Normal 22 37" xfId="10469"/>
    <cellStyle name="Normal 22 38" xfId="10470"/>
    <cellStyle name="Normal 22 39" xfId="10471"/>
    <cellStyle name="Normal 22 4" xfId="10472"/>
    <cellStyle name="Normal 22 4 2" xfId="10473"/>
    <cellStyle name="Normal 22 40" xfId="10474"/>
    <cellStyle name="Normal 22 41" xfId="10475"/>
    <cellStyle name="Normal 22 42" xfId="10476"/>
    <cellStyle name="Normal 22 43" xfId="10477"/>
    <cellStyle name="Normal 22 44" xfId="10478"/>
    <cellStyle name="Normal 22 45" xfId="10479"/>
    <cellStyle name="Normal 22 46" xfId="10480"/>
    <cellStyle name="Normal 22 47" xfId="10481"/>
    <cellStyle name="Normal 22 48" xfId="10482"/>
    <cellStyle name="Normal 22 49" xfId="10483"/>
    <cellStyle name="Normal 22 5" xfId="10484"/>
    <cellStyle name="Normal 22 5 2" xfId="10485"/>
    <cellStyle name="Normal 22 50" xfId="10486"/>
    <cellStyle name="Normal 22 51" xfId="10487"/>
    <cellStyle name="Normal 22 52" xfId="10488"/>
    <cellStyle name="Normal 22 53" xfId="10489"/>
    <cellStyle name="Normal 22 54" xfId="10490"/>
    <cellStyle name="Normal 22 55" xfId="10491"/>
    <cellStyle name="Normal 22 56" xfId="10492"/>
    <cellStyle name="Normal 22 57" xfId="10493"/>
    <cellStyle name="Normal 22 58" xfId="10494"/>
    <cellStyle name="Normal 22 59" xfId="10495"/>
    <cellStyle name="Normal 22 6" xfId="10496"/>
    <cellStyle name="Normal 22 6 2" xfId="10497"/>
    <cellStyle name="Normal 22 60" xfId="10498"/>
    <cellStyle name="Normal 22 61" xfId="10499"/>
    <cellStyle name="Normal 22 62" xfId="10500"/>
    <cellStyle name="Normal 22 63" xfId="10501"/>
    <cellStyle name="Normal 22 64" xfId="10502"/>
    <cellStyle name="Normal 22 65" xfId="10503"/>
    <cellStyle name="Normal 22 66" xfId="10504"/>
    <cellStyle name="Normal 22 67" xfId="10505"/>
    <cellStyle name="Normal 22 68" xfId="10506"/>
    <cellStyle name="Normal 22 69" xfId="10507"/>
    <cellStyle name="Normal 22 7" xfId="10508"/>
    <cellStyle name="Normal 22 7 2" xfId="10509"/>
    <cellStyle name="Normal 22 70" xfId="10510"/>
    <cellStyle name="Normal 22 8" xfId="10511"/>
    <cellStyle name="Normal 22 8 2" xfId="10512"/>
    <cellStyle name="Normal 22 9" xfId="10513"/>
    <cellStyle name="Normal 22 9 2" xfId="10514"/>
    <cellStyle name="Normal 23" xfId="10515"/>
    <cellStyle name="Normal 23 10" xfId="10516"/>
    <cellStyle name="Normal 23 10 2" xfId="10517"/>
    <cellStyle name="Normal 23 11" xfId="10518"/>
    <cellStyle name="Normal 23 11 2" xfId="10519"/>
    <cellStyle name="Normal 23 12" xfId="10520"/>
    <cellStyle name="Normal 23 12 2" xfId="10521"/>
    <cellStyle name="Normal 23 13" xfId="10522"/>
    <cellStyle name="Normal 23 13 2" xfId="10523"/>
    <cellStyle name="Normal 23 14" xfId="10524"/>
    <cellStyle name="Normal 23 14 2" xfId="10525"/>
    <cellStyle name="Normal 23 15" xfId="10526"/>
    <cellStyle name="Normal 23 15 2" xfId="10527"/>
    <cellStyle name="Normal 23 16" xfId="10528"/>
    <cellStyle name="Normal 23 16 2" xfId="10529"/>
    <cellStyle name="Normal 23 17" xfId="10530"/>
    <cellStyle name="Normal 23 17 2" xfId="10531"/>
    <cellStyle name="Normal 23 18" xfId="10532"/>
    <cellStyle name="Normal 23 18 2" xfId="10533"/>
    <cellStyle name="Normal 23 19" xfId="10534"/>
    <cellStyle name="Normal 23 19 2" xfId="10535"/>
    <cellStyle name="Normal 23 2" xfId="10536"/>
    <cellStyle name="Normal 23 2 2" xfId="10537"/>
    <cellStyle name="Normal 23 20" xfId="10538"/>
    <cellStyle name="Normal 23 20 2" xfId="10539"/>
    <cellStyle name="Normal 23 21" xfId="10540"/>
    <cellStyle name="Normal 23 21 2" xfId="10541"/>
    <cellStyle name="Normal 23 22" xfId="10542"/>
    <cellStyle name="Normal 23 22 2" xfId="10543"/>
    <cellStyle name="Normal 23 23" xfId="10544"/>
    <cellStyle name="Normal 23 24" xfId="10545"/>
    <cellStyle name="Normal 23 25" xfId="10546"/>
    <cellStyle name="Normal 23 26" xfId="10547"/>
    <cellStyle name="Normal 23 27" xfId="10548"/>
    <cellStyle name="Normal 23 28" xfId="10549"/>
    <cellStyle name="Normal 23 29" xfId="10550"/>
    <cellStyle name="Normal 23 3" xfId="10551"/>
    <cellStyle name="Normal 23 3 2" xfId="10552"/>
    <cellStyle name="Normal 23 30" xfId="10553"/>
    <cellStyle name="Normal 23 31" xfId="10554"/>
    <cellStyle name="Normal 23 32" xfId="10555"/>
    <cellStyle name="Normal 23 33" xfId="10556"/>
    <cellStyle name="Normal 23 34" xfId="10557"/>
    <cellStyle name="Normal 23 35" xfId="10558"/>
    <cellStyle name="Normal 23 36" xfId="10559"/>
    <cellStyle name="Normal 23 37" xfId="10560"/>
    <cellStyle name="Normal 23 38" xfId="10561"/>
    <cellStyle name="Normal 23 39" xfId="10562"/>
    <cellStyle name="Normal 23 4" xfId="10563"/>
    <cellStyle name="Normal 23 4 2" xfId="10564"/>
    <cellStyle name="Normal 23 40" xfId="10565"/>
    <cellStyle name="Normal 23 41" xfId="10566"/>
    <cellStyle name="Normal 23 42" xfId="10567"/>
    <cellStyle name="Normal 23 43" xfId="10568"/>
    <cellStyle name="Normal 23 44" xfId="10569"/>
    <cellStyle name="Normal 23 45" xfId="10570"/>
    <cellStyle name="Normal 23 46" xfId="10571"/>
    <cellStyle name="Normal 23 47" xfId="10572"/>
    <cellStyle name="Normal 23 48" xfId="10573"/>
    <cellStyle name="Normal 23 49" xfId="10574"/>
    <cellStyle name="Normal 23 5" xfId="10575"/>
    <cellStyle name="Normal 23 5 2" xfId="10576"/>
    <cellStyle name="Normal 23 50" xfId="10577"/>
    <cellStyle name="Normal 23 51" xfId="10578"/>
    <cellStyle name="Normal 23 52" xfId="10579"/>
    <cellStyle name="Normal 23 53" xfId="10580"/>
    <cellStyle name="Normal 23 54" xfId="10581"/>
    <cellStyle name="Normal 23 55" xfId="10582"/>
    <cellStyle name="Normal 23 56" xfId="10583"/>
    <cellStyle name="Normal 23 57" xfId="10584"/>
    <cellStyle name="Normal 23 58" xfId="10585"/>
    <cellStyle name="Normal 23 59" xfId="10586"/>
    <cellStyle name="Normal 23 6" xfId="10587"/>
    <cellStyle name="Normal 23 6 2" xfId="10588"/>
    <cellStyle name="Normal 23 60" xfId="10589"/>
    <cellStyle name="Normal 23 61" xfId="10590"/>
    <cellStyle name="Normal 23 62" xfId="10591"/>
    <cellStyle name="Normal 23 63" xfId="10592"/>
    <cellStyle name="Normal 23 64" xfId="10593"/>
    <cellStyle name="Normal 23 65" xfId="10594"/>
    <cellStyle name="Normal 23 66" xfId="10595"/>
    <cellStyle name="Normal 23 67" xfId="10596"/>
    <cellStyle name="Normal 23 68" xfId="10597"/>
    <cellStyle name="Normal 23 69" xfId="10598"/>
    <cellStyle name="Normal 23 7" xfId="10599"/>
    <cellStyle name="Normal 23 7 2" xfId="10600"/>
    <cellStyle name="Normal 23 70" xfId="10601"/>
    <cellStyle name="Normal 23 8" xfId="10602"/>
    <cellStyle name="Normal 23 8 2" xfId="10603"/>
    <cellStyle name="Normal 23 9" xfId="10604"/>
    <cellStyle name="Normal 23 9 2" xfId="10605"/>
    <cellStyle name="Normal 24" xfId="10606"/>
    <cellStyle name="Normal 24 10" xfId="10607"/>
    <cellStyle name="Normal 24 10 2" xfId="10608"/>
    <cellStyle name="Normal 24 11" xfId="10609"/>
    <cellStyle name="Normal 24 11 2" xfId="10610"/>
    <cellStyle name="Normal 24 12" xfId="10611"/>
    <cellStyle name="Normal 24 12 2" xfId="10612"/>
    <cellStyle name="Normal 24 13" xfId="10613"/>
    <cellStyle name="Normal 24 13 2" xfId="10614"/>
    <cellStyle name="Normal 24 14" xfId="10615"/>
    <cellStyle name="Normal 24 14 2" xfId="10616"/>
    <cellStyle name="Normal 24 15" xfId="10617"/>
    <cellStyle name="Normal 24 15 2" xfId="10618"/>
    <cellStyle name="Normal 24 16" xfId="10619"/>
    <cellStyle name="Normal 24 16 2" xfId="10620"/>
    <cellStyle name="Normal 24 17" xfId="10621"/>
    <cellStyle name="Normal 24 17 2" xfId="10622"/>
    <cellStyle name="Normal 24 18" xfId="10623"/>
    <cellStyle name="Normal 24 18 2" xfId="10624"/>
    <cellStyle name="Normal 24 19" xfId="10625"/>
    <cellStyle name="Normal 24 19 2" xfId="10626"/>
    <cellStyle name="Normal 24 2" xfId="10627"/>
    <cellStyle name="Normal 24 2 2" xfId="10628"/>
    <cellStyle name="Normal 24 20" xfId="10629"/>
    <cellStyle name="Normal 24 20 2" xfId="10630"/>
    <cellStyle name="Normal 24 21" xfId="10631"/>
    <cellStyle name="Normal 24 21 2" xfId="10632"/>
    <cellStyle name="Normal 24 22" xfId="10633"/>
    <cellStyle name="Normal 24 22 2" xfId="10634"/>
    <cellStyle name="Normal 24 23" xfId="10635"/>
    <cellStyle name="Normal 24 24" xfId="10636"/>
    <cellStyle name="Normal 24 25" xfId="10637"/>
    <cellStyle name="Normal 24 26" xfId="10638"/>
    <cellStyle name="Normal 24 27" xfId="10639"/>
    <cellStyle name="Normal 24 28" xfId="10640"/>
    <cellStyle name="Normal 24 29" xfId="10641"/>
    <cellStyle name="Normal 24 3" xfId="10642"/>
    <cellStyle name="Normal 24 3 2" xfId="10643"/>
    <cellStyle name="Normal 24 30" xfId="10644"/>
    <cellStyle name="Normal 24 31" xfId="10645"/>
    <cellStyle name="Normal 24 32" xfId="10646"/>
    <cellStyle name="Normal 24 33" xfId="10647"/>
    <cellStyle name="Normal 24 34" xfId="10648"/>
    <cellStyle name="Normal 24 35" xfId="10649"/>
    <cellStyle name="Normal 24 36" xfId="10650"/>
    <cellStyle name="Normal 24 37" xfId="10651"/>
    <cellStyle name="Normal 24 38" xfId="10652"/>
    <cellStyle name="Normal 24 39" xfId="10653"/>
    <cellStyle name="Normal 24 4" xfId="10654"/>
    <cellStyle name="Normal 24 4 2" xfId="10655"/>
    <cellStyle name="Normal 24 40" xfId="10656"/>
    <cellStyle name="Normal 24 41" xfId="10657"/>
    <cellStyle name="Normal 24 42" xfId="10658"/>
    <cellStyle name="Normal 24 43" xfId="10659"/>
    <cellStyle name="Normal 24 44" xfId="10660"/>
    <cellStyle name="Normal 24 45" xfId="10661"/>
    <cellStyle name="Normal 24 46" xfId="10662"/>
    <cellStyle name="Normal 24 47" xfId="10663"/>
    <cellStyle name="Normal 24 48" xfId="10664"/>
    <cellStyle name="Normal 24 49" xfId="10665"/>
    <cellStyle name="Normal 24 5" xfId="10666"/>
    <cellStyle name="Normal 24 5 2" xfId="10667"/>
    <cellStyle name="Normal 24 50" xfId="10668"/>
    <cellStyle name="Normal 24 51" xfId="10669"/>
    <cellStyle name="Normal 24 52" xfId="10670"/>
    <cellStyle name="Normal 24 53" xfId="10671"/>
    <cellStyle name="Normal 24 54" xfId="10672"/>
    <cellStyle name="Normal 24 55" xfId="10673"/>
    <cellStyle name="Normal 24 56" xfId="10674"/>
    <cellStyle name="Normal 24 57" xfId="10675"/>
    <cellStyle name="Normal 24 58" xfId="10676"/>
    <cellStyle name="Normal 24 59" xfId="10677"/>
    <cellStyle name="Normal 24 6" xfId="10678"/>
    <cellStyle name="Normal 24 6 2" xfId="10679"/>
    <cellStyle name="Normal 24 60" xfId="10680"/>
    <cellStyle name="Normal 24 61" xfId="10681"/>
    <cellStyle name="Normal 24 62" xfId="10682"/>
    <cellStyle name="Normal 24 63" xfId="10683"/>
    <cellStyle name="Normal 24 64" xfId="10684"/>
    <cellStyle name="Normal 24 65" xfId="10685"/>
    <cellStyle name="Normal 24 66" xfId="10686"/>
    <cellStyle name="Normal 24 67" xfId="10687"/>
    <cellStyle name="Normal 24 68" xfId="10688"/>
    <cellStyle name="Normal 24 69" xfId="10689"/>
    <cellStyle name="Normal 24 7" xfId="10690"/>
    <cellStyle name="Normal 24 7 2" xfId="10691"/>
    <cellStyle name="Normal 24 70" xfId="10692"/>
    <cellStyle name="Normal 24 8" xfId="10693"/>
    <cellStyle name="Normal 24 8 2" xfId="10694"/>
    <cellStyle name="Normal 24 9" xfId="10695"/>
    <cellStyle name="Normal 24 9 2" xfId="10696"/>
    <cellStyle name="Normal 25" xfId="10697"/>
    <cellStyle name="Normal 25 10" xfId="10698"/>
    <cellStyle name="Normal 25 10 2" xfId="10699"/>
    <cellStyle name="Normal 25 11" xfId="10700"/>
    <cellStyle name="Normal 25 11 2" xfId="10701"/>
    <cellStyle name="Normal 25 12" xfId="10702"/>
    <cellStyle name="Normal 25 12 2" xfId="10703"/>
    <cellStyle name="Normal 25 13" xfId="10704"/>
    <cellStyle name="Normal 25 13 2" xfId="10705"/>
    <cellStyle name="Normal 25 14" xfId="10706"/>
    <cellStyle name="Normal 25 14 2" xfId="10707"/>
    <cellStyle name="Normal 25 15" xfId="10708"/>
    <cellStyle name="Normal 25 15 2" xfId="10709"/>
    <cellStyle name="Normal 25 16" xfId="10710"/>
    <cellStyle name="Normal 25 16 2" xfId="10711"/>
    <cellStyle name="Normal 25 17" xfId="10712"/>
    <cellStyle name="Normal 25 17 2" xfId="10713"/>
    <cellStyle name="Normal 25 18" xfId="10714"/>
    <cellStyle name="Normal 25 18 2" xfId="10715"/>
    <cellStyle name="Normal 25 19" xfId="10716"/>
    <cellStyle name="Normal 25 19 2" xfId="10717"/>
    <cellStyle name="Normal 25 2" xfId="10718"/>
    <cellStyle name="Normal 25 2 2" xfId="10719"/>
    <cellStyle name="Normal 25 20" xfId="10720"/>
    <cellStyle name="Normal 25 20 2" xfId="10721"/>
    <cellStyle name="Normal 25 21" xfId="10722"/>
    <cellStyle name="Normal 25 21 2" xfId="10723"/>
    <cellStyle name="Normal 25 22" xfId="10724"/>
    <cellStyle name="Normal 25 22 2" xfId="10725"/>
    <cellStyle name="Normal 25 23" xfId="10726"/>
    <cellStyle name="Normal 25 24" xfId="10727"/>
    <cellStyle name="Normal 25 25" xfId="10728"/>
    <cellStyle name="Normal 25 26" xfId="10729"/>
    <cellStyle name="Normal 25 27" xfId="10730"/>
    <cellStyle name="Normal 25 28" xfId="10731"/>
    <cellStyle name="Normal 25 29" xfId="10732"/>
    <cellStyle name="Normal 25 3" xfId="10733"/>
    <cellStyle name="Normal 25 3 2" xfId="10734"/>
    <cellStyle name="Normal 25 30" xfId="10735"/>
    <cellStyle name="Normal 25 31" xfId="10736"/>
    <cellStyle name="Normal 25 32" xfId="10737"/>
    <cellStyle name="Normal 25 33" xfId="10738"/>
    <cellStyle name="Normal 25 34" xfId="10739"/>
    <cellStyle name="Normal 25 35" xfId="10740"/>
    <cellStyle name="Normal 25 36" xfId="10741"/>
    <cellStyle name="Normal 25 37" xfId="10742"/>
    <cellStyle name="Normal 25 38" xfId="10743"/>
    <cellStyle name="Normal 25 39" xfId="10744"/>
    <cellStyle name="Normal 25 4" xfId="10745"/>
    <cellStyle name="Normal 25 4 2" xfId="10746"/>
    <cellStyle name="Normal 25 40" xfId="10747"/>
    <cellStyle name="Normal 25 41" xfId="10748"/>
    <cellStyle name="Normal 25 42" xfId="10749"/>
    <cellStyle name="Normal 25 43" xfId="10750"/>
    <cellStyle name="Normal 25 44" xfId="10751"/>
    <cellStyle name="Normal 25 45" xfId="10752"/>
    <cellStyle name="Normal 25 46" xfId="10753"/>
    <cellStyle name="Normal 25 47" xfId="10754"/>
    <cellStyle name="Normal 25 48" xfId="10755"/>
    <cellStyle name="Normal 25 49" xfId="10756"/>
    <cellStyle name="Normal 25 5" xfId="10757"/>
    <cellStyle name="Normal 25 5 2" xfId="10758"/>
    <cellStyle name="Normal 25 50" xfId="10759"/>
    <cellStyle name="Normal 25 51" xfId="10760"/>
    <cellStyle name="Normal 25 52" xfId="10761"/>
    <cellStyle name="Normal 25 53" xfId="10762"/>
    <cellStyle name="Normal 25 54" xfId="10763"/>
    <cellStyle name="Normal 25 55" xfId="10764"/>
    <cellStyle name="Normal 25 56" xfId="10765"/>
    <cellStyle name="Normal 25 57" xfId="10766"/>
    <cellStyle name="Normal 25 58" xfId="10767"/>
    <cellStyle name="Normal 25 59" xfId="10768"/>
    <cellStyle name="Normal 25 6" xfId="10769"/>
    <cellStyle name="Normal 25 6 2" xfId="10770"/>
    <cellStyle name="Normal 25 60" xfId="10771"/>
    <cellStyle name="Normal 25 61" xfId="10772"/>
    <cellStyle name="Normal 25 62" xfId="10773"/>
    <cellStyle name="Normal 25 63" xfId="10774"/>
    <cellStyle name="Normal 25 64" xfId="10775"/>
    <cellStyle name="Normal 25 65" xfId="10776"/>
    <cellStyle name="Normal 25 66" xfId="10777"/>
    <cellStyle name="Normal 25 67" xfId="10778"/>
    <cellStyle name="Normal 25 68" xfId="10779"/>
    <cellStyle name="Normal 25 69" xfId="10780"/>
    <cellStyle name="Normal 25 7" xfId="10781"/>
    <cellStyle name="Normal 25 7 2" xfId="10782"/>
    <cellStyle name="Normal 25 70" xfId="10783"/>
    <cellStyle name="Normal 25 8" xfId="10784"/>
    <cellStyle name="Normal 25 8 2" xfId="10785"/>
    <cellStyle name="Normal 25 9" xfId="10786"/>
    <cellStyle name="Normal 25 9 2" xfId="10787"/>
    <cellStyle name="Normal 26" xfId="10788"/>
    <cellStyle name="Normal 26 10" xfId="10789"/>
    <cellStyle name="Normal 26 10 2" xfId="10790"/>
    <cellStyle name="Normal 26 11" xfId="10791"/>
    <cellStyle name="Normal 26 11 2" xfId="10792"/>
    <cellStyle name="Normal 26 12" xfId="10793"/>
    <cellStyle name="Normal 26 12 2" xfId="10794"/>
    <cellStyle name="Normal 26 13" xfId="10795"/>
    <cellStyle name="Normal 26 13 2" xfId="10796"/>
    <cellStyle name="Normal 26 14" xfId="10797"/>
    <cellStyle name="Normal 26 14 2" xfId="10798"/>
    <cellStyle name="Normal 26 15" xfId="10799"/>
    <cellStyle name="Normal 26 15 2" xfId="10800"/>
    <cellStyle name="Normal 26 16" xfId="10801"/>
    <cellStyle name="Normal 26 16 2" xfId="10802"/>
    <cellStyle name="Normal 26 17" xfId="10803"/>
    <cellStyle name="Normal 26 17 2" xfId="10804"/>
    <cellStyle name="Normal 26 18" xfId="10805"/>
    <cellStyle name="Normal 26 18 2" xfId="10806"/>
    <cellStyle name="Normal 26 19" xfId="10807"/>
    <cellStyle name="Normal 26 19 2" xfId="10808"/>
    <cellStyle name="Normal 26 2" xfId="10809"/>
    <cellStyle name="Normal 26 2 2" xfId="10810"/>
    <cellStyle name="Normal 26 20" xfId="10811"/>
    <cellStyle name="Normal 26 20 2" xfId="10812"/>
    <cellStyle name="Normal 26 21" xfId="10813"/>
    <cellStyle name="Normal 26 21 2" xfId="10814"/>
    <cellStyle name="Normal 26 22" xfId="10815"/>
    <cellStyle name="Normal 26 22 2" xfId="10816"/>
    <cellStyle name="Normal 26 23" xfId="10817"/>
    <cellStyle name="Normal 26 24" xfId="10818"/>
    <cellStyle name="Normal 26 25" xfId="10819"/>
    <cellStyle name="Normal 26 26" xfId="10820"/>
    <cellStyle name="Normal 26 27" xfId="10821"/>
    <cellStyle name="Normal 26 28" xfId="10822"/>
    <cellStyle name="Normal 26 29" xfId="10823"/>
    <cellStyle name="Normal 26 3" xfId="10824"/>
    <cellStyle name="Normal 26 3 2" xfId="10825"/>
    <cellStyle name="Normal 26 30" xfId="10826"/>
    <cellStyle name="Normal 26 31" xfId="10827"/>
    <cellStyle name="Normal 26 32" xfId="10828"/>
    <cellStyle name="Normal 26 33" xfId="10829"/>
    <cellStyle name="Normal 26 34" xfId="10830"/>
    <cellStyle name="Normal 26 35" xfId="10831"/>
    <cellStyle name="Normal 26 36" xfId="10832"/>
    <cellStyle name="Normal 26 37" xfId="10833"/>
    <cellStyle name="Normal 26 38" xfId="10834"/>
    <cellStyle name="Normal 26 39" xfId="10835"/>
    <cellStyle name="Normal 26 4" xfId="10836"/>
    <cellStyle name="Normal 26 4 2" xfId="10837"/>
    <cellStyle name="Normal 26 40" xfId="10838"/>
    <cellStyle name="Normal 26 41" xfId="10839"/>
    <cellStyle name="Normal 26 42" xfId="10840"/>
    <cellStyle name="Normal 26 43" xfId="10841"/>
    <cellStyle name="Normal 26 44" xfId="10842"/>
    <cellStyle name="Normal 26 45" xfId="10843"/>
    <cellStyle name="Normal 26 46" xfId="10844"/>
    <cellStyle name="Normal 26 47" xfId="10845"/>
    <cellStyle name="Normal 26 48" xfId="10846"/>
    <cellStyle name="Normal 26 49" xfId="10847"/>
    <cellStyle name="Normal 26 5" xfId="10848"/>
    <cellStyle name="Normal 26 5 2" xfId="10849"/>
    <cellStyle name="Normal 26 50" xfId="10850"/>
    <cellStyle name="Normal 26 51" xfId="10851"/>
    <cellStyle name="Normal 26 52" xfId="10852"/>
    <cellStyle name="Normal 26 53" xfId="10853"/>
    <cellStyle name="Normal 26 54" xfId="10854"/>
    <cellStyle name="Normal 26 55" xfId="10855"/>
    <cellStyle name="Normal 26 56" xfId="10856"/>
    <cellStyle name="Normal 26 57" xfId="10857"/>
    <cellStyle name="Normal 26 58" xfId="10858"/>
    <cellStyle name="Normal 26 59" xfId="10859"/>
    <cellStyle name="Normal 26 6" xfId="10860"/>
    <cellStyle name="Normal 26 6 2" xfId="10861"/>
    <cellStyle name="Normal 26 60" xfId="10862"/>
    <cellStyle name="Normal 26 61" xfId="10863"/>
    <cellStyle name="Normal 26 62" xfId="10864"/>
    <cellStyle name="Normal 26 63" xfId="10865"/>
    <cellStyle name="Normal 26 64" xfId="10866"/>
    <cellStyle name="Normal 26 65" xfId="10867"/>
    <cellStyle name="Normal 26 66" xfId="10868"/>
    <cellStyle name="Normal 26 67" xfId="10869"/>
    <cellStyle name="Normal 26 68" xfId="10870"/>
    <cellStyle name="Normal 26 69" xfId="10871"/>
    <cellStyle name="Normal 26 7" xfId="10872"/>
    <cellStyle name="Normal 26 7 2" xfId="10873"/>
    <cellStyle name="Normal 26 70" xfId="10874"/>
    <cellStyle name="Normal 26 8" xfId="10875"/>
    <cellStyle name="Normal 26 8 2" xfId="10876"/>
    <cellStyle name="Normal 26 9" xfId="10877"/>
    <cellStyle name="Normal 26 9 2" xfId="10878"/>
    <cellStyle name="Normal 27" xfId="10879"/>
    <cellStyle name="Normal 27 10" xfId="10880"/>
    <cellStyle name="Normal 27 10 2" xfId="10881"/>
    <cellStyle name="Normal 27 11" xfId="10882"/>
    <cellStyle name="Normal 27 11 2" xfId="10883"/>
    <cellStyle name="Normal 27 12" xfId="10884"/>
    <cellStyle name="Normal 27 12 2" xfId="10885"/>
    <cellStyle name="Normal 27 13" xfId="10886"/>
    <cellStyle name="Normal 27 13 2" xfId="10887"/>
    <cellStyle name="Normal 27 14" xfId="10888"/>
    <cellStyle name="Normal 27 14 2" xfId="10889"/>
    <cellStyle name="Normal 27 15" xfId="10890"/>
    <cellStyle name="Normal 27 15 2" xfId="10891"/>
    <cellStyle name="Normal 27 16" xfId="10892"/>
    <cellStyle name="Normal 27 16 2" xfId="10893"/>
    <cellStyle name="Normal 27 17" xfId="10894"/>
    <cellStyle name="Normal 27 17 2" xfId="10895"/>
    <cellStyle name="Normal 27 18" xfId="10896"/>
    <cellStyle name="Normal 27 18 2" xfId="10897"/>
    <cellStyle name="Normal 27 19" xfId="10898"/>
    <cellStyle name="Normal 27 19 2" xfId="10899"/>
    <cellStyle name="Normal 27 2" xfId="10900"/>
    <cellStyle name="Normal 27 2 2" xfId="10901"/>
    <cellStyle name="Normal 27 20" xfId="10902"/>
    <cellStyle name="Normal 27 20 2" xfId="10903"/>
    <cellStyle name="Normal 27 21" xfId="10904"/>
    <cellStyle name="Normal 27 21 2" xfId="10905"/>
    <cellStyle name="Normal 27 22" xfId="10906"/>
    <cellStyle name="Normal 27 22 2" xfId="10907"/>
    <cellStyle name="Normal 27 23" xfId="10908"/>
    <cellStyle name="Normal 27 24" xfId="10909"/>
    <cellStyle name="Normal 27 25" xfId="10910"/>
    <cellStyle name="Normal 27 26" xfId="10911"/>
    <cellStyle name="Normal 27 27" xfId="10912"/>
    <cellStyle name="Normal 27 28" xfId="10913"/>
    <cellStyle name="Normal 27 29" xfId="10914"/>
    <cellStyle name="Normal 27 3" xfId="10915"/>
    <cellStyle name="Normal 27 3 2" xfId="10916"/>
    <cellStyle name="Normal 27 30" xfId="10917"/>
    <cellStyle name="Normal 27 31" xfId="10918"/>
    <cellStyle name="Normal 27 32" xfId="10919"/>
    <cellStyle name="Normal 27 33" xfId="10920"/>
    <cellStyle name="Normal 27 34" xfId="10921"/>
    <cellStyle name="Normal 27 35" xfId="10922"/>
    <cellStyle name="Normal 27 36" xfId="10923"/>
    <cellStyle name="Normal 27 37" xfId="10924"/>
    <cellStyle name="Normal 27 38" xfId="10925"/>
    <cellStyle name="Normal 27 39" xfId="10926"/>
    <cellStyle name="Normal 27 4" xfId="10927"/>
    <cellStyle name="Normal 27 4 2" xfId="10928"/>
    <cellStyle name="Normal 27 40" xfId="10929"/>
    <cellStyle name="Normal 27 41" xfId="10930"/>
    <cellStyle name="Normal 27 42" xfId="10931"/>
    <cellStyle name="Normal 27 43" xfId="10932"/>
    <cellStyle name="Normal 27 44" xfId="10933"/>
    <cellStyle name="Normal 27 45" xfId="10934"/>
    <cellStyle name="Normal 27 46" xfId="10935"/>
    <cellStyle name="Normal 27 47" xfId="10936"/>
    <cellStyle name="Normal 27 48" xfId="10937"/>
    <cellStyle name="Normal 27 49" xfId="10938"/>
    <cellStyle name="Normal 27 5" xfId="10939"/>
    <cellStyle name="Normal 27 5 2" xfId="10940"/>
    <cellStyle name="Normal 27 50" xfId="10941"/>
    <cellStyle name="Normal 27 51" xfId="10942"/>
    <cellStyle name="Normal 27 52" xfId="10943"/>
    <cellStyle name="Normal 27 53" xfId="10944"/>
    <cellStyle name="Normal 27 54" xfId="10945"/>
    <cellStyle name="Normal 27 55" xfId="10946"/>
    <cellStyle name="Normal 27 56" xfId="10947"/>
    <cellStyle name="Normal 27 57" xfId="10948"/>
    <cellStyle name="Normal 27 58" xfId="10949"/>
    <cellStyle name="Normal 27 59" xfId="10950"/>
    <cellStyle name="Normal 27 6" xfId="10951"/>
    <cellStyle name="Normal 27 6 2" xfId="10952"/>
    <cellStyle name="Normal 27 60" xfId="10953"/>
    <cellStyle name="Normal 27 61" xfId="10954"/>
    <cellStyle name="Normal 27 62" xfId="10955"/>
    <cellStyle name="Normal 27 63" xfId="10956"/>
    <cellStyle name="Normal 27 64" xfId="10957"/>
    <cellStyle name="Normal 27 65" xfId="10958"/>
    <cellStyle name="Normal 27 66" xfId="10959"/>
    <cellStyle name="Normal 27 67" xfId="10960"/>
    <cellStyle name="Normal 27 68" xfId="10961"/>
    <cellStyle name="Normal 27 69" xfId="10962"/>
    <cellStyle name="Normal 27 7" xfId="10963"/>
    <cellStyle name="Normal 27 7 2" xfId="10964"/>
    <cellStyle name="Normal 27 70" xfId="10965"/>
    <cellStyle name="Normal 27 8" xfId="10966"/>
    <cellStyle name="Normal 27 8 2" xfId="10967"/>
    <cellStyle name="Normal 27 9" xfId="10968"/>
    <cellStyle name="Normal 27 9 2" xfId="10969"/>
    <cellStyle name="Normal 28" xfId="10970"/>
    <cellStyle name="Normal 28 10" xfId="10971"/>
    <cellStyle name="Normal 28 10 2" xfId="10972"/>
    <cellStyle name="Normal 28 11" xfId="10973"/>
    <cellStyle name="Normal 28 11 2" xfId="10974"/>
    <cellStyle name="Normal 28 12" xfId="10975"/>
    <cellStyle name="Normal 28 12 2" xfId="10976"/>
    <cellStyle name="Normal 28 13" xfId="10977"/>
    <cellStyle name="Normal 28 13 2" xfId="10978"/>
    <cellStyle name="Normal 28 14" xfId="10979"/>
    <cellStyle name="Normal 28 14 2" xfId="10980"/>
    <cellStyle name="Normal 28 15" xfId="10981"/>
    <cellStyle name="Normal 28 15 2" xfId="10982"/>
    <cellStyle name="Normal 28 16" xfId="10983"/>
    <cellStyle name="Normal 28 16 2" xfId="10984"/>
    <cellStyle name="Normal 28 17" xfId="10985"/>
    <cellStyle name="Normal 28 17 2" xfId="10986"/>
    <cellStyle name="Normal 28 18" xfId="10987"/>
    <cellStyle name="Normal 28 18 2" xfId="10988"/>
    <cellStyle name="Normal 28 19" xfId="10989"/>
    <cellStyle name="Normal 28 19 2" xfId="10990"/>
    <cellStyle name="Normal 28 2" xfId="10991"/>
    <cellStyle name="Normal 28 2 2" xfId="10992"/>
    <cellStyle name="Normal 28 20" xfId="10993"/>
    <cellStyle name="Normal 28 20 2" xfId="10994"/>
    <cellStyle name="Normal 28 21" xfId="10995"/>
    <cellStyle name="Normal 28 21 2" xfId="10996"/>
    <cellStyle name="Normal 28 22" xfId="10997"/>
    <cellStyle name="Normal 28 22 2" xfId="10998"/>
    <cellStyle name="Normal 28 23" xfId="10999"/>
    <cellStyle name="Normal 28 24" xfId="11000"/>
    <cellStyle name="Normal 28 25" xfId="11001"/>
    <cellStyle name="Normal 28 26" xfId="11002"/>
    <cellStyle name="Normal 28 27" xfId="11003"/>
    <cellStyle name="Normal 28 28" xfId="11004"/>
    <cellStyle name="Normal 28 29" xfId="11005"/>
    <cellStyle name="Normal 28 3" xfId="11006"/>
    <cellStyle name="Normal 28 3 2" xfId="11007"/>
    <cellStyle name="Normal 28 30" xfId="11008"/>
    <cellStyle name="Normal 28 31" xfId="11009"/>
    <cellStyle name="Normal 28 32" xfId="11010"/>
    <cellStyle name="Normal 28 33" xfId="11011"/>
    <cellStyle name="Normal 28 34" xfId="11012"/>
    <cellStyle name="Normal 28 35" xfId="11013"/>
    <cellStyle name="Normal 28 36" xfId="11014"/>
    <cellStyle name="Normal 28 37" xfId="11015"/>
    <cellStyle name="Normal 28 38" xfId="11016"/>
    <cellStyle name="Normal 28 39" xfId="11017"/>
    <cellStyle name="Normal 28 4" xfId="11018"/>
    <cellStyle name="Normal 28 4 2" xfId="11019"/>
    <cellStyle name="Normal 28 40" xfId="11020"/>
    <cellStyle name="Normal 28 41" xfId="11021"/>
    <cellStyle name="Normal 28 42" xfId="11022"/>
    <cellStyle name="Normal 28 43" xfId="11023"/>
    <cellStyle name="Normal 28 44" xfId="11024"/>
    <cellStyle name="Normal 28 45" xfId="11025"/>
    <cellStyle name="Normal 28 46" xfId="11026"/>
    <cellStyle name="Normal 28 47" xfId="11027"/>
    <cellStyle name="Normal 28 48" xfId="11028"/>
    <cellStyle name="Normal 28 49" xfId="11029"/>
    <cellStyle name="Normal 28 5" xfId="11030"/>
    <cellStyle name="Normal 28 5 2" xfId="11031"/>
    <cellStyle name="Normal 28 50" xfId="11032"/>
    <cellStyle name="Normal 28 51" xfId="11033"/>
    <cellStyle name="Normal 28 52" xfId="11034"/>
    <cellStyle name="Normal 28 53" xfId="11035"/>
    <cellStyle name="Normal 28 54" xfId="11036"/>
    <cellStyle name="Normal 28 55" xfId="11037"/>
    <cellStyle name="Normal 28 56" xfId="11038"/>
    <cellStyle name="Normal 28 57" xfId="11039"/>
    <cellStyle name="Normal 28 58" xfId="11040"/>
    <cellStyle name="Normal 28 59" xfId="11041"/>
    <cellStyle name="Normal 28 6" xfId="11042"/>
    <cellStyle name="Normal 28 6 2" xfId="11043"/>
    <cellStyle name="Normal 28 60" xfId="11044"/>
    <cellStyle name="Normal 28 61" xfId="11045"/>
    <cellStyle name="Normal 28 62" xfId="11046"/>
    <cellStyle name="Normal 28 63" xfId="11047"/>
    <cellStyle name="Normal 28 64" xfId="11048"/>
    <cellStyle name="Normal 28 65" xfId="11049"/>
    <cellStyle name="Normal 28 66" xfId="11050"/>
    <cellStyle name="Normal 28 67" xfId="11051"/>
    <cellStyle name="Normal 28 68" xfId="11052"/>
    <cellStyle name="Normal 28 69" xfId="11053"/>
    <cellStyle name="Normal 28 7" xfId="11054"/>
    <cellStyle name="Normal 28 7 2" xfId="11055"/>
    <cellStyle name="Normal 28 70" xfId="11056"/>
    <cellStyle name="Normal 28 8" xfId="11057"/>
    <cellStyle name="Normal 28 8 2" xfId="11058"/>
    <cellStyle name="Normal 28 9" xfId="11059"/>
    <cellStyle name="Normal 28 9 2" xfId="11060"/>
    <cellStyle name="Normal 29" xfId="11061"/>
    <cellStyle name="Normal 29 10" xfId="11062"/>
    <cellStyle name="Normal 29 10 2" xfId="11063"/>
    <cellStyle name="Normal 29 11" xfId="11064"/>
    <cellStyle name="Normal 29 11 2" xfId="11065"/>
    <cellStyle name="Normal 29 12" xfId="11066"/>
    <cellStyle name="Normal 29 12 2" xfId="11067"/>
    <cellStyle name="Normal 29 13" xfId="11068"/>
    <cellStyle name="Normal 29 13 2" xfId="11069"/>
    <cellStyle name="Normal 29 14" xfId="11070"/>
    <cellStyle name="Normal 29 14 2" xfId="11071"/>
    <cellStyle name="Normal 29 15" xfId="11072"/>
    <cellStyle name="Normal 29 15 2" xfId="11073"/>
    <cellStyle name="Normal 29 16" xfId="11074"/>
    <cellStyle name="Normal 29 16 2" xfId="11075"/>
    <cellStyle name="Normal 29 17" xfId="11076"/>
    <cellStyle name="Normal 29 17 2" xfId="11077"/>
    <cellStyle name="Normal 29 18" xfId="11078"/>
    <cellStyle name="Normal 29 18 2" xfId="11079"/>
    <cellStyle name="Normal 29 19" xfId="11080"/>
    <cellStyle name="Normal 29 19 2" xfId="11081"/>
    <cellStyle name="Normal 29 2" xfId="11082"/>
    <cellStyle name="Normal 29 2 2" xfId="11083"/>
    <cellStyle name="Normal 29 20" xfId="11084"/>
    <cellStyle name="Normal 29 20 2" xfId="11085"/>
    <cellStyle name="Normal 29 21" xfId="11086"/>
    <cellStyle name="Normal 29 21 2" xfId="11087"/>
    <cellStyle name="Normal 29 22" xfId="11088"/>
    <cellStyle name="Normal 29 22 2" xfId="11089"/>
    <cellStyle name="Normal 29 23" xfId="11090"/>
    <cellStyle name="Normal 29 24" xfId="11091"/>
    <cellStyle name="Normal 29 25" xfId="11092"/>
    <cellStyle name="Normal 29 26" xfId="11093"/>
    <cellStyle name="Normal 29 27" xfId="11094"/>
    <cellStyle name="Normal 29 28" xfId="11095"/>
    <cellStyle name="Normal 29 29" xfId="11096"/>
    <cellStyle name="Normal 29 3" xfId="11097"/>
    <cellStyle name="Normal 29 3 2" xfId="11098"/>
    <cellStyle name="Normal 29 30" xfId="11099"/>
    <cellStyle name="Normal 29 31" xfId="11100"/>
    <cellStyle name="Normal 29 32" xfId="11101"/>
    <cellStyle name="Normal 29 33" xfId="11102"/>
    <cellStyle name="Normal 29 34" xfId="11103"/>
    <cellStyle name="Normal 29 35" xfId="11104"/>
    <cellStyle name="Normal 29 36" xfId="11105"/>
    <cellStyle name="Normal 29 37" xfId="11106"/>
    <cellStyle name="Normal 29 38" xfId="11107"/>
    <cellStyle name="Normal 29 39" xfId="11108"/>
    <cellStyle name="Normal 29 4" xfId="11109"/>
    <cellStyle name="Normal 29 4 2" xfId="11110"/>
    <cellStyle name="Normal 29 40" xfId="11111"/>
    <cellStyle name="Normal 29 41" xfId="11112"/>
    <cellStyle name="Normal 29 42" xfId="11113"/>
    <cellStyle name="Normal 29 43" xfId="11114"/>
    <cellStyle name="Normal 29 44" xfId="11115"/>
    <cellStyle name="Normal 29 45" xfId="11116"/>
    <cellStyle name="Normal 29 46" xfId="11117"/>
    <cellStyle name="Normal 29 47" xfId="11118"/>
    <cellStyle name="Normal 29 48" xfId="11119"/>
    <cellStyle name="Normal 29 49" xfId="11120"/>
    <cellStyle name="Normal 29 5" xfId="11121"/>
    <cellStyle name="Normal 29 5 2" xfId="11122"/>
    <cellStyle name="Normal 29 50" xfId="11123"/>
    <cellStyle name="Normal 29 51" xfId="11124"/>
    <cellStyle name="Normal 29 52" xfId="11125"/>
    <cellStyle name="Normal 29 53" xfId="11126"/>
    <cellStyle name="Normal 29 54" xfId="11127"/>
    <cellStyle name="Normal 29 55" xfId="11128"/>
    <cellStyle name="Normal 29 56" xfId="11129"/>
    <cellStyle name="Normal 29 57" xfId="11130"/>
    <cellStyle name="Normal 29 58" xfId="11131"/>
    <cellStyle name="Normal 29 59" xfId="11132"/>
    <cellStyle name="Normal 29 6" xfId="11133"/>
    <cellStyle name="Normal 29 6 2" xfId="11134"/>
    <cellStyle name="Normal 29 60" xfId="11135"/>
    <cellStyle name="Normal 29 61" xfId="11136"/>
    <cellStyle name="Normal 29 62" xfId="11137"/>
    <cellStyle name="Normal 29 63" xfId="11138"/>
    <cellStyle name="Normal 29 64" xfId="11139"/>
    <cellStyle name="Normal 29 65" xfId="11140"/>
    <cellStyle name="Normal 29 66" xfId="11141"/>
    <cellStyle name="Normal 29 67" xfId="11142"/>
    <cellStyle name="Normal 29 68" xfId="11143"/>
    <cellStyle name="Normal 29 69" xfId="11144"/>
    <cellStyle name="Normal 29 7" xfId="11145"/>
    <cellStyle name="Normal 29 7 2" xfId="11146"/>
    <cellStyle name="Normal 29 70" xfId="11147"/>
    <cellStyle name="Normal 29 8" xfId="11148"/>
    <cellStyle name="Normal 29 8 2" xfId="11149"/>
    <cellStyle name="Normal 29 9" xfId="11150"/>
    <cellStyle name="Normal 29 9 2" xfId="11151"/>
    <cellStyle name="Normal 3" xfId="11152"/>
    <cellStyle name="Normal 3 10" xfId="11153"/>
    <cellStyle name="Normal 3 10 10" xfId="11154"/>
    <cellStyle name="Normal 3 10 11" xfId="11155"/>
    <cellStyle name="Normal 3 10 12" xfId="11156"/>
    <cellStyle name="Normal 3 10 13" xfId="11157"/>
    <cellStyle name="Normal 3 10 14" xfId="11158"/>
    <cellStyle name="Normal 3 10 15" xfId="11159"/>
    <cellStyle name="Normal 3 10 16" xfId="11160"/>
    <cellStyle name="Normal 3 10 17" xfId="11161"/>
    <cellStyle name="Normal 3 10 18" xfId="11162"/>
    <cellStyle name="Normal 3 10 19" xfId="11163"/>
    <cellStyle name="Normal 3 10 2" xfId="11164"/>
    <cellStyle name="Normal 3 10 2 10" xfId="11165"/>
    <cellStyle name="Normal 3 10 2 11" xfId="11166"/>
    <cellStyle name="Normal 3 10 2 12" xfId="11167"/>
    <cellStyle name="Normal 3 10 2 13" xfId="11168"/>
    <cellStyle name="Normal 3 10 2 2" xfId="11169"/>
    <cellStyle name="Normal 3 10 2 3" xfId="11170"/>
    <cellStyle name="Normal 3 10 2 4" xfId="11171"/>
    <cellStyle name="Normal 3 10 2 5" xfId="11172"/>
    <cellStyle name="Normal 3 10 2 6" xfId="11173"/>
    <cellStyle name="Normal 3 10 2 7" xfId="11174"/>
    <cellStyle name="Normal 3 10 2 8" xfId="11175"/>
    <cellStyle name="Normal 3 10 2 9" xfId="11176"/>
    <cellStyle name="Normal 3 10 20" xfId="11177"/>
    <cellStyle name="Normal 3 10 21" xfId="11178"/>
    <cellStyle name="Normal 3 10 3" xfId="11179"/>
    <cellStyle name="Normal 3 10 4" xfId="11180"/>
    <cellStyle name="Normal 3 10 5" xfId="11181"/>
    <cellStyle name="Normal 3 10 6" xfId="11182"/>
    <cellStyle name="Normal 3 10 7" xfId="11183"/>
    <cellStyle name="Normal 3 10 8" xfId="11184"/>
    <cellStyle name="Normal 3 10 9" xfId="11185"/>
    <cellStyle name="Normal 3 11" xfId="11186"/>
    <cellStyle name="Normal 3 11 10" xfId="11187"/>
    <cellStyle name="Normal 3 11 11" xfId="11188"/>
    <cellStyle name="Normal 3 11 12" xfId="11189"/>
    <cellStyle name="Normal 3 11 13" xfId="11190"/>
    <cellStyle name="Normal 3 11 14" xfId="11191"/>
    <cellStyle name="Normal 3 11 15" xfId="11192"/>
    <cellStyle name="Normal 3 11 16" xfId="11193"/>
    <cellStyle name="Normal 3 11 17" xfId="11194"/>
    <cellStyle name="Normal 3 11 2" xfId="11195"/>
    <cellStyle name="Normal 3 11 3" xfId="11196"/>
    <cellStyle name="Normal 3 11 4" xfId="11197"/>
    <cellStyle name="Normal 3 11 5" xfId="11198"/>
    <cellStyle name="Normal 3 11 6" xfId="11199"/>
    <cellStyle name="Normal 3 11 7" xfId="11200"/>
    <cellStyle name="Normal 3 11 8" xfId="11201"/>
    <cellStyle name="Normal 3 11 9" xfId="11202"/>
    <cellStyle name="Normal 3 12" xfId="11203"/>
    <cellStyle name="Normal 3 12 10" xfId="11204"/>
    <cellStyle name="Normal 3 12 11" xfId="11205"/>
    <cellStyle name="Normal 3 12 12" xfId="11206"/>
    <cellStyle name="Normal 3 12 13" xfId="11207"/>
    <cellStyle name="Normal 3 12 14" xfId="11208"/>
    <cellStyle name="Normal 3 12 15" xfId="11209"/>
    <cellStyle name="Normal 3 12 16" xfId="11210"/>
    <cellStyle name="Normal 3 12 17" xfId="11211"/>
    <cellStyle name="Normal 3 12 2" xfId="11212"/>
    <cellStyle name="Normal 3 12 3" xfId="11213"/>
    <cellStyle name="Normal 3 12 4" xfId="11214"/>
    <cellStyle name="Normal 3 12 5" xfId="11215"/>
    <cellStyle name="Normal 3 12 6" xfId="11216"/>
    <cellStyle name="Normal 3 12 7" xfId="11217"/>
    <cellStyle name="Normal 3 12 8" xfId="11218"/>
    <cellStyle name="Normal 3 12 9" xfId="11219"/>
    <cellStyle name="Normal 3 13" xfId="11220"/>
    <cellStyle name="Normal 3 14" xfId="11221"/>
    <cellStyle name="Normal 3 15" xfId="11222"/>
    <cellStyle name="Normal 3 16" xfId="11223"/>
    <cellStyle name="Normal 3 17" xfId="11224"/>
    <cellStyle name="Normal 3 18" xfId="11225"/>
    <cellStyle name="Normal 3 19" xfId="11226"/>
    <cellStyle name="Normal 3 2" xfId="11227"/>
    <cellStyle name="Normal 3 2 10" xfId="11228"/>
    <cellStyle name="Normal 3 2 11" xfId="11229"/>
    <cellStyle name="Normal 3 2 12" xfId="11230"/>
    <cellStyle name="Normal 3 2 13" xfId="11231"/>
    <cellStyle name="Normal 3 2 14" xfId="11232"/>
    <cellStyle name="Normal 3 2 15" xfId="11233"/>
    <cellStyle name="Normal 3 2 16" xfId="11234"/>
    <cellStyle name="Normal 3 2 17" xfId="11235"/>
    <cellStyle name="Normal 3 2 18" xfId="11236"/>
    <cellStyle name="Normal 3 2 19" xfId="11237"/>
    <cellStyle name="Normal 3 2 2" xfId="11238"/>
    <cellStyle name="Normal 3 2 2 2" xfId="11239"/>
    <cellStyle name="Normal 3 2 2 3" xfId="42044"/>
    <cellStyle name="Normal 3 2 2 4" xfId="42390"/>
    <cellStyle name="Normal 3 2 2 5" xfId="42391"/>
    <cellStyle name="Normal 3 2 2 6" xfId="42392"/>
    <cellStyle name="Normal 3 2 2 7" xfId="42393"/>
    <cellStyle name="Normal 3 2 20" xfId="11240"/>
    <cellStyle name="Normal 3 2 21" xfId="11241"/>
    <cellStyle name="Normal 3 2 22" xfId="11242"/>
    <cellStyle name="Normal 3 2 23" xfId="11243"/>
    <cellStyle name="Normal 3 2 24" xfId="11244"/>
    <cellStyle name="Normal 3 2 25" xfId="11245"/>
    <cellStyle name="Normal 3 2 26" xfId="11246"/>
    <cellStyle name="Normal 3 2 27" xfId="11247"/>
    <cellStyle name="Normal 3 2 28" xfId="11248"/>
    <cellStyle name="Normal 3 2 29" xfId="11249"/>
    <cellStyle name="Normal 3 2 3" xfId="11250"/>
    <cellStyle name="Normal 3 2 3 10" xfId="11251"/>
    <cellStyle name="Normal 3 2 3 11" xfId="11252"/>
    <cellStyle name="Normal 3 2 3 12" xfId="11253"/>
    <cellStyle name="Normal 3 2 3 13" xfId="11254"/>
    <cellStyle name="Normal 3 2 3 14" xfId="11255"/>
    <cellStyle name="Normal 3 2 3 15" xfId="11256"/>
    <cellStyle name="Normal 3 2 3 16" xfId="11257"/>
    <cellStyle name="Normal 3 2 3 17" xfId="11258"/>
    <cellStyle name="Normal 3 2 3 2" xfId="11259"/>
    <cellStyle name="Normal 3 2 3 3" xfId="11260"/>
    <cellStyle name="Normal 3 2 3 4" xfId="11261"/>
    <cellStyle name="Normal 3 2 3 5" xfId="11262"/>
    <cellStyle name="Normal 3 2 3 6" xfId="11263"/>
    <cellStyle name="Normal 3 2 3 7" xfId="11264"/>
    <cellStyle name="Normal 3 2 3 8" xfId="11265"/>
    <cellStyle name="Normal 3 2 3 9" xfId="11266"/>
    <cellStyle name="Normal 3 2 30" xfId="11267"/>
    <cellStyle name="Normal 3 2 31" xfId="11268"/>
    <cellStyle name="Normal 3 2 32" xfId="11269"/>
    <cellStyle name="Normal 3 2 33" xfId="11270"/>
    <cellStyle name="Normal 3 2 34" xfId="11271"/>
    <cellStyle name="Normal 3 2 35" xfId="11272"/>
    <cellStyle name="Normal 3 2 36" xfId="11273"/>
    <cellStyle name="Normal 3 2 37" xfId="11274"/>
    <cellStyle name="Normal 3 2 38" xfId="11275"/>
    <cellStyle name="Normal 3 2 39" xfId="11276"/>
    <cellStyle name="Normal 3 2 4" xfId="11277"/>
    <cellStyle name="Normal 3 2 4 10" xfId="11278"/>
    <cellStyle name="Normal 3 2 4 11" xfId="11279"/>
    <cellStyle name="Normal 3 2 4 12" xfId="11280"/>
    <cellStyle name="Normal 3 2 4 13" xfId="11281"/>
    <cellStyle name="Normal 3 2 4 14" xfId="11282"/>
    <cellStyle name="Normal 3 2 4 15" xfId="11283"/>
    <cellStyle name="Normal 3 2 4 16" xfId="11284"/>
    <cellStyle name="Normal 3 2 4 17" xfId="11285"/>
    <cellStyle name="Normal 3 2 4 2" xfId="11286"/>
    <cellStyle name="Normal 3 2 4 3" xfId="11287"/>
    <cellStyle name="Normal 3 2 4 4" xfId="11288"/>
    <cellStyle name="Normal 3 2 4 5" xfId="11289"/>
    <cellStyle name="Normal 3 2 4 6" xfId="11290"/>
    <cellStyle name="Normal 3 2 4 7" xfId="11291"/>
    <cellStyle name="Normal 3 2 4 8" xfId="11292"/>
    <cellStyle name="Normal 3 2 4 9" xfId="11293"/>
    <cellStyle name="Normal 3 2 40" xfId="11294"/>
    <cellStyle name="Normal 3 2 41" xfId="11295"/>
    <cellStyle name="Normal 3 2 42" xfId="11296"/>
    <cellStyle name="Normal 3 2 43" xfId="11297"/>
    <cellStyle name="Normal 3 2 44" xfId="11298"/>
    <cellStyle name="Normal 3 2 45" xfId="11299"/>
    <cellStyle name="Normal 3 2 46" xfId="11300"/>
    <cellStyle name="Normal 3 2 47" xfId="11301"/>
    <cellStyle name="Normal 3 2 48" xfId="11302"/>
    <cellStyle name="Normal 3 2 49" xfId="11303"/>
    <cellStyle name="Normal 3 2 5" xfId="11304"/>
    <cellStyle name="Normal 3 2 50" xfId="11305"/>
    <cellStyle name="Normal 3 2 51" xfId="11306"/>
    <cellStyle name="Normal 3 2 52" xfId="11307"/>
    <cellStyle name="Normal 3 2 53" xfId="11308"/>
    <cellStyle name="Normal 3 2 54" xfId="11309"/>
    <cellStyle name="Normal 3 2 55" xfId="11310"/>
    <cellStyle name="Normal 3 2 56" xfId="11311"/>
    <cellStyle name="Normal 3 2 57" xfId="11312"/>
    <cellStyle name="Normal 3 2 58" xfId="11313"/>
    <cellStyle name="Normal 3 2 59" xfId="11314"/>
    <cellStyle name="Normal 3 2 6" xfId="11315"/>
    <cellStyle name="Normal 3 2 60" xfId="11316"/>
    <cellStyle name="Normal 3 2 61" xfId="11317"/>
    <cellStyle name="Normal 3 2 62" xfId="11318"/>
    <cellStyle name="Normal 3 2 63" xfId="11319"/>
    <cellStyle name="Normal 3 2 64" xfId="11320"/>
    <cellStyle name="Normal 3 2 65" xfId="11321"/>
    <cellStyle name="Normal 3 2 66" xfId="11322"/>
    <cellStyle name="Normal 3 2 67" xfId="11323"/>
    <cellStyle name="Normal 3 2 68" xfId="11324"/>
    <cellStyle name="Normal 3 2 69" xfId="11325"/>
    <cellStyle name="Normal 3 2 7" xfId="11326"/>
    <cellStyle name="Normal 3 2 70" xfId="11327"/>
    <cellStyle name="Normal 3 2 71" xfId="11328"/>
    <cellStyle name="Normal 3 2 72" xfId="11329"/>
    <cellStyle name="Normal 3 2 73" xfId="11330"/>
    <cellStyle name="Normal 3 2 74" xfId="11331"/>
    <cellStyle name="Normal 3 2 75" xfId="11332"/>
    <cellStyle name="Normal 3 2 76" xfId="11333"/>
    <cellStyle name="Normal 3 2 77" xfId="11334"/>
    <cellStyle name="Normal 3 2 78" xfId="11335"/>
    <cellStyle name="Normal 3 2 8" xfId="11336"/>
    <cellStyle name="Normal 3 2 9" xfId="11337"/>
    <cellStyle name="Normal 3 2_3.1.2 DB Pension Detail" xfId="11338"/>
    <cellStyle name="Normal 3 20" xfId="11339"/>
    <cellStyle name="Normal 3 21" xfId="11340"/>
    <cellStyle name="Normal 3 22" xfId="11341"/>
    <cellStyle name="Normal 3 23" xfId="11342"/>
    <cellStyle name="Normal 3 24" xfId="11343"/>
    <cellStyle name="Normal 3 25" xfId="11344"/>
    <cellStyle name="Normal 3 26" xfId="11345"/>
    <cellStyle name="Normal 3 27" xfId="11346"/>
    <cellStyle name="Normal 3 28" xfId="11347"/>
    <cellStyle name="Normal 3 29" xfId="11348"/>
    <cellStyle name="Normal 3 3" xfId="11349"/>
    <cellStyle name="Normal 3 3 10" xfId="11350"/>
    <cellStyle name="Normal 3 3 11" xfId="11351"/>
    <cellStyle name="Normal 3 3 12" xfId="11352"/>
    <cellStyle name="Normal 3 3 13" xfId="11353"/>
    <cellStyle name="Normal 3 3 14" xfId="11354"/>
    <cellStyle name="Normal 3 3 15" xfId="11355"/>
    <cellStyle name="Normal 3 3 16" xfId="11356"/>
    <cellStyle name="Normal 3 3 17" xfId="11357"/>
    <cellStyle name="Normal 3 3 18" xfId="11358"/>
    <cellStyle name="Normal 3 3 19" xfId="11359"/>
    <cellStyle name="Normal 3 3 2" xfId="11360"/>
    <cellStyle name="Normal 3 3 2 10" xfId="11361"/>
    <cellStyle name="Normal 3 3 2 11" xfId="11362"/>
    <cellStyle name="Normal 3 3 2 12" xfId="11363"/>
    <cellStyle name="Normal 3 3 2 13" xfId="11364"/>
    <cellStyle name="Normal 3 3 2 14" xfId="11365"/>
    <cellStyle name="Normal 3 3 2 15" xfId="11366"/>
    <cellStyle name="Normal 3 3 2 16" xfId="11367"/>
    <cellStyle name="Normal 3 3 2 17" xfId="11368"/>
    <cellStyle name="Normal 3 3 2 18" xfId="11369"/>
    <cellStyle name="Normal 3 3 2 19" xfId="11370"/>
    <cellStyle name="Normal 3 3 2 2" xfId="11371"/>
    <cellStyle name="Normal 3 3 2 20" xfId="11372"/>
    <cellStyle name="Normal 3 3 2 21" xfId="11373"/>
    <cellStyle name="Normal 3 3 2 22" xfId="11374"/>
    <cellStyle name="Normal 3 3 2 23" xfId="11375"/>
    <cellStyle name="Normal 3 3 2 24" xfId="11376"/>
    <cellStyle name="Normal 3 3 2 25" xfId="11377"/>
    <cellStyle name="Normal 3 3 2 3" xfId="11378"/>
    <cellStyle name="Normal 3 3 2 3 10" xfId="11379"/>
    <cellStyle name="Normal 3 3 2 3 11" xfId="11380"/>
    <cellStyle name="Normal 3 3 2 3 12" xfId="11381"/>
    <cellStyle name="Normal 3 3 2 3 13" xfId="11382"/>
    <cellStyle name="Normal 3 3 2 3 14" xfId="11383"/>
    <cellStyle name="Normal 3 3 2 3 15" xfId="11384"/>
    <cellStyle name="Normal 3 3 2 3 16" xfId="11385"/>
    <cellStyle name="Normal 3 3 2 3 17" xfId="11386"/>
    <cellStyle name="Normal 3 3 2 3 18" xfId="11387"/>
    <cellStyle name="Normal 3 3 2 3 19" xfId="11388"/>
    <cellStyle name="Normal 3 3 2 3 2" xfId="11389"/>
    <cellStyle name="Normal 3 3 2 3 2 10" xfId="11390"/>
    <cellStyle name="Normal 3 3 2 3 2 11" xfId="11391"/>
    <cellStyle name="Normal 3 3 2 3 2 12" xfId="11392"/>
    <cellStyle name="Normal 3 3 2 3 2 13" xfId="11393"/>
    <cellStyle name="Normal 3 3 2 3 2 14" xfId="11394"/>
    <cellStyle name="Normal 3 3 2 3 2 15" xfId="11395"/>
    <cellStyle name="Normal 3 3 2 3 2 16" xfId="11396"/>
    <cellStyle name="Normal 3 3 2 3 2 17" xfId="11397"/>
    <cellStyle name="Normal 3 3 2 3 2 18" xfId="11398"/>
    <cellStyle name="Normal 3 3 2 3 2 19" xfId="11399"/>
    <cellStyle name="Normal 3 3 2 3 2 2" xfId="11400"/>
    <cellStyle name="Normal 3 3 2 3 2 2 10" xfId="11401"/>
    <cellStyle name="Normal 3 3 2 3 2 2 11" xfId="11402"/>
    <cellStyle name="Normal 3 3 2 3 2 2 12" xfId="11403"/>
    <cellStyle name="Normal 3 3 2 3 2 2 13" xfId="11404"/>
    <cellStyle name="Normal 3 3 2 3 2 2 2" xfId="11405"/>
    <cellStyle name="Normal 3 3 2 3 2 2 3" xfId="11406"/>
    <cellStyle name="Normal 3 3 2 3 2 2 4" xfId="11407"/>
    <cellStyle name="Normal 3 3 2 3 2 2 5" xfId="11408"/>
    <cellStyle name="Normal 3 3 2 3 2 2 6" xfId="11409"/>
    <cellStyle name="Normal 3 3 2 3 2 2 7" xfId="11410"/>
    <cellStyle name="Normal 3 3 2 3 2 2 8" xfId="11411"/>
    <cellStyle name="Normal 3 3 2 3 2 2 9" xfId="11412"/>
    <cellStyle name="Normal 3 3 2 3 2 20" xfId="11413"/>
    <cellStyle name="Normal 3 3 2 3 2 21" xfId="11414"/>
    <cellStyle name="Normal 3 3 2 3 2 3" xfId="11415"/>
    <cellStyle name="Normal 3 3 2 3 2 4" xfId="11416"/>
    <cellStyle name="Normal 3 3 2 3 2 5" xfId="11417"/>
    <cellStyle name="Normal 3 3 2 3 2 6" xfId="11418"/>
    <cellStyle name="Normal 3 3 2 3 2 7" xfId="11419"/>
    <cellStyle name="Normal 3 3 2 3 2 8" xfId="11420"/>
    <cellStyle name="Normal 3 3 2 3 2 9" xfId="11421"/>
    <cellStyle name="Normal 3 3 2 3 20" xfId="11422"/>
    <cellStyle name="Normal 3 3 2 3 21" xfId="11423"/>
    <cellStyle name="Normal 3 3 2 3 22" xfId="11424"/>
    <cellStyle name="Normal 3 3 2 3 3" xfId="11425"/>
    <cellStyle name="Normal 3 3 2 3 3 10" xfId="11426"/>
    <cellStyle name="Normal 3 3 2 3 3 11" xfId="11427"/>
    <cellStyle name="Normal 3 3 2 3 3 12" xfId="11428"/>
    <cellStyle name="Normal 3 3 2 3 3 13" xfId="11429"/>
    <cellStyle name="Normal 3 3 2 3 3 2" xfId="11430"/>
    <cellStyle name="Normal 3 3 2 3 3 3" xfId="11431"/>
    <cellStyle name="Normal 3 3 2 3 3 4" xfId="11432"/>
    <cellStyle name="Normal 3 3 2 3 3 5" xfId="11433"/>
    <cellStyle name="Normal 3 3 2 3 3 6" xfId="11434"/>
    <cellStyle name="Normal 3 3 2 3 3 7" xfId="11435"/>
    <cellStyle name="Normal 3 3 2 3 3 8" xfId="11436"/>
    <cellStyle name="Normal 3 3 2 3 3 9" xfId="11437"/>
    <cellStyle name="Normal 3 3 2 3 4" xfId="11438"/>
    <cellStyle name="Normal 3 3 2 3 5" xfId="11439"/>
    <cellStyle name="Normal 3 3 2 3 6" xfId="11440"/>
    <cellStyle name="Normal 3 3 2 3 7" xfId="11441"/>
    <cellStyle name="Normal 3 3 2 3 8" xfId="11442"/>
    <cellStyle name="Normal 3 3 2 3 9" xfId="11443"/>
    <cellStyle name="Normal 3 3 2 3_4 28 1_Asst_Health_Crit_AllTO_RIIO_20110714pm" xfId="11444"/>
    <cellStyle name="Normal 3 3 2 4" xfId="11445"/>
    <cellStyle name="Normal 3 3 2 4 10" xfId="11446"/>
    <cellStyle name="Normal 3 3 2 4 11" xfId="11447"/>
    <cellStyle name="Normal 3 3 2 4 12" xfId="11448"/>
    <cellStyle name="Normal 3 3 2 4 13" xfId="11449"/>
    <cellStyle name="Normal 3 3 2 4 14" xfId="11450"/>
    <cellStyle name="Normal 3 3 2 4 15" xfId="11451"/>
    <cellStyle name="Normal 3 3 2 4 16" xfId="11452"/>
    <cellStyle name="Normal 3 3 2 4 17" xfId="11453"/>
    <cellStyle name="Normal 3 3 2 4 18" xfId="11454"/>
    <cellStyle name="Normal 3 3 2 4 19" xfId="11455"/>
    <cellStyle name="Normal 3 3 2 4 2" xfId="11456"/>
    <cellStyle name="Normal 3 3 2 4 2 10" xfId="11457"/>
    <cellStyle name="Normal 3 3 2 4 2 11" xfId="11458"/>
    <cellStyle name="Normal 3 3 2 4 2 12" xfId="11459"/>
    <cellStyle name="Normal 3 3 2 4 2 13" xfId="11460"/>
    <cellStyle name="Normal 3 3 2 4 2 2" xfId="11461"/>
    <cellStyle name="Normal 3 3 2 4 2 3" xfId="11462"/>
    <cellStyle name="Normal 3 3 2 4 2 4" xfId="11463"/>
    <cellStyle name="Normal 3 3 2 4 2 5" xfId="11464"/>
    <cellStyle name="Normal 3 3 2 4 2 6" xfId="11465"/>
    <cellStyle name="Normal 3 3 2 4 2 7" xfId="11466"/>
    <cellStyle name="Normal 3 3 2 4 2 8" xfId="11467"/>
    <cellStyle name="Normal 3 3 2 4 2 9" xfId="11468"/>
    <cellStyle name="Normal 3 3 2 4 20" xfId="11469"/>
    <cellStyle name="Normal 3 3 2 4 21" xfId="11470"/>
    <cellStyle name="Normal 3 3 2 4 3" xfId="11471"/>
    <cellStyle name="Normal 3 3 2 4 4" xfId="11472"/>
    <cellStyle name="Normal 3 3 2 4 5" xfId="11473"/>
    <cellStyle name="Normal 3 3 2 4 6" xfId="11474"/>
    <cellStyle name="Normal 3 3 2 4 7" xfId="11475"/>
    <cellStyle name="Normal 3 3 2 4 8" xfId="11476"/>
    <cellStyle name="Normal 3 3 2 4 9" xfId="11477"/>
    <cellStyle name="Normal 3 3 2 5" xfId="11478"/>
    <cellStyle name="Normal 3 3 2 5 10" xfId="11479"/>
    <cellStyle name="Normal 3 3 2 5 10 2" xfId="42041"/>
    <cellStyle name="Normal 3 3 2 5 10 3" xfId="42038"/>
    <cellStyle name="Normal 3 3 2 5 11" xfId="11480"/>
    <cellStyle name="Normal 3 3 2 5 12" xfId="11481"/>
    <cellStyle name="Normal 3 3 2 5 13" xfId="11482"/>
    <cellStyle name="Normal 3 3 2 5 14" xfId="11483"/>
    <cellStyle name="Normal 3 3 2 5 15" xfId="11484"/>
    <cellStyle name="Normal 3 3 2 5 15 2" xfId="11485"/>
    <cellStyle name="Normal 3 3 2 5 15 2 2" xfId="11486"/>
    <cellStyle name="Normal 3 3 2 5 15 2 3" xfId="11487"/>
    <cellStyle name="Normal 3 3 2 5 15 2 4" xfId="11488"/>
    <cellStyle name="Normal 3 3 2 5 15 2 4 2" xfId="11489"/>
    <cellStyle name="Normal 3 3 2 5 16" xfId="11490"/>
    <cellStyle name="Normal 3 3 2 5 2" xfId="11491"/>
    <cellStyle name="Normal 3 3 2 5 2 10" xfId="11492"/>
    <cellStyle name="Normal 3 3 2 5 2 11" xfId="11493"/>
    <cellStyle name="Normal 3 3 2 5 2 12" xfId="11494"/>
    <cellStyle name="Normal 3 3 2 5 2 13" xfId="11495"/>
    <cellStyle name="Normal 3 3 2 5 2 2" xfId="11496"/>
    <cellStyle name="Normal 3 3 2 5 2 3" xfId="11497"/>
    <cellStyle name="Normal 3 3 2 5 2 4" xfId="11498"/>
    <cellStyle name="Normal 3 3 2 5 2 5" xfId="11499"/>
    <cellStyle name="Normal 3 3 2 5 2 6" xfId="11500"/>
    <cellStyle name="Normal 3 3 2 5 2 7" xfId="11501"/>
    <cellStyle name="Normal 3 3 2 5 2 8" xfId="11502"/>
    <cellStyle name="Normal 3 3 2 5 2 9" xfId="11503"/>
    <cellStyle name="Normal 3 3 2 5 3" xfId="11504"/>
    <cellStyle name="Normal 3 3 2 5 4" xfId="11505"/>
    <cellStyle name="Normal 3 3 2 5 5" xfId="11506"/>
    <cellStyle name="Normal 3 3 2 5 6" xfId="11507"/>
    <cellStyle name="Normal 3 3 2 5 7" xfId="11508"/>
    <cellStyle name="Normal 3 3 2 5 8" xfId="11509"/>
    <cellStyle name="Normal 3 3 2 5 9" xfId="11510"/>
    <cellStyle name="Normal 3 3 2 6" xfId="11511"/>
    <cellStyle name="Normal 3 3 2 6 10" xfId="11512"/>
    <cellStyle name="Normal 3 3 2 6 11" xfId="11513"/>
    <cellStyle name="Normal 3 3 2 6 12" xfId="11514"/>
    <cellStyle name="Normal 3 3 2 6 13" xfId="11515"/>
    <cellStyle name="Normal 3 3 2 6 2" xfId="11516"/>
    <cellStyle name="Normal 3 3 2 6 3" xfId="11517"/>
    <cellStyle name="Normal 3 3 2 6 4" xfId="11518"/>
    <cellStyle name="Normal 3 3 2 6 5" xfId="11519"/>
    <cellStyle name="Normal 3 3 2 6 6" xfId="11520"/>
    <cellStyle name="Normal 3 3 2 6 7" xfId="11521"/>
    <cellStyle name="Normal 3 3 2 6 8" xfId="11522"/>
    <cellStyle name="Normal 3 3 2 6 9" xfId="11523"/>
    <cellStyle name="Normal 3 3 2 7" xfId="11524"/>
    <cellStyle name="Normal 3 3 2 8" xfId="11525"/>
    <cellStyle name="Normal 3 3 2 9" xfId="11526"/>
    <cellStyle name="Normal 3 3 2_3.15 Additional Data" xfId="42394"/>
    <cellStyle name="Normal 3 3 20" xfId="11527"/>
    <cellStyle name="Normal 3 3 21" xfId="11528"/>
    <cellStyle name="Normal 3 3 22" xfId="11529"/>
    <cellStyle name="Normal 3 3 23" xfId="11530"/>
    <cellStyle name="Normal 3 3 24" xfId="11531"/>
    <cellStyle name="Normal 3 3 25" xfId="11532"/>
    <cellStyle name="Normal 3 3 26" xfId="11533"/>
    <cellStyle name="Normal 3 3 27" xfId="11534"/>
    <cellStyle name="Normal 3 3 28" xfId="11535"/>
    <cellStyle name="Normal 3 3 29" xfId="11536"/>
    <cellStyle name="Normal 3 3 3" xfId="11537"/>
    <cellStyle name="Normal 3 3 3 10" xfId="11538"/>
    <cellStyle name="Normal 3 3 3 11" xfId="11539"/>
    <cellStyle name="Normal 3 3 3 12" xfId="11540"/>
    <cellStyle name="Normal 3 3 3 13" xfId="11541"/>
    <cellStyle name="Normal 3 3 3 14" xfId="11542"/>
    <cellStyle name="Normal 3 3 3 15" xfId="11543"/>
    <cellStyle name="Normal 3 3 3 16" xfId="11544"/>
    <cellStyle name="Normal 3 3 3 17" xfId="11545"/>
    <cellStyle name="Normal 3 3 3 2" xfId="11546"/>
    <cellStyle name="Normal 3 3 3 2 10" xfId="11547"/>
    <cellStyle name="Normal 3 3 3 2 11" xfId="11548"/>
    <cellStyle name="Normal 3 3 3 2 12" xfId="11549"/>
    <cellStyle name="Normal 3 3 3 2 13" xfId="11550"/>
    <cellStyle name="Normal 3 3 3 2 14" xfId="11551"/>
    <cellStyle name="Normal 3 3 3 2 15" xfId="11552"/>
    <cellStyle name="Normal 3 3 3 2 16" xfId="11553"/>
    <cellStyle name="Normal 3 3 3 2 17" xfId="11554"/>
    <cellStyle name="Normal 3 3 3 2 18" xfId="11555"/>
    <cellStyle name="Normal 3 3 3 2 19" xfId="11556"/>
    <cellStyle name="Normal 3 3 3 2 2" xfId="11557"/>
    <cellStyle name="Normal 3 3 3 2 2 10" xfId="11558"/>
    <cellStyle name="Normal 3 3 3 2 2 11" xfId="11559"/>
    <cellStyle name="Normal 3 3 3 2 2 12" xfId="11560"/>
    <cellStyle name="Normal 3 3 3 2 2 13" xfId="11561"/>
    <cellStyle name="Normal 3 3 3 2 2 14" xfId="11562"/>
    <cellStyle name="Normal 3 3 3 2 2 15" xfId="11563"/>
    <cellStyle name="Normal 3 3 3 2 2 16" xfId="11564"/>
    <cellStyle name="Normal 3 3 3 2 2 17" xfId="11565"/>
    <cellStyle name="Normal 3 3 3 2 2 18" xfId="11566"/>
    <cellStyle name="Normal 3 3 3 2 2 19" xfId="11567"/>
    <cellStyle name="Normal 3 3 3 2 2 2" xfId="11568"/>
    <cellStyle name="Normal 3 3 3 2 2 2 10" xfId="11569"/>
    <cellStyle name="Normal 3 3 3 2 2 2 11" xfId="11570"/>
    <cellStyle name="Normal 3 3 3 2 2 2 12" xfId="11571"/>
    <cellStyle name="Normal 3 3 3 2 2 2 13" xfId="11572"/>
    <cellStyle name="Normal 3 3 3 2 2 2 2" xfId="11573"/>
    <cellStyle name="Normal 3 3 3 2 2 2 3" xfId="11574"/>
    <cellStyle name="Normal 3 3 3 2 2 2 4" xfId="11575"/>
    <cellStyle name="Normal 3 3 3 2 2 2 5" xfId="11576"/>
    <cellStyle name="Normal 3 3 3 2 2 2 6" xfId="11577"/>
    <cellStyle name="Normal 3 3 3 2 2 2 7" xfId="11578"/>
    <cellStyle name="Normal 3 3 3 2 2 2 8" xfId="11579"/>
    <cellStyle name="Normal 3 3 3 2 2 2 9" xfId="11580"/>
    <cellStyle name="Normal 3 3 3 2 2 20" xfId="11581"/>
    <cellStyle name="Normal 3 3 3 2 2 21" xfId="11582"/>
    <cellStyle name="Normal 3 3 3 2 2 3" xfId="11583"/>
    <cellStyle name="Normal 3 3 3 2 2 4" xfId="11584"/>
    <cellStyle name="Normal 3 3 3 2 2 5" xfId="11585"/>
    <cellStyle name="Normal 3 3 3 2 2 6" xfId="11586"/>
    <cellStyle name="Normal 3 3 3 2 2 7" xfId="11587"/>
    <cellStyle name="Normal 3 3 3 2 2 8" xfId="11588"/>
    <cellStyle name="Normal 3 3 3 2 2 9" xfId="11589"/>
    <cellStyle name="Normal 3 3 3 2 20" xfId="11590"/>
    <cellStyle name="Normal 3 3 3 2 21" xfId="11591"/>
    <cellStyle name="Normal 3 3 3 2 22" xfId="11592"/>
    <cellStyle name="Normal 3 3 3 2 3" xfId="11593"/>
    <cellStyle name="Normal 3 3 3 2 3 10" xfId="11594"/>
    <cellStyle name="Normal 3 3 3 2 3 11" xfId="11595"/>
    <cellStyle name="Normal 3 3 3 2 3 12" xfId="11596"/>
    <cellStyle name="Normal 3 3 3 2 3 13" xfId="11597"/>
    <cellStyle name="Normal 3 3 3 2 3 2" xfId="11598"/>
    <cellStyle name="Normal 3 3 3 2 3 3" xfId="11599"/>
    <cellStyle name="Normal 3 3 3 2 3 4" xfId="11600"/>
    <cellStyle name="Normal 3 3 3 2 3 5" xfId="11601"/>
    <cellStyle name="Normal 3 3 3 2 3 6" xfId="11602"/>
    <cellStyle name="Normal 3 3 3 2 3 7" xfId="11603"/>
    <cellStyle name="Normal 3 3 3 2 3 8" xfId="11604"/>
    <cellStyle name="Normal 3 3 3 2 3 9" xfId="11605"/>
    <cellStyle name="Normal 3 3 3 2 4" xfId="11606"/>
    <cellStyle name="Normal 3 3 3 2 5" xfId="11607"/>
    <cellStyle name="Normal 3 3 3 2 6" xfId="11608"/>
    <cellStyle name="Normal 3 3 3 2 7" xfId="11609"/>
    <cellStyle name="Normal 3 3 3 2 8" xfId="11610"/>
    <cellStyle name="Normal 3 3 3 2 9" xfId="11611"/>
    <cellStyle name="Normal 3 3 3 2_4 28 1_Asst_Health_Crit_AllTO_RIIO_20110714pm" xfId="11612"/>
    <cellStyle name="Normal 3 3 3 3" xfId="11613"/>
    <cellStyle name="Normal 3 3 3 3 10" xfId="11614"/>
    <cellStyle name="Normal 3 3 3 3 11" xfId="11615"/>
    <cellStyle name="Normal 3 3 3 3 12" xfId="11616"/>
    <cellStyle name="Normal 3 3 3 3 13" xfId="11617"/>
    <cellStyle name="Normal 3 3 3 3 14" xfId="11618"/>
    <cellStyle name="Normal 3 3 3 3 15" xfId="11619"/>
    <cellStyle name="Normal 3 3 3 3 16" xfId="11620"/>
    <cellStyle name="Normal 3 3 3 3 17" xfId="11621"/>
    <cellStyle name="Normal 3 3 3 3 18" xfId="11622"/>
    <cellStyle name="Normal 3 3 3 3 19" xfId="11623"/>
    <cellStyle name="Normal 3 3 3 3 2" xfId="11624"/>
    <cellStyle name="Normal 3 3 3 3 2 10" xfId="11625"/>
    <cellStyle name="Normal 3 3 3 3 2 11" xfId="11626"/>
    <cellStyle name="Normal 3 3 3 3 2 12" xfId="11627"/>
    <cellStyle name="Normal 3 3 3 3 2 13" xfId="11628"/>
    <cellStyle name="Normal 3 3 3 3 2 2" xfId="11629"/>
    <cellStyle name="Normal 3 3 3 3 2 3" xfId="11630"/>
    <cellStyle name="Normal 3 3 3 3 2 4" xfId="11631"/>
    <cellStyle name="Normal 3 3 3 3 2 5" xfId="11632"/>
    <cellStyle name="Normal 3 3 3 3 2 6" xfId="11633"/>
    <cellStyle name="Normal 3 3 3 3 2 7" xfId="11634"/>
    <cellStyle name="Normal 3 3 3 3 2 8" xfId="11635"/>
    <cellStyle name="Normal 3 3 3 3 2 9" xfId="11636"/>
    <cellStyle name="Normal 3 3 3 3 20" xfId="11637"/>
    <cellStyle name="Normal 3 3 3 3 21" xfId="11638"/>
    <cellStyle name="Normal 3 3 3 3 3" xfId="11639"/>
    <cellStyle name="Normal 3 3 3 3 4" xfId="11640"/>
    <cellStyle name="Normal 3 3 3 3 5" xfId="11641"/>
    <cellStyle name="Normal 3 3 3 3 6" xfId="11642"/>
    <cellStyle name="Normal 3 3 3 3 7" xfId="11643"/>
    <cellStyle name="Normal 3 3 3 3 8" xfId="11644"/>
    <cellStyle name="Normal 3 3 3 3 9" xfId="11645"/>
    <cellStyle name="Normal 3 3 3 4" xfId="11646"/>
    <cellStyle name="Normal 3 3 3 4 10" xfId="11647"/>
    <cellStyle name="Normal 3 3 3 4 11" xfId="11648"/>
    <cellStyle name="Normal 3 3 3 4 12" xfId="11649"/>
    <cellStyle name="Normal 3 3 3 4 13" xfId="11650"/>
    <cellStyle name="Normal 3 3 3 4 2" xfId="11651"/>
    <cellStyle name="Normal 3 3 3 4 3" xfId="11652"/>
    <cellStyle name="Normal 3 3 3 4 4" xfId="11653"/>
    <cellStyle name="Normal 3 3 3 4 5" xfId="11654"/>
    <cellStyle name="Normal 3 3 3 4 6" xfId="11655"/>
    <cellStyle name="Normal 3 3 3 4 7" xfId="11656"/>
    <cellStyle name="Normal 3 3 3 4 8" xfId="11657"/>
    <cellStyle name="Normal 3 3 3 4 9" xfId="11658"/>
    <cellStyle name="Normal 3 3 3 5" xfId="11659"/>
    <cellStyle name="Normal 3 3 3 6" xfId="11660"/>
    <cellStyle name="Normal 3 3 3 7" xfId="11661"/>
    <cellStyle name="Normal 3 3 3 8" xfId="11662"/>
    <cellStyle name="Normal 3 3 3 9" xfId="11663"/>
    <cellStyle name="Normal 3 3 3_4 28 1_Asst_Health_Crit_AllTO_RIIO_20110714pm" xfId="11664"/>
    <cellStyle name="Normal 3 3 30" xfId="11665"/>
    <cellStyle name="Normal 3 3 31" xfId="11666"/>
    <cellStyle name="Normal 3 3 32" xfId="11667"/>
    <cellStyle name="Normal 3 3 33" xfId="11668"/>
    <cellStyle name="Normal 3 3 34" xfId="11669"/>
    <cellStyle name="Normal 3 3 35" xfId="11670"/>
    <cellStyle name="Normal 3 3 36" xfId="11671"/>
    <cellStyle name="Normal 3 3 37" xfId="11672"/>
    <cellStyle name="Normal 3 3 38" xfId="11673"/>
    <cellStyle name="Normal 3 3 39" xfId="11674"/>
    <cellStyle name="Normal 3 3 4" xfId="11675"/>
    <cellStyle name="Normal 3 3 40" xfId="11676"/>
    <cellStyle name="Normal 3 3 41" xfId="11677"/>
    <cellStyle name="Normal 3 3 42" xfId="11678"/>
    <cellStyle name="Normal 3 3 43" xfId="11679"/>
    <cellStyle name="Normal 3 3 44" xfId="11680"/>
    <cellStyle name="Normal 3 3 45" xfId="11681"/>
    <cellStyle name="Normal 3 3 46" xfId="11682"/>
    <cellStyle name="Normal 3 3 47" xfId="11683"/>
    <cellStyle name="Normal 3 3 48" xfId="11684"/>
    <cellStyle name="Normal 3 3 49" xfId="11685"/>
    <cellStyle name="Normal 3 3 5" xfId="11686"/>
    <cellStyle name="Normal 3 3 5 10" xfId="11687"/>
    <cellStyle name="Normal 3 3 5 11" xfId="11688"/>
    <cellStyle name="Normal 3 3 5 12" xfId="11689"/>
    <cellStyle name="Normal 3 3 5 13" xfId="11690"/>
    <cellStyle name="Normal 3 3 5 14" xfId="11691"/>
    <cellStyle name="Normal 3 3 5 15" xfId="11692"/>
    <cellStyle name="Normal 3 3 5 16" xfId="11693"/>
    <cellStyle name="Normal 3 3 5 17" xfId="11694"/>
    <cellStyle name="Normal 3 3 5 2" xfId="11695"/>
    <cellStyle name="Normal 3 3 5 3" xfId="11696"/>
    <cellStyle name="Normal 3 3 5 4" xfId="11697"/>
    <cellStyle name="Normal 3 3 5 5" xfId="11698"/>
    <cellStyle name="Normal 3 3 5 6" xfId="11699"/>
    <cellStyle name="Normal 3 3 5 7" xfId="11700"/>
    <cellStyle name="Normal 3 3 5 8" xfId="11701"/>
    <cellStyle name="Normal 3 3 5 9" xfId="11702"/>
    <cellStyle name="Normal 3 3 50" xfId="11703"/>
    <cellStyle name="Normal 3 3 51" xfId="11704"/>
    <cellStyle name="Normal 3 3 52" xfId="11705"/>
    <cellStyle name="Normal 3 3 53" xfId="11706"/>
    <cellStyle name="Normal 3 3 54" xfId="11707"/>
    <cellStyle name="Normal 3 3 55" xfId="11708"/>
    <cellStyle name="Normal 3 3 56" xfId="11709"/>
    <cellStyle name="Normal 3 3 57" xfId="11710"/>
    <cellStyle name="Normal 3 3 58" xfId="11711"/>
    <cellStyle name="Normal 3 3 59" xfId="11712"/>
    <cellStyle name="Normal 3 3 6" xfId="11713"/>
    <cellStyle name="Normal 3 3 6 10" xfId="11714"/>
    <cellStyle name="Normal 3 3 6 11" xfId="11715"/>
    <cellStyle name="Normal 3 3 6 12" xfId="11716"/>
    <cellStyle name="Normal 3 3 6 13" xfId="11717"/>
    <cellStyle name="Normal 3 3 6 14" xfId="11718"/>
    <cellStyle name="Normal 3 3 6 15" xfId="11719"/>
    <cellStyle name="Normal 3 3 6 16" xfId="11720"/>
    <cellStyle name="Normal 3 3 6 17" xfId="11721"/>
    <cellStyle name="Normal 3 3 6 2" xfId="11722"/>
    <cellStyle name="Normal 3 3 6 3" xfId="11723"/>
    <cellStyle name="Normal 3 3 6 4" xfId="11724"/>
    <cellStyle name="Normal 3 3 6 5" xfId="11725"/>
    <cellStyle name="Normal 3 3 6 6" xfId="11726"/>
    <cellStyle name="Normal 3 3 6 7" xfId="11727"/>
    <cellStyle name="Normal 3 3 6 8" xfId="11728"/>
    <cellStyle name="Normal 3 3 6 9" xfId="11729"/>
    <cellStyle name="Normal 3 3 60" xfId="11730"/>
    <cellStyle name="Normal 3 3 61" xfId="11731"/>
    <cellStyle name="Normal 3 3 62" xfId="11732"/>
    <cellStyle name="Normal 3 3 63" xfId="11733"/>
    <cellStyle name="Normal 3 3 64" xfId="11734"/>
    <cellStyle name="Normal 3 3 65" xfId="11735"/>
    <cellStyle name="Normal 3 3 66" xfId="11736"/>
    <cellStyle name="Normal 3 3 67" xfId="11737"/>
    <cellStyle name="Normal 3 3 68" xfId="11738"/>
    <cellStyle name="Normal 3 3 69" xfId="11739"/>
    <cellStyle name="Normal 3 3 7" xfId="11740"/>
    <cellStyle name="Normal 3 3 70" xfId="11741"/>
    <cellStyle name="Normal 3 3 71" xfId="11742"/>
    <cellStyle name="Normal 3 3 72" xfId="11743"/>
    <cellStyle name="Normal 3 3 73" xfId="11744"/>
    <cellStyle name="Normal 3 3 74" xfId="11745"/>
    <cellStyle name="Normal 3 3 75" xfId="11746"/>
    <cellStyle name="Normal 3 3 76" xfId="11747"/>
    <cellStyle name="Normal 3 3 77" xfId="11748"/>
    <cellStyle name="Normal 3 3 78" xfId="11749"/>
    <cellStyle name="Normal 3 3 79" xfId="11750"/>
    <cellStyle name="Normal 3 3 8" xfId="11751"/>
    <cellStyle name="Normal 3 3 80" xfId="11752"/>
    <cellStyle name="Normal 3 3 81" xfId="11753"/>
    <cellStyle name="Normal 3 3 82" xfId="11754"/>
    <cellStyle name="Normal 3 3 83" xfId="11755"/>
    <cellStyle name="Normal 3 3 84" xfId="11756"/>
    <cellStyle name="Normal 3 3 9" xfId="11757"/>
    <cellStyle name="Normal 3 3_2010_NGET_TPCR4_RO_FBPQ(Opex) trace only FINAL(DPP)" xfId="11758"/>
    <cellStyle name="Normal 3 30" xfId="11759"/>
    <cellStyle name="Normal 3 31" xfId="11760"/>
    <cellStyle name="Normal 3 32" xfId="11761"/>
    <cellStyle name="Normal 3 33" xfId="11762"/>
    <cellStyle name="Normal 3 34" xfId="11763"/>
    <cellStyle name="Normal 3 35" xfId="11764"/>
    <cellStyle name="Normal 3 36" xfId="11765"/>
    <cellStyle name="Normal 3 37" xfId="11766"/>
    <cellStyle name="Normal 3 38" xfId="11767"/>
    <cellStyle name="Normal 3 39" xfId="11768"/>
    <cellStyle name="Normal 3 4" xfId="11769"/>
    <cellStyle name="Normal 3 4 10" xfId="11770"/>
    <cellStyle name="Normal 3 4 11" xfId="11771"/>
    <cellStyle name="Normal 3 4 12" xfId="11772"/>
    <cellStyle name="Normal 3 4 13" xfId="11773"/>
    <cellStyle name="Normal 3 4 14" xfId="11774"/>
    <cellStyle name="Normal 3 4 15" xfId="11775"/>
    <cellStyle name="Normal 3 4 16" xfId="11776"/>
    <cellStyle name="Normal 3 4 17" xfId="11777"/>
    <cellStyle name="Normal 3 4 18" xfId="11778"/>
    <cellStyle name="Normal 3 4 19" xfId="11779"/>
    <cellStyle name="Normal 3 4 2" xfId="11780"/>
    <cellStyle name="Normal 3 4 2 10" xfId="11781"/>
    <cellStyle name="Normal 3 4 2 11" xfId="11782"/>
    <cellStyle name="Normal 3 4 2 12" xfId="11783"/>
    <cellStyle name="Normal 3 4 2 13" xfId="11784"/>
    <cellStyle name="Normal 3 4 2 14" xfId="11785"/>
    <cellStyle name="Normal 3 4 2 15" xfId="11786"/>
    <cellStyle name="Normal 3 4 2 16" xfId="11787"/>
    <cellStyle name="Normal 3 4 2 17" xfId="11788"/>
    <cellStyle name="Normal 3 4 2 18" xfId="11789"/>
    <cellStyle name="Normal 3 4 2 19" xfId="11790"/>
    <cellStyle name="Normal 3 4 2 2" xfId="11791"/>
    <cellStyle name="Normal 3 4 2 2 10" xfId="11792"/>
    <cellStyle name="Normal 3 4 2 2 11" xfId="11793"/>
    <cellStyle name="Normal 3 4 2 2 12" xfId="11794"/>
    <cellStyle name="Normal 3 4 2 2 13" xfId="11795"/>
    <cellStyle name="Normal 3 4 2 2 14" xfId="11796"/>
    <cellStyle name="Normal 3 4 2 2 15" xfId="11797"/>
    <cellStyle name="Normal 3 4 2 2 16" xfId="11798"/>
    <cellStyle name="Normal 3 4 2 2 17" xfId="11799"/>
    <cellStyle name="Normal 3 4 2 2 18" xfId="11800"/>
    <cellStyle name="Normal 3 4 2 2 19" xfId="11801"/>
    <cellStyle name="Normal 3 4 2 2 2" xfId="11802"/>
    <cellStyle name="Normal 3 4 2 2 2 10" xfId="11803"/>
    <cellStyle name="Normal 3 4 2 2 2 11" xfId="11804"/>
    <cellStyle name="Normal 3 4 2 2 2 12" xfId="11805"/>
    <cellStyle name="Normal 3 4 2 2 2 13" xfId="11806"/>
    <cellStyle name="Normal 3 4 2 2 2 2" xfId="11807"/>
    <cellStyle name="Normal 3 4 2 2 2 3" xfId="11808"/>
    <cellStyle name="Normal 3 4 2 2 2 4" xfId="11809"/>
    <cellStyle name="Normal 3 4 2 2 2 5" xfId="11810"/>
    <cellStyle name="Normal 3 4 2 2 2 6" xfId="11811"/>
    <cellStyle name="Normal 3 4 2 2 2 7" xfId="11812"/>
    <cellStyle name="Normal 3 4 2 2 2 8" xfId="11813"/>
    <cellStyle name="Normal 3 4 2 2 2 9" xfId="11814"/>
    <cellStyle name="Normal 3 4 2 2 20" xfId="11815"/>
    <cellStyle name="Normal 3 4 2 2 21" xfId="11816"/>
    <cellStyle name="Normal 3 4 2 2 3" xfId="11817"/>
    <cellStyle name="Normal 3 4 2 2 4" xfId="11818"/>
    <cellStyle name="Normal 3 4 2 2 5" xfId="11819"/>
    <cellStyle name="Normal 3 4 2 2 6" xfId="11820"/>
    <cellStyle name="Normal 3 4 2 2 7" xfId="11821"/>
    <cellStyle name="Normal 3 4 2 2 8" xfId="11822"/>
    <cellStyle name="Normal 3 4 2 2 9" xfId="11823"/>
    <cellStyle name="Normal 3 4 2 20" xfId="11824"/>
    <cellStyle name="Normal 3 4 2 21" xfId="11825"/>
    <cellStyle name="Normal 3 4 2 22" xfId="11826"/>
    <cellStyle name="Normal 3 4 2 3" xfId="11827"/>
    <cellStyle name="Normal 3 4 2 3 10" xfId="11828"/>
    <cellStyle name="Normal 3 4 2 3 11" xfId="11829"/>
    <cellStyle name="Normal 3 4 2 3 12" xfId="11830"/>
    <cellStyle name="Normal 3 4 2 3 13" xfId="11831"/>
    <cellStyle name="Normal 3 4 2 3 2" xfId="11832"/>
    <cellStyle name="Normal 3 4 2 3 3" xfId="11833"/>
    <cellStyle name="Normal 3 4 2 3 4" xfId="11834"/>
    <cellStyle name="Normal 3 4 2 3 5" xfId="11835"/>
    <cellStyle name="Normal 3 4 2 3 6" xfId="11836"/>
    <cellStyle name="Normal 3 4 2 3 7" xfId="11837"/>
    <cellStyle name="Normal 3 4 2 3 8" xfId="11838"/>
    <cellStyle name="Normal 3 4 2 3 9" xfId="11839"/>
    <cellStyle name="Normal 3 4 2 4" xfId="11840"/>
    <cellStyle name="Normal 3 4 2 5" xfId="11841"/>
    <cellStyle name="Normal 3 4 2 6" xfId="11842"/>
    <cellStyle name="Normal 3 4 2 7" xfId="11843"/>
    <cellStyle name="Normal 3 4 2 8" xfId="11844"/>
    <cellStyle name="Normal 3 4 2 9" xfId="11845"/>
    <cellStyle name="Normal 3 4 2_4 28 1_Asst_Health_Crit_AllTO_RIIO_20110714pm" xfId="11846"/>
    <cellStyle name="Normal 3 4 20" xfId="11847"/>
    <cellStyle name="Normal 3 4 21" xfId="11848"/>
    <cellStyle name="Normal 3 4 22" xfId="11849"/>
    <cellStyle name="Normal 3 4 23" xfId="11850"/>
    <cellStyle name="Normal 3 4 24" xfId="11851"/>
    <cellStyle name="Normal 3 4 25" xfId="11852"/>
    <cellStyle name="Normal 3 4 26" xfId="11853"/>
    <cellStyle name="Normal 3 4 27" xfId="11854"/>
    <cellStyle name="Normal 3 4 28" xfId="11855"/>
    <cellStyle name="Normal 3 4 29" xfId="11856"/>
    <cellStyle name="Normal 3 4 3" xfId="11857"/>
    <cellStyle name="Normal 3 4 3 10" xfId="11858"/>
    <cellStyle name="Normal 3 4 3 11" xfId="11859"/>
    <cellStyle name="Normal 3 4 3 12" xfId="11860"/>
    <cellStyle name="Normal 3 4 3 13" xfId="11861"/>
    <cellStyle name="Normal 3 4 3 14" xfId="11862"/>
    <cellStyle name="Normal 3 4 3 15" xfId="11863"/>
    <cellStyle name="Normal 3 4 3 16" xfId="11864"/>
    <cellStyle name="Normal 3 4 3 17" xfId="11865"/>
    <cellStyle name="Normal 3 4 3 18" xfId="11866"/>
    <cellStyle name="Normal 3 4 3 19" xfId="11867"/>
    <cellStyle name="Normal 3 4 3 2" xfId="11868"/>
    <cellStyle name="Normal 3 4 3 2 10" xfId="11869"/>
    <cellStyle name="Normal 3 4 3 2 11" xfId="11870"/>
    <cellStyle name="Normal 3 4 3 2 12" xfId="11871"/>
    <cellStyle name="Normal 3 4 3 2 13" xfId="11872"/>
    <cellStyle name="Normal 3 4 3 2 2" xfId="11873"/>
    <cellStyle name="Normal 3 4 3 2 3" xfId="11874"/>
    <cellStyle name="Normal 3 4 3 2 4" xfId="11875"/>
    <cellStyle name="Normal 3 4 3 2 5" xfId="11876"/>
    <cellStyle name="Normal 3 4 3 2 6" xfId="11877"/>
    <cellStyle name="Normal 3 4 3 2 7" xfId="11878"/>
    <cellStyle name="Normal 3 4 3 2 8" xfId="11879"/>
    <cellStyle name="Normal 3 4 3 2 9" xfId="11880"/>
    <cellStyle name="Normal 3 4 3 20" xfId="11881"/>
    <cellStyle name="Normal 3 4 3 21" xfId="11882"/>
    <cellStyle name="Normal 3 4 3 3" xfId="11883"/>
    <cellStyle name="Normal 3 4 3 4" xfId="11884"/>
    <cellStyle name="Normal 3 4 3 5" xfId="11885"/>
    <cellStyle name="Normal 3 4 3 6" xfId="11886"/>
    <cellStyle name="Normal 3 4 3 7" xfId="11887"/>
    <cellStyle name="Normal 3 4 3 8" xfId="11888"/>
    <cellStyle name="Normal 3 4 3 9" xfId="11889"/>
    <cellStyle name="Normal 3 4 30" xfId="11890"/>
    <cellStyle name="Normal 3 4 31" xfId="11891"/>
    <cellStyle name="Normal 3 4 32" xfId="11892"/>
    <cellStyle name="Normal 3 4 33" xfId="11893"/>
    <cellStyle name="Normal 3 4 34" xfId="11894"/>
    <cellStyle name="Normal 3 4 35" xfId="11895"/>
    <cellStyle name="Normal 3 4 36" xfId="11896"/>
    <cellStyle name="Normal 3 4 37" xfId="11897"/>
    <cellStyle name="Normal 3 4 38" xfId="11898"/>
    <cellStyle name="Normal 3 4 39" xfId="11899"/>
    <cellStyle name="Normal 3 4 4" xfId="11900"/>
    <cellStyle name="Normal 3 4 4 10" xfId="11901"/>
    <cellStyle name="Normal 3 4 4 11" xfId="11902"/>
    <cellStyle name="Normal 3 4 4 12" xfId="11903"/>
    <cellStyle name="Normal 3 4 4 13" xfId="11904"/>
    <cellStyle name="Normal 3 4 4 14" xfId="11905"/>
    <cellStyle name="Normal 3 4 4 15" xfId="11906"/>
    <cellStyle name="Normal 3 4 4 16" xfId="11907"/>
    <cellStyle name="Normal 3 4 4 17" xfId="11908"/>
    <cellStyle name="Normal 3 4 4 2" xfId="11909"/>
    <cellStyle name="Normal 3 4 4 3" xfId="11910"/>
    <cellStyle name="Normal 3 4 4 4" xfId="11911"/>
    <cellStyle name="Normal 3 4 4 5" xfId="11912"/>
    <cellStyle name="Normal 3 4 4 6" xfId="11913"/>
    <cellStyle name="Normal 3 4 4 7" xfId="11914"/>
    <cellStyle name="Normal 3 4 4 8" xfId="11915"/>
    <cellStyle name="Normal 3 4 4 9" xfId="11916"/>
    <cellStyle name="Normal 3 4 40" xfId="11917"/>
    <cellStyle name="Normal 3 4 41" xfId="11918"/>
    <cellStyle name="Normal 3 4 42" xfId="11919"/>
    <cellStyle name="Normal 3 4 43" xfId="11920"/>
    <cellStyle name="Normal 3 4 44" xfId="11921"/>
    <cellStyle name="Normal 3 4 45" xfId="11922"/>
    <cellStyle name="Normal 3 4 46" xfId="11923"/>
    <cellStyle name="Normal 3 4 47" xfId="11924"/>
    <cellStyle name="Normal 3 4 48" xfId="11925"/>
    <cellStyle name="Normal 3 4 49" xfId="11926"/>
    <cellStyle name="Normal 3 4 5" xfId="11927"/>
    <cellStyle name="Normal 3 4 5 10" xfId="11928"/>
    <cellStyle name="Normal 3 4 5 11" xfId="11929"/>
    <cellStyle name="Normal 3 4 5 12" xfId="11930"/>
    <cellStyle name="Normal 3 4 5 13" xfId="11931"/>
    <cellStyle name="Normal 3 4 5 14" xfId="11932"/>
    <cellStyle name="Normal 3 4 5 15" xfId="11933"/>
    <cellStyle name="Normal 3 4 5 16" xfId="11934"/>
    <cellStyle name="Normal 3 4 5 17" xfId="11935"/>
    <cellStyle name="Normal 3 4 5 2" xfId="11936"/>
    <cellStyle name="Normal 3 4 5 3" xfId="11937"/>
    <cellStyle name="Normal 3 4 5 4" xfId="11938"/>
    <cellStyle name="Normal 3 4 5 5" xfId="11939"/>
    <cellStyle name="Normal 3 4 5 6" xfId="11940"/>
    <cellStyle name="Normal 3 4 5 7" xfId="11941"/>
    <cellStyle name="Normal 3 4 5 8" xfId="11942"/>
    <cellStyle name="Normal 3 4 5 9" xfId="11943"/>
    <cellStyle name="Normal 3 4 50" xfId="11944"/>
    <cellStyle name="Normal 3 4 51" xfId="11945"/>
    <cellStyle name="Normal 3 4 52" xfId="11946"/>
    <cellStyle name="Normal 3 4 53" xfId="11947"/>
    <cellStyle name="Normal 3 4 54" xfId="11948"/>
    <cellStyle name="Normal 3 4 55" xfId="11949"/>
    <cellStyle name="Normal 3 4 56" xfId="11950"/>
    <cellStyle name="Normal 3 4 57" xfId="11951"/>
    <cellStyle name="Normal 3 4 58" xfId="11952"/>
    <cellStyle name="Normal 3 4 59" xfId="11953"/>
    <cellStyle name="Normal 3 4 6" xfId="11954"/>
    <cellStyle name="Normal 3 4 60" xfId="11955"/>
    <cellStyle name="Normal 3 4 61" xfId="11956"/>
    <cellStyle name="Normal 3 4 62" xfId="11957"/>
    <cellStyle name="Normal 3 4 63" xfId="11958"/>
    <cellStyle name="Normal 3 4 64" xfId="11959"/>
    <cellStyle name="Normal 3 4 65" xfId="11960"/>
    <cellStyle name="Normal 3 4 66" xfId="11961"/>
    <cellStyle name="Normal 3 4 67" xfId="11962"/>
    <cellStyle name="Normal 3 4 68" xfId="11963"/>
    <cellStyle name="Normal 3 4 69" xfId="11964"/>
    <cellStyle name="Normal 3 4 7" xfId="11965"/>
    <cellStyle name="Normal 3 4 70" xfId="11966"/>
    <cellStyle name="Normal 3 4 71" xfId="11967"/>
    <cellStyle name="Normal 3 4 72" xfId="11968"/>
    <cellStyle name="Normal 3 4 73" xfId="11969"/>
    <cellStyle name="Normal 3 4 74" xfId="11970"/>
    <cellStyle name="Normal 3 4 75" xfId="11971"/>
    <cellStyle name="Normal 3 4 76" xfId="11972"/>
    <cellStyle name="Normal 3 4 77" xfId="11973"/>
    <cellStyle name="Normal 3 4 78" xfId="11974"/>
    <cellStyle name="Normal 3 4 79" xfId="11975"/>
    <cellStyle name="Normal 3 4 8" xfId="11976"/>
    <cellStyle name="Normal 3 4 80" xfId="11977"/>
    <cellStyle name="Normal 3 4 81" xfId="11978"/>
    <cellStyle name="Normal 3 4 82" xfId="11979"/>
    <cellStyle name="Normal 3 4 83" xfId="11980"/>
    <cellStyle name="Normal 3 4 9" xfId="11981"/>
    <cellStyle name="Normal 3 4_4 28 1_Asst_Health_Crit_AllTO_RIIO_20110714pm" xfId="11982"/>
    <cellStyle name="Normal 3 40" xfId="11983"/>
    <cellStyle name="Normal 3 41" xfId="11984"/>
    <cellStyle name="Normal 3 42" xfId="11985"/>
    <cellStyle name="Normal 3 43" xfId="11986"/>
    <cellStyle name="Normal 3 44" xfId="11987"/>
    <cellStyle name="Normal 3 45" xfId="11988"/>
    <cellStyle name="Normal 3 46" xfId="11989"/>
    <cellStyle name="Normal 3 47" xfId="11990"/>
    <cellStyle name="Normal 3 48" xfId="11991"/>
    <cellStyle name="Normal 3 49" xfId="11992"/>
    <cellStyle name="Normal 3 5" xfId="11993"/>
    <cellStyle name="Normal 3 5 10" xfId="11994"/>
    <cellStyle name="Normal 3 5 11" xfId="11995"/>
    <cellStyle name="Normal 3 5 12" xfId="11996"/>
    <cellStyle name="Normal 3 5 13" xfId="11997"/>
    <cellStyle name="Normal 3 5 14" xfId="11998"/>
    <cellStyle name="Normal 3 5 15" xfId="11999"/>
    <cellStyle name="Normal 3 5 16" xfId="12000"/>
    <cellStyle name="Normal 3 5 17" xfId="12001"/>
    <cellStyle name="Normal 3 5 18" xfId="12002"/>
    <cellStyle name="Normal 3 5 19" xfId="12003"/>
    <cellStyle name="Normal 3 5 2" xfId="12004"/>
    <cellStyle name="Normal 3 5 2 10" xfId="12005"/>
    <cellStyle name="Normal 3 5 2 11" xfId="12006"/>
    <cellStyle name="Normal 3 5 2 12" xfId="12007"/>
    <cellStyle name="Normal 3 5 2 13" xfId="12008"/>
    <cellStyle name="Normal 3 5 2 14" xfId="12009"/>
    <cellStyle name="Normal 3 5 2 15" xfId="12010"/>
    <cellStyle name="Normal 3 5 2 16" xfId="12011"/>
    <cellStyle name="Normal 3 5 2 17" xfId="12012"/>
    <cellStyle name="Normal 3 5 2 2" xfId="12013"/>
    <cellStyle name="Normal 3 5 2 3" xfId="12014"/>
    <cellStyle name="Normal 3 5 2 4" xfId="12015"/>
    <cellStyle name="Normal 3 5 2 5" xfId="12016"/>
    <cellStyle name="Normal 3 5 2 6" xfId="12017"/>
    <cellStyle name="Normal 3 5 2 7" xfId="12018"/>
    <cellStyle name="Normal 3 5 2 8" xfId="12019"/>
    <cellStyle name="Normal 3 5 2 9" xfId="12020"/>
    <cellStyle name="Normal 3 5 20" xfId="12021"/>
    <cellStyle name="Normal 3 5 21" xfId="12022"/>
    <cellStyle name="Normal 3 5 22" xfId="12023"/>
    <cellStyle name="Normal 3 5 23" xfId="12024"/>
    <cellStyle name="Normal 3 5 24" xfId="12025"/>
    <cellStyle name="Normal 3 5 25" xfId="12026"/>
    <cellStyle name="Normal 3 5 26" xfId="12027"/>
    <cellStyle name="Normal 3 5 27" xfId="12028"/>
    <cellStyle name="Normal 3 5 28" xfId="12029"/>
    <cellStyle name="Normal 3 5 29" xfId="12030"/>
    <cellStyle name="Normal 3 5 3" xfId="12031"/>
    <cellStyle name="Normal 3 5 3 10" xfId="12032"/>
    <cellStyle name="Normal 3 5 3 11" xfId="12033"/>
    <cellStyle name="Normal 3 5 3 12" xfId="12034"/>
    <cellStyle name="Normal 3 5 3 13" xfId="12035"/>
    <cellStyle name="Normal 3 5 3 14" xfId="12036"/>
    <cellStyle name="Normal 3 5 3 15" xfId="12037"/>
    <cellStyle name="Normal 3 5 3 16" xfId="12038"/>
    <cellStyle name="Normal 3 5 3 17" xfId="12039"/>
    <cellStyle name="Normal 3 5 3 2" xfId="12040"/>
    <cellStyle name="Normal 3 5 3 3" xfId="12041"/>
    <cellStyle name="Normal 3 5 3 4" xfId="12042"/>
    <cellStyle name="Normal 3 5 3 5" xfId="12043"/>
    <cellStyle name="Normal 3 5 3 6" xfId="12044"/>
    <cellStyle name="Normal 3 5 3 7" xfId="12045"/>
    <cellStyle name="Normal 3 5 3 8" xfId="12046"/>
    <cellStyle name="Normal 3 5 3 9" xfId="12047"/>
    <cellStyle name="Normal 3 5 30" xfId="12048"/>
    <cellStyle name="Normal 3 5 31" xfId="12049"/>
    <cellStyle name="Normal 3 5 32" xfId="12050"/>
    <cellStyle name="Normal 3 5 33" xfId="12051"/>
    <cellStyle name="Normal 3 5 34" xfId="12052"/>
    <cellStyle name="Normal 3 5 35" xfId="12053"/>
    <cellStyle name="Normal 3 5 36" xfId="12054"/>
    <cellStyle name="Normal 3 5 37" xfId="12055"/>
    <cellStyle name="Normal 3 5 38" xfId="12056"/>
    <cellStyle name="Normal 3 5 39" xfId="12057"/>
    <cellStyle name="Normal 3 5 4" xfId="12058"/>
    <cellStyle name="Normal 3 5 40" xfId="12059"/>
    <cellStyle name="Normal 3 5 41" xfId="12060"/>
    <cellStyle name="Normal 3 5 42" xfId="12061"/>
    <cellStyle name="Normal 3 5 43" xfId="12062"/>
    <cellStyle name="Normal 3 5 44" xfId="12063"/>
    <cellStyle name="Normal 3 5 45" xfId="12064"/>
    <cellStyle name="Normal 3 5 46" xfId="12065"/>
    <cellStyle name="Normal 3 5 47" xfId="12066"/>
    <cellStyle name="Normal 3 5 48" xfId="12067"/>
    <cellStyle name="Normal 3 5 49" xfId="12068"/>
    <cellStyle name="Normal 3 5 5" xfId="12069"/>
    <cellStyle name="Normal 3 5 50" xfId="12070"/>
    <cellStyle name="Normal 3 5 51" xfId="12071"/>
    <cellStyle name="Normal 3 5 52" xfId="12072"/>
    <cellStyle name="Normal 3 5 53" xfId="12073"/>
    <cellStyle name="Normal 3 5 54" xfId="12074"/>
    <cellStyle name="Normal 3 5 55" xfId="12075"/>
    <cellStyle name="Normal 3 5 56" xfId="12076"/>
    <cellStyle name="Normal 3 5 57" xfId="12077"/>
    <cellStyle name="Normal 3 5 58" xfId="12078"/>
    <cellStyle name="Normal 3 5 59" xfId="12079"/>
    <cellStyle name="Normal 3 5 6" xfId="12080"/>
    <cellStyle name="Normal 3 5 60" xfId="12081"/>
    <cellStyle name="Normal 3 5 61" xfId="12082"/>
    <cellStyle name="Normal 3 5 62" xfId="12083"/>
    <cellStyle name="Normal 3 5 63" xfId="12084"/>
    <cellStyle name="Normal 3 5 64" xfId="12085"/>
    <cellStyle name="Normal 3 5 65" xfId="12086"/>
    <cellStyle name="Normal 3 5 66" xfId="12087"/>
    <cellStyle name="Normal 3 5 67" xfId="12088"/>
    <cellStyle name="Normal 3 5 68" xfId="12089"/>
    <cellStyle name="Normal 3 5 69" xfId="12090"/>
    <cellStyle name="Normal 3 5 7" xfId="12091"/>
    <cellStyle name="Normal 3 5 70" xfId="12092"/>
    <cellStyle name="Normal 3 5 71" xfId="12093"/>
    <cellStyle name="Normal 3 5 72" xfId="12094"/>
    <cellStyle name="Normal 3 5 73" xfId="12095"/>
    <cellStyle name="Normal 3 5 74" xfId="12096"/>
    <cellStyle name="Normal 3 5 75" xfId="12097"/>
    <cellStyle name="Normal 3 5 76" xfId="12098"/>
    <cellStyle name="Normal 3 5 77" xfId="12099"/>
    <cellStyle name="Normal 3 5 78" xfId="12100"/>
    <cellStyle name="Normal 3 5 79" xfId="12101"/>
    <cellStyle name="Normal 3 5 8" xfId="12102"/>
    <cellStyle name="Normal 3 5 80" xfId="12103"/>
    <cellStyle name="Normal 3 5 81" xfId="12104"/>
    <cellStyle name="Normal 3 5 82" xfId="12105"/>
    <cellStyle name="Normal 3 5 9" xfId="12106"/>
    <cellStyle name="Normal 3 50" xfId="12107"/>
    <cellStyle name="Normal 3 51" xfId="12108"/>
    <cellStyle name="Normal 3 52" xfId="12109"/>
    <cellStyle name="Normal 3 53" xfId="12110"/>
    <cellStyle name="Normal 3 54" xfId="12111"/>
    <cellStyle name="Normal 3 55" xfId="12112"/>
    <cellStyle name="Normal 3 56" xfId="12113"/>
    <cellStyle name="Normal 3 57" xfId="12114"/>
    <cellStyle name="Normal 3 58" xfId="12115"/>
    <cellStyle name="Normal 3 59" xfId="12116"/>
    <cellStyle name="Normal 3 6" xfId="12117"/>
    <cellStyle name="Normal 3 6 10" xfId="12118"/>
    <cellStyle name="Normal 3 6 11" xfId="12119"/>
    <cellStyle name="Normal 3 6 12" xfId="12120"/>
    <cellStyle name="Normal 3 6 13" xfId="12121"/>
    <cellStyle name="Normal 3 6 14" xfId="12122"/>
    <cellStyle name="Normal 3 6 15" xfId="12123"/>
    <cellStyle name="Normal 3 6 16" xfId="12124"/>
    <cellStyle name="Normal 3 6 17" xfId="12125"/>
    <cellStyle name="Normal 3 6 18" xfId="12126"/>
    <cellStyle name="Normal 3 6 19" xfId="12127"/>
    <cellStyle name="Normal 3 6 2" xfId="12128"/>
    <cellStyle name="Normal 3 6 2 10" xfId="12129"/>
    <cellStyle name="Normal 3 6 2 11" xfId="12130"/>
    <cellStyle name="Normal 3 6 2 12" xfId="12131"/>
    <cellStyle name="Normal 3 6 2 13" xfId="12132"/>
    <cellStyle name="Normal 3 6 2 14" xfId="12133"/>
    <cellStyle name="Normal 3 6 2 15" xfId="12134"/>
    <cellStyle name="Normal 3 6 2 16" xfId="12135"/>
    <cellStyle name="Normal 3 6 2 17" xfId="12136"/>
    <cellStyle name="Normal 3 6 2 2" xfId="12137"/>
    <cellStyle name="Normal 3 6 2 3" xfId="12138"/>
    <cellStyle name="Normal 3 6 2 4" xfId="12139"/>
    <cellStyle name="Normal 3 6 2 5" xfId="12140"/>
    <cellStyle name="Normal 3 6 2 6" xfId="12141"/>
    <cellStyle name="Normal 3 6 2 7" xfId="12142"/>
    <cellStyle name="Normal 3 6 2 8" xfId="12143"/>
    <cellStyle name="Normal 3 6 2 9" xfId="12144"/>
    <cellStyle name="Normal 3 6 20" xfId="12145"/>
    <cellStyle name="Normal 3 6 21" xfId="12146"/>
    <cellStyle name="Normal 3 6 22" xfId="12147"/>
    <cellStyle name="Normal 3 6 23" xfId="12148"/>
    <cellStyle name="Normal 3 6 24" xfId="12149"/>
    <cellStyle name="Normal 3 6 25" xfId="12150"/>
    <cellStyle name="Normal 3 6 26" xfId="12151"/>
    <cellStyle name="Normal 3 6 27" xfId="12152"/>
    <cellStyle name="Normal 3 6 28" xfId="12153"/>
    <cellStyle name="Normal 3 6 29" xfId="12154"/>
    <cellStyle name="Normal 3 6 3" xfId="12155"/>
    <cellStyle name="Normal 3 6 3 10" xfId="12156"/>
    <cellStyle name="Normal 3 6 3 11" xfId="12157"/>
    <cellStyle name="Normal 3 6 3 12" xfId="12158"/>
    <cellStyle name="Normal 3 6 3 13" xfId="12159"/>
    <cellStyle name="Normal 3 6 3 14" xfId="12160"/>
    <cellStyle name="Normal 3 6 3 15" xfId="12161"/>
    <cellStyle name="Normal 3 6 3 16" xfId="12162"/>
    <cellStyle name="Normal 3 6 3 17" xfId="12163"/>
    <cellStyle name="Normal 3 6 3 2" xfId="12164"/>
    <cellStyle name="Normal 3 6 3 3" xfId="12165"/>
    <cellStyle name="Normal 3 6 3 4" xfId="12166"/>
    <cellStyle name="Normal 3 6 3 5" xfId="12167"/>
    <cellStyle name="Normal 3 6 3 6" xfId="12168"/>
    <cellStyle name="Normal 3 6 3 7" xfId="12169"/>
    <cellStyle name="Normal 3 6 3 8" xfId="12170"/>
    <cellStyle name="Normal 3 6 3 9" xfId="12171"/>
    <cellStyle name="Normal 3 6 30" xfId="12172"/>
    <cellStyle name="Normal 3 6 31" xfId="12173"/>
    <cellStyle name="Normal 3 6 32" xfId="12174"/>
    <cellStyle name="Normal 3 6 33" xfId="12175"/>
    <cellStyle name="Normal 3 6 34" xfId="12176"/>
    <cellStyle name="Normal 3 6 35" xfId="12177"/>
    <cellStyle name="Normal 3 6 36" xfId="12178"/>
    <cellStyle name="Normal 3 6 37" xfId="12179"/>
    <cellStyle name="Normal 3 6 38" xfId="12180"/>
    <cellStyle name="Normal 3 6 39" xfId="12181"/>
    <cellStyle name="Normal 3 6 4" xfId="12182"/>
    <cellStyle name="Normal 3 6 40" xfId="12183"/>
    <cellStyle name="Normal 3 6 41" xfId="12184"/>
    <cellStyle name="Normal 3 6 42" xfId="12185"/>
    <cellStyle name="Normal 3 6 43" xfId="12186"/>
    <cellStyle name="Normal 3 6 44" xfId="12187"/>
    <cellStyle name="Normal 3 6 45" xfId="12188"/>
    <cellStyle name="Normal 3 6 46" xfId="12189"/>
    <cellStyle name="Normal 3 6 47" xfId="12190"/>
    <cellStyle name="Normal 3 6 48" xfId="12191"/>
    <cellStyle name="Normal 3 6 49" xfId="12192"/>
    <cellStyle name="Normal 3 6 5" xfId="12193"/>
    <cellStyle name="Normal 3 6 50" xfId="12194"/>
    <cellStyle name="Normal 3 6 51" xfId="12195"/>
    <cellStyle name="Normal 3 6 52" xfId="12196"/>
    <cellStyle name="Normal 3 6 53" xfId="12197"/>
    <cellStyle name="Normal 3 6 54" xfId="12198"/>
    <cellStyle name="Normal 3 6 55" xfId="12199"/>
    <cellStyle name="Normal 3 6 56" xfId="12200"/>
    <cellStyle name="Normal 3 6 57" xfId="12201"/>
    <cellStyle name="Normal 3 6 58" xfId="12202"/>
    <cellStyle name="Normal 3 6 59" xfId="12203"/>
    <cellStyle name="Normal 3 6 6" xfId="12204"/>
    <cellStyle name="Normal 3 6 60" xfId="12205"/>
    <cellStyle name="Normal 3 6 61" xfId="12206"/>
    <cellStyle name="Normal 3 6 62" xfId="12207"/>
    <cellStyle name="Normal 3 6 63" xfId="12208"/>
    <cellStyle name="Normal 3 6 64" xfId="12209"/>
    <cellStyle name="Normal 3 6 65" xfId="12210"/>
    <cellStyle name="Normal 3 6 66" xfId="12211"/>
    <cellStyle name="Normal 3 6 67" xfId="12212"/>
    <cellStyle name="Normal 3 6 68" xfId="12213"/>
    <cellStyle name="Normal 3 6 69" xfId="12214"/>
    <cellStyle name="Normal 3 6 7" xfId="12215"/>
    <cellStyle name="Normal 3 6 70" xfId="12216"/>
    <cellStyle name="Normal 3 6 71" xfId="12217"/>
    <cellStyle name="Normal 3 6 72" xfId="12218"/>
    <cellStyle name="Normal 3 6 73" xfId="12219"/>
    <cellStyle name="Normal 3 6 74" xfId="12220"/>
    <cellStyle name="Normal 3 6 75" xfId="12221"/>
    <cellStyle name="Normal 3 6 76" xfId="12222"/>
    <cellStyle name="Normal 3 6 77" xfId="12223"/>
    <cellStyle name="Normal 3 6 78" xfId="12224"/>
    <cellStyle name="Normal 3 6 79" xfId="12225"/>
    <cellStyle name="Normal 3 6 8" xfId="12226"/>
    <cellStyle name="Normal 3 6 80" xfId="12227"/>
    <cellStyle name="Normal 3 6 81" xfId="12228"/>
    <cellStyle name="Normal 3 6 82" xfId="12229"/>
    <cellStyle name="Normal 3 6 9" xfId="12230"/>
    <cellStyle name="Normal 3 60" xfId="12231"/>
    <cellStyle name="Normal 3 61" xfId="12232"/>
    <cellStyle name="Normal 3 62" xfId="12233"/>
    <cellStyle name="Normal 3 63" xfId="12234"/>
    <cellStyle name="Normal 3 64" xfId="12235"/>
    <cellStyle name="Normal 3 65" xfId="12236"/>
    <cellStyle name="Normal 3 66" xfId="12237"/>
    <cellStyle name="Normal 3 67" xfId="12238"/>
    <cellStyle name="Normal 3 68" xfId="12239"/>
    <cellStyle name="Normal 3 69" xfId="12240"/>
    <cellStyle name="Normal 3 7" xfId="12241"/>
    <cellStyle name="Normal 3 7 10" xfId="12242"/>
    <cellStyle name="Normal 3 7 11" xfId="12243"/>
    <cellStyle name="Normal 3 7 12" xfId="12244"/>
    <cellStyle name="Normal 3 7 13" xfId="12245"/>
    <cellStyle name="Normal 3 7 14" xfId="12246"/>
    <cellStyle name="Normal 3 7 15" xfId="12247"/>
    <cellStyle name="Normal 3 7 16" xfId="12248"/>
    <cellStyle name="Normal 3 7 17" xfId="12249"/>
    <cellStyle name="Normal 3 7 18" xfId="12250"/>
    <cellStyle name="Normal 3 7 19" xfId="12251"/>
    <cellStyle name="Normal 3 7 2" xfId="12252"/>
    <cellStyle name="Normal 3 7 2 10" xfId="12253"/>
    <cellStyle name="Normal 3 7 2 11" xfId="12254"/>
    <cellStyle name="Normal 3 7 2 12" xfId="12255"/>
    <cellStyle name="Normal 3 7 2 13" xfId="12256"/>
    <cellStyle name="Normal 3 7 2 14" xfId="12257"/>
    <cellStyle name="Normal 3 7 2 15" xfId="12258"/>
    <cellStyle name="Normal 3 7 2 16" xfId="12259"/>
    <cellStyle name="Normal 3 7 2 17" xfId="12260"/>
    <cellStyle name="Normal 3 7 2 2" xfId="12261"/>
    <cellStyle name="Normal 3 7 2 3" xfId="12262"/>
    <cellStyle name="Normal 3 7 2 4" xfId="12263"/>
    <cellStyle name="Normal 3 7 2 5" xfId="12264"/>
    <cellStyle name="Normal 3 7 2 6" xfId="12265"/>
    <cellStyle name="Normal 3 7 2 7" xfId="12266"/>
    <cellStyle name="Normal 3 7 2 8" xfId="12267"/>
    <cellStyle name="Normal 3 7 2 9" xfId="12268"/>
    <cellStyle name="Normal 3 7 20" xfId="12269"/>
    <cellStyle name="Normal 3 7 21" xfId="12270"/>
    <cellStyle name="Normal 3 7 22" xfId="12271"/>
    <cellStyle name="Normal 3 7 23" xfId="12272"/>
    <cellStyle name="Normal 3 7 24" xfId="12273"/>
    <cellStyle name="Normal 3 7 25" xfId="12274"/>
    <cellStyle name="Normal 3 7 26" xfId="12275"/>
    <cellStyle name="Normal 3 7 27" xfId="12276"/>
    <cellStyle name="Normal 3 7 28" xfId="12277"/>
    <cellStyle name="Normal 3 7 29" xfId="12278"/>
    <cellStyle name="Normal 3 7 3" xfId="12279"/>
    <cellStyle name="Normal 3 7 3 10" xfId="12280"/>
    <cellStyle name="Normal 3 7 3 11" xfId="12281"/>
    <cellStyle name="Normal 3 7 3 12" xfId="12282"/>
    <cellStyle name="Normal 3 7 3 13" xfId="12283"/>
    <cellStyle name="Normal 3 7 3 14" xfId="12284"/>
    <cellStyle name="Normal 3 7 3 15" xfId="12285"/>
    <cellStyle name="Normal 3 7 3 16" xfId="12286"/>
    <cellStyle name="Normal 3 7 3 17" xfId="12287"/>
    <cellStyle name="Normal 3 7 3 2" xfId="12288"/>
    <cellStyle name="Normal 3 7 3 3" xfId="12289"/>
    <cellStyle name="Normal 3 7 3 4" xfId="12290"/>
    <cellStyle name="Normal 3 7 3 5" xfId="12291"/>
    <cellStyle name="Normal 3 7 3 6" xfId="12292"/>
    <cellStyle name="Normal 3 7 3 7" xfId="12293"/>
    <cellStyle name="Normal 3 7 3 8" xfId="12294"/>
    <cellStyle name="Normal 3 7 3 9" xfId="12295"/>
    <cellStyle name="Normal 3 7 30" xfId="12296"/>
    <cellStyle name="Normal 3 7 31" xfId="12297"/>
    <cellStyle name="Normal 3 7 32" xfId="12298"/>
    <cellStyle name="Normal 3 7 33" xfId="12299"/>
    <cellStyle name="Normal 3 7 34" xfId="12300"/>
    <cellStyle name="Normal 3 7 35" xfId="12301"/>
    <cellStyle name="Normal 3 7 36" xfId="12302"/>
    <cellStyle name="Normal 3 7 37" xfId="12303"/>
    <cellStyle name="Normal 3 7 38" xfId="12304"/>
    <cellStyle name="Normal 3 7 39" xfId="12305"/>
    <cellStyle name="Normal 3 7 4" xfId="12306"/>
    <cellStyle name="Normal 3 7 40" xfId="12307"/>
    <cellStyle name="Normal 3 7 41" xfId="12308"/>
    <cellStyle name="Normal 3 7 42" xfId="12309"/>
    <cellStyle name="Normal 3 7 43" xfId="12310"/>
    <cellStyle name="Normal 3 7 44" xfId="12311"/>
    <cellStyle name="Normal 3 7 45" xfId="12312"/>
    <cellStyle name="Normal 3 7 46" xfId="12313"/>
    <cellStyle name="Normal 3 7 47" xfId="12314"/>
    <cellStyle name="Normal 3 7 48" xfId="12315"/>
    <cellStyle name="Normal 3 7 49" xfId="12316"/>
    <cellStyle name="Normal 3 7 5" xfId="12317"/>
    <cellStyle name="Normal 3 7 50" xfId="12318"/>
    <cellStyle name="Normal 3 7 51" xfId="12319"/>
    <cellStyle name="Normal 3 7 52" xfId="12320"/>
    <cellStyle name="Normal 3 7 53" xfId="12321"/>
    <cellStyle name="Normal 3 7 54" xfId="12322"/>
    <cellStyle name="Normal 3 7 55" xfId="12323"/>
    <cellStyle name="Normal 3 7 56" xfId="12324"/>
    <cellStyle name="Normal 3 7 57" xfId="12325"/>
    <cellStyle name="Normal 3 7 58" xfId="12326"/>
    <cellStyle name="Normal 3 7 59" xfId="12327"/>
    <cellStyle name="Normal 3 7 6" xfId="12328"/>
    <cellStyle name="Normal 3 7 60" xfId="12329"/>
    <cellStyle name="Normal 3 7 61" xfId="12330"/>
    <cellStyle name="Normal 3 7 62" xfId="12331"/>
    <cellStyle name="Normal 3 7 63" xfId="12332"/>
    <cellStyle name="Normal 3 7 64" xfId="12333"/>
    <cellStyle name="Normal 3 7 65" xfId="12334"/>
    <cellStyle name="Normal 3 7 66" xfId="12335"/>
    <cellStyle name="Normal 3 7 67" xfId="12336"/>
    <cellStyle name="Normal 3 7 68" xfId="12337"/>
    <cellStyle name="Normal 3 7 69" xfId="12338"/>
    <cellStyle name="Normal 3 7 7" xfId="12339"/>
    <cellStyle name="Normal 3 7 70" xfId="12340"/>
    <cellStyle name="Normal 3 7 71" xfId="12341"/>
    <cellStyle name="Normal 3 7 72" xfId="12342"/>
    <cellStyle name="Normal 3 7 73" xfId="12343"/>
    <cellStyle name="Normal 3 7 74" xfId="12344"/>
    <cellStyle name="Normal 3 7 75" xfId="12345"/>
    <cellStyle name="Normal 3 7 76" xfId="12346"/>
    <cellStyle name="Normal 3 7 77" xfId="12347"/>
    <cellStyle name="Normal 3 7 78" xfId="12348"/>
    <cellStyle name="Normal 3 7 79" xfId="12349"/>
    <cellStyle name="Normal 3 7 8" xfId="12350"/>
    <cellStyle name="Normal 3 7 80" xfId="12351"/>
    <cellStyle name="Normal 3 7 81" xfId="12352"/>
    <cellStyle name="Normal 3 7 82" xfId="12353"/>
    <cellStyle name="Normal 3 7 9" xfId="12354"/>
    <cellStyle name="Normal 3 70" xfId="12355"/>
    <cellStyle name="Normal 3 71" xfId="12356"/>
    <cellStyle name="Normal 3 72" xfId="12357"/>
    <cellStyle name="Normal 3 73" xfId="12358"/>
    <cellStyle name="Normal 3 74" xfId="12359"/>
    <cellStyle name="Normal 3 75" xfId="12360"/>
    <cellStyle name="Normal 3 76" xfId="12361"/>
    <cellStyle name="Normal 3 77" xfId="12362"/>
    <cellStyle name="Normal 3 78" xfId="12363"/>
    <cellStyle name="Normal 3 79" xfId="12364"/>
    <cellStyle name="Normal 3 8" xfId="12365"/>
    <cellStyle name="Normal 3 8 10" xfId="12366"/>
    <cellStyle name="Normal 3 8 11" xfId="12367"/>
    <cellStyle name="Normal 3 8 12" xfId="12368"/>
    <cellStyle name="Normal 3 8 13" xfId="12369"/>
    <cellStyle name="Normal 3 8 14" xfId="12370"/>
    <cellStyle name="Normal 3 8 15" xfId="12371"/>
    <cellStyle name="Normal 3 8 16" xfId="12372"/>
    <cellStyle name="Normal 3 8 17" xfId="12373"/>
    <cellStyle name="Normal 3 8 18" xfId="12374"/>
    <cellStyle name="Normal 3 8 19" xfId="12375"/>
    <cellStyle name="Normal 3 8 2" xfId="12376"/>
    <cellStyle name="Normal 3 8 2 10" xfId="12377"/>
    <cellStyle name="Normal 3 8 2 11" xfId="12378"/>
    <cellStyle name="Normal 3 8 2 12" xfId="12379"/>
    <cellStyle name="Normal 3 8 2 13" xfId="12380"/>
    <cellStyle name="Normal 3 8 2 14" xfId="12381"/>
    <cellStyle name="Normal 3 8 2 15" xfId="12382"/>
    <cellStyle name="Normal 3 8 2 16" xfId="12383"/>
    <cellStyle name="Normal 3 8 2 17" xfId="12384"/>
    <cellStyle name="Normal 3 8 2 2" xfId="12385"/>
    <cellStyle name="Normal 3 8 2 3" xfId="12386"/>
    <cellStyle name="Normal 3 8 2 4" xfId="12387"/>
    <cellStyle name="Normal 3 8 2 5" xfId="12388"/>
    <cellStyle name="Normal 3 8 2 6" xfId="12389"/>
    <cellStyle name="Normal 3 8 2 7" xfId="12390"/>
    <cellStyle name="Normal 3 8 2 8" xfId="12391"/>
    <cellStyle name="Normal 3 8 2 9" xfId="12392"/>
    <cellStyle name="Normal 3 8 20" xfId="12393"/>
    <cellStyle name="Normal 3 8 21" xfId="12394"/>
    <cellStyle name="Normal 3 8 22" xfId="12395"/>
    <cellStyle name="Normal 3 8 23" xfId="12396"/>
    <cellStyle name="Normal 3 8 24" xfId="12397"/>
    <cellStyle name="Normal 3 8 25" xfId="12398"/>
    <cellStyle name="Normal 3 8 26" xfId="12399"/>
    <cellStyle name="Normal 3 8 27" xfId="12400"/>
    <cellStyle name="Normal 3 8 28" xfId="12401"/>
    <cellStyle name="Normal 3 8 29" xfId="12402"/>
    <cellStyle name="Normal 3 8 3" xfId="12403"/>
    <cellStyle name="Normal 3 8 3 10" xfId="12404"/>
    <cellStyle name="Normal 3 8 3 11" xfId="12405"/>
    <cellStyle name="Normal 3 8 3 12" xfId="12406"/>
    <cellStyle name="Normal 3 8 3 13" xfId="12407"/>
    <cellStyle name="Normal 3 8 3 14" xfId="12408"/>
    <cellStyle name="Normal 3 8 3 15" xfId="12409"/>
    <cellStyle name="Normal 3 8 3 16" xfId="12410"/>
    <cellStyle name="Normal 3 8 3 17" xfId="12411"/>
    <cellStyle name="Normal 3 8 3 2" xfId="12412"/>
    <cellStyle name="Normal 3 8 3 3" xfId="12413"/>
    <cellStyle name="Normal 3 8 3 4" xfId="12414"/>
    <cellStyle name="Normal 3 8 3 5" xfId="12415"/>
    <cellStyle name="Normal 3 8 3 6" xfId="12416"/>
    <cellStyle name="Normal 3 8 3 7" xfId="12417"/>
    <cellStyle name="Normal 3 8 3 8" xfId="12418"/>
    <cellStyle name="Normal 3 8 3 9" xfId="12419"/>
    <cellStyle name="Normal 3 8 30" xfId="12420"/>
    <cellStyle name="Normal 3 8 31" xfId="12421"/>
    <cellStyle name="Normal 3 8 32" xfId="12422"/>
    <cellStyle name="Normal 3 8 33" xfId="12423"/>
    <cellStyle name="Normal 3 8 34" xfId="12424"/>
    <cellStyle name="Normal 3 8 35" xfId="12425"/>
    <cellStyle name="Normal 3 8 36" xfId="12426"/>
    <cellStyle name="Normal 3 8 37" xfId="12427"/>
    <cellStyle name="Normal 3 8 38" xfId="12428"/>
    <cellStyle name="Normal 3 8 39" xfId="12429"/>
    <cellStyle name="Normal 3 8 4" xfId="12430"/>
    <cellStyle name="Normal 3 8 40" xfId="12431"/>
    <cellStyle name="Normal 3 8 41" xfId="12432"/>
    <cellStyle name="Normal 3 8 42" xfId="12433"/>
    <cellStyle name="Normal 3 8 43" xfId="12434"/>
    <cellStyle name="Normal 3 8 44" xfId="12435"/>
    <cellStyle name="Normal 3 8 45" xfId="12436"/>
    <cellStyle name="Normal 3 8 46" xfId="12437"/>
    <cellStyle name="Normal 3 8 47" xfId="12438"/>
    <cellStyle name="Normal 3 8 48" xfId="12439"/>
    <cellStyle name="Normal 3 8 49" xfId="12440"/>
    <cellStyle name="Normal 3 8 5" xfId="12441"/>
    <cellStyle name="Normal 3 8 50" xfId="12442"/>
    <cellStyle name="Normal 3 8 51" xfId="12443"/>
    <cellStyle name="Normal 3 8 52" xfId="12444"/>
    <cellStyle name="Normal 3 8 53" xfId="12445"/>
    <cellStyle name="Normal 3 8 54" xfId="12446"/>
    <cellStyle name="Normal 3 8 55" xfId="12447"/>
    <cellStyle name="Normal 3 8 56" xfId="12448"/>
    <cellStyle name="Normal 3 8 57" xfId="12449"/>
    <cellStyle name="Normal 3 8 58" xfId="12450"/>
    <cellStyle name="Normal 3 8 59" xfId="12451"/>
    <cellStyle name="Normal 3 8 6" xfId="12452"/>
    <cellStyle name="Normal 3 8 60" xfId="12453"/>
    <cellStyle name="Normal 3 8 61" xfId="12454"/>
    <cellStyle name="Normal 3 8 62" xfId="12455"/>
    <cellStyle name="Normal 3 8 63" xfId="12456"/>
    <cellStyle name="Normal 3 8 64" xfId="12457"/>
    <cellStyle name="Normal 3 8 65" xfId="12458"/>
    <cellStyle name="Normal 3 8 66" xfId="12459"/>
    <cellStyle name="Normal 3 8 67" xfId="12460"/>
    <cellStyle name="Normal 3 8 68" xfId="12461"/>
    <cellStyle name="Normal 3 8 69" xfId="12462"/>
    <cellStyle name="Normal 3 8 7" xfId="12463"/>
    <cellStyle name="Normal 3 8 70" xfId="12464"/>
    <cellStyle name="Normal 3 8 71" xfId="12465"/>
    <cellStyle name="Normal 3 8 72" xfId="12466"/>
    <cellStyle name="Normal 3 8 73" xfId="12467"/>
    <cellStyle name="Normal 3 8 74" xfId="12468"/>
    <cellStyle name="Normal 3 8 75" xfId="12469"/>
    <cellStyle name="Normal 3 8 76" xfId="12470"/>
    <cellStyle name="Normal 3 8 77" xfId="12471"/>
    <cellStyle name="Normal 3 8 78" xfId="12472"/>
    <cellStyle name="Normal 3 8 79" xfId="12473"/>
    <cellStyle name="Normal 3 8 8" xfId="12474"/>
    <cellStyle name="Normal 3 8 80" xfId="12475"/>
    <cellStyle name="Normal 3 8 81" xfId="12476"/>
    <cellStyle name="Normal 3 8 82" xfId="12477"/>
    <cellStyle name="Normal 3 8 9" xfId="12478"/>
    <cellStyle name="Normal 3 80" xfId="12479"/>
    <cellStyle name="Normal 3 81" xfId="12480"/>
    <cellStyle name="Normal 3 82" xfId="12481"/>
    <cellStyle name="Normal 3 83" xfId="12482"/>
    <cellStyle name="Normal 3 84" xfId="12483"/>
    <cellStyle name="Normal 3 85" xfId="12484"/>
    <cellStyle name="Normal 3 86" xfId="12485"/>
    <cellStyle name="Normal 3 87" xfId="12486"/>
    <cellStyle name="Normal 3 88" xfId="12487"/>
    <cellStyle name="Normal 3 89" xfId="12488"/>
    <cellStyle name="Normal 3 9" xfId="12489"/>
    <cellStyle name="Normal 3 9 10" xfId="12490"/>
    <cellStyle name="Normal 3 9 11" xfId="12491"/>
    <cellStyle name="Normal 3 9 12" xfId="12492"/>
    <cellStyle name="Normal 3 9 13" xfId="12493"/>
    <cellStyle name="Normal 3 9 14" xfId="12494"/>
    <cellStyle name="Normal 3 9 15" xfId="12495"/>
    <cellStyle name="Normal 3 9 16" xfId="12496"/>
    <cellStyle name="Normal 3 9 17" xfId="12497"/>
    <cellStyle name="Normal 3 9 18" xfId="12498"/>
    <cellStyle name="Normal 3 9 19" xfId="12499"/>
    <cellStyle name="Normal 3 9 2" xfId="12500"/>
    <cellStyle name="Normal 3 9 2 10" xfId="12501"/>
    <cellStyle name="Normal 3 9 2 11" xfId="12502"/>
    <cellStyle name="Normal 3 9 2 12" xfId="12503"/>
    <cellStyle name="Normal 3 9 2 13" xfId="12504"/>
    <cellStyle name="Normal 3 9 2 2" xfId="12505"/>
    <cellStyle name="Normal 3 9 2 3" xfId="12506"/>
    <cellStyle name="Normal 3 9 2 4" xfId="12507"/>
    <cellStyle name="Normal 3 9 2 5" xfId="12508"/>
    <cellStyle name="Normal 3 9 2 6" xfId="12509"/>
    <cellStyle name="Normal 3 9 2 7" xfId="12510"/>
    <cellStyle name="Normal 3 9 2 8" xfId="12511"/>
    <cellStyle name="Normal 3 9 2 9" xfId="12512"/>
    <cellStyle name="Normal 3 9 20" xfId="12513"/>
    <cellStyle name="Normal 3 9 21" xfId="12514"/>
    <cellStyle name="Normal 3 9 3" xfId="12515"/>
    <cellStyle name="Normal 3 9 4" xfId="12516"/>
    <cellStyle name="Normal 3 9 5" xfId="12517"/>
    <cellStyle name="Normal 3 9 6" xfId="12518"/>
    <cellStyle name="Normal 3 9 7" xfId="12519"/>
    <cellStyle name="Normal 3 9 8" xfId="12520"/>
    <cellStyle name="Normal 3 9 9" xfId="12521"/>
    <cellStyle name="Normal 3 90" xfId="12522"/>
    <cellStyle name="Normal 3 91" xfId="42043"/>
    <cellStyle name="Normal 3_1.3s Accounting C Costs Scots" xfId="12523"/>
    <cellStyle name="Normal 30" xfId="12524"/>
    <cellStyle name="Normal 30 10" xfId="12525"/>
    <cellStyle name="Normal 30 10 2" xfId="12526"/>
    <cellStyle name="Normal 30 11" xfId="12527"/>
    <cellStyle name="Normal 30 11 2" xfId="12528"/>
    <cellStyle name="Normal 30 12" xfId="12529"/>
    <cellStyle name="Normal 30 12 2" xfId="12530"/>
    <cellStyle name="Normal 30 13" xfId="12531"/>
    <cellStyle name="Normal 30 13 2" xfId="12532"/>
    <cellStyle name="Normal 30 14" xfId="12533"/>
    <cellStyle name="Normal 30 14 2" xfId="12534"/>
    <cellStyle name="Normal 30 15" xfId="12535"/>
    <cellStyle name="Normal 30 15 2" xfId="12536"/>
    <cellStyle name="Normal 30 16" xfId="12537"/>
    <cellStyle name="Normal 30 16 2" xfId="12538"/>
    <cellStyle name="Normal 30 17" xfId="12539"/>
    <cellStyle name="Normal 30 17 2" xfId="12540"/>
    <cellStyle name="Normal 30 18" xfId="12541"/>
    <cellStyle name="Normal 30 18 2" xfId="12542"/>
    <cellStyle name="Normal 30 19" xfId="12543"/>
    <cellStyle name="Normal 30 19 2" xfId="12544"/>
    <cellStyle name="Normal 30 2" xfId="12545"/>
    <cellStyle name="Normal 30 2 2" xfId="12546"/>
    <cellStyle name="Normal 30 20" xfId="12547"/>
    <cellStyle name="Normal 30 20 2" xfId="12548"/>
    <cellStyle name="Normal 30 21" xfId="12549"/>
    <cellStyle name="Normal 30 21 2" xfId="12550"/>
    <cellStyle name="Normal 30 22" xfId="12551"/>
    <cellStyle name="Normal 30 22 2" xfId="12552"/>
    <cellStyle name="Normal 30 23" xfId="12553"/>
    <cellStyle name="Normal 30 24" xfId="12554"/>
    <cellStyle name="Normal 30 25" xfId="12555"/>
    <cellStyle name="Normal 30 26" xfId="12556"/>
    <cellStyle name="Normal 30 27" xfId="12557"/>
    <cellStyle name="Normal 30 28" xfId="12558"/>
    <cellStyle name="Normal 30 29" xfId="12559"/>
    <cellStyle name="Normal 30 3" xfId="12560"/>
    <cellStyle name="Normal 30 3 2" xfId="12561"/>
    <cellStyle name="Normal 30 30" xfId="12562"/>
    <cellStyle name="Normal 30 31" xfId="12563"/>
    <cellStyle name="Normal 30 32" xfId="12564"/>
    <cellStyle name="Normal 30 33" xfId="12565"/>
    <cellStyle name="Normal 30 34" xfId="12566"/>
    <cellStyle name="Normal 30 35" xfId="12567"/>
    <cellStyle name="Normal 30 36" xfId="12568"/>
    <cellStyle name="Normal 30 37" xfId="12569"/>
    <cellStyle name="Normal 30 38" xfId="12570"/>
    <cellStyle name="Normal 30 39" xfId="12571"/>
    <cellStyle name="Normal 30 4" xfId="12572"/>
    <cellStyle name="Normal 30 4 2" xfId="12573"/>
    <cellStyle name="Normal 30 40" xfId="12574"/>
    <cellStyle name="Normal 30 41" xfId="12575"/>
    <cellStyle name="Normal 30 42" xfId="12576"/>
    <cellStyle name="Normal 30 43" xfId="12577"/>
    <cellStyle name="Normal 30 44" xfId="12578"/>
    <cellStyle name="Normal 30 45" xfId="12579"/>
    <cellStyle name="Normal 30 46" xfId="12580"/>
    <cellStyle name="Normal 30 47" xfId="12581"/>
    <cellStyle name="Normal 30 48" xfId="12582"/>
    <cellStyle name="Normal 30 49" xfId="12583"/>
    <cellStyle name="Normal 30 5" xfId="12584"/>
    <cellStyle name="Normal 30 5 2" xfId="12585"/>
    <cellStyle name="Normal 30 50" xfId="12586"/>
    <cellStyle name="Normal 30 51" xfId="12587"/>
    <cellStyle name="Normal 30 52" xfId="12588"/>
    <cellStyle name="Normal 30 53" xfId="12589"/>
    <cellStyle name="Normal 30 54" xfId="12590"/>
    <cellStyle name="Normal 30 55" xfId="12591"/>
    <cellStyle name="Normal 30 56" xfId="12592"/>
    <cellStyle name="Normal 30 57" xfId="12593"/>
    <cellStyle name="Normal 30 58" xfId="12594"/>
    <cellStyle name="Normal 30 59" xfId="12595"/>
    <cellStyle name="Normal 30 6" xfId="12596"/>
    <cellStyle name="Normal 30 6 2" xfId="12597"/>
    <cellStyle name="Normal 30 60" xfId="12598"/>
    <cellStyle name="Normal 30 61" xfId="12599"/>
    <cellStyle name="Normal 30 62" xfId="12600"/>
    <cellStyle name="Normal 30 63" xfId="12601"/>
    <cellStyle name="Normal 30 64" xfId="12602"/>
    <cellStyle name="Normal 30 65" xfId="12603"/>
    <cellStyle name="Normal 30 66" xfId="12604"/>
    <cellStyle name="Normal 30 67" xfId="12605"/>
    <cellStyle name="Normal 30 68" xfId="12606"/>
    <cellStyle name="Normal 30 69" xfId="12607"/>
    <cellStyle name="Normal 30 7" xfId="12608"/>
    <cellStyle name="Normal 30 7 2" xfId="12609"/>
    <cellStyle name="Normal 30 70" xfId="12610"/>
    <cellStyle name="Normal 30 8" xfId="12611"/>
    <cellStyle name="Normal 30 8 2" xfId="12612"/>
    <cellStyle name="Normal 30 9" xfId="12613"/>
    <cellStyle name="Normal 30 9 2" xfId="12614"/>
    <cellStyle name="Normal 31" xfId="12615"/>
    <cellStyle name="Normal 31 10" xfId="12616"/>
    <cellStyle name="Normal 31 10 2" xfId="12617"/>
    <cellStyle name="Normal 31 11" xfId="12618"/>
    <cellStyle name="Normal 31 11 2" xfId="12619"/>
    <cellStyle name="Normal 31 12" xfId="12620"/>
    <cellStyle name="Normal 31 12 2" xfId="12621"/>
    <cellStyle name="Normal 31 13" xfId="12622"/>
    <cellStyle name="Normal 31 13 2" xfId="12623"/>
    <cellStyle name="Normal 31 14" xfId="12624"/>
    <cellStyle name="Normal 31 14 2" xfId="12625"/>
    <cellStyle name="Normal 31 15" xfId="12626"/>
    <cellStyle name="Normal 31 15 2" xfId="12627"/>
    <cellStyle name="Normal 31 16" xfId="12628"/>
    <cellStyle name="Normal 31 16 2" xfId="12629"/>
    <cellStyle name="Normal 31 17" xfId="12630"/>
    <cellStyle name="Normal 31 17 2" xfId="12631"/>
    <cellStyle name="Normal 31 18" xfId="12632"/>
    <cellStyle name="Normal 31 18 2" xfId="12633"/>
    <cellStyle name="Normal 31 19" xfId="12634"/>
    <cellStyle name="Normal 31 19 2" xfId="12635"/>
    <cellStyle name="Normal 31 2" xfId="12636"/>
    <cellStyle name="Normal 31 2 2" xfId="12637"/>
    <cellStyle name="Normal 31 20" xfId="12638"/>
    <cellStyle name="Normal 31 20 2" xfId="12639"/>
    <cellStyle name="Normal 31 21" xfId="12640"/>
    <cellStyle name="Normal 31 21 2" xfId="12641"/>
    <cellStyle name="Normal 31 22" xfId="12642"/>
    <cellStyle name="Normal 31 22 2" xfId="12643"/>
    <cellStyle name="Normal 31 23" xfId="12644"/>
    <cellStyle name="Normal 31 24" xfId="12645"/>
    <cellStyle name="Normal 31 25" xfId="12646"/>
    <cellStyle name="Normal 31 26" xfId="12647"/>
    <cellStyle name="Normal 31 27" xfId="12648"/>
    <cellStyle name="Normal 31 28" xfId="12649"/>
    <cellStyle name="Normal 31 29" xfId="12650"/>
    <cellStyle name="Normal 31 3" xfId="12651"/>
    <cellStyle name="Normal 31 3 2" xfId="12652"/>
    <cellStyle name="Normal 31 30" xfId="12653"/>
    <cellStyle name="Normal 31 31" xfId="12654"/>
    <cellStyle name="Normal 31 32" xfId="12655"/>
    <cellStyle name="Normal 31 33" xfId="12656"/>
    <cellStyle name="Normal 31 34" xfId="12657"/>
    <cellStyle name="Normal 31 35" xfId="12658"/>
    <cellStyle name="Normal 31 36" xfId="12659"/>
    <cellStyle name="Normal 31 37" xfId="12660"/>
    <cellStyle name="Normal 31 38" xfId="12661"/>
    <cellStyle name="Normal 31 39" xfId="12662"/>
    <cellStyle name="Normal 31 4" xfId="12663"/>
    <cellStyle name="Normal 31 4 2" xfId="12664"/>
    <cellStyle name="Normal 31 40" xfId="12665"/>
    <cellStyle name="Normal 31 41" xfId="12666"/>
    <cellStyle name="Normal 31 42" xfId="12667"/>
    <cellStyle name="Normal 31 43" xfId="12668"/>
    <cellStyle name="Normal 31 44" xfId="12669"/>
    <cellStyle name="Normal 31 45" xfId="12670"/>
    <cellStyle name="Normal 31 46" xfId="12671"/>
    <cellStyle name="Normal 31 47" xfId="12672"/>
    <cellStyle name="Normal 31 48" xfId="12673"/>
    <cellStyle name="Normal 31 49" xfId="12674"/>
    <cellStyle name="Normal 31 5" xfId="12675"/>
    <cellStyle name="Normal 31 5 2" xfId="12676"/>
    <cellStyle name="Normal 31 50" xfId="12677"/>
    <cellStyle name="Normal 31 51" xfId="12678"/>
    <cellStyle name="Normal 31 52" xfId="12679"/>
    <cellStyle name="Normal 31 53" xfId="12680"/>
    <cellStyle name="Normal 31 54" xfId="12681"/>
    <cellStyle name="Normal 31 55" xfId="12682"/>
    <cellStyle name="Normal 31 56" xfId="12683"/>
    <cellStyle name="Normal 31 57" xfId="12684"/>
    <cellStyle name="Normal 31 58" xfId="12685"/>
    <cellStyle name="Normal 31 59" xfId="12686"/>
    <cellStyle name="Normal 31 6" xfId="12687"/>
    <cellStyle name="Normal 31 6 2" xfId="12688"/>
    <cellStyle name="Normal 31 60" xfId="12689"/>
    <cellStyle name="Normal 31 61" xfId="12690"/>
    <cellStyle name="Normal 31 62" xfId="12691"/>
    <cellStyle name="Normal 31 63" xfId="12692"/>
    <cellStyle name="Normal 31 64" xfId="12693"/>
    <cellStyle name="Normal 31 65" xfId="12694"/>
    <cellStyle name="Normal 31 66" xfId="12695"/>
    <cellStyle name="Normal 31 67" xfId="12696"/>
    <cellStyle name="Normal 31 68" xfId="12697"/>
    <cellStyle name="Normal 31 69" xfId="12698"/>
    <cellStyle name="Normal 31 7" xfId="12699"/>
    <cellStyle name="Normal 31 7 2" xfId="12700"/>
    <cellStyle name="Normal 31 70" xfId="12701"/>
    <cellStyle name="Normal 31 8" xfId="12702"/>
    <cellStyle name="Normal 31 8 2" xfId="12703"/>
    <cellStyle name="Normal 31 9" xfId="12704"/>
    <cellStyle name="Normal 31 9 2" xfId="12705"/>
    <cellStyle name="Normal 32" xfId="12706"/>
    <cellStyle name="Normal 32 10" xfId="12707"/>
    <cellStyle name="Normal 32 10 2" xfId="12708"/>
    <cellStyle name="Normal 32 11" xfId="12709"/>
    <cellStyle name="Normal 32 11 2" xfId="12710"/>
    <cellStyle name="Normal 32 12" xfId="12711"/>
    <cellStyle name="Normal 32 12 2" xfId="12712"/>
    <cellStyle name="Normal 32 13" xfId="12713"/>
    <cellStyle name="Normal 32 13 2" xfId="12714"/>
    <cellStyle name="Normal 32 14" xfId="12715"/>
    <cellStyle name="Normal 32 14 2" xfId="12716"/>
    <cellStyle name="Normal 32 15" xfId="12717"/>
    <cellStyle name="Normal 32 15 2" xfId="12718"/>
    <cellStyle name="Normal 32 16" xfId="12719"/>
    <cellStyle name="Normal 32 16 2" xfId="12720"/>
    <cellStyle name="Normal 32 17" xfId="12721"/>
    <cellStyle name="Normal 32 17 2" xfId="12722"/>
    <cellStyle name="Normal 32 18" xfId="12723"/>
    <cellStyle name="Normal 32 18 2" xfId="12724"/>
    <cellStyle name="Normal 32 19" xfId="12725"/>
    <cellStyle name="Normal 32 19 2" xfId="12726"/>
    <cellStyle name="Normal 32 2" xfId="12727"/>
    <cellStyle name="Normal 32 2 2" xfId="12728"/>
    <cellStyle name="Normal 32 20" xfId="12729"/>
    <cellStyle name="Normal 32 20 2" xfId="12730"/>
    <cellStyle name="Normal 32 21" xfId="12731"/>
    <cellStyle name="Normal 32 21 2" xfId="12732"/>
    <cellStyle name="Normal 32 22" xfId="12733"/>
    <cellStyle name="Normal 32 22 2" xfId="12734"/>
    <cellStyle name="Normal 32 23" xfId="12735"/>
    <cellStyle name="Normal 32 24" xfId="12736"/>
    <cellStyle name="Normal 32 25" xfId="12737"/>
    <cellStyle name="Normal 32 26" xfId="12738"/>
    <cellStyle name="Normal 32 27" xfId="12739"/>
    <cellStyle name="Normal 32 28" xfId="12740"/>
    <cellStyle name="Normal 32 29" xfId="12741"/>
    <cellStyle name="Normal 32 3" xfId="12742"/>
    <cellStyle name="Normal 32 3 2" xfId="12743"/>
    <cellStyle name="Normal 32 30" xfId="12744"/>
    <cellStyle name="Normal 32 31" xfId="12745"/>
    <cellStyle name="Normal 32 32" xfId="12746"/>
    <cellStyle name="Normal 32 33" xfId="12747"/>
    <cellStyle name="Normal 32 34" xfId="12748"/>
    <cellStyle name="Normal 32 35" xfId="12749"/>
    <cellStyle name="Normal 32 36" xfId="12750"/>
    <cellStyle name="Normal 32 37" xfId="12751"/>
    <cellStyle name="Normal 32 38" xfId="12752"/>
    <cellStyle name="Normal 32 39" xfId="12753"/>
    <cellStyle name="Normal 32 4" xfId="12754"/>
    <cellStyle name="Normal 32 4 2" xfId="12755"/>
    <cellStyle name="Normal 32 40" xfId="12756"/>
    <cellStyle name="Normal 32 41" xfId="12757"/>
    <cellStyle name="Normal 32 42" xfId="12758"/>
    <cellStyle name="Normal 32 43" xfId="12759"/>
    <cellStyle name="Normal 32 44" xfId="12760"/>
    <cellStyle name="Normal 32 45" xfId="12761"/>
    <cellStyle name="Normal 32 46" xfId="12762"/>
    <cellStyle name="Normal 32 47" xfId="12763"/>
    <cellStyle name="Normal 32 48" xfId="12764"/>
    <cellStyle name="Normal 32 49" xfId="12765"/>
    <cellStyle name="Normal 32 5" xfId="12766"/>
    <cellStyle name="Normal 32 5 2" xfId="12767"/>
    <cellStyle name="Normal 32 50" xfId="12768"/>
    <cellStyle name="Normal 32 51" xfId="12769"/>
    <cellStyle name="Normal 32 52" xfId="12770"/>
    <cellStyle name="Normal 32 53" xfId="12771"/>
    <cellStyle name="Normal 32 54" xfId="12772"/>
    <cellStyle name="Normal 32 55" xfId="12773"/>
    <cellStyle name="Normal 32 56" xfId="12774"/>
    <cellStyle name="Normal 32 57" xfId="12775"/>
    <cellStyle name="Normal 32 58" xfId="12776"/>
    <cellStyle name="Normal 32 59" xfId="12777"/>
    <cellStyle name="Normal 32 6" xfId="12778"/>
    <cellStyle name="Normal 32 6 2" xfId="12779"/>
    <cellStyle name="Normal 32 60" xfId="12780"/>
    <cellStyle name="Normal 32 61" xfId="12781"/>
    <cellStyle name="Normal 32 62" xfId="12782"/>
    <cellStyle name="Normal 32 63" xfId="12783"/>
    <cellStyle name="Normal 32 64" xfId="12784"/>
    <cellStyle name="Normal 32 65" xfId="12785"/>
    <cellStyle name="Normal 32 66" xfId="12786"/>
    <cellStyle name="Normal 32 67" xfId="12787"/>
    <cellStyle name="Normal 32 68" xfId="12788"/>
    <cellStyle name="Normal 32 69" xfId="12789"/>
    <cellStyle name="Normal 32 7" xfId="12790"/>
    <cellStyle name="Normal 32 7 2" xfId="12791"/>
    <cellStyle name="Normal 32 70" xfId="12792"/>
    <cellStyle name="Normal 32 8" xfId="12793"/>
    <cellStyle name="Normal 32 8 2" xfId="12794"/>
    <cellStyle name="Normal 32 9" xfId="12795"/>
    <cellStyle name="Normal 32 9 2" xfId="12796"/>
    <cellStyle name="Normal 33" xfId="12797"/>
    <cellStyle name="Normal 33 10" xfId="12798"/>
    <cellStyle name="Normal 33 10 2" xfId="12799"/>
    <cellStyle name="Normal 33 11" xfId="12800"/>
    <cellStyle name="Normal 33 11 2" xfId="12801"/>
    <cellStyle name="Normal 33 12" xfId="12802"/>
    <cellStyle name="Normal 33 12 2" xfId="12803"/>
    <cellStyle name="Normal 33 13" xfId="12804"/>
    <cellStyle name="Normal 33 13 2" xfId="12805"/>
    <cellStyle name="Normal 33 14" xfId="12806"/>
    <cellStyle name="Normal 33 14 2" xfId="12807"/>
    <cellStyle name="Normal 33 15" xfId="12808"/>
    <cellStyle name="Normal 33 15 2" xfId="12809"/>
    <cellStyle name="Normal 33 16" xfId="12810"/>
    <cellStyle name="Normal 33 16 2" xfId="12811"/>
    <cellStyle name="Normal 33 17" xfId="12812"/>
    <cellStyle name="Normal 33 17 2" xfId="12813"/>
    <cellStyle name="Normal 33 18" xfId="12814"/>
    <cellStyle name="Normal 33 18 2" xfId="12815"/>
    <cellStyle name="Normal 33 19" xfId="12816"/>
    <cellStyle name="Normal 33 19 2" xfId="12817"/>
    <cellStyle name="Normal 33 2" xfId="12818"/>
    <cellStyle name="Normal 33 2 2" xfId="12819"/>
    <cellStyle name="Normal 33 20" xfId="12820"/>
    <cellStyle name="Normal 33 20 2" xfId="12821"/>
    <cellStyle name="Normal 33 21" xfId="12822"/>
    <cellStyle name="Normal 33 21 2" xfId="12823"/>
    <cellStyle name="Normal 33 22" xfId="12824"/>
    <cellStyle name="Normal 33 22 2" xfId="12825"/>
    <cellStyle name="Normal 33 23" xfId="12826"/>
    <cellStyle name="Normal 33 24" xfId="12827"/>
    <cellStyle name="Normal 33 25" xfId="12828"/>
    <cellStyle name="Normal 33 26" xfId="12829"/>
    <cellStyle name="Normal 33 27" xfId="12830"/>
    <cellStyle name="Normal 33 28" xfId="12831"/>
    <cellStyle name="Normal 33 29" xfId="12832"/>
    <cellStyle name="Normal 33 3" xfId="12833"/>
    <cellStyle name="Normal 33 3 2" xfId="12834"/>
    <cellStyle name="Normal 33 30" xfId="12835"/>
    <cellStyle name="Normal 33 31" xfId="12836"/>
    <cellStyle name="Normal 33 32" xfId="12837"/>
    <cellStyle name="Normal 33 33" xfId="12838"/>
    <cellStyle name="Normal 33 34" xfId="12839"/>
    <cellStyle name="Normal 33 35" xfId="12840"/>
    <cellStyle name="Normal 33 36" xfId="12841"/>
    <cellStyle name="Normal 33 37" xfId="12842"/>
    <cellStyle name="Normal 33 38" xfId="12843"/>
    <cellStyle name="Normal 33 39" xfId="12844"/>
    <cellStyle name="Normal 33 4" xfId="12845"/>
    <cellStyle name="Normal 33 4 2" xfId="12846"/>
    <cellStyle name="Normal 33 40" xfId="12847"/>
    <cellStyle name="Normal 33 41" xfId="12848"/>
    <cellStyle name="Normal 33 42" xfId="12849"/>
    <cellStyle name="Normal 33 43" xfId="12850"/>
    <cellStyle name="Normal 33 44" xfId="12851"/>
    <cellStyle name="Normal 33 45" xfId="12852"/>
    <cellStyle name="Normal 33 46" xfId="12853"/>
    <cellStyle name="Normal 33 47" xfId="12854"/>
    <cellStyle name="Normal 33 48" xfId="12855"/>
    <cellStyle name="Normal 33 49" xfId="12856"/>
    <cellStyle name="Normal 33 5" xfId="12857"/>
    <cellStyle name="Normal 33 5 2" xfId="12858"/>
    <cellStyle name="Normal 33 50" xfId="12859"/>
    <cellStyle name="Normal 33 51" xfId="12860"/>
    <cellStyle name="Normal 33 52" xfId="12861"/>
    <cellStyle name="Normal 33 53" xfId="12862"/>
    <cellStyle name="Normal 33 54" xfId="12863"/>
    <cellStyle name="Normal 33 55" xfId="12864"/>
    <cellStyle name="Normal 33 56" xfId="12865"/>
    <cellStyle name="Normal 33 57" xfId="12866"/>
    <cellStyle name="Normal 33 58" xfId="12867"/>
    <cellStyle name="Normal 33 59" xfId="12868"/>
    <cellStyle name="Normal 33 6" xfId="12869"/>
    <cellStyle name="Normal 33 6 2" xfId="12870"/>
    <cellStyle name="Normal 33 60" xfId="12871"/>
    <cellStyle name="Normal 33 61" xfId="12872"/>
    <cellStyle name="Normal 33 62" xfId="12873"/>
    <cellStyle name="Normal 33 63" xfId="12874"/>
    <cellStyle name="Normal 33 64" xfId="12875"/>
    <cellStyle name="Normal 33 65" xfId="12876"/>
    <cellStyle name="Normal 33 66" xfId="12877"/>
    <cellStyle name="Normal 33 67" xfId="12878"/>
    <cellStyle name="Normal 33 68" xfId="12879"/>
    <cellStyle name="Normal 33 69" xfId="12880"/>
    <cellStyle name="Normal 33 7" xfId="12881"/>
    <cellStyle name="Normal 33 7 2" xfId="12882"/>
    <cellStyle name="Normal 33 70" xfId="12883"/>
    <cellStyle name="Normal 33 8" xfId="12884"/>
    <cellStyle name="Normal 33 8 2" xfId="12885"/>
    <cellStyle name="Normal 33 9" xfId="12886"/>
    <cellStyle name="Normal 33 9 2" xfId="12887"/>
    <cellStyle name="Normal 34" xfId="12888"/>
    <cellStyle name="Normal 34 10" xfId="12889"/>
    <cellStyle name="Normal 34 10 2" xfId="12890"/>
    <cellStyle name="Normal 34 11" xfId="12891"/>
    <cellStyle name="Normal 34 11 2" xfId="12892"/>
    <cellStyle name="Normal 34 12" xfId="12893"/>
    <cellStyle name="Normal 34 12 2" xfId="12894"/>
    <cellStyle name="Normal 34 13" xfId="12895"/>
    <cellStyle name="Normal 34 13 2" xfId="12896"/>
    <cellStyle name="Normal 34 14" xfId="12897"/>
    <cellStyle name="Normal 34 14 2" xfId="12898"/>
    <cellStyle name="Normal 34 15" xfId="12899"/>
    <cellStyle name="Normal 34 15 2" xfId="12900"/>
    <cellStyle name="Normal 34 16" xfId="12901"/>
    <cellStyle name="Normal 34 16 2" xfId="12902"/>
    <cellStyle name="Normal 34 17" xfId="12903"/>
    <cellStyle name="Normal 34 17 2" xfId="12904"/>
    <cellStyle name="Normal 34 18" xfId="12905"/>
    <cellStyle name="Normal 34 18 2" xfId="12906"/>
    <cellStyle name="Normal 34 19" xfId="12907"/>
    <cellStyle name="Normal 34 19 2" xfId="12908"/>
    <cellStyle name="Normal 34 2" xfId="12909"/>
    <cellStyle name="Normal 34 2 2" xfId="12910"/>
    <cellStyle name="Normal 34 20" xfId="12911"/>
    <cellStyle name="Normal 34 20 2" xfId="12912"/>
    <cellStyle name="Normal 34 21" xfId="12913"/>
    <cellStyle name="Normal 34 21 2" xfId="12914"/>
    <cellStyle name="Normal 34 22" xfId="12915"/>
    <cellStyle name="Normal 34 22 2" xfId="12916"/>
    <cellStyle name="Normal 34 23" xfId="12917"/>
    <cellStyle name="Normal 34 24" xfId="12918"/>
    <cellStyle name="Normal 34 25" xfId="12919"/>
    <cellStyle name="Normal 34 26" xfId="12920"/>
    <cellStyle name="Normal 34 27" xfId="12921"/>
    <cellStyle name="Normal 34 28" xfId="12922"/>
    <cellStyle name="Normal 34 29" xfId="12923"/>
    <cellStyle name="Normal 34 3" xfId="12924"/>
    <cellStyle name="Normal 34 3 2" xfId="12925"/>
    <cellStyle name="Normal 34 30" xfId="12926"/>
    <cellStyle name="Normal 34 31" xfId="12927"/>
    <cellStyle name="Normal 34 32" xfId="12928"/>
    <cellStyle name="Normal 34 33" xfId="12929"/>
    <cellStyle name="Normal 34 34" xfId="12930"/>
    <cellStyle name="Normal 34 35" xfId="12931"/>
    <cellStyle name="Normal 34 36" xfId="12932"/>
    <cellStyle name="Normal 34 37" xfId="12933"/>
    <cellStyle name="Normal 34 38" xfId="12934"/>
    <cellStyle name="Normal 34 39" xfId="12935"/>
    <cellStyle name="Normal 34 4" xfId="12936"/>
    <cellStyle name="Normal 34 4 2" xfId="12937"/>
    <cellStyle name="Normal 34 40" xfId="12938"/>
    <cellStyle name="Normal 34 41" xfId="12939"/>
    <cellStyle name="Normal 34 42" xfId="12940"/>
    <cellStyle name="Normal 34 43" xfId="12941"/>
    <cellStyle name="Normal 34 44" xfId="12942"/>
    <cellStyle name="Normal 34 45" xfId="12943"/>
    <cellStyle name="Normal 34 46" xfId="12944"/>
    <cellStyle name="Normal 34 47" xfId="12945"/>
    <cellStyle name="Normal 34 48" xfId="12946"/>
    <cellStyle name="Normal 34 49" xfId="12947"/>
    <cellStyle name="Normal 34 5" xfId="12948"/>
    <cellStyle name="Normal 34 5 2" xfId="12949"/>
    <cellStyle name="Normal 34 50" xfId="12950"/>
    <cellStyle name="Normal 34 51" xfId="12951"/>
    <cellStyle name="Normal 34 52" xfId="12952"/>
    <cellStyle name="Normal 34 53" xfId="12953"/>
    <cellStyle name="Normal 34 54" xfId="12954"/>
    <cellStyle name="Normal 34 55" xfId="12955"/>
    <cellStyle name="Normal 34 56" xfId="12956"/>
    <cellStyle name="Normal 34 57" xfId="12957"/>
    <cellStyle name="Normal 34 58" xfId="12958"/>
    <cellStyle name="Normal 34 59" xfId="12959"/>
    <cellStyle name="Normal 34 6" xfId="12960"/>
    <cellStyle name="Normal 34 6 2" xfId="12961"/>
    <cellStyle name="Normal 34 60" xfId="12962"/>
    <cellStyle name="Normal 34 61" xfId="12963"/>
    <cellStyle name="Normal 34 62" xfId="12964"/>
    <cellStyle name="Normal 34 63" xfId="12965"/>
    <cellStyle name="Normal 34 64" xfId="12966"/>
    <cellStyle name="Normal 34 65" xfId="12967"/>
    <cellStyle name="Normal 34 66" xfId="12968"/>
    <cellStyle name="Normal 34 67" xfId="12969"/>
    <cellStyle name="Normal 34 68" xfId="12970"/>
    <cellStyle name="Normal 34 69" xfId="12971"/>
    <cellStyle name="Normal 34 7" xfId="12972"/>
    <cellStyle name="Normal 34 7 2" xfId="12973"/>
    <cellStyle name="Normal 34 70" xfId="12974"/>
    <cellStyle name="Normal 34 8" xfId="12975"/>
    <cellStyle name="Normal 34 8 2" xfId="12976"/>
    <cellStyle name="Normal 34 9" xfId="12977"/>
    <cellStyle name="Normal 34 9 2" xfId="12978"/>
    <cellStyle name="Normal 35" xfId="12979"/>
    <cellStyle name="Normal 35 10" xfId="12980"/>
    <cellStyle name="Normal 35 10 2" xfId="12981"/>
    <cellStyle name="Normal 35 11" xfId="12982"/>
    <cellStyle name="Normal 35 11 2" xfId="12983"/>
    <cellStyle name="Normal 35 12" xfId="12984"/>
    <cellStyle name="Normal 35 12 2" xfId="12985"/>
    <cellStyle name="Normal 35 13" xfId="12986"/>
    <cellStyle name="Normal 35 13 2" xfId="12987"/>
    <cellStyle name="Normal 35 14" xfId="12988"/>
    <cellStyle name="Normal 35 14 2" xfId="12989"/>
    <cellStyle name="Normal 35 15" xfId="12990"/>
    <cellStyle name="Normal 35 15 2" xfId="12991"/>
    <cellStyle name="Normal 35 16" xfId="12992"/>
    <cellStyle name="Normal 35 16 2" xfId="12993"/>
    <cellStyle name="Normal 35 17" xfId="12994"/>
    <cellStyle name="Normal 35 17 2" xfId="12995"/>
    <cellStyle name="Normal 35 18" xfId="12996"/>
    <cellStyle name="Normal 35 18 2" xfId="12997"/>
    <cellStyle name="Normal 35 19" xfId="12998"/>
    <cellStyle name="Normal 35 19 2" xfId="12999"/>
    <cellStyle name="Normal 35 2" xfId="13000"/>
    <cellStyle name="Normal 35 2 2" xfId="13001"/>
    <cellStyle name="Normal 35 20" xfId="13002"/>
    <cellStyle name="Normal 35 20 2" xfId="13003"/>
    <cellStyle name="Normal 35 21" xfId="13004"/>
    <cellStyle name="Normal 35 21 2" xfId="13005"/>
    <cellStyle name="Normal 35 22" xfId="13006"/>
    <cellStyle name="Normal 35 22 2" xfId="13007"/>
    <cellStyle name="Normal 35 23" xfId="13008"/>
    <cellStyle name="Normal 35 24" xfId="13009"/>
    <cellStyle name="Normal 35 25" xfId="13010"/>
    <cellStyle name="Normal 35 26" xfId="13011"/>
    <cellStyle name="Normal 35 27" xfId="13012"/>
    <cellStyle name="Normal 35 28" xfId="13013"/>
    <cellStyle name="Normal 35 29" xfId="13014"/>
    <cellStyle name="Normal 35 3" xfId="13015"/>
    <cellStyle name="Normal 35 3 2" xfId="13016"/>
    <cellStyle name="Normal 35 30" xfId="13017"/>
    <cellStyle name="Normal 35 31" xfId="13018"/>
    <cellStyle name="Normal 35 32" xfId="13019"/>
    <cellStyle name="Normal 35 33" xfId="13020"/>
    <cellStyle name="Normal 35 34" xfId="13021"/>
    <cellStyle name="Normal 35 35" xfId="13022"/>
    <cellStyle name="Normal 35 36" xfId="13023"/>
    <cellStyle name="Normal 35 37" xfId="13024"/>
    <cellStyle name="Normal 35 38" xfId="13025"/>
    <cellStyle name="Normal 35 39" xfId="13026"/>
    <cellStyle name="Normal 35 4" xfId="13027"/>
    <cellStyle name="Normal 35 4 2" xfId="13028"/>
    <cellStyle name="Normal 35 40" xfId="13029"/>
    <cellStyle name="Normal 35 41" xfId="13030"/>
    <cellStyle name="Normal 35 42" xfId="13031"/>
    <cellStyle name="Normal 35 43" xfId="13032"/>
    <cellStyle name="Normal 35 44" xfId="13033"/>
    <cellStyle name="Normal 35 45" xfId="13034"/>
    <cellStyle name="Normal 35 46" xfId="13035"/>
    <cellStyle name="Normal 35 47" xfId="13036"/>
    <cellStyle name="Normal 35 48" xfId="13037"/>
    <cellStyle name="Normal 35 49" xfId="13038"/>
    <cellStyle name="Normal 35 5" xfId="13039"/>
    <cellStyle name="Normal 35 5 2" xfId="13040"/>
    <cellStyle name="Normal 35 50" xfId="13041"/>
    <cellStyle name="Normal 35 51" xfId="13042"/>
    <cellStyle name="Normal 35 52" xfId="13043"/>
    <cellStyle name="Normal 35 53" xfId="13044"/>
    <cellStyle name="Normal 35 54" xfId="13045"/>
    <cellStyle name="Normal 35 55" xfId="13046"/>
    <cellStyle name="Normal 35 56" xfId="13047"/>
    <cellStyle name="Normal 35 57" xfId="13048"/>
    <cellStyle name="Normal 35 58" xfId="13049"/>
    <cellStyle name="Normal 35 59" xfId="13050"/>
    <cellStyle name="Normal 35 6" xfId="13051"/>
    <cellStyle name="Normal 35 6 2" xfId="13052"/>
    <cellStyle name="Normal 35 60" xfId="13053"/>
    <cellStyle name="Normal 35 61" xfId="13054"/>
    <cellStyle name="Normal 35 62" xfId="13055"/>
    <cellStyle name="Normal 35 63" xfId="13056"/>
    <cellStyle name="Normal 35 64" xfId="13057"/>
    <cellStyle name="Normal 35 65" xfId="13058"/>
    <cellStyle name="Normal 35 66" xfId="13059"/>
    <cellStyle name="Normal 35 67" xfId="13060"/>
    <cellStyle name="Normal 35 68" xfId="13061"/>
    <cellStyle name="Normal 35 69" xfId="13062"/>
    <cellStyle name="Normal 35 7" xfId="13063"/>
    <cellStyle name="Normal 35 7 2" xfId="13064"/>
    <cellStyle name="Normal 35 70" xfId="13065"/>
    <cellStyle name="Normal 35 8" xfId="13066"/>
    <cellStyle name="Normal 35 8 2" xfId="13067"/>
    <cellStyle name="Normal 35 9" xfId="13068"/>
    <cellStyle name="Normal 35 9 2" xfId="13069"/>
    <cellStyle name="Normal 36" xfId="13070"/>
    <cellStyle name="Normal 36 10" xfId="13071"/>
    <cellStyle name="Normal 36 10 2" xfId="13072"/>
    <cellStyle name="Normal 36 11" xfId="13073"/>
    <cellStyle name="Normal 36 11 2" xfId="13074"/>
    <cellStyle name="Normal 36 12" xfId="13075"/>
    <cellStyle name="Normal 36 12 2" xfId="13076"/>
    <cellStyle name="Normal 36 13" xfId="13077"/>
    <cellStyle name="Normal 36 13 2" xfId="13078"/>
    <cellStyle name="Normal 36 14" xfId="13079"/>
    <cellStyle name="Normal 36 14 2" xfId="13080"/>
    <cellStyle name="Normal 36 15" xfId="13081"/>
    <cellStyle name="Normal 36 15 2" xfId="13082"/>
    <cellStyle name="Normal 36 16" xfId="13083"/>
    <cellStyle name="Normal 36 16 2" xfId="13084"/>
    <cellStyle name="Normal 36 17" xfId="13085"/>
    <cellStyle name="Normal 36 17 2" xfId="13086"/>
    <cellStyle name="Normal 36 18" xfId="13087"/>
    <cellStyle name="Normal 36 18 2" xfId="13088"/>
    <cellStyle name="Normal 36 19" xfId="13089"/>
    <cellStyle name="Normal 36 19 2" xfId="13090"/>
    <cellStyle name="Normal 36 2" xfId="13091"/>
    <cellStyle name="Normal 36 2 2" xfId="13092"/>
    <cellStyle name="Normal 36 20" xfId="13093"/>
    <cellStyle name="Normal 36 20 2" xfId="13094"/>
    <cellStyle name="Normal 36 21" xfId="13095"/>
    <cellStyle name="Normal 36 21 2" xfId="13096"/>
    <cellStyle name="Normal 36 22" xfId="13097"/>
    <cellStyle name="Normal 36 22 2" xfId="13098"/>
    <cellStyle name="Normal 36 23" xfId="13099"/>
    <cellStyle name="Normal 36 24" xfId="13100"/>
    <cellStyle name="Normal 36 25" xfId="13101"/>
    <cellStyle name="Normal 36 26" xfId="13102"/>
    <cellStyle name="Normal 36 27" xfId="13103"/>
    <cellStyle name="Normal 36 28" xfId="13104"/>
    <cellStyle name="Normal 36 29" xfId="13105"/>
    <cellStyle name="Normal 36 3" xfId="13106"/>
    <cellStyle name="Normal 36 3 2" xfId="13107"/>
    <cellStyle name="Normal 36 30" xfId="13108"/>
    <cellStyle name="Normal 36 31" xfId="13109"/>
    <cellStyle name="Normal 36 32" xfId="13110"/>
    <cellStyle name="Normal 36 33" xfId="13111"/>
    <cellStyle name="Normal 36 34" xfId="13112"/>
    <cellStyle name="Normal 36 35" xfId="13113"/>
    <cellStyle name="Normal 36 36" xfId="13114"/>
    <cellStyle name="Normal 36 37" xfId="13115"/>
    <cellStyle name="Normal 36 38" xfId="13116"/>
    <cellStyle name="Normal 36 39" xfId="13117"/>
    <cellStyle name="Normal 36 4" xfId="13118"/>
    <cellStyle name="Normal 36 4 2" xfId="13119"/>
    <cellStyle name="Normal 36 40" xfId="13120"/>
    <cellStyle name="Normal 36 41" xfId="13121"/>
    <cellStyle name="Normal 36 42" xfId="13122"/>
    <cellStyle name="Normal 36 43" xfId="13123"/>
    <cellStyle name="Normal 36 44" xfId="13124"/>
    <cellStyle name="Normal 36 45" xfId="13125"/>
    <cellStyle name="Normal 36 46" xfId="13126"/>
    <cellStyle name="Normal 36 47" xfId="13127"/>
    <cellStyle name="Normal 36 48" xfId="13128"/>
    <cellStyle name="Normal 36 49" xfId="13129"/>
    <cellStyle name="Normal 36 5" xfId="13130"/>
    <cellStyle name="Normal 36 5 2" xfId="13131"/>
    <cellStyle name="Normal 36 50" xfId="13132"/>
    <cellStyle name="Normal 36 51" xfId="13133"/>
    <cellStyle name="Normal 36 52" xfId="13134"/>
    <cellStyle name="Normal 36 53" xfId="13135"/>
    <cellStyle name="Normal 36 54" xfId="13136"/>
    <cellStyle name="Normal 36 55" xfId="13137"/>
    <cellStyle name="Normal 36 56" xfId="13138"/>
    <cellStyle name="Normal 36 57" xfId="13139"/>
    <cellStyle name="Normal 36 58" xfId="13140"/>
    <cellStyle name="Normal 36 59" xfId="13141"/>
    <cellStyle name="Normal 36 6" xfId="13142"/>
    <cellStyle name="Normal 36 6 2" xfId="13143"/>
    <cellStyle name="Normal 36 60" xfId="13144"/>
    <cellStyle name="Normal 36 61" xfId="13145"/>
    <cellStyle name="Normal 36 62" xfId="13146"/>
    <cellStyle name="Normal 36 63" xfId="13147"/>
    <cellStyle name="Normal 36 64" xfId="13148"/>
    <cellStyle name="Normal 36 65" xfId="13149"/>
    <cellStyle name="Normal 36 66" xfId="13150"/>
    <cellStyle name="Normal 36 67" xfId="13151"/>
    <cellStyle name="Normal 36 68" xfId="13152"/>
    <cellStyle name="Normal 36 69" xfId="13153"/>
    <cellStyle name="Normal 36 7" xfId="13154"/>
    <cellStyle name="Normal 36 7 2" xfId="13155"/>
    <cellStyle name="Normal 36 70" xfId="13156"/>
    <cellStyle name="Normal 36 8" xfId="13157"/>
    <cellStyle name="Normal 36 8 2" xfId="13158"/>
    <cellStyle name="Normal 36 9" xfId="13159"/>
    <cellStyle name="Normal 36 9 2" xfId="13160"/>
    <cellStyle name="Normal 37" xfId="13161"/>
    <cellStyle name="Normal 37 10" xfId="13162"/>
    <cellStyle name="Normal 37 10 2" xfId="13163"/>
    <cellStyle name="Normal 37 11" xfId="13164"/>
    <cellStyle name="Normal 37 11 2" xfId="13165"/>
    <cellStyle name="Normal 37 12" xfId="13166"/>
    <cellStyle name="Normal 37 12 2" xfId="13167"/>
    <cellStyle name="Normal 37 13" xfId="13168"/>
    <cellStyle name="Normal 37 13 2" xfId="13169"/>
    <cellStyle name="Normal 37 14" xfId="13170"/>
    <cellStyle name="Normal 37 14 2" xfId="13171"/>
    <cellStyle name="Normal 37 15" xfId="13172"/>
    <cellStyle name="Normal 37 15 2" xfId="13173"/>
    <cellStyle name="Normal 37 16" xfId="13174"/>
    <cellStyle name="Normal 37 16 2" xfId="13175"/>
    <cellStyle name="Normal 37 17" xfId="13176"/>
    <cellStyle name="Normal 37 17 2" xfId="13177"/>
    <cellStyle name="Normal 37 18" xfId="13178"/>
    <cellStyle name="Normal 37 18 2" xfId="13179"/>
    <cellStyle name="Normal 37 19" xfId="13180"/>
    <cellStyle name="Normal 37 19 2" xfId="13181"/>
    <cellStyle name="Normal 37 2" xfId="13182"/>
    <cellStyle name="Normal 37 2 2" xfId="13183"/>
    <cellStyle name="Normal 37 20" xfId="13184"/>
    <cellStyle name="Normal 37 20 2" xfId="13185"/>
    <cellStyle name="Normal 37 21" xfId="13186"/>
    <cellStyle name="Normal 37 21 2" xfId="13187"/>
    <cellStyle name="Normal 37 22" xfId="13188"/>
    <cellStyle name="Normal 37 22 2" xfId="13189"/>
    <cellStyle name="Normal 37 23" xfId="13190"/>
    <cellStyle name="Normal 37 24" xfId="13191"/>
    <cellStyle name="Normal 37 25" xfId="13192"/>
    <cellStyle name="Normal 37 26" xfId="13193"/>
    <cellStyle name="Normal 37 27" xfId="13194"/>
    <cellStyle name="Normal 37 28" xfId="13195"/>
    <cellStyle name="Normal 37 29" xfId="13196"/>
    <cellStyle name="Normal 37 3" xfId="13197"/>
    <cellStyle name="Normal 37 3 2" xfId="13198"/>
    <cellStyle name="Normal 37 30" xfId="13199"/>
    <cellStyle name="Normal 37 31" xfId="13200"/>
    <cellStyle name="Normal 37 32" xfId="13201"/>
    <cellStyle name="Normal 37 33" xfId="13202"/>
    <cellStyle name="Normal 37 34" xfId="13203"/>
    <cellStyle name="Normal 37 35" xfId="13204"/>
    <cellStyle name="Normal 37 36" xfId="13205"/>
    <cellStyle name="Normal 37 37" xfId="13206"/>
    <cellStyle name="Normal 37 38" xfId="13207"/>
    <cellStyle name="Normal 37 39" xfId="13208"/>
    <cellStyle name="Normal 37 4" xfId="13209"/>
    <cellStyle name="Normal 37 4 2" xfId="13210"/>
    <cellStyle name="Normal 37 40" xfId="13211"/>
    <cellStyle name="Normal 37 41" xfId="13212"/>
    <cellStyle name="Normal 37 42" xfId="13213"/>
    <cellStyle name="Normal 37 43" xfId="13214"/>
    <cellStyle name="Normal 37 44" xfId="13215"/>
    <cellStyle name="Normal 37 45" xfId="13216"/>
    <cellStyle name="Normal 37 46" xfId="13217"/>
    <cellStyle name="Normal 37 47" xfId="13218"/>
    <cellStyle name="Normal 37 48" xfId="13219"/>
    <cellStyle name="Normal 37 49" xfId="13220"/>
    <cellStyle name="Normal 37 5" xfId="13221"/>
    <cellStyle name="Normal 37 5 2" xfId="13222"/>
    <cellStyle name="Normal 37 50" xfId="13223"/>
    <cellStyle name="Normal 37 51" xfId="13224"/>
    <cellStyle name="Normal 37 52" xfId="13225"/>
    <cellStyle name="Normal 37 53" xfId="13226"/>
    <cellStyle name="Normal 37 54" xfId="13227"/>
    <cellStyle name="Normal 37 55" xfId="13228"/>
    <cellStyle name="Normal 37 56" xfId="13229"/>
    <cellStyle name="Normal 37 57" xfId="13230"/>
    <cellStyle name="Normal 37 58" xfId="13231"/>
    <cellStyle name="Normal 37 59" xfId="13232"/>
    <cellStyle name="Normal 37 6" xfId="13233"/>
    <cellStyle name="Normal 37 6 2" xfId="13234"/>
    <cellStyle name="Normal 37 60" xfId="13235"/>
    <cellStyle name="Normal 37 61" xfId="13236"/>
    <cellStyle name="Normal 37 62" xfId="13237"/>
    <cellStyle name="Normal 37 63" xfId="13238"/>
    <cellStyle name="Normal 37 64" xfId="13239"/>
    <cellStyle name="Normal 37 65" xfId="13240"/>
    <cellStyle name="Normal 37 66" xfId="13241"/>
    <cellStyle name="Normal 37 67" xfId="13242"/>
    <cellStyle name="Normal 37 68" xfId="13243"/>
    <cellStyle name="Normal 37 69" xfId="13244"/>
    <cellStyle name="Normal 37 7" xfId="13245"/>
    <cellStyle name="Normal 37 7 2" xfId="13246"/>
    <cellStyle name="Normal 37 70" xfId="13247"/>
    <cellStyle name="Normal 37 8" xfId="13248"/>
    <cellStyle name="Normal 37 8 2" xfId="13249"/>
    <cellStyle name="Normal 37 9" xfId="13250"/>
    <cellStyle name="Normal 37 9 2" xfId="13251"/>
    <cellStyle name="Normal 38" xfId="13252"/>
    <cellStyle name="Normal 38 10" xfId="13253"/>
    <cellStyle name="Normal 38 10 2" xfId="13254"/>
    <cellStyle name="Normal 38 11" xfId="13255"/>
    <cellStyle name="Normal 38 11 2" xfId="13256"/>
    <cellStyle name="Normal 38 12" xfId="13257"/>
    <cellStyle name="Normal 38 12 2" xfId="13258"/>
    <cellStyle name="Normal 38 13" xfId="13259"/>
    <cellStyle name="Normal 38 13 2" xfId="13260"/>
    <cellStyle name="Normal 38 14" xfId="13261"/>
    <cellStyle name="Normal 38 14 2" xfId="13262"/>
    <cellStyle name="Normal 38 15" xfId="13263"/>
    <cellStyle name="Normal 38 15 2" xfId="13264"/>
    <cellStyle name="Normal 38 16" xfId="13265"/>
    <cellStyle name="Normal 38 16 2" xfId="13266"/>
    <cellStyle name="Normal 38 17" xfId="13267"/>
    <cellStyle name="Normal 38 17 2" xfId="13268"/>
    <cellStyle name="Normal 38 18" xfId="13269"/>
    <cellStyle name="Normal 38 18 2" xfId="13270"/>
    <cellStyle name="Normal 38 19" xfId="13271"/>
    <cellStyle name="Normal 38 19 2" xfId="13272"/>
    <cellStyle name="Normal 38 2" xfId="13273"/>
    <cellStyle name="Normal 38 2 2" xfId="13274"/>
    <cellStyle name="Normal 38 20" xfId="13275"/>
    <cellStyle name="Normal 38 20 2" xfId="13276"/>
    <cellStyle name="Normal 38 21" xfId="13277"/>
    <cellStyle name="Normal 38 21 2" xfId="13278"/>
    <cellStyle name="Normal 38 22" xfId="13279"/>
    <cellStyle name="Normal 38 22 2" xfId="13280"/>
    <cellStyle name="Normal 38 23" xfId="13281"/>
    <cellStyle name="Normal 38 24" xfId="13282"/>
    <cellStyle name="Normal 38 25" xfId="13283"/>
    <cellStyle name="Normal 38 26" xfId="13284"/>
    <cellStyle name="Normal 38 27" xfId="13285"/>
    <cellStyle name="Normal 38 28" xfId="13286"/>
    <cellStyle name="Normal 38 29" xfId="13287"/>
    <cellStyle name="Normal 38 3" xfId="13288"/>
    <cellStyle name="Normal 38 3 2" xfId="13289"/>
    <cellStyle name="Normal 38 30" xfId="13290"/>
    <cellStyle name="Normal 38 31" xfId="13291"/>
    <cellStyle name="Normal 38 32" xfId="13292"/>
    <cellStyle name="Normal 38 33" xfId="13293"/>
    <cellStyle name="Normal 38 34" xfId="13294"/>
    <cellStyle name="Normal 38 35" xfId="13295"/>
    <cellStyle name="Normal 38 36" xfId="13296"/>
    <cellStyle name="Normal 38 37" xfId="13297"/>
    <cellStyle name="Normal 38 38" xfId="13298"/>
    <cellStyle name="Normal 38 39" xfId="13299"/>
    <cellStyle name="Normal 38 4" xfId="13300"/>
    <cellStyle name="Normal 38 4 2" xfId="13301"/>
    <cellStyle name="Normal 38 40" xfId="13302"/>
    <cellStyle name="Normal 38 41" xfId="13303"/>
    <cellStyle name="Normal 38 42" xfId="13304"/>
    <cellStyle name="Normal 38 43" xfId="13305"/>
    <cellStyle name="Normal 38 44" xfId="13306"/>
    <cellStyle name="Normal 38 45" xfId="13307"/>
    <cellStyle name="Normal 38 46" xfId="13308"/>
    <cellStyle name="Normal 38 47" xfId="13309"/>
    <cellStyle name="Normal 38 48" xfId="13310"/>
    <cellStyle name="Normal 38 49" xfId="13311"/>
    <cellStyle name="Normal 38 5" xfId="13312"/>
    <cellStyle name="Normal 38 5 2" xfId="13313"/>
    <cellStyle name="Normal 38 50" xfId="13314"/>
    <cellStyle name="Normal 38 51" xfId="13315"/>
    <cellStyle name="Normal 38 52" xfId="13316"/>
    <cellStyle name="Normal 38 53" xfId="13317"/>
    <cellStyle name="Normal 38 54" xfId="13318"/>
    <cellStyle name="Normal 38 55" xfId="13319"/>
    <cellStyle name="Normal 38 56" xfId="13320"/>
    <cellStyle name="Normal 38 57" xfId="13321"/>
    <cellStyle name="Normal 38 58" xfId="13322"/>
    <cellStyle name="Normal 38 59" xfId="13323"/>
    <cellStyle name="Normal 38 6" xfId="13324"/>
    <cellStyle name="Normal 38 6 2" xfId="13325"/>
    <cellStyle name="Normal 38 60" xfId="13326"/>
    <cellStyle name="Normal 38 61" xfId="13327"/>
    <cellStyle name="Normal 38 62" xfId="13328"/>
    <cellStyle name="Normal 38 63" xfId="13329"/>
    <cellStyle name="Normal 38 64" xfId="13330"/>
    <cellStyle name="Normal 38 65" xfId="13331"/>
    <cellStyle name="Normal 38 66" xfId="13332"/>
    <cellStyle name="Normal 38 67" xfId="13333"/>
    <cellStyle name="Normal 38 68" xfId="13334"/>
    <cellStyle name="Normal 38 69" xfId="13335"/>
    <cellStyle name="Normal 38 7" xfId="13336"/>
    <cellStyle name="Normal 38 7 2" xfId="13337"/>
    <cellStyle name="Normal 38 70" xfId="13338"/>
    <cellStyle name="Normal 38 8" xfId="13339"/>
    <cellStyle name="Normal 38 8 2" xfId="13340"/>
    <cellStyle name="Normal 38 9" xfId="13341"/>
    <cellStyle name="Normal 38 9 2" xfId="13342"/>
    <cellStyle name="Normal 39" xfId="13343"/>
    <cellStyle name="Normal 39 10" xfId="13344"/>
    <cellStyle name="Normal 39 10 2" xfId="13345"/>
    <cellStyle name="Normal 39 11" xfId="13346"/>
    <cellStyle name="Normal 39 11 2" xfId="13347"/>
    <cellStyle name="Normal 39 12" xfId="13348"/>
    <cellStyle name="Normal 39 12 2" xfId="13349"/>
    <cellStyle name="Normal 39 13" xfId="13350"/>
    <cellStyle name="Normal 39 13 2" xfId="13351"/>
    <cellStyle name="Normal 39 14" xfId="13352"/>
    <cellStyle name="Normal 39 14 2" xfId="13353"/>
    <cellStyle name="Normal 39 15" xfId="13354"/>
    <cellStyle name="Normal 39 15 2" xfId="13355"/>
    <cellStyle name="Normal 39 16" xfId="13356"/>
    <cellStyle name="Normal 39 16 2" xfId="13357"/>
    <cellStyle name="Normal 39 17" xfId="13358"/>
    <cellStyle name="Normal 39 17 2" xfId="13359"/>
    <cellStyle name="Normal 39 18" xfId="13360"/>
    <cellStyle name="Normal 39 18 2" xfId="13361"/>
    <cellStyle name="Normal 39 19" xfId="13362"/>
    <cellStyle name="Normal 39 19 2" xfId="13363"/>
    <cellStyle name="Normal 39 2" xfId="13364"/>
    <cellStyle name="Normal 39 2 2" xfId="13365"/>
    <cellStyle name="Normal 39 20" xfId="13366"/>
    <cellStyle name="Normal 39 20 2" xfId="13367"/>
    <cellStyle name="Normal 39 21" xfId="13368"/>
    <cellStyle name="Normal 39 21 2" xfId="13369"/>
    <cellStyle name="Normal 39 22" xfId="13370"/>
    <cellStyle name="Normal 39 22 2" xfId="13371"/>
    <cellStyle name="Normal 39 23" xfId="13372"/>
    <cellStyle name="Normal 39 24" xfId="13373"/>
    <cellStyle name="Normal 39 25" xfId="13374"/>
    <cellStyle name="Normal 39 26" xfId="13375"/>
    <cellStyle name="Normal 39 27" xfId="13376"/>
    <cellStyle name="Normal 39 28" xfId="13377"/>
    <cellStyle name="Normal 39 29" xfId="13378"/>
    <cellStyle name="Normal 39 3" xfId="13379"/>
    <cellStyle name="Normal 39 3 2" xfId="13380"/>
    <cellStyle name="Normal 39 30" xfId="13381"/>
    <cellStyle name="Normal 39 31" xfId="13382"/>
    <cellStyle name="Normal 39 32" xfId="13383"/>
    <cellStyle name="Normal 39 33" xfId="13384"/>
    <cellStyle name="Normal 39 34" xfId="13385"/>
    <cellStyle name="Normal 39 35" xfId="13386"/>
    <cellStyle name="Normal 39 36" xfId="13387"/>
    <cellStyle name="Normal 39 37" xfId="13388"/>
    <cellStyle name="Normal 39 38" xfId="13389"/>
    <cellStyle name="Normal 39 39" xfId="13390"/>
    <cellStyle name="Normal 39 4" xfId="13391"/>
    <cellStyle name="Normal 39 4 2" xfId="13392"/>
    <cellStyle name="Normal 39 40" xfId="13393"/>
    <cellStyle name="Normal 39 41" xfId="13394"/>
    <cellStyle name="Normal 39 42" xfId="13395"/>
    <cellStyle name="Normal 39 43" xfId="13396"/>
    <cellStyle name="Normal 39 44" xfId="13397"/>
    <cellStyle name="Normal 39 45" xfId="13398"/>
    <cellStyle name="Normal 39 46" xfId="13399"/>
    <cellStyle name="Normal 39 47" xfId="13400"/>
    <cellStyle name="Normal 39 48" xfId="13401"/>
    <cellStyle name="Normal 39 49" xfId="13402"/>
    <cellStyle name="Normal 39 5" xfId="13403"/>
    <cellStyle name="Normal 39 5 2" xfId="13404"/>
    <cellStyle name="Normal 39 50" xfId="13405"/>
    <cellStyle name="Normal 39 51" xfId="13406"/>
    <cellStyle name="Normal 39 52" xfId="13407"/>
    <cellStyle name="Normal 39 53" xfId="13408"/>
    <cellStyle name="Normal 39 54" xfId="13409"/>
    <cellStyle name="Normal 39 55" xfId="13410"/>
    <cellStyle name="Normal 39 56" xfId="13411"/>
    <cellStyle name="Normal 39 57" xfId="13412"/>
    <cellStyle name="Normal 39 58" xfId="13413"/>
    <cellStyle name="Normal 39 59" xfId="13414"/>
    <cellStyle name="Normal 39 6" xfId="13415"/>
    <cellStyle name="Normal 39 6 2" xfId="13416"/>
    <cellStyle name="Normal 39 60" xfId="13417"/>
    <cellStyle name="Normal 39 61" xfId="13418"/>
    <cellStyle name="Normal 39 62" xfId="13419"/>
    <cellStyle name="Normal 39 63" xfId="13420"/>
    <cellStyle name="Normal 39 64" xfId="13421"/>
    <cellStyle name="Normal 39 65" xfId="13422"/>
    <cellStyle name="Normal 39 66" xfId="13423"/>
    <cellStyle name="Normal 39 67" xfId="13424"/>
    <cellStyle name="Normal 39 68" xfId="13425"/>
    <cellStyle name="Normal 39 69" xfId="13426"/>
    <cellStyle name="Normal 39 7" xfId="13427"/>
    <cellStyle name="Normal 39 7 2" xfId="13428"/>
    <cellStyle name="Normal 39 70" xfId="13429"/>
    <cellStyle name="Normal 39 8" xfId="13430"/>
    <cellStyle name="Normal 39 8 2" xfId="13431"/>
    <cellStyle name="Normal 39 9" xfId="13432"/>
    <cellStyle name="Normal 39 9 2" xfId="13433"/>
    <cellStyle name="Normal 4" xfId="13434"/>
    <cellStyle name="Normal 4 10" xfId="13435"/>
    <cellStyle name="Normal 4 11" xfId="13436"/>
    <cellStyle name="Normal 4 12" xfId="13437"/>
    <cellStyle name="Normal 4 13" xfId="13438"/>
    <cellStyle name="Normal 4 14" xfId="13439"/>
    <cellStyle name="Normal 4 15" xfId="13440"/>
    <cellStyle name="Normal 4 16" xfId="13441"/>
    <cellStyle name="Normal 4 17" xfId="13442"/>
    <cellStyle name="Normal 4 18" xfId="13443"/>
    <cellStyle name="Normal 4 19" xfId="13444"/>
    <cellStyle name="Normal 4 2" xfId="13445"/>
    <cellStyle name="Normal 4 2 10" xfId="13446"/>
    <cellStyle name="Normal 4 2 11" xfId="13447"/>
    <cellStyle name="Normal 4 2 12" xfId="13448"/>
    <cellStyle name="Normal 4 2 13" xfId="13449"/>
    <cellStyle name="Normal 4 2 14" xfId="13450"/>
    <cellStyle name="Normal 4 2 15" xfId="13451"/>
    <cellStyle name="Normal 4 2 16" xfId="13452"/>
    <cellStyle name="Normal 4 2 17" xfId="13453"/>
    <cellStyle name="Normal 4 2 18" xfId="13454"/>
    <cellStyle name="Normal 4 2 19" xfId="13455"/>
    <cellStyle name="Normal 4 2 2" xfId="13456"/>
    <cellStyle name="Normal 4 2 2 10" xfId="13457"/>
    <cellStyle name="Normal 4 2 2 11" xfId="13458"/>
    <cellStyle name="Normal 4 2 2 12" xfId="13459"/>
    <cellStyle name="Normal 4 2 2 13" xfId="13460"/>
    <cellStyle name="Normal 4 2 2 14" xfId="13461"/>
    <cellStyle name="Normal 4 2 2 15" xfId="13462"/>
    <cellStyle name="Normal 4 2 2 16" xfId="13463"/>
    <cellStyle name="Normal 4 2 2 17" xfId="13464"/>
    <cellStyle name="Normal 4 2 2 18" xfId="13465"/>
    <cellStyle name="Normal 4 2 2 19" xfId="13466"/>
    <cellStyle name="Normal 4 2 2 2" xfId="13467"/>
    <cellStyle name="Normal 4 2 2 2 10" xfId="13468"/>
    <cellStyle name="Normal 4 2 2 2 11" xfId="13469"/>
    <cellStyle name="Normal 4 2 2 2 12" xfId="13470"/>
    <cellStyle name="Normal 4 2 2 2 13" xfId="13471"/>
    <cellStyle name="Normal 4 2 2 2 14" xfId="13472"/>
    <cellStyle name="Normal 4 2 2 2 15" xfId="13473"/>
    <cellStyle name="Normal 4 2 2 2 16" xfId="13474"/>
    <cellStyle name="Normal 4 2 2 2 17" xfId="13475"/>
    <cellStyle name="Normal 4 2 2 2 18" xfId="13476"/>
    <cellStyle name="Normal 4 2 2 2 19" xfId="13477"/>
    <cellStyle name="Normal 4 2 2 2 2" xfId="13478"/>
    <cellStyle name="Normal 4 2 2 2 2 10" xfId="13479"/>
    <cellStyle name="Normal 4 2 2 2 2 11" xfId="13480"/>
    <cellStyle name="Normal 4 2 2 2 2 12" xfId="13481"/>
    <cellStyle name="Normal 4 2 2 2 2 13" xfId="13482"/>
    <cellStyle name="Normal 4 2 2 2 2 14" xfId="13483"/>
    <cellStyle name="Normal 4 2 2 2 2 15" xfId="13484"/>
    <cellStyle name="Normal 4 2 2 2 2 16" xfId="13485"/>
    <cellStyle name="Normal 4 2 2 2 2 17" xfId="13486"/>
    <cellStyle name="Normal 4 2 2 2 2 18" xfId="13487"/>
    <cellStyle name="Normal 4 2 2 2 2 19" xfId="13488"/>
    <cellStyle name="Normal 4 2 2 2 2 2" xfId="13489"/>
    <cellStyle name="Normal 4 2 2 2 2 2 10" xfId="13490"/>
    <cellStyle name="Normal 4 2 2 2 2 2 11" xfId="13491"/>
    <cellStyle name="Normal 4 2 2 2 2 2 12" xfId="13492"/>
    <cellStyle name="Normal 4 2 2 2 2 2 13" xfId="13493"/>
    <cellStyle name="Normal 4 2 2 2 2 2 14" xfId="13494"/>
    <cellStyle name="Normal 4 2 2 2 2 2 15" xfId="13495"/>
    <cellStyle name="Normal 4 2 2 2 2 2 16" xfId="13496"/>
    <cellStyle name="Normal 4 2 2 2 2 2 17" xfId="13497"/>
    <cellStyle name="Normal 4 2 2 2 2 2 18" xfId="13498"/>
    <cellStyle name="Normal 4 2 2 2 2 2 2" xfId="13499"/>
    <cellStyle name="Normal 4 2 2 2 2 2 3" xfId="13500"/>
    <cellStyle name="Normal 4 2 2 2 2 2 4" xfId="13501"/>
    <cellStyle name="Normal 4 2 2 2 2 2 5" xfId="13502"/>
    <cellStyle name="Normal 4 2 2 2 2 2 6" xfId="13503"/>
    <cellStyle name="Normal 4 2 2 2 2 2 7" xfId="13504"/>
    <cellStyle name="Normal 4 2 2 2 2 2 8" xfId="13505"/>
    <cellStyle name="Normal 4 2 2 2 2 2 9" xfId="13506"/>
    <cellStyle name="Normal 4 2 2 2 2 3" xfId="13507"/>
    <cellStyle name="Normal 4 2 2 2 2 4" xfId="13508"/>
    <cellStyle name="Normal 4 2 2 2 2 5" xfId="13509"/>
    <cellStyle name="Normal 4 2 2 2 2 6" xfId="13510"/>
    <cellStyle name="Normal 4 2 2 2 2 7" xfId="13511"/>
    <cellStyle name="Normal 4 2 2 2 2 8" xfId="13512"/>
    <cellStyle name="Normal 4 2 2 2 2 9" xfId="13513"/>
    <cellStyle name="Normal 4 2 2 2 2_ELEC SAP FCST UPLOAD" xfId="13514"/>
    <cellStyle name="Normal 4 2 2 2 20" xfId="13515"/>
    <cellStyle name="Normal 4 2 2 2 21" xfId="13516"/>
    <cellStyle name="Normal 4 2 2 2 22" xfId="13517"/>
    <cellStyle name="Normal 4 2 2 2 3" xfId="13518"/>
    <cellStyle name="Normal 4 2 2 2 4" xfId="13519"/>
    <cellStyle name="Normal 4 2 2 2 5" xfId="13520"/>
    <cellStyle name="Normal 4 2 2 2 6" xfId="13521"/>
    <cellStyle name="Normal 4 2 2 2 7" xfId="13522"/>
    <cellStyle name="Normal 4 2 2 2 8" xfId="13523"/>
    <cellStyle name="Normal 4 2 2 2 9" xfId="13524"/>
    <cellStyle name="Normal 4 2 2 2_ELEC SAP FCST UPLOAD" xfId="13525"/>
    <cellStyle name="Normal 4 2 2 20" xfId="13526"/>
    <cellStyle name="Normal 4 2 2 21" xfId="13527"/>
    <cellStyle name="Normal 4 2 2 22" xfId="13528"/>
    <cellStyle name="Normal 4 2 2 3" xfId="13529"/>
    <cellStyle name="Normal 4 2 2 3 2" xfId="13530"/>
    <cellStyle name="Normal 4 2 2 3 3" xfId="13531"/>
    <cellStyle name="Normal 4 2 2 3_ELEC SAP FCST UPLOAD" xfId="13532"/>
    <cellStyle name="Normal 4 2 2 4" xfId="13533"/>
    <cellStyle name="Normal 4 2 2 5" xfId="13534"/>
    <cellStyle name="Normal 4 2 2 6" xfId="13535"/>
    <cellStyle name="Normal 4 2 2 7" xfId="13536"/>
    <cellStyle name="Normal 4 2 2 8" xfId="13537"/>
    <cellStyle name="Normal 4 2 2 9" xfId="13538"/>
    <cellStyle name="Normal 4 2 2_ELEC SAP FCST UPLOAD" xfId="13539"/>
    <cellStyle name="Normal 4 2 20" xfId="13540"/>
    <cellStyle name="Normal 4 2 21" xfId="13541"/>
    <cellStyle name="Normal 4 2 22" xfId="13542"/>
    <cellStyle name="Normal 4 2 23" xfId="13543"/>
    <cellStyle name="Normal 4 2 3" xfId="13544"/>
    <cellStyle name="Normal 4 2 3 2" xfId="13545"/>
    <cellStyle name="Normal 4 2 3 3" xfId="13546"/>
    <cellStyle name="Normal 4 2 3_ELEC SAP FCST UPLOAD" xfId="13547"/>
    <cellStyle name="Normal 4 2 4" xfId="13548"/>
    <cellStyle name="Normal 4 2 5" xfId="13549"/>
    <cellStyle name="Normal 4 2 6" xfId="13550"/>
    <cellStyle name="Normal 4 2 7" xfId="13551"/>
    <cellStyle name="Normal 4 2 8" xfId="13552"/>
    <cellStyle name="Normal 4 2 9" xfId="13553"/>
    <cellStyle name="Normal 4 2_ELEC SAP FCST UPLOAD" xfId="13554"/>
    <cellStyle name="Normal 4 20" xfId="13555"/>
    <cellStyle name="Normal 4 21" xfId="13556"/>
    <cellStyle name="Normal 4 22" xfId="13557"/>
    <cellStyle name="Normal 4 23" xfId="13558"/>
    <cellStyle name="Normal 4 24" xfId="13559"/>
    <cellStyle name="Normal 4 25" xfId="13560"/>
    <cellStyle name="Normal 4 26" xfId="13561"/>
    <cellStyle name="Normal 4 27" xfId="13562"/>
    <cellStyle name="Normal 4 28" xfId="13563"/>
    <cellStyle name="Normal 4 29" xfId="13564"/>
    <cellStyle name="Normal 4 3" xfId="13565"/>
    <cellStyle name="Normal 4 3 2" xfId="13566"/>
    <cellStyle name="Normal 4 3 2 2" xfId="13567"/>
    <cellStyle name="Normal 4 3 2 3" xfId="13568"/>
    <cellStyle name="Normal 4 3 2_ELEC SAP FCST UPLOAD" xfId="13569"/>
    <cellStyle name="Normal 4 3 3" xfId="13570"/>
    <cellStyle name="Normal 4 3 4" xfId="13571"/>
    <cellStyle name="Normal 4 3 5" xfId="13572"/>
    <cellStyle name="Normal 4 3 6" xfId="13573"/>
    <cellStyle name="Normal 4 3_ELEC SAP FCST UPLOAD" xfId="13574"/>
    <cellStyle name="Normal 4 30" xfId="13575"/>
    <cellStyle name="Normal 4 31" xfId="13576"/>
    <cellStyle name="Normal 4 32" xfId="13577"/>
    <cellStyle name="Normal 4 33" xfId="13578"/>
    <cellStyle name="Normal 4 34" xfId="13579"/>
    <cellStyle name="Normal 4 35" xfId="13580"/>
    <cellStyle name="Normal 4 36" xfId="13581"/>
    <cellStyle name="Normal 4 37" xfId="13582"/>
    <cellStyle name="Normal 4 38" xfId="13583"/>
    <cellStyle name="Normal 4 39" xfId="13584"/>
    <cellStyle name="Normal 4 4" xfId="13585"/>
    <cellStyle name="Normal 4 40" xfId="13586"/>
    <cellStyle name="Normal 4 41" xfId="13587"/>
    <cellStyle name="Normal 4 42" xfId="13588"/>
    <cellStyle name="Normal 4 43" xfId="13589"/>
    <cellStyle name="Normal 4 44" xfId="13590"/>
    <cellStyle name="Normal 4 45" xfId="13591"/>
    <cellStyle name="Normal 4 46" xfId="13592"/>
    <cellStyle name="Normal 4 47" xfId="13593"/>
    <cellStyle name="Normal 4 48" xfId="13594"/>
    <cellStyle name="Normal 4 49" xfId="13595"/>
    <cellStyle name="Normal 4 5" xfId="13596"/>
    <cellStyle name="Normal 4 50" xfId="13597"/>
    <cellStyle name="Normal 4 51" xfId="13598"/>
    <cellStyle name="Normal 4 52" xfId="13599"/>
    <cellStyle name="Normal 4 53" xfId="13600"/>
    <cellStyle name="Normal 4 54" xfId="13601"/>
    <cellStyle name="Normal 4 55" xfId="13602"/>
    <cellStyle name="Normal 4 56" xfId="13603"/>
    <cellStyle name="Normal 4 57" xfId="13604"/>
    <cellStyle name="Normal 4 58" xfId="13605"/>
    <cellStyle name="Normal 4 59" xfId="13606"/>
    <cellStyle name="Normal 4 6" xfId="13607"/>
    <cellStyle name="Normal 4 60" xfId="13608"/>
    <cellStyle name="Normal 4 61" xfId="13609"/>
    <cellStyle name="Normal 4 62" xfId="13610"/>
    <cellStyle name="Normal 4 63" xfId="13611"/>
    <cellStyle name="Normal 4 64" xfId="13612"/>
    <cellStyle name="Normal 4 65" xfId="13613"/>
    <cellStyle name="Normal 4 66" xfId="13614"/>
    <cellStyle name="Normal 4 67" xfId="13615"/>
    <cellStyle name="Normal 4 68" xfId="13616"/>
    <cellStyle name="Normal 4 69" xfId="13617"/>
    <cellStyle name="Normal 4 7" xfId="13618"/>
    <cellStyle name="Normal 4 7 10" xfId="13619"/>
    <cellStyle name="Normal 4 7 11" xfId="13620"/>
    <cellStyle name="Normal 4 7 12" xfId="13621"/>
    <cellStyle name="Normal 4 7 13" xfId="13622"/>
    <cellStyle name="Normal 4 7 14" xfId="13623"/>
    <cellStyle name="Normal 4 7 15" xfId="13624"/>
    <cellStyle name="Normal 4 7 16" xfId="13625"/>
    <cellStyle name="Normal 4 7 17" xfId="13626"/>
    <cellStyle name="Normal 4 7 2" xfId="13627"/>
    <cellStyle name="Normal 4 7 3" xfId="13628"/>
    <cellStyle name="Normal 4 7 4" xfId="13629"/>
    <cellStyle name="Normal 4 7 5" xfId="13630"/>
    <cellStyle name="Normal 4 7 6" xfId="13631"/>
    <cellStyle name="Normal 4 7 7" xfId="13632"/>
    <cellStyle name="Normal 4 7 8" xfId="13633"/>
    <cellStyle name="Normal 4 7 9" xfId="13634"/>
    <cellStyle name="Normal 4 70" xfId="13635"/>
    <cellStyle name="Normal 4 71" xfId="13636"/>
    <cellStyle name="Normal 4 72" xfId="13637"/>
    <cellStyle name="Normal 4 73" xfId="13638"/>
    <cellStyle name="Normal 4 74" xfId="13639"/>
    <cellStyle name="Normal 4 75" xfId="13640"/>
    <cellStyle name="Normal 4 76" xfId="13641"/>
    <cellStyle name="Normal 4 77" xfId="13642"/>
    <cellStyle name="Normal 4 78" xfId="13643"/>
    <cellStyle name="Normal 4 79" xfId="13644"/>
    <cellStyle name="Normal 4 8" xfId="13645"/>
    <cellStyle name="Normal 4 80" xfId="13646"/>
    <cellStyle name="Normal 4 81" xfId="13647"/>
    <cellStyle name="Normal 4 82" xfId="13648"/>
    <cellStyle name="Normal 4 83" xfId="13649"/>
    <cellStyle name="Normal 4 84" xfId="13650"/>
    <cellStyle name="Normal 4 85" xfId="13651"/>
    <cellStyle name="Normal 4 9" xfId="13652"/>
    <cellStyle name="Normal 4 9 2" xfId="13653"/>
    <cellStyle name="Normal 4_Book1" xfId="13654"/>
    <cellStyle name="Normal 40" xfId="13655"/>
    <cellStyle name="Normal 40 10" xfId="13656"/>
    <cellStyle name="Normal 40 10 2" xfId="13657"/>
    <cellStyle name="Normal 40 11" xfId="13658"/>
    <cellStyle name="Normal 40 11 2" xfId="13659"/>
    <cellStyle name="Normal 40 12" xfId="13660"/>
    <cellStyle name="Normal 40 12 2" xfId="13661"/>
    <cellStyle name="Normal 40 13" xfId="13662"/>
    <cellStyle name="Normal 40 13 2" xfId="13663"/>
    <cellStyle name="Normal 40 14" xfId="13664"/>
    <cellStyle name="Normal 40 14 2" xfId="13665"/>
    <cellStyle name="Normal 40 15" xfId="13666"/>
    <cellStyle name="Normal 40 15 2" xfId="13667"/>
    <cellStyle name="Normal 40 16" xfId="13668"/>
    <cellStyle name="Normal 40 16 2" xfId="13669"/>
    <cellStyle name="Normal 40 17" xfId="13670"/>
    <cellStyle name="Normal 40 17 2" xfId="13671"/>
    <cellStyle name="Normal 40 18" xfId="13672"/>
    <cellStyle name="Normal 40 18 2" xfId="13673"/>
    <cellStyle name="Normal 40 19" xfId="13674"/>
    <cellStyle name="Normal 40 19 2" xfId="13675"/>
    <cellStyle name="Normal 40 2" xfId="13676"/>
    <cellStyle name="Normal 40 2 2" xfId="13677"/>
    <cellStyle name="Normal 40 20" xfId="13678"/>
    <cellStyle name="Normal 40 20 2" xfId="13679"/>
    <cellStyle name="Normal 40 21" xfId="13680"/>
    <cellStyle name="Normal 40 21 2" xfId="13681"/>
    <cellStyle name="Normal 40 22" xfId="13682"/>
    <cellStyle name="Normal 40 22 2" xfId="13683"/>
    <cellStyle name="Normal 40 23" xfId="13684"/>
    <cellStyle name="Normal 40 24" xfId="13685"/>
    <cellStyle name="Normal 40 25" xfId="13686"/>
    <cellStyle name="Normal 40 26" xfId="13687"/>
    <cellStyle name="Normal 40 27" xfId="13688"/>
    <cellStyle name="Normal 40 28" xfId="13689"/>
    <cellStyle name="Normal 40 29" xfId="13690"/>
    <cellStyle name="Normal 40 3" xfId="13691"/>
    <cellStyle name="Normal 40 3 2" xfId="13692"/>
    <cellStyle name="Normal 40 30" xfId="13693"/>
    <cellStyle name="Normal 40 31" xfId="13694"/>
    <cellStyle name="Normal 40 32" xfId="13695"/>
    <cellStyle name="Normal 40 33" xfId="13696"/>
    <cellStyle name="Normal 40 34" xfId="13697"/>
    <cellStyle name="Normal 40 35" xfId="13698"/>
    <cellStyle name="Normal 40 36" xfId="13699"/>
    <cellStyle name="Normal 40 37" xfId="13700"/>
    <cellStyle name="Normal 40 38" xfId="13701"/>
    <cellStyle name="Normal 40 39" xfId="13702"/>
    <cellStyle name="Normal 40 4" xfId="13703"/>
    <cellStyle name="Normal 40 4 2" xfId="13704"/>
    <cellStyle name="Normal 40 40" xfId="13705"/>
    <cellStyle name="Normal 40 41" xfId="13706"/>
    <cellStyle name="Normal 40 42" xfId="13707"/>
    <cellStyle name="Normal 40 43" xfId="13708"/>
    <cellStyle name="Normal 40 44" xfId="13709"/>
    <cellStyle name="Normal 40 45" xfId="13710"/>
    <cellStyle name="Normal 40 46" xfId="13711"/>
    <cellStyle name="Normal 40 47" xfId="13712"/>
    <cellStyle name="Normal 40 48" xfId="13713"/>
    <cellStyle name="Normal 40 49" xfId="13714"/>
    <cellStyle name="Normal 40 5" xfId="13715"/>
    <cellStyle name="Normal 40 5 2" xfId="13716"/>
    <cellStyle name="Normal 40 50" xfId="13717"/>
    <cellStyle name="Normal 40 51" xfId="13718"/>
    <cellStyle name="Normal 40 52" xfId="13719"/>
    <cellStyle name="Normal 40 53" xfId="13720"/>
    <cellStyle name="Normal 40 54" xfId="13721"/>
    <cellStyle name="Normal 40 55" xfId="13722"/>
    <cellStyle name="Normal 40 56" xfId="13723"/>
    <cellStyle name="Normal 40 57" xfId="13724"/>
    <cellStyle name="Normal 40 58" xfId="13725"/>
    <cellStyle name="Normal 40 59" xfId="13726"/>
    <cellStyle name="Normal 40 6" xfId="13727"/>
    <cellStyle name="Normal 40 6 2" xfId="13728"/>
    <cellStyle name="Normal 40 60" xfId="13729"/>
    <cellStyle name="Normal 40 61" xfId="13730"/>
    <cellStyle name="Normal 40 62" xfId="13731"/>
    <cellStyle name="Normal 40 63" xfId="13732"/>
    <cellStyle name="Normal 40 64" xfId="13733"/>
    <cellStyle name="Normal 40 65" xfId="13734"/>
    <cellStyle name="Normal 40 66" xfId="13735"/>
    <cellStyle name="Normal 40 67" xfId="13736"/>
    <cellStyle name="Normal 40 68" xfId="13737"/>
    <cellStyle name="Normal 40 69" xfId="13738"/>
    <cellStyle name="Normal 40 7" xfId="13739"/>
    <cellStyle name="Normal 40 7 2" xfId="13740"/>
    <cellStyle name="Normal 40 70" xfId="13741"/>
    <cellStyle name="Normal 40 8" xfId="13742"/>
    <cellStyle name="Normal 40 8 2" xfId="13743"/>
    <cellStyle name="Normal 40 9" xfId="13744"/>
    <cellStyle name="Normal 40 9 2" xfId="13745"/>
    <cellStyle name="Normal 41" xfId="13746"/>
    <cellStyle name="Normal 41 10" xfId="13747"/>
    <cellStyle name="Normal 41 10 2" xfId="13748"/>
    <cellStyle name="Normal 41 11" xfId="13749"/>
    <cellStyle name="Normal 41 11 2" xfId="13750"/>
    <cellStyle name="Normal 41 12" xfId="13751"/>
    <cellStyle name="Normal 41 12 2" xfId="13752"/>
    <cellStyle name="Normal 41 13" xfId="13753"/>
    <cellStyle name="Normal 41 13 2" xfId="13754"/>
    <cellStyle name="Normal 41 14" xfId="13755"/>
    <cellStyle name="Normal 41 14 2" xfId="13756"/>
    <cellStyle name="Normal 41 15" xfId="13757"/>
    <cellStyle name="Normal 41 15 2" xfId="13758"/>
    <cellStyle name="Normal 41 16" xfId="13759"/>
    <cellStyle name="Normal 41 16 2" xfId="13760"/>
    <cellStyle name="Normal 41 17" xfId="13761"/>
    <cellStyle name="Normal 41 17 2" xfId="13762"/>
    <cellStyle name="Normal 41 18" xfId="13763"/>
    <cellStyle name="Normal 41 18 2" xfId="13764"/>
    <cellStyle name="Normal 41 19" xfId="13765"/>
    <cellStyle name="Normal 41 19 2" xfId="13766"/>
    <cellStyle name="Normal 41 2" xfId="13767"/>
    <cellStyle name="Normal 41 2 2" xfId="13768"/>
    <cellStyle name="Normal 41 20" xfId="13769"/>
    <cellStyle name="Normal 41 20 2" xfId="13770"/>
    <cellStyle name="Normal 41 21" xfId="13771"/>
    <cellStyle name="Normal 41 21 2" xfId="13772"/>
    <cellStyle name="Normal 41 22" xfId="13773"/>
    <cellStyle name="Normal 41 22 2" xfId="13774"/>
    <cellStyle name="Normal 41 23" xfId="13775"/>
    <cellStyle name="Normal 41 24" xfId="13776"/>
    <cellStyle name="Normal 41 25" xfId="13777"/>
    <cellStyle name="Normal 41 26" xfId="13778"/>
    <cellStyle name="Normal 41 27" xfId="13779"/>
    <cellStyle name="Normal 41 28" xfId="13780"/>
    <cellStyle name="Normal 41 29" xfId="13781"/>
    <cellStyle name="Normal 41 3" xfId="13782"/>
    <cellStyle name="Normal 41 3 2" xfId="13783"/>
    <cellStyle name="Normal 41 30" xfId="13784"/>
    <cellStyle name="Normal 41 31" xfId="13785"/>
    <cellStyle name="Normal 41 32" xfId="13786"/>
    <cellStyle name="Normal 41 33" xfId="13787"/>
    <cellStyle name="Normal 41 34" xfId="13788"/>
    <cellStyle name="Normal 41 35" xfId="13789"/>
    <cellStyle name="Normal 41 36" xfId="13790"/>
    <cellStyle name="Normal 41 37" xfId="13791"/>
    <cellStyle name="Normal 41 38" xfId="13792"/>
    <cellStyle name="Normal 41 39" xfId="13793"/>
    <cellStyle name="Normal 41 4" xfId="13794"/>
    <cellStyle name="Normal 41 4 2" xfId="13795"/>
    <cellStyle name="Normal 41 40" xfId="13796"/>
    <cellStyle name="Normal 41 41" xfId="13797"/>
    <cellStyle name="Normal 41 42" xfId="13798"/>
    <cellStyle name="Normal 41 43" xfId="13799"/>
    <cellStyle name="Normal 41 44" xfId="13800"/>
    <cellStyle name="Normal 41 45" xfId="13801"/>
    <cellStyle name="Normal 41 46" xfId="13802"/>
    <cellStyle name="Normal 41 47" xfId="13803"/>
    <cellStyle name="Normal 41 48" xfId="13804"/>
    <cellStyle name="Normal 41 49" xfId="13805"/>
    <cellStyle name="Normal 41 5" xfId="13806"/>
    <cellStyle name="Normal 41 5 2" xfId="13807"/>
    <cellStyle name="Normal 41 50" xfId="13808"/>
    <cellStyle name="Normal 41 51" xfId="13809"/>
    <cellStyle name="Normal 41 52" xfId="13810"/>
    <cellStyle name="Normal 41 53" xfId="13811"/>
    <cellStyle name="Normal 41 54" xfId="13812"/>
    <cellStyle name="Normal 41 55" xfId="13813"/>
    <cellStyle name="Normal 41 56" xfId="13814"/>
    <cellStyle name="Normal 41 57" xfId="13815"/>
    <cellStyle name="Normal 41 58" xfId="13816"/>
    <cellStyle name="Normal 41 59" xfId="13817"/>
    <cellStyle name="Normal 41 6" xfId="13818"/>
    <cellStyle name="Normal 41 6 2" xfId="13819"/>
    <cellStyle name="Normal 41 60" xfId="13820"/>
    <cellStyle name="Normal 41 61" xfId="13821"/>
    <cellStyle name="Normal 41 62" xfId="13822"/>
    <cellStyle name="Normal 41 63" xfId="13823"/>
    <cellStyle name="Normal 41 64" xfId="13824"/>
    <cellStyle name="Normal 41 65" xfId="13825"/>
    <cellStyle name="Normal 41 66" xfId="13826"/>
    <cellStyle name="Normal 41 67" xfId="13827"/>
    <cellStyle name="Normal 41 68" xfId="13828"/>
    <cellStyle name="Normal 41 69" xfId="13829"/>
    <cellStyle name="Normal 41 7" xfId="13830"/>
    <cellStyle name="Normal 41 7 2" xfId="13831"/>
    <cellStyle name="Normal 41 70" xfId="13832"/>
    <cellStyle name="Normal 41 8" xfId="13833"/>
    <cellStyle name="Normal 41 8 2" xfId="13834"/>
    <cellStyle name="Normal 41 9" xfId="13835"/>
    <cellStyle name="Normal 41 9 2" xfId="13836"/>
    <cellStyle name="Normal 42" xfId="13837"/>
    <cellStyle name="Normal 42 10" xfId="13838"/>
    <cellStyle name="Normal 42 10 2" xfId="13839"/>
    <cellStyle name="Normal 42 11" xfId="13840"/>
    <cellStyle name="Normal 42 11 2" xfId="13841"/>
    <cellStyle name="Normal 42 12" xfId="13842"/>
    <cellStyle name="Normal 42 12 2" xfId="13843"/>
    <cellStyle name="Normal 42 13" xfId="13844"/>
    <cellStyle name="Normal 42 13 2" xfId="13845"/>
    <cellStyle name="Normal 42 14" xfId="13846"/>
    <cellStyle name="Normal 42 14 2" xfId="13847"/>
    <cellStyle name="Normal 42 15" xfId="13848"/>
    <cellStyle name="Normal 42 15 2" xfId="13849"/>
    <cellStyle name="Normal 42 16" xfId="13850"/>
    <cellStyle name="Normal 42 16 2" xfId="13851"/>
    <cellStyle name="Normal 42 17" xfId="13852"/>
    <cellStyle name="Normal 42 17 2" xfId="13853"/>
    <cellStyle name="Normal 42 18" xfId="13854"/>
    <cellStyle name="Normal 42 18 2" xfId="13855"/>
    <cellStyle name="Normal 42 19" xfId="13856"/>
    <cellStyle name="Normal 42 19 2" xfId="13857"/>
    <cellStyle name="Normal 42 2" xfId="13858"/>
    <cellStyle name="Normal 42 2 2" xfId="13859"/>
    <cellStyle name="Normal 42 20" xfId="13860"/>
    <cellStyle name="Normal 42 20 2" xfId="13861"/>
    <cellStyle name="Normal 42 21" xfId="13862"/>
    <cellStyle name="Normal 42 21 2" xfId="13863"/>
    <cellStyle name="Normal 42 22" xfId="13864"/>
    <cellStyle name="Normal 42 22 2" xfId="13865"/>
    <cellStyle name="Normal 42 23" xfId="13866"/>
    <cellStyle name="Normal 42 24" xfId="13867"/>
    <cellStyle name="Normal 42 25" xfId="13868"/>
    <cellStyle name="Normal 42 26" xfId="13869"/>
    <cellStyle name="Normal 42 27" xfId="13870"/>
    <cellStyle name="Normal 42 28" xfId="13871"/>
    <cellStyle name="Normal 42 29" xfId="13872"/>
    <cellStyle name="Normal 42 3" xfId="13873"/>
    <cellStyle name="Normal 42 3 2" xfId="13874"/>
    <cellStyle name="Normal 42 30" xfId="13875"/>
    <cellStyle name="Normal 42 31" xfId="13876"/>
    <cellStyle name="Normal 42 32" xfId="13877"/>
    <cellStyle name="Normal 42 33" xfId="13878"/>
    <cellStyle name="Normal 42 34" xfId="13879"/>
    <cellStyle name="Normal 42 35" xfId="13880"/>
    <cellStyle name="Normal 42 36" xfId="13881"/>
    <cellStyle name="Normal 42 37" xfId="13882"/>
    <cellStyle name="Normal 42 38" xfId="13883"/>
    <cellStyle name="Normal 42 39" xfId="13884"/>
    <cellStyle name="Normal 42 4" xfId="13885"/>
    <cellStyle name="Normal 42 4 2" xfId="13886"/>
    <cellStyle name="Normal 42 40" xfId="13887"/>
    <cellStyle name="Normal 42 41" xfId="13888"/>
    <cellStyle name="Normal 42 42" xfId="13889"/>
    <cellStyle name="Normal 42 43" xfId="13890"/>
    <cellStyle name="Normal 42 44" xfId="13891"/>
    <cellStyle name="Normal 42 45" xfId="13892"/>
    <cellStyle name="Normal 42 46" xfId="13893"/>
    <cellStyle name="Normal 42 47" xfId="13894"/>
    <cellStyle name="Normal 42 48" xfId="13895"/>
    <cellStyle name="Normal 42 49" xfId="13896"/>
    <cellStyle name="Normal 42 5" xfId="13897"/>
    <cellStyle name="Normal 42 5 2" xfId="13898"/>
    <cellStyle name="Normal 42 50" xfId="13899"/>
    <cellStyle name="Normal 42 51" xfId="13900"/>
    <cellStyle name="Normal 42 52" xfId="13901"/>
    <cellStyle name="Normal 42 53" xfId="13902"/>
    <cellStyle name="Normal 42 54" xfId="13903"/>
    <cellStyle name="Normal 42 55" xfId="13904"/>
    <cellStyle name="Normal 42 56" xfId="13905"/>
    <cellStyle name="Normal 42 57" xfId="13906"/>
    <cellStyle name="Normal 42 58" xfId="13907"/>
    <cellStyle name="Normal 42 59" xfId="13908"/>
    <cellStyle name="Normal 42 6" xfId="13909"/>
    <cellStyle name="Normal 42 6 2" xfId="13910"/>
    <cellStyle name="Normal 42 60" xfId="13911"/>
    <cellStyle name="Normal 42 61" xfId="13912"/>
    <cellStyle name="Normal 42 62" xfId="13913"/>
    <cellStyle name="Normal 42 63" xfId="13914"/>
    <cellStyle name="Normal 42 64" xfId="13915"/>
    <cellStyle name="Normal 42 65" xfId="13916"/>
    <cellStyle name="Normal 42 66" xfId="13917"/>
    <cellStyle name="Normal 42 67" xfId="13918"/>
    <cellStyle name="Normal 42 68" xfId="13919"/>
    <cellStyle name="Normal 42 69" xfId="13920"/>
    <cellStyle name="Normal 42 7" xfId="13921"/>
    <cellStyle name="Normal 42 7 2" xfId="13922"/>
    <cellStyle name="Normal 42 70" xfId="13923"/>
    <cellStyle name="Normal 42 8" xfId="13924"/>
    <cellStyle name="Normal 42 8 2" xfId="13925"/>
    <cellStyle name="Normal 42 9" xfId="13926"/>
    <cellStyle name="Normal 42 9 2" xfId="13927"/>
    <cellStyle name="Normal 43" xfId="13928"/>
    <cellStyle name="Normal 43 10" xfId="13929"/>
    <cellStyle name="Normal 43 10 2" xfId="13930"/>
    <cellStyle name="Normal 43 11" xfId="13931"/>
    <cellStyle name="Normal 43 11 2" xfId="13932"/>
    <cellStyle name="Normal 43 12" xfId="13933"/>
    <cellStyle name="Normal 43 12 2" xfId="13934"/>
    <cellStyle name="Normal 43 13" xfId="13935"/>
    <cellStyle name="Normal 43 13 2" xfId="13936"/>
    <cellStyle name="Normal 43 14" xfId="13937"/>
    <cellStyle name="Normal 43 14 2" xfId="13938"/>
    <cellStyle name="Normal 43 15" xfId="13939"/>
    <cellStyle name="Normal 43 15 2" xfId="13940"/>
    <cellStyle name="Normal 43 16" xfId="13941"/>
    <cellStyle name="Normal 43 16 2" xfId="13942"/>
    <cellStyle name="Normal 43 17" xfId="13943"/>
    <cellStyle name="Normal 43 17 2" xfId="13944"/>
    <cellStyle name="Normal 43 18" xfId="13945"/>
    <cellStyle name="Normal 43 18 2" xfId="13946"/>
    <cellStyle name="Normal 43 19" xfId="13947"/>
    <cellStyle name="Normal 43 19 2" xfId="13948"/>
    <cellStyle name="Normal 43 2" xfId="13949"/>
    <cellStyle name="Normal 43 2 2" xfId="13950"/>
    <cellStyle name="Normal 43 20" xfId="13951"/>
    <cellStyle name="Normal 43 20 2" xfId="13952"/>
    <cellStyle name="Normal 43 21" xfId="13953"/>
    <cellStyle name="Normal 43 21 2" xfId="13954"/>
    <cellStyle name="Normal 43 22" xfId="13955"/>
    <cellStyle name="Normal 43 22 2" xfId="13956"/>
    <cellStyle name="Normal 43 23" xfId="13957"/>
    <cellStyle name="Normal 43 24" xfId="13958"/>
    <cellStyle name="Normal 43 25" xfId="13959"/>
    <cellStyle name="Normal 43 26" xfId="13960"/>
    <cellStyle name="Normal 43 27" xfId="13961"/>
    <cellStyle name="Normal 43 28" xfId="13962"/>
    <cellStyle name="Normal 43 29" xfId="13963"/>
    <cellStyle name="Normal 43 3" xfId="13964"/>
    <cellStyle name="Normal 43 3 2" xfId="13965"/>
    <cellStyle name="Normal 43 30" xfId="13966"/>
    <cellStyle name="Normal 43 31" xfId="13967"/>
    <cellStyle name="Normal 43 32" xfId="13968"/>
    <cellStyle name="Normal 43 33" xfId="13969"/>
    <cellStyle name="Normal 43 34" xfId="13970"/>
    <cellStyle name="Normal 43 35" xfId="13971"/>
    <cellStyle name="Normal 43 36" xfId="13972"/>
    <cellStyle name="Normal 43 37" xfId="13973"/>
    <cellStyle name="Normal 43 38" xfId="13974"/>
    <cellStyle name="Normal 43 39" xfId="13975"/>
    <cellStyle name="Normal 43 4" xfId="13976"/>
    <cellStyle name="Normal 43 4 2" xfId="13977"/>
    <cellStyle name="Normal 43 40" xfId="13978"/>
    <cellStyle name="Normal 43 41" xfId="13979"/>
    <cellStyle name="Normal 43 42" xfId="13980"/>
    <cellStyle name="Normal 43 43" xfId="13981"/>
    <cellStyle name="Normal 43 44" xfId="13982"/>
    <cellStyle name="Normal 43 45" xfId="13983"/>
    <cellStyle name="Normal 43 46" xfId="13984"/>
    <cellStyle name="Normal 43 47" xfId="13985"/>
    <cellStyle name="Normal 43 48" xfId="13986"/>
    <cellStyle name="Normal 43 49" xfId="13987"/>
    <cellStyle name="Normal 43 5" xfId="13988"/>
    <cellStyle name="Normal 43 5 2" xfId="13989"/>
    <cellStyle name="Normal 43 50" xfId="13990"/>
    <cellStyle name="Normal 43 51" xfId="13991"/>
    <cellStyle name="Normal 43 52" xfId="13992"/>
    <cellStyle name="Normal 43 53" xfId="13993"/>
    <cellStyle name="Normal 43 54" xfId="13994"/>
    <cellStyle name="Normal 43 55" xfId="13995"/>
    <cellStyle name="Normal 43 56" xfId="13996"/>
    <cellStyle name="Normal 43 57" xfId="13997"/>
    <cellStyle name="Normal 43 58" xfId="13998"/>
    <cellStyle name="Normal 43 59" xfId="13999"/>
    <cellStyle name="Normal 43 6" xfId="14000"/>
    <cellStyle name="Normal 43 6 2" xfId="14001"/>
    <cellStyle name="Normal 43 60" xfId="14002"/>
    <cellStyle name="Normal 43 61" xfId="14003"/>
    <cellStyle name="Normal 43 62" xfId="14004"/>
    <cellStyle name="Normal 43 63" xfId="14005"/>
    <cellStyle name="Normal 43 64" xfId="14006"/>
    <cellStyle name="Normal 43 65" xfId="14007"/>
    <cellStyle name="Normal 43 66" xfId="14008"/>
    <cellStyle name="Normal 43 67" xfId="14009"/>
    <cellStyle name="Normal 43 68" xfId="14010"/>
    <cellStyle name="Normal 43 69" xfId="14011"/>
    <cellStyle name="Normal 43 7" xfId="14012"/>
    <cellStyle name="Normal 43 7 2" xfId="14013"/>
    <cellStyle name="Normal 43 70" xfId="14014"/>
    <cellStyle name="Normal 43 8" xfId="14015"/>
    <cellStyle name="Normal 43 8 2" xfId="14016"/>
    <cellStyle name="Normal 43 9" xfId="14017"/>
    <cellStyle name="Normal 43 9 2" xfId="14018"/>
    <cellStyle name="Normal 44" xfId="14019"/>
    <cellStyle name="Normal 44 10" xfId="14020"/>
    <cellStyle name="Normal 44 10 2" xfId="14021"/>
    <cellStyle name="Normal 44 11" xfId="14022"/>
    <cellStyle name="Normal 44 11 2" xfId="14023"/>
    <cellStyle name="Normal 44 12" xfId="14024"/>
    <cellStyle name="Normal 44 12 2" xfId="14025"/>
    <cellStyle name="Normal 44 13" xfId="14026"/>
    <cellStyle name="Normal 44 13 2" xfId="14027"/>
    <cellStyle name="Normal 44 14" xfId="14028"/>
    <cellStyle name="Normal 44 14 2" xfId="14029"/>
    <cellStyle name="Normal 44 15" xfId="14030"/>
    <cellStyle name="Normal 44 15 2" xfId="14031"/>
    <cellStyle name="Normal 44 16" xfId="14032"/>
    <cellStyle name="Normal 44 16 2" xfId="14033"/>
    <cellStyle name="Normal 44 17" xfId="14034"/>
    <cellStyle name="Normal 44 17 2" xfId="14035"/>
    <cellStyle name="Normal 44 18" xfId="14036"/>
    <cellStyle name="Normal 44 18 2" xfId="14037"/>
    <cellStyle name="Normal 44 19" xfId="14038"/>
    <cellStyle name="Normal 44 19 2" xfId="14039"/>
    <cellStyle name="Normal 44 2" xfId="14040"/>
    <cellStyle name="Normal 44 2 2" xfId="14041"/>
    <cellStyle name="Normal 44 20" xfId="14042"/>
    <cellStyle name="Normal 44 20 2" xfId="14043"/>
    <cellStyle name="Normal 44 21" xfId="14044"/>
    <cellStyle name="Normal 44 21 2" xfId="14045"/>
    <cellStyle name="Normal 44 22" xfId="14046"/>
    <cellStyle name="Normal 44 22 2" xfId="14047"/>
    <cellStyle name="Normal 44 23" xfId="14048"/>
    <cellStyle name="Normal 44 24" xfId="14049"/>
    <cellStyle name="Normal 44 25" xfId="14050"/>
    <cellStyle name="Normal 44 26" xfId="14051"/>
    <cellStyle name="Normal 44 27" xfId="14052"/>
    <cellStyle name="Normal 44 28" xfId="14053"/>
    <cellStyle name="Normal 44 29" xfId="14054"/>
    <cellStyle name="Normal 44 3" xfId="14055"/>
    <cellStyle name="Normal 44 3 2" xfId="14056"/>
    <cellStyle name="Normal 44 30" xfId="14057"/>
    <cellStyle name="Normal 44 31" xfId="14058"/>
    <cellStyle name="Normal 44 32" xfId="14059"/>
    <cellStyle name="Normal 44 33" xfId="14060"/>
    <cellStyle name="Normal 44 34" xfId="14061"/>
    <cellStyle name="Normal 44 35" xfId="14062"/>
    <cellStyle name="Normal 44 36" xfId="14063"/>
    <cellStyle name="Normal 44 37" xfId="14064"/>
    <cellStyle name="Normal 44 38" xfId="14065"/>
    <cellStyle name="Normal 44 39" xfId="14066"/>
    <cellStyle name="Normal 44 4" xfId="14067"/>
    <cellStyle name="Normal 44 4 2" xfId="14068"/>
    <cellStyle name="Normal 44 40" xfId="14069"/>
    <cellStyle name="Normal 44 41" xfId="14070"/>
    <cellStyle name="Normal 44 42" xfId="14071"/>
    <cellStyle name="Normal 44 43" xfId="14072"/>
    <cellStyle name="Normal 44 44" xfId="14073"/>
    <cellStyle name="Normal 44 45" xfId="14074"/>
    <cellStyle name="Normal 44 46" xfId="14075"/>
    <cellStyle name="Normal 44 47" xfId="14076"/>
    <cellStyle name="Normal 44 48" xfId="14077"/>
    <cellStyle name="Normal 44 49" xfId="14078"/>
    <cellStyle name="Normal 44 5" xfId="14079"/>
    <cellStyle name="Normal 44 5 2" xfId="14080"/>
    <cellStyle name="Normal 44 50" xfId="14081"/>
    <cellStyle name="Normal 44 51" xfId="14082"/>
    <cellStyle name="Normal 44 52" xfId="14083"/>
    <cellStyle name="Normal 44 53" xfId="14084"/>
    <cellStyle name="Normal 44 54" xfId="14085"/>
    <cellStyle name="Normal 44 55" xfId="14086"/>
    <cellStyle name="Normal 44 56" xfId="14087"/>
    <cellStyle name="Normal 44 57" xfId="14088"/>
    <cellStyle name="Normal 44 58" xfId="14089"/>
    <cellStyle name="Normal 44 59" xfId="14090"/>
    <cellStyle name="Normal 44 6" xfId="14091"/>
    <cellStyle name="Normal 44 6 2" xfId="14092"/>
    <cellStyle name="Normal 44 60" xfId="14093"/>
    <cellStyle name="Normal 44 61" xfId="14094"/>
    <cellStyle name="Normal 44 62" xfId="14095"/>
    <cellStyle name="Normal 44 63" xfId="14096"/>
    <cellStyle name="Normal 44 64" xfId="14097"/>
    <cellStyle name="Normal 44 65" xfId="14098"/>
    <cellStyle name="Normal 44 66" xfId="14099"/>
    <cellStyle name="Normal 44 67" xfId="14100"/>
    <cellStyle name="Normal 44 68" xfId="14101"/>
    <cellStyle name="Normal 44 69" xfId="14102"/>
    <cellStyle name="Normal 44 7" xfId="14103"/>
    <cellStyle name="Normal 44 7 2" xfId="14104"/>
    <cellStyle name="Normal 44 70" xfId="14105"/>
    <cellStyle name="Normal 44 8" xfId="14106"/>
    <cellStyle name="Normal 44 8 2" xfId="14107"/>
    <cellStyle name="Normal 44 9" xfId="14108"/>
    <cellStyle name="Normal 44 9 2" xfId="14109"/>
    <cellStyle name="Normal 45" xfId="14110"/>
    <cellStyle name="Normal 45 10" xfId="14111"/>
    <cellStyle name="Normal 45 10 2" xfId="14112"/>
    <cellStyle name="Normal 45 11" xfId="14113"/>
    <cellStyle name="Normal 45 11 2" xfId="14114"/>
    <cellStyle name="Normal 45 12" xfId="14115"/>
    <cellStyle name="Normal 45 12 2" xfId="14116"/>
    <cellStyle name="Normal 45 13" xfId="14117"/>
    <cellStyle name="Normal 45 13 2" xfId="14118"/>
    <cellStyle name="Normal 45 14" xfId="14119"/>
    <cellStyle name="Normal 45 14 2" xfId="14120"/>
    <cellStyle name="Normal 45 15" xfId="14121"/>
    <cellStyle name="Normal 45 15 2" xfId="14122"/>
    <cellStyle name="Normal 45 16" xfId="14123"/>
    <cellStyle name="Normal 45 16 2" xfId="14124"/>
    <cellStyle name="Normal 45 17" xfId="14125"/>
    <cellStyle name="Normal 45 17 2" xfId="14126"/>
    <cellStyle name="Normal 45 18" xfId="14127"/>
    <cellStyle name="Normal 45 18 2" xfId="14128"/>
    <cellStyle name="Normal 45 19" xfId="14129"/>
    <cellStyle name="Normal 45 19 2" xfId="14130"/>
    <cellStyle name="Normal 45 2" xfId="14131"/>
    <cellStyle name="Normal 45 2 2" xfId="14132"/>
    <cellStyle name="Normal 45 20" xfId="14133"/>
    <cellStyle name="Normal 45 20 2" xfId="14134"/>
    <cellStyle name="Normal 45 21" xfId="14135"/>
    <cellStyle name="Normal 45 21 2" xfId="14136"/>
    <cellStyle name="Normal 45 22" xfId="14137"/>
    <cellStyle name="Normal 45 22 2" xfId="14138"/>
    <cellStyle name="Normal 45 23" xfId="14139"/>
    <cellStyle name="Normal 45 24" xfId="14140"/>
    <cellStyle name="Normal 45 25" xfId="14141"/>
    <cellStyle name="Normal 45 26" xfId="14142"/>
    <cellStyle name="Normal 45 27" xfId="14143"/>
    <cellStyle name="Normal 45 28" xfId="14144"/>
    <cellStyle name="Normal 45 29" xfId="14145"/>
    <cellStyle name="Normal 45 3" xfId="14146"/>
    <cellStyle name="Normal 45 3 2" xfId="14147"/>
    <cellStyle name="Normal 45 30" xfId="14148"/>
    <cellStyle name="Normal 45 31" xfId="14149"/>
    <cellStyle name="Normal 45 32" xfId="14150"/>
    <cellStyle name="Normal 45 33" xfId="14151"/>
    <cellStyle name="Normal 45 34" xfId="14152"/>
    <cellStyle name="Normal 45 35" xfId="14153"/>
    <cellStyle name="Normal 45 36" xfId="14154"/>
    <cellStyle name="Normal 45 37" xfId="14155"/>
    <cellStyle name="Normal 45 38" xfId="14156"/>
    <cellStyle name="Normal 45 39" xfId="14157"/>
    <cellStyle name="Normal 45 4" xfId="14158"/>
    <cellStyle name="Normal 45 4 2" xfId="14159"/>
    <cellStyle name="Normal 45 40" xfId="14160"/>
    <cellStyle name="Normal 45 41" xfId="14161"/>
    <cellStyle name="Normal 45 42" xfId="14162"/>
    <cellStyle name="Normal 45 43" xfId="14163"/>
    <cellStyle name="Normal 45 44" xfId="14164"/>
    <cellStyle name="Normal 45 45" xfId="14165"/>
    <cellStyle name="Normal 45 46" xfId="14166"/>
    <cellStyle name="Normal 45 47" xfId="14167"/>
    <cellStyle name="Normal 45 48" xfId="14168"/>
    <cellStyle name="Normal 45 49" xfId="14169"/>
    <cellStyle name="Normal 45 5" xfId="14170"/>
    <cellStyle name="Normal 45 5 2" xfId="14171"/>
    <cellStyle name="Normal 45 50" xfId="14172"/>
    <cellStyle name="Normal 45 51" xfId="14173"/>
    <cellStyle name="Normal 45 52" xfId="14174"/>
    <cellStyle name="Normal 45 53" xfId="14175"/>
    <cellStyle name="Normal 45 54" xfId="14176"/>
    <cellStyle name="Normal 45 55" xfId="14177"/>
    <cellStyle name="Normal 45 56" xfId="14178"/>
    <cellStyle name="Normal 45 57" xfId="14179"/>
    <cellStyle name="Normal 45 58" xfId="14180"/>
    <cellStyle name="Normal 45 59" xfId="14181"/>
    <cellStyle name="Normal 45 6" xfId="14182"/>
    <cellStyle name="Normal 45 6 2" xfId="14183"/>
    <cellStyle name="Normal 45 60" xfId="14184"/>
    <cellStyle name="Normal 45 61" xfId="14185"/>
    <cellStyle name="Normal 45 62" xfId="14186"/>
    <cellStyle name="Normal 45 63" xfId="14187"/>
    <cellStyle name="Normal 45 64" xfId="14188"/>
    <cellStyle name="Normal 45 65" xfId="14189"/>
    <cellStyle name="Normal 45 66" xfId="14190"/>
    <cellStyle name="Normal 45 67" xfId="14191"/>
    <cellStyle name="Normal 45 68" xfId="14192"/>
    <cellStyle name="Normal 45 69" xfId="14193"/>
    <cellStyle name="Normal 45 7" xfId="14194"/>
    <cellStyle name="Normal 45 7 2" xfId="14195"/>
    <cellStyle name="Normal 45 70" xfId="14196"/>
    <cellStyle name="Normal 45 8" xfId="14197"/>
    <cellStyle name="Normal 45 8 2" xfId="14198"/>
    <cellStyle name="Normal 45 9" xfId="14199"/>
    <cellStyle name="Normal 45 9 2" xfId="14200"/>
    <cellStyle name="Normal 46" xfId="14201"/>
    <cellStyle name="Normal 46 10" xfId="14202"/>
    <cellStyle name="Normal 46 10 2" xfId="14203"/>
    <cellStyle name="Normal 46 11" xfId="14204"/>
    <cellStyle name="Normal 46 11 2" xfId="14205"/>
    <cellStyle name="Normal 46 12" xfId="14206"/>
    <cellStyle name="Normal 46 12 2" xfId="14207"/>
    <cellStyle name="Normal 46 13" xfId="14208"/>
    <cellStyle name="Normal 46 13 2" xfId="14209"/>
    <cellStyle name="Normal 46 14" xfId="14210"/>
    <cellStyle name="Normal 46 14 2" xfId="14211"/>
    <cellStyle name="Normal 46 15" xfId="14212"/>
    <cellStyle name="Normal 46 15 2" xfId="14213"/>
    <cellStyle name="Normal 46 16" xfId="14214"/>
    <cellStyle name="Normal 46 16 2" xfId="14215"/>
    <cellStyle name="Normal 46 17" xfId="14216"/>
    <cellStyle name="Normal 46 17 2" xfId="14217"/>
    <cellStyle name="Normal 46 18" xfId="14218"/>
    <cellStyle name="Normal 46 18 2" xfId="14219"/>
    <cellStyle name="Normal 46 19" xfId="14220"/>
    <cellStyle name="Normal 46 19 2" xfId="14221"/>
    <cellStyle name="Normal 46 2" xfId="14222"/>
    <cellStyle name="Normal 46 2 2" xfId="14223"/>
    <cellStyle name="Normal 46 20" xfId="14224"/>
    <cellStyle name="Normal 46 20 2" xfId="14225"/>
    <cellStyle name="Normal 46 21" xfId="14226"/>
    <cellStyle name="Normal 46 21 2" xfId="14227"/>
    <cellStyle name="Normal 46 22" xfId="14228"/>
    <cellStyle name="Normal 46 22 2" xfId="14229"/>
    <cellStyle name="Normal 46 23" xfId="14230"/>
    <cellStyle name="Normal 46 24" xfId="14231"/>
    <cellStyle name="Normal 46 25" xfId="14232"/>
    <cellStyle name="Normal 46 26" xfId="14233"/>
    <cellStyle name="Normal 46 27" xfId="14234"/>
    <cellStyle name="Normal 46 28" xfId="14235"/>
    <cellStyle name="Normal 46 29" xfId="14236"/>
    <cellStyle name="Normal 46 3" xfId="14237"/>
    <cellStyle name="Normal 46 3 2" xfId="14238"/>
    <cellStyle name="Normal 46 30" xfId="14239"/>
    <cellStyle name="Normal 46 31" xfId="14240"/>
    <cellStyle name="Normal 46 32" xfId="14241"/>
    <cellStyle name="Normal 46 33" xfId="14242"/>
    <cellStyle name="Normal 46 34" xfId="14243"/>
    <cellStyle name="Normal 46 35" xfId="14244"/>
    <cellStyle name="Normal 46 36" xfId="14245"/>
    <cellStyle name="Normal 46 37" xfId="14246"/>
    <cellStyle name="Normal 46 38" xfId="14247"/>
    <cellStyle name="Normal 46 39" xfId="14248"/>
    <cellStyle name="Normal 46 4" xfId="14249"/>
    <cellStyle name="Normal 46 4 2" xfId="14250"/>
    <cellStyle name="Normal 46 40" xfId="14251"/>
    <cellStyle name="Normal 46 41" xfId="14252"/>
    <cellStyle name="Normal 46 42" xfId="14253"/>
    <cellStyle name="Normal 46 43" xfId="14254"/>
    <cellStyle name="Normal 46 44" xfId="14255"/>
    <cellStyle name="Normal 46 45" xfId="14256"/>
    <cellStyle name="Normal 46 46" xfId="14257"/>
    <cellStyle name="Normal 46 47" xfId="14258"/>
    <cellStyle name="Normal 46 48" xfId="14259"/>
    <cellStyle name="Normal 46 49" xfId="14260"/>
    <cellStyle name="Normal 46 5" xfId="14261"/>
    <cellStyle name="Normal 46 5 2" xfId="14262"/>
    <cellStyle name="Normal 46 50" xfId="14263"/>
    <cellStyle name="Normal 46 51" xfId="14264"/>
    <cellStyle name="Normal 46 52" xfId="14265"/>
    <cellStyle name="Normal 46 53" xfId="14266"/>
    <cellStyle name="Normal 46 54" xfId="14267"/>
    <cellStyle name="Normal 46 55" xfId="14268"/>
    <cellStyle name="Normal 46 56" xfId="14269"/>
    <cellStyle name="Normal 46 57" xfId="14270"/>
    <cellStyle name="Normal 46 58" xfId="14271"/>
    <cellStyle name="Normal 46 59" xfId="14272"/>
    <cellStyle name="Normal 46 6" xfId="14273"/>
    <cellStyle name="Normal 46 6 2" xfId="14274"/>
    <cellStyle name="Normal 46 60" xfId="14275"/>
    <cellStyle name="Normal 46 61" xfId="14276"/>
    <cellStyle name="Normal 46 62" xfId="14277"/>
    <cellStyle name="Normal 46 63" xfId="14278"/>
    <cellStyle name="Normal 46 64" xfId="14279"/>
    <cellStyle name="Normal 46 65" xfId="14280"/>
    <cellStyle name="Normal 46 66" xfId="14281"/>
    <cellStyle name="Normal 46 67" xfId="14282"/>
    <cellStyle name="Normal 46 68" xfId="14283"/>
    <cellStyle name="Normal 46 69" xfId="14284"/>
    <cellStyle name="Normal 46 7" xfId="14285"/>
    <cellStyle name="Normal 46 7 2" xfId="14286"/>
    <cellStyle name="Normal 46 70" xfId="14287"/>
    <cellStyle name="Normal 46 8" xfId="14288"/>
    <cellStyle name="Normal 46 8 2" xfId="14289"/>
    <cellStyle name="Normal 46 9" xfId="14290"/>
    <cellStyle name="Normal 46 9 2" xfId="14291"/>
    <cellStyle name="Normal 47" xfId="14292"/>
    <cellStyle name="Normal 47 10" xfId="14293"/>
    <cellStyle name="Normal 47 10 2" xfId="14294"/>
    <cellStyle name="Normal 47 11" xfId="14295"/>
    <cellStyle name="Normal 47 11 2" xfId="14296"/>
    <cellStyle name="Normal 47 12" xfId="14297"/>
    <cellStyle name="Normal 47 12 2" xfId="14298"/>
    <cellStyle name="Normal 47 13" xfId="14299"/>
    <cellStyle name="Normal 47 13 2" xfId="14300"/>
    <cellStyle name="Normal 47 14" xfId="14301"/>
    <cellStyle name="Normal 47 14 2" xfId="14302"/>
    <cellStyle name="Normal 47 15" xfId="14303"/>
    <cellStyle name="Normal 47 15 2" xfId="14304"/>
    <cellStyle name="Normal 47 16" xfId="14305"/>
    <cellStyle name="Normal 47 16 2" xfId="14306"/>
    <cellStyle name="Normal 47 17" xfId="14307"/>
    <cellStyle name="Normal 47 17 2" xfId="14308"/>
    <cellStyle name="Normal 47 18" xfId="14309"/>
    <cellStyle name="Normal 47 18 2" xfId="14310"/>
    <cellStyle name="Normal 47 19" xfId="14311"/>
    <cellStyle name="Normal 47 19 2" xfId="14312"/>
    <cellStyle name="Normal 47 2" xfId="14313"/>
    <cellStyle name="Normal 47 2 2" xfId="14314"/>
    <cellStyle name="Normal 47 20" xfId="14315"/>
    <cellStyle name="Normal 47 20 2" xfId="14316"/>
    <cellStyle name="Normal 47 21" xfId="14317"/>
    <cellStyle name="Normal 47 21 2" xfId="14318"/>
    <cellStyle name="Normal 47 22" xfId="14319"/>
    <cellStyle name="Normal 47 22 2" xfId="14320"/>
    <cellStyle name="Normal 47 23" xfId="14321"/>
    <cellStyle name="Normal 47 24" xfId="14322"/>
    <cellStyle name="Normal 47 25" xfId="14323"/>
    <cellStyle name="Normal 47 26" xfId="14324"/>
    <cellStyle name="Normal 47 27" xfId="14325"/>
    <cellStyle name="Normal 47 28" xfId="14326"/>
    <cellStyle name="Normal 47 29" xfId="14327"/>
    <cellStyle name="Normal 47 3" xfId="14328"/>
    <cellStyle name="Normal 47 3 2" xfId="14329"/>
    <cellStyle name="Normal 47 30" xfId="14330"/>
    <cellStyle name="Normal 47 31" xfId="14331"/>
    <cellStyle name="Normal 47 32" xfId="14332"/>
    <cellStyle name="Normal 47 33" xfId="14333"/>
    <cellStyle name="Normal 47 34" xfId="14334"/>
    <cellStyle name="Normal 47 35" xfId="14335"/>
    <cellStyle name="Normal 47 36" xfId="14336"/>
    <cellStyle name="Normal 47 37" xfId="14337"/>
    <cellStyle name="Normal 47 38" xfId="14338"/>
    <cellStyle name="Normal 47 39" xfId="14339"/>
    <cellStyle name="Normal 47 4" xfId="14340"/>
    <cellStyle name="Normal 47 4 2" xfId="14341"/>
    <cellStyle name="Normal 47 40" xfId="14342"/>
    <cellStyle name="Normal 47 41" xfId="14343"/>
    <cellStyle name="Normal 47 42" xfId="14344"/>
    <cellStyle name="Normal 47 43" xfId="14345"/>
    <cellStyle name="Normal 47 44" xfId="14346"/>
    <cellStyle name="Normal 47 45" xfId="14347"/>
    <cellStyle name="Normal 47 46" xfId="14348"/>
    <cellStyle name="Normal 47 47" xfId="14349"/>
    <cellStyle name="Normal 47 48" xfId="14350"/>
    <cellStyle name="Normal 47 49" xfId="14351"/>
    <cellStyle name="Normal 47 5" xfId="14352"/>
    <cellStyle name="Normal 47 5 2" xfId="14353"/>
    <cellStyle name="Normal 47 50" xfId="14354"/>
    <cellStyle name="Normal 47 51" xfId="14355"/>
    <cellStyle name="Normal 47 52" xfId="14356"/>
    <cellStyle name="Normal 47 53" xfId="14357"/>
    <cellStyle name="Normal 47 54" xfId="14358"/>
    <cellStyle name="Normal 47 55" xfId="14359"/>
    <cellStyle name="Normal 47 56" xfId="14360"/>
    <cellStyle name="Normal 47 57" xfId="14361"/>
    <cellStyle name="Normal 47 58" xfId="14362"/>
    <cellStyle name="Normal 47 59" xfId="14363"/>
    <cellStyle name="Normal 47 6" xfId="14364"/>
    <cellStyle name="Normal 47 6 2" xfId="14365"/>
    <cellStyle name="Normal 47 60" xfId="14366"/>
    <cellStyle name="Normal 47 61" xfId="14367"/>
    <cellStyle name="Normal 47 62" xfId="14368"/>
    <cellStyle name="Normal 47 63" xfId="14369"/>
    <cellStyle name="Normal 47 64" xfId="14370"/>
    <cellStyle name="Normal 47 65" xfId="14371"/>
    <cellStyle name="Normal 47 66" xfId="14372"/>
    <cellStyle name="Normal 47 67" xfId="14373"/>
    <cellStyle name="Normal 47 68" xfId="14374"/>
    <cellStyle name="Normal 47 69" xfId="14375"/>
    <cellStyle name="Normal 47 7" xfId="14376"/>
    <cellStyle name="Normal 47 7 2" xfId="14377"/>
    <cellStyle name="Normal 47 70" xfId="14378"/>
    <cellStyle name="Normal 47 8" xfId="14379"/>
    <cellStyle name="Normal 47 8 2" xfId="14380"/>
    <cellStyle name="Normal 47 9" xfId="14381"/>
    <cellStyle name="Normal 47 9 2" xfId="14382"/>
    <cellStyle name="Normal 48" xfId="14383"/>
    <cellStyle name="Normal 48 10" xfId="14384"/>
    <cellStyle name="Normal 48 10 2" xfId="14385"/>
    <cellStyle name="Normal 48 11" xfId="14386"/>
    <cellStyle name="Normal 48 11 2" xfId="14387"/>
    <cellStyle name="Normal 48 12" xfId="14388"/>
    <cellStyle name="Normal 48 12 2" xfId="14389"/>
    <cellStyle name="Normal 48 13" xfId="14390"/>
    <cellStyle name="Normal 48 13 2" xfId="14391"/>
    <cellStyle name="Normal 48 14" xfId="14392"/>
    <cellStyle name="Normal 48 14 2" xfId="14393"/>
    <cellStyle name="Normal 48 15" xfId="14394"/>
    <cellStyle name="Normal 48 15 2" xfId="14395"/>
    <cellStyle name="Normal 48 16" xfId="14396"/>
    <cellStyle name="Normal 48 16 2" xfId="14397"/>
    <cellStyle name="Normal 48 17" xfId="14398"/>
    <cellStyle name="Normal 48 17 2" xfId="14399"/>
    <cellStyle name="Normal 48 18" xfId="14400"/>
    <cellStyle name="Normal 48 18 2" xfId="14401"/>
    <cellStyle name="Normal 48 19" xfId="14402"/>
    <cellStyle name="Normal 48 19 2" xfId="14403"/>
    <cellStyle name="Normal 48 2" xfId="14404"/>
    <cellStyle name="Normal 48 2 2" xfId="14405"/>
    <cellStyle name="Normal 48 20" xfId="14406"/>
    <cellStyle name="Normal 48 20 2" xfId="14407"/>
    <cellStyle name="Normal 48 21" xfId="14408"/>
    <cellStyle name="Normal 48 21 2" xfId="14409"/>
    <cellStyle name="Normal 48 22" xfId="14410"/>
    <cellStyle name="Normal 48 22 2" xfId="14411"/>
    <cellStyle name="Normal 48 23" xfId="14412"/>
    <cellStyle name="Normal 48 24" xfId="14413"/>
    <cellStyle name="Normal 48 25" xfId="14414"/>
    <cellStyle name="Normal 48 26" xfId="14415"/>
    <cellStyle name="Normal 48 27" xfId="14416"/>
    <cellStyle name="Normal 48 28" xfId="14417"/>
    <cellStyle name="Normal 48 29" xfId="14418"/>
    <cellStyle name="Normal 48 3" xfId="14419"/>
    <cellStyle name="Normal 48 3 2" xfId="14420"/>
    <cellStyle name="Normal 48 30" xfId="14421"/>
    <cellStyle name="Normal 48 31" xfId="14422"/>
    <cellStyle name="Normal 48 32" xfId="14423"/>
    <cellStyle name="Normal 48 33" xfId="14424"/>
    <cellStyle name="Normal 48 34" xfId="14425"/>
    <cellStyle name="Normal 48 35" xfId="14426"/>
    <cellStyle name="Normal 48 36" xfId="14427"/>
    <cellStyle name="Normal 48 37" xfId="14428"/>
    <cellStyle name="Normal 48 38" xfId="14429"/>
    <cellStyle name="Normal 48 39" xfId="14430"/>
    <cellStyle name="Normal 48 4" xfId="14431"/>
    <cellStyle name="Normal 48 4 2" xfId="14432"/>
    <cellStyle name="Normal 48 40" xfId="14433"/>
    <cellStyle name="Normal 48 41" xfId="14434"/>
    <cellStyle name="Normal 48 42" xfId="14435"/>
    <cellStyle name="Normal 48 43" xfId="14436"/>
    <cellStyle name="Normal 48 44" xfId="14437"/>
    <cellStyle name="Normal 48 45" xfId="14438"/>
    <cellStyle name="Normal 48 46" xfId="14439"/>
    <cellStyle name="Normal 48 47" xfId="14440"/>
    <cellStyle name="Normal 48 48" xfId="14441"/>
    <cellStyle name="Normal 48 49" xfId="14442"/>
    <cellStyle name="Normal 48 5" xfId="14443"/>
    <cellStyle name="Normal 48 5 2" xfId="14444"/>
    <cellStyle name="Normal 48 50" xfId="14445"/>
    <cellStyle name="Normal 48 51" xfId="14446"/>
    <cellStyle name="Normal 48 52" xfId="14447"/>
    <cellStyle name="Normal 48 53" xfId="14448"/>
    <cellStyle name="Normal 48 54" xfId="14449"/>
    <cellStyle name="Normal 48 55" xfId="14450"/>
    <cellStyle name="Normal 48 56" xfId="14451"/>
    <cellStyle name="Normal 48 57" xfId="14452"/>
    <cellStyle name="Normal 48 58" xfId="14453"/>
    <cellStyle name="Normal 48 59" xfId="14454"/>
    <cellStyle name="Normal 48 6" xfId="14455"/>
    <cellStyle name="Normal 48 6 2" xfId="14456"/>
    <cellStyle name="Normal 48 60" xfId="14457"/>
    <cellStyle name="Normal 48 61" xfId="14458"/>
    <cellStyle name="Normal 48 62" xfId="14459"/>
    <cellStyle name="Normal 48 63" xfId="14460"/>
    <cellStyle name="Normal 48 64" xfId="14461"/>
    <cellStyle name="Normal 48 65" xfId="14462"/>
    <cellStyle name="Normal 48 66" xfId="14463"/>
    <cellStyle name="Normal 48 67" xfId="14464"/>
    <cellStyle name="Normal 48 68" xfId="14465"/>
    <cellStyle name="Normal 48 69" xfId="14466"/>
    <cellStyle name="Normal 48 7" xfId="14467"/>
    <cellStyle name="Normal 48 7 2" xfId="14468"/>
    <cellStyle name="Normal 48 70" xfId="14469"/>
    <cellStyle name="Normal 48 8" xfId="14470"/>
    <cellStyle name="Normal 48 8 2" xfId="14471"/>
    <cellStyle name="Normal 48 9" xfId="14472"/>
    <cellStyle name="Normal 48 9 2" xfId="14473"/>
    <cellStyle name="Normal 49" xfId="14474"/>
    <cellStyle name="Normal 49 10" xfId="14475"/>
    <cellStyle name="Normal 49 10 2" xfId="14476"/>
    <cellStyle name="Normal 49 11" xfId="14477"/>
    <cellStyle name="Normal 49 11 2" xfId="14478"/>
    <cellStyle name="Normal 49 12" xfId="14479"/>
    <cellStyle name="Normal 49 12 2" xfId="14480"/>
    <cellStyle name="Normal 49 13" xfId="14481"/>
    <cellStyle name="Normal 49 13 2" xfId="14482"/>
    <cellStyle name="Normal 49 14" xfId="14483"/>
    <cellStyle name="Normal 49 14 2" xfId="14484"/>
    <cellStyle name="Normal 49 15" xfId="14485"/>
    <cellStyle name="Normal 49 15 2" xfId="14486"/>
    <cellStyle name="Normal 49 16" xfId="14487"/>
    <cellStyle name="Normal 49 16 2" xfId="14488"/>
    <cellStyle name="Normal 49 17" xfId="14489"/>
    <cellStyle name="Normal 49 17 2" xfId="14490"/>
    <cellStyle name="Normal 49 18" xfId="14491"/>
    <cellStyle name="Normal 49 18 2" xfId="14492"/>
    <cellStyle name="Normal 49 19" xfId="14493"/>
    <cellStyle name="Normal 49 19 2" xfId="14494"/>
    <cellStyle name="Normal 49 2" xfId="14495"/>
    <cellStyle name="Normal 49 2 2" xfId="14496"/>
    <cellStyle name="Normal 49 20" xfId="14497"/>
    <cellStyle name="Normal 49 20 2" xfId="14498"/>
    <cellStyle name="Normal 49 21" xfId="14499"/>
    <cellStyle name="Normal 49 21 2" xfId="14500"/>
    <cellStyle name="Normal 49 22" xfId="14501"/>
    <cellStyle name="Normal 49 22 2" xfId="14502"/>
    <cellStyle name="Normal 49 23" xfId="14503"/>
    <cellStyle name="Normal 49 24" xfId="14504"/>
    <cellStyle name="Normal 49 25" xfId="14505"/>
    <cellStyle name="Normal 49 26" xfId="14506"/>
    <cellStyle name="Normal 49 27" xfId="14507"/>
    <cellStyle name="Normal 49 28" xfId="14508"/>
    <cellStyle name="Normal 49 29" xfId="14509"/>
    <cellStyle name="Normal 49 3" xfId="14510"/>
    <cellStyle name="Normal 49 3 2" xfId="14511"/>
    <cellStyle name="Normal 49 30" xfId="14512"/>
    <cellStyle name="Normal 49 31" xfId="14513"/>
    <cellStyle name="Normal 49 32" xfId="14514"/>
    <cellStyle name="Normal 49 33" xfId="14515"/>
    <cellStyle name="Normal 49 34" xfId="14516"/>
    <cellStyle name="Normal 49 35" xfId="14517"/>
    <cellStyle name="Normal 49 36" xfId="14518"/>
    <cellStyle name="Normal 49 37" xfId="14519"/>
    <cellStyle name="Normal 49 38" xfId="14520"/>
    <cellStyle name="Normal 49 39" xfId="14521"/>
    <cellStyle name="Normal 49 4" xfId="14522"/>
    <cellStyle name="Normal 49 4 2" xfId="14523"/>
    <cellStyle name="Normal 49 40" xfId="14524"/>
    <cellStyle name="Normal 49 41" xfId="14525"/>
    <cellStyle name="Normal 49 42" xfId="14526"/>
    <cellStyle name="Normal 49 43" xfId="14527"/>
    <cellStyle name="Normal 49 44" xfId="14528"/>
    <cellStyle name="Normal 49 45" xfId="14529"/>
    <cellStyle name="Normal 49 46" xfId="14530"/>
    <cellStyle name="Normal 49 47" xfId="14531"/>
    <cellStyle name="Normal 49 48" xfId="14532"/>
    <cellStyle name="Normal 49 49" xfId="14533"/>
    <cellStyle name="Normal 49 5" xfId="14534"/>
    <cellStyle name="Normal 49 5 2" xfId="14535"/>
    <cellStyle name="Normal 49 50" xfId="14536"/>
    <cellStyle name="Normal 49 51" xfId="14537"/>
    <cellStyle name="Normal 49 52" xfId="14538"/>
    <cellStyle name="Normal 49 53" xfId="14539"/>
    <cellStyle name="Normal 49 54" xfId="14540"/>
    <cellStyle name="Normal 49 55" xfId="14541"/>
    <cellStyle name="Normal 49 56" xfId="14542"/>
    <cellStyle name="Normal 49 57" xfId="14543"/>
    <cellStyle name="Normal 49 58" xfId="14544"/>
    <cellStyle name="Normal 49 59" xfId="14545"/>
    <cellStyle name="Normal 49 6" xfId="14546"/>
    <cellStyle name="Normal 49 6 2" xfId="14547"/>
    <cellStyle name="Normal 49 60" xfId="14548"/>
    <cellStyle name="Normal 49 61" xfId="14549"/>
    <cellStyle name="Normal 49 62" xfId="14550"/>
    <cellStyle name="Normal 49 63" xfId="14551"/>
    <cellStyle name="Normal 49 64" xfId="14552"/>
    <cellStyle name="Normal 49 65" xfId="14553"/>
    <cellStyle name="Normal 49 66" xfId="14554"/>
    <cellStyle name="Normal 49 67" xfId="14555"/>
    <cellStyle name="Normal 49 68" xfId="14556"/>
    <cellStyle name="Normal 49 69" xfId="14557"/>
    <cellStyle name="Normal 49 7" xfId="14558"/>
    <cellStyle name="Normal 49 7 2" xfId="14559"/>
    <cellStyle name="Normal 49 70" xfId="14560"/>
    <cellStyle name="Normal 49 8" xfId="14561"/>
    <cellStyle name="Normal 49 8 2" xfId="14562"/>
    <cellStyle name="Normal 49 9" xfId="14563"/>
    <cellStyle name="Normal 49 9 2" xfId="14564"/>
    <cellStyle name="Normal 5" xfId="14565"/>
    <cellStyle name="Normal 5 10" xfId="14566"/>
    <cellStyle name="Normal 5 11" xfId="14567"/>
    <cellStyle name="Normal 5 11 2" xfId="14568"/>
    <cellStyle name="Normal 5 12" xfId="14569"/>
    <cellStyle name="Normal 5 13" xfId="14570"/>
    <cellStyle name="Normal 5 14" xfId="14571"/>
    <cellStyle name="Normal 5 15" xfId="14572"/>
    <cellStyle name="Normal 5 16" xfId="14573"/>
    <cellStyle name="Normal 5 17" xfId="14574"/>
    <cellStyle name="Normal 5 18" xfId="14575"/>
    <cellStyle name="Normal 5 19" xfId="14576"/>
    <cellStyle name="Normal 5 2" xfId="14577"/>
    <cellStyle name="Normal 5 2 10" xfId="14578"/>
    <cellStyle name="Normal 5 2 11" xfId="14579"/>
    <cellStyle name="Normal 5 2 12" xfId="14580"/>
    <cellStyle name="Normal 5 2 13" xfId="14581"/>
    <cellStyle name="Normal 5 2 14" xfId="14582"/>
    <cellStyle name="Normal 5 2 15" xfId="14583"/>
    <cellStyle name="Normal 5 2 16" xfId="14584"/>
    <cellStyle name="Normal 5 2 17" xfId="14585"/>
    <cellStyle name="Normal 5 2 18" xfId="14586"/>
    <cellStyle name="Normal 5 2 19" xfId="14587"/>
    <cellStyle name="Normal 5 2 2" xfId="14588"/>
    <cellStyle name="Normal 5 2 2 10" xfId="14589"/>
    <cellStyle name="Normal 5 2 2 11" xfId="14590"/>
    <cellStyle name="Normal 5 2 2 12" xfId="14591"/>
    <cellStyle name="Normal 5 2 2 13" xfId="14592"/>
    <cellStyle name="Normal 5 2 2 14" xfId="14593"/>
    <cellStyle name="Normal 5 2 2 15" xfId="14594"/>
    <cellStyle name="Normal 5 2 2 16" xfId="14595"/>
    <cellStyle name="Normal 5 2 2 17" xfId="14596"/>
    <cellStyle name="Normal 5 2 2 18" xfId="14597"/>
    <cellStyle name="Normal 5 2 2 19" xfId="14598"/>
    <cellStyle name="Normal 5 2 2 2" xfId="14599"/>
    <cellStyle name="Normal 5 2 2 2 10" xfId="14600"/>
    <cellStyle name="Normal 5 2 2 2 11" xfId="14601"/>
    <cellStyle name="Normal 5 2 2 2 12" xfId="14602"/>
    <cellStyle name="Normal 5 2 2 2 13" xfId="14603"/>
    <cellStyle name="Normal 5 2 2 2 14" xfId="14604"/>
    <cellStyle name="Normal 5 2 2 2 15" xfId="14605"/>
    <cellStyle name="Normal 5 2 2 2 16" xfId="14606"/>
    <cellStyle name="Normal 5 2 2 2 17" xfId="14607"/>
    <cellStyle name="Normal 5 2 2 2 18" xfId="14608"/>
    <cellStyle name="Normal 5 2 2 2 2" xfId="14609"/>
    <cellStyle name="Normal 5 2 2 2 3" xfId="14610"/>
    <cellStyle name="Normal 5 2 2 2 4" xfId="14611"/>
    <cellStyle name="Normal 5 2 2 2 5" xfId="14612"/>
    <cellStyle name="Normal 5 2 2 2 6" xfId="14613"/>
    <cellStyle name="Normal 5 2 2 2 7" xfId="14614"/>
    <cellStyle name="Normal 5 2 2 2 8" xfId="14615"/>
    <cellStyle name="Normal 5 2 2 2 9" xfId="14616"/>
    <cellStyle name="Normal 5 2 2 3" xfId="14617"/>
    <cellStyle name="Normal 5 2 2 4" xfId="14618"/>
    <cellStyle name="Normal 5 2 2 5" xfId="14619"/>
    <cellStyle name="Normal 5 2 2 6" xfId="14620"/>
    <cellStyle name="Normal 5 2 2 7" xfId="14621"/>
    <cellStyle name="Normal 5 2 2 8" xfId="14622"/>
    <cellStyle name="Normal 5 2 2 9" xfId="14623"/>
    <cellStyle name="Normal 5 2 2_ELEC SAP FCST UPLOAD" xfId="14624"/>
    <cellStyle name="Normal 5 2 20" xfId="14625"/>
    <cellStyle name="Normal 5 2 21" xfId="14626"/>
    <cellStyle name="Normal 5 2 22" xfId="14627"/>
    <cellStyle name="Normal 5 2 3" xfId="14628"/>
    <cellStyle name="Normal 5 2 4" xfId="14629"/>
    <cellStyle name="Normal 5 2 5" xfId="14630"/>
    <cellStyle name="Normal 5 2 6" xfId="14631"/>
    <cellStyle name="Normal 5 2 7" xfId="14632"/>
    <cellStyle name="Normal 5 2 8" xfId="14633"/>
    <cellStyle name="Normal 5 2 9" xfId="14634"/>
    <cellStyle name="Normal 5 2_ELEC SAP FCST UPLOAD" xfId="14635"/>
    <cellStyle name="Normal 5 20" xfId="14636"/>
    <cellStyle name="Normal 5 21" xfId="14637"/>
    <cellStyle name="Normal 5 22" xfId="14638"/>
    <cellStyle name="Normal 5 23" xfId="14639"/>
    <cellStyle name="Normal 5 24" xfId="14640"/>
    <cellStyle name="Normal 5 25" xfId="14641"/>
    <cellStyle name="Normal 5 26" xfId="14642"/>
    <cellStyle name="Normal 5 27" xfId="14643"/>
    <cellStyle name="Normal 5 28" xfId="14644"/>
    <cellStyle name="Normal 5 29" xfId="14645"/>
    <cellStyle name="Normal 5 3" xfId="14646"/>
    <cellStyle name="Normal 5 30" xfId="14647"/>
    <cellStyle name="Normal 5 31" xfId="14648"/>
    <cellStyle name="Normal 5 32" xfId="14649"/>
    <cellStyle name="Normal 5 33" xfId="14650"/>
    <cellStyle name="Normal 5 34" xfId="14651"/>
    <cellStyle name="Normal 5 35" xfId="14652"/>
    <cellStyle name="Normal 5 36" xfId="14653"/>
    <cellStyle name="Normal 5 37" xfId="14654"/>
    <cellStyle name="Normal 5 38" xfId="14655"/>
    <cellStyle name="Normal 5 39" xfId="14656"/>
    <cellStyle name="Normal 5 4" xfId="14657"/>
    <cellStyle name="Normal 5 40" xfId="14658"/>
    <cellStyle name="Normal 5 41" xfId="14659"/>
    <cellStyle name="Normal 5 42" xfId="14660"/>
    <cellStyle name="Normal 5 43" xfId="14661"/>
    <cellStyle name="Normal 5 44" xfId="14662"/>
    <cellStyle name="Normal 5 45" xfId="14663"/>
    <cellStyle name="Normal 5 46" xfId="14664"/>
    <cellStyle name="Normal 5 47" xfId="14665"/>
    <cellStyle name="Normal 5 48" xfId="14666"/>
    <cellStyle name="Normal 5 49" xfId="14667"/>
    <cellStyle name="Normal 5 5" xfId="14668"/>
    <cellStyle name="Normal 5 50" xfId="14669"/>
    <cellStyle name="Normal 5 51" xfId="14670"/>
    <cellStyle name="Normal 5 52" xfId="14671"/>
    <cellStyle name="Normal 5 53" xfId="14672"/>
    <cellStyle name="Normal 5 54" xfId="14673"/>
    <cellStyle name="Normal 5 55" xfId="14674"/>
    <cellStyle name="Normal 5 56" xfId="14675"/>
    <cellStyle name="Normal 5 57" xfId="14676"/>
    <cellStyle name="Normal 5 58" xfId="14677"/>
    <cellStyle name="Normal 5 59" xfId="14678"/>
    <cellStyle name="Normal 5 6" xfId="14679"/>
    <cellStyle name="Normal 5 6 10" xfId="14680"/>
    <cellStyle name="Normal 5 6 11" xfId="14681"/>
    <cellStyle name="Normal 5 6 12" xfId="14682"/>
    <cellStyle name="Normal 5 6 13" xfId="14683"/>
    <cellStyle name="Normal 5 6 14" xfId="14684"/>
    <cellStyle name="Normal 5 6 15" xfId="14685"/>
    <cellStyle name="Normal 5 6 16" xfId="14686"/>
    <cellStyle name="Normal 5 6 17" xfId="14687"/>
    <cellStyle name="Normal 5 6 2" xfId="14688"/>
    <cellStyle name="Normal 5 6 3" xfId="14689"/>
    <cellStyle name="Normal 5 6 4" xfId="14690"/>
    <cellStyle name="Normal 5 6 5" xfId="14691"/>
    <cellStyle name="Normal 5 6 6" xfId="14692"/>
    <cellStyle name="Normal 5 6 7" xfId="14693"/>
    <cellStyle name="Normal 5 6 8" xfId="14694"/>
    <cellStyle name="Normal 5 6 9" xfId="14695"/>
    <cellStyle name="Normal 5 60" xfId="14696"/>
    <cellStyle name="Normal 5 61" xfId="14697"/>
    <cellStyle name="Normal 5 62" xfId="14698"/>
    <cellStyle name="Normal 5 63" xfId="14699"/>
    <cellStyle name="Normal 5 64" xfId="14700"/>
    <cellStyle name="Normal 5 65" xfId="14701"/>
    <cellStyle name="Normal 5 66" xfId="14702"/>
    <cellStyle name="Normal 5 67" xfId="14703"/>
    <cellStyle name="Normal 5 68" xfId="14704"/>
    <cellStyle name="Normal 5 69" xfId="14705"/>
    <cellStyle name="Normal 5 7" xfId="14706"/>
    <cellStyle name="Normal 5 70" xfId="14707"/>
    <cellStyle name="Normal 5 71" xfId="14708"/>
    <cellStyle name="Normal 5 72" xfId="14709"/>
    <cellStyle name="Normal 5 73" xfId="14710"/>
    <cellStyle name="Normal 5 74" xfId="14711"/>
    <cellStyle name="Normal 5 75" xfId="14712"/>
    <cellStyle name="Normal 5 76" xfId="14713"/>
    <cellStyle name="Normal 5 77" xfId="14714"/>
    <cellStyle name="Normal 5 78" xfId="14715"/>
    <cellStyle name="Normal 5 79" xfId="14716"/>
    <cellStyle name="Normal 5 8" xfId="14717"/>
    <cellStyle name="Normal 5 80" xfId="14718"/>
    <cellStyle name="Normal 5 81" xfId="14719"/>
    <cellStyle name="Normal 5 82" xfId="14720"/>
    <cellStyle name="Normal 5 83" xfId="14721"/>
    <cellStyle name="Normal 5 9" xfId="14722"/>
    <cellStyle name="Normal 5_Customer Operations Business Plan Input Reqs (3)" xfId="14723"/>
    <cellStyle name="Normal 50" xfId="14724"/>
    <cellStyle name="Normal 50 10" xfId="14725"/>
    <cellStyle name="Normal 50 10 2" xfId="14726"/>
    <cellStyle name="Normal 50 11" xfId="14727"/>
    <cellStyle name="Normal 50 11 2" xfId="14728"/>
    <cellStyle name="Normal 50 12" xfId="14729"/>
    <cellStyle name="Normal 50 12 2" xfId="14730"/>
    <cellStyle name="Normal 50 13" xfId="14731"/>
    <cellStyle name="Normal 50 13 2" xfId="14732"/>
    <cellStyle name="Normal 50 14" xfId="14733"/>
    <cellStyle name="Normal 50 14 2" xfId="14734"/>
    <cellStyle name="Normal 50 15" xfId="14735"/>
    <cellStyle name="Normal 50 15 2" xfId="14736"/>
    <cellStyle name="Normal 50 16" xfId="14737"/>
    <cellStyle name="Normal 50 16 2" xfId="14738"/>
    <cellStyle name="Normal 50 17" xfId="14739"/>
    <cellStyle name="Normal 50 17 2" xfId="14740"/>
    <cellStyle name="Normal 50 18" xfId="14741"/>
    <cellStyle name="Normal 50 18 2" xfId="14742"/>
    <cellStyle name="Normal 50 19" xfId="14743"/>
    <cellStyle name="Normal 50 19 2" xfId="14744"/>
    <cellStyle name="Normal 50 2" xfId="14745"/>
    <cellStyle name="Normal 50 2 2" xfId="14746"/>
    <cellStyle name="Normal 50 20" xfId="14747"/>
    <cellStyle name="Normal 50 20 2" xfId="14748"/>
    <cellStyle name="Normal 50 21" xfId="14749"/>
    <cellStyle name="Normal 50 21 2" xfId="14750"/>
    <cellStyle name="Normal 50 22" xfId="14751"/>
    <cellStyle name="Normal 50 22 2" xfId="14752"/>
    <cellStyle name="Normal 50 23" xfId="14753"/>
    <cellStyle name="Normal 50 24" xfId="14754"/>
    <cellStyle name="Normal 50 25" xfId="14755"/>
    <cellStyle name="Normal 50 26" xfId="14756"/>
    <cellStyle name="Normal 50 27" xfId="14757"/>
    <cellStyle name="Normal 50 28" xfId="14758"/>
    <cellStyle name="Normal 50 29" xfId="14759"/>
    <cellStyle name="Normal 50 3" xfId="14760"/>
    <cellStyle name="Normal 50 3 2" xfId="14761"/>
    <cellStyle name="Normal 50 30" xfId="14762"/>
    <cellStyle name="Normal 50 31" xfId="14763"/>
    <cellStyle name="Normal 50 32" xfId="14764"/>
    <cellStyle name="Normal 50 33" xfId="14765"/>
    <cellStyle name="Normal 50 34" xfId="14766"/>
    <cellStyle name="Normal 50 35" xfId="14767"/>
    <cellStyle name="Normal 50 36" xfId="14768"/>
    <cellStyle name="Normal 50 37" xfId="14769"/>
    <cellStyle name="Normal 50 38" xfId="14770"/>
    <cellStyle name="Normal 50 39" xfId="14771"/>
    <cellStyle name="Normal 50 4" xfId="14772"/>
    <cellStyle name="Normal 50 4 2" xfId="14773"/>
    <cellStyle name="Normal 50 40" xfId="14774"/>
    <cellStyle name="Normal 50 41" xfId="14775"/>
    <cellStyle name="Normal 50 42" xfId="14776"/>
    <cellStyle name="Normal 50 43" xfId="14777"/>
    <cellStyle name="Normal 50 44" xfId="14778"/>
    <cellStyle name="Normal 50 45" xfId="14779"/>
    <cellStyle name="Normal 50 46" xfId="14780"/>
    <cellStyle name="Normal 50 47" xfId="14781"/>
    <cellStyle name="Normal 50 48" xfId="14782"/>
    <cellStyle name="Normal 50 49" xfId="14783"/>
    <cellStyle name="Normal 50 5" xfId="14784"/>
    <cellStyle name="Normal 50 5 2" xfId="14785"/>
    <cellStyle name="Normal 50 50" xfId="14786"/>
    <cellStyle name="Normal 50 51" xfId="14787"/>
    <cellStyle name="Normal 50 52" xfId="14788"/>
    <cellStyle name="Normal 50 53" xfId="14789"/>
    <cellStyle name="Normal 50 54" xfId="14790"/>
    <cellStyle name="Normal 50 55" xfId="14791"/>
    <cellStyle name="Normal 50 56" xfId="14792"/>
    <cellStyle name="Normal 50 57" xfId="14793"/>
    <cellStyle name="Normal 50 58" xfId="14794"/>
    <cellStyle name="Normal 50 59" xfId="14795"/>
    <cellStyle name="Normal 50 6" xfId="14796"/>
    <cellStyle name="Normal 50 6 2" xfId="14797"/>
    <cellStyle name="Normal 50 60" xfId="14798"/>
    <cellStyle name="Normal 50 61" xfId="14799"/>
    <cellStyle name="Normal 50 62" xfId="14800"/>
    <cellStyle name="Normal 50 63" xfId="14801"/>
    <cellStyle name="Normal 50 64" xfId="14802"/>
    <cellStyle name="Normal 50 65" xfId="14803"/>
    <cellStyle name="Normal 50 66" xfId="14804"/>
    <cellStyle name="Normal 50 67" xfId="14805"/>
    <cellStyle name="Normal 50 68" xfId="14806"/>
    <cellStyle name="Normal 50 69" xfId="14807"/>
    <cellStyle name="Normal 50 7" xfId="14808"/>
    <cellStyle name="Normal 50 7 2" xfId="14809"/>
    <cellStyle name="Normal 50 70" xfId="14810"/>
    <cellStyle name="Normal 50 8" xfId="14811"/>
    <cellStyle name="Normal 50 8 2" xfId="14812"/>
    <cellStyle name="Normal 50 9" xfId="14813"/>
    <cellStyle name="Normal 50 9 2" xfId="14814"/>
    <cellStyle name="Normal 51" xfId="14815"/>
    <cellStyle name="Normal 51 10" xfId="14816"/>
    <cellStyle name="Normal 51 11" xfId="14817"/>
    <cellStyle name="Normal 51 12" xfId="14818"/>
    <cellStyle name="Normal 51 13" xfId="14819"/>
    <cellStyle name="Normal 51 14" xfId="14820"/>
    <cellStyle name="Normal 51 15" xfId="14821"/>
    <cellStyle name="Normal 51 16" xfId="14822"/>
    <cellStyle name="Normal 51 17" xfId="14823"/>
    <cellStyle name="Normal 51 2" xfId="14824"/>
    <cellStyle name="Normal 51 3" xfId="14825"/>
    <cellStyle name="Normal 51 4" xfId="14826"/>
    <cellStyle name="Normal 51 5" xfId="14827"/>
    <cellStyle name="Normal 51 6" xfId="14828"/>
    <cellStyle name="Normal 51 7" xfId="14829"/>
    <cellStyle name="Normal 51 8" xfId="14830"/>
    <cellStyle name="Normal 51 9" xfId="14831"/>
    <cellStyle name="Normal 52" xfId="14832"/>
    <cellStyle name="Normal 52 10" xfId="14833"/>
    <cellStyle name="Normal 52 10 2" xfId="14834"/>
    <cellStyle name="Normal 52 11" xfId="14835"/>
    <cellStyle name="Normal 52 11 2" xfId="14836"/>
    <cellStyle name="Normal 52 12" xfId="14837"/>
    <cellStyle name="Normal 52 12 2" xfId="14838"/>
    <cellStyle name="Normal 52 13" xfId="14839"/>
    <cellStyle name="Normal 52 13 2" xfId="14840"/>
    <cellStyle name="Normal 52 14" xfId="14841"/>
    <cellStyle name="Normal 52 14 2" xfId="14842"/>
    <cellStyle name="Normal 52 15" xfId="14843"/>
    <cellStyle name="Normal 52 15 2" xfId="14844"/>
    <cellStyle name="Normal 52 16" xfId="14845"/>
    <cellStyle name="Normal 52 16 2" xfId="14846"/>
    <cellStyle name="Normal 52 17" xfId="14847"/>
    <cellStyle name="Normal 52 17 2" xfId="14848"/>
    <cellStyle name="Normal 52 18" xfId="14849"/>
    <cellStyle name="Normal 52 18 2" xfId="14850"/>
    <cellStyle name="Normal 52 19" xfId="14851"/>
    <cellStyle name="Normal 52 19 2" xfId="14852"/>
    <cellStyle name="Normal 52 2" xfId="14853"/>
    <cellStyle name="Normal 52 2 2" xfId="14854"/>
    <cellStyle name="Normal 52 20" xfId="14855"/>
    <cellStyle name="Normal 52 20 2" xfId="14856"/>
    <cellStyle name="Normal 52 21" xfId="14857"/>
    <cellStyle name="Normal 52 21 2" xfId="14858"/>
    <cellStyle name="Normal 52 22" xfId="14859"/>
    <cellStyle name="Normal 52 22 2" xfId="14860"/>
    <cellStyle name="Normal 52 23" xfId="14861"/>
    <cellStyle name="Normal 52 24" xfId="14862"/>
    <cellStyle name="Normal 52 25" xfId="14863"/>
    <cellStyle name="Normal 52 26" xfId="14864"/>
    <cellStyle name="Normal 52 27" xfId="14865"/>
    <cellStyle name="Normal 52 28" xfId="14866"/>
    <cellStyle name="Normal 52 29" xfId="14867"/>
    <cellStyle name="Normal 52 3" xfId="14868"/>
    <cellStyle name="Normal 52 3 2" xfId="14869"/>
    <cellStyle name="Normal 52 30" xfId="14870"/>
    <cellStyle name="Normal 52 31" xfId="14871"/>
    <cellStyle name="Normal 52 32" xfId="14872"/>
    <cellStyle name="Normal 52 33" xfId="14873"/>
    <cellStyle name="Normal 52 34" xfId="14874"/>
    <cellStyle name="Normal 52 35" xfId="14875"/>
    <cellStyle name="Normal 52 36" xfId="14876"/>
    <cellStyle name="Normal 52 37" xfId="14877"/>
    <cellStyle name="Normal 52 38" xfId="14878"/>
    <cellStyle name="Normal 52 39" xfId="14879"/>
    <cellStyle name="Normal 52 4" xfId="14880"/>
    <cellStyle name="Normal 52 4 2" xfId="14881"/>
    <cellStyle name="Normal 52 40" xfId="14882"/>
    <cellStyle name="Normal 52 41" xfId="14883"/>
    <cellStyle name="Normal 52 42" xfId="14884"/>
    <cellStyle name="Normal 52 43" xfId="14885"/>
    <cellStyle name="Normal 52 44" xfId="14886"/>
    <cellStyle name="Normal 52 45" xfId="14887"/>
    <cellStyle name="Normal 52 46" xfId="14888"/>
    <cellStyle name="Normal 52 47" xfId="14889"/>
    <cellStyle name="Normal 52 48" xfId="14890"/>
    <cellStyle name="Normal 52 49" xfId="14891"/>
    <cellStyle name="Normal 52 5" xfId="14892"/>
    <cellStyle name="Normal 52 5 2" xfId="14893"/>
    <cellStyle name="Normal 52 50" xfId="14894"/>
    <cellStyle name="Normal 52 51" xfId="14895"/>
    <cellStyle name="Normal 52 52" xfId="14896"/>
    <cellStyle name="Normal 52 53" xfId="14897"/>
    <cellStyle name="Normal 52 54" xfId="14898"/>
    <cellStyle name="Normal 52 55" xfId="14899"/>
    <cellStyle name="Normal 52 56" xfId="14900"/>
    <cellStyle name="Normal 52 57" xfId="14901"/>
    <cellStyle name="Normal 52 58" xfId="14902"/>
    <cellStyle name="Normal 52 59" xfId="14903"/>
    <cellStyle name="Normal 52 6" xfId="14904"/>
    <cellStyle name="Normal 52 6 2" xfId="14905"/>
    <cellStyle name="Normal 52 60" xfId="14906"/>
    <cellStyle name="Normal 52 61" xfId="14907"/>
    <cellStyle name="Normal 52 62" xfId="14908"/>
    <cellStyle name="Normal 52 63" xfId="14909"/>
    <cellStyle name="Normal 52 64" xfId="14910"/>
    <cellStyle name="Normal 52 65" xfId="14911"/>
    <cellStyle name="Normal 52 66" xfId="14912"/>
    <cellStyle name="Normal 52 67" xfId="14913"/>
    <cellStyle name="Normal 52 68" xfId="14914"/>
    <cellStyle name="Normal 52 69" xfId="14915"/>
    <cellStyle name="Normal 52 7" xfId="14916"/>
    <cellStyle name="Normal 52 7 2" xfId="14917"/>
    <cellStyle name="Normal 52 70" xfId="14918"/>
    <cellStyle name="Normal 52 8" xfId="14919"/>
    <cellStyle name="Normal 52 8 2" xfId="14920"/>
    <cellStyle name="Normal 52 9" xfId="14921"/>
    <cellStyle name="Normal 52 9 2" xfId="14922"/>
    <cellStyle name="Normal 53" xfId="14923"/>
    <cellStyle name="Normal 53 10" xfId="14924"/>
    <cellStyle name="Normal 53 10 2" xfId="14925"/>
    <cellStyle name="Normal 53 11" xfId="14926"/>
    <cellStyle name="Normal 53 11 2" xfId="14927"/>
    <cellStyle name="Normal 53 12" xfId="14928"/>
    <cellStyle name="Normal 53 12 2" xfId="14929"/>
    <cellStyle name="Normal 53 13" xfId="14930"/>
    <cellStyle name="Normal 53 13 2" xfId="14931"/>
    <cellStyle name="Normal 53 14" xfId="14932"/>
    <cellStyle name="Normal 53 14 2" xfId="14933"/>
    <cellStyle name="Normal 53 15" xfId="14934"/>
    <cellStyle name="Normal 53 15 2" xfId="14935"/>
    <cellStyle name="Normal 53 16" xfId="14936"/>
    <cellStyle name="Normal 53 16 2" xfId="14937"/>
    <cellStyle name="Normal 53 17" xfId="14938"/>
    <cellStyle name="Normal 53 17 2" xfId="14939"/>
    <cellStyle name="Normal 53 18" xfId="14940"/>
    <cellStyle name="Normal 53 18 2" xfId="14941"/>
    <cellStyle name="Normal 53 19" xfId="14942"/>
    <cellStyle name="Normal 53 19 2" xfId="14943"/>
    <cellStyle name="Normal 53 2" xfId="14944"/>
    <cellStyle name="Normal 53 2 2" xfId="14945"/>
    <cellStyle name="Normal 53 20" xfId="14946"/>
    <cellStyle name="Normal 53 20 2" xfId="14947"/>
    <cellStyle name="Normal 53 21" xfId="14948"/>
    <cellStyle name="Normal 53 21 2" xfId="14949"/>
    <cellStyle name="Normal 53 22" xfId="14950"/>
    <cellStyle name="Normal 53 22 2" xfId="14951"/>
    <cellStyle name="Normal 53 23" xfId="14952"/>
    <cellStyle name="Normal 53 24" xfId="14953"/>
    <cellStyle name="Normal 53 25" xfId="14954"/>
    <cellStyle name="Normal 53 26" xfId="14955"/>
    <cellStyle name="Normal 53 27" xfId="14956"/>
    <cellStyle name="Normal 53 28" xfId="14957"/>
    <cellStyle name="Normal 53 29" xfId="14958"/>
    <cellStyle name="Normal 53 3" xfId="14959"/>
    <cellStyle name="Normal 53 3 2" xfId="14960"/>
    <cellStyle name="Normal 53 30" xfId="14961"/>
    <cellStyle name="Normal 53 31" xfId="14962"/>
    <cellStyle name="Normal 53 32" xfId="14963"/>
    <cellStyle name="Normal 53 33" xfId="14964"/>
    <cellStyle name="Normal 53 34" xfId="14965"/>
    <cellStyle name="Normal 53 35" xfId="14966"/>
    <cellStyle name="Normal 53 36" xfId="14967"/>
    <cellStyle name="Normal 53 37" xfId="14968"/>
    <cellStyle name="Normal 53 38" xfId="14969"/>
    <cellStyle name="Normal 53 39" xfId="14970"/>
    <cellStyle name="Normal 53 4" xfId="14971"/>
    <cellStyle name="Normal 53 4 2" xfId="14972"/>
    <cellStyle name="Normal 53 40" xfId="14973"/>
    <cellStyle name="Normal 53 41" xfId="14974"/>
    <cellStyle name="Normal 53 42" xfId="14975"/>
    <cellStyle name="Normal 53 43" xfId="14976"/>
    <cellStyle name="Normal 53 44" xfId="14977"/>
    <cellStyle name="Normal 53 45" xfId="14978"/>
    <cellStyle name="Normal 53 46" xfId="14979"/>
    <cellStyle name="Normal 53 47" xfId="14980"/>
    <cellStyle name="Normal 53 48" xfId="14981"/>
    <cellStyle name="Normal 53 49" xfId="14982"/>
    <cellStyle name="Normal 53 5" xfId="14983"/>
    <cellStyle name="Normal 53 5 2" xfId="14984"/>
    <cellStyle name="Normal 53 50" xfId="14985"/>
    <cellStyle name="Normal 53 51" xfId="14986"/>
    <cellStyle name="Normal 53 52" xfId="14987"/>
    <cellStyle name="Normal 53 53" xfId="14988"/>
    <cellStyle name="Normal 53 54" xfId="14989"/>
    <cellStyle name="Normal 53 55" xfId="14990"/>
    <cellStyle name="Normal 53 56" xfId="14991"/>
    <cellStyle name="Normal 53 57" xfId="14992"/>
    <cellStyle name="Normal 53 58" xfId="14993"/>
    <cellStyle name="Normal 53 59" xfId="14994"/>
    <cellStyle name="Normal 53 6" xfId="14995"/>
    <cellStyle name="Normal 53 6 2" xfId="14996"/>
    <cellStyle name="Normal 53 60" xfId="14997"/>
    <cellStyle name="Normal 53 61" xfId="14998"/>
    <cellStyle name="Normal 53 62" xfId="14999"/>
    <cellStyle name="Normal 53 63" xfId="15000"/>
    <cellStyle name="Normal 53 64" xfId="15001"/>
    <cellStyle name="Normal 53 65" xfId="15002"/>
    <cellStyle name="Normal 53 66" xfId="15003"/>
    <cellStyle name="Normal 53 67" xfId="15004"/>
    <cellStyle name="Normal 53 68" xfId="15005"/>
    <cellStyle name="Normal 53 69" xfId="15006"/>
    <cellStyle name="Normal 53 7" xfId="15007"/>
    <cellStyle name="Normal 53 7 2" xfId="15008"/>
    <cellStyle name="Normal 53 70" xfId="15009"/>
    <cellStyle name="Normal 53 8" xfId="15010"/>
    <cellStyle name="Normal 53 8 2" xfId="15011"/>
    <cellStyle name="Normal 53 9" xfId="15012"/>
    <cellStyle name="Normal 53 9 2" xfId="15013"/>
    <cellStyle name="Normal 54" xfId="15014"/>
    <cellStyle name="Normal 54 10" xfId="15015"/>
    <cellStyle name="Normal 54 11" xfId="15016"/>
    <cellStyle name="Normal 54 12" xfId="15017"/>
    <cellStyle name="Normal 54 13" xfId="15018"/>
    <cellStyle name="Normal 54 14" xfId="15019"/>
    <cellStyle name="Normal 54 15" xfId="15020"/>
    <cellStyle name="Normal 54 16" xfId="15021"/>
    <cellStyle name="Normal 54 17" xfId="15022"/>
    <cellStyle name="Normal 54 18" xfId="15023"/>
    <cellStyle name="Normal 54 19" xfId="15024"/>
    <cellStyle name="Normal 54 2" xfId="15025"/>
    <cellStyle name="Normal 54 2 10" xfId="15026"/>
    <cellStyle name="Normal 54 2 11" xfId="15027"/>
    <cellStyle name="Normal 54 2 12" xfId="15028"/>
    <cellStyle name="Normal 54 2 13" xfId="15029"/>
    <cellStyle name="Normal 54 2 2" xfId="15030"/>
    <cellStyle name="Normal 54 2 3" xfId="15031"/>
    <cellStyle name="Normal 54 2 4" xfId="15032"/>
    <cellStyle name="Normal 54 2 5" xfId="15033"/>
    <cellStyle name="Normal 54 2 6" xfId="15034"/>
    <cellStyle name="Normal 54 2 7" xfId="15035"/>
    <cellStyle name="Normal 54 2 8" xfId="15036"/>
    <cellStyle name="Normal 54 2 9" xfId="15037"/>
    <cellStyle name="Normal 54 20" xfId="15038"/>
    <cellStyle name="Normal 54 21" xfId="15039"/>
    <cellStyle name="Normal 54 3" xfId="15040"/>
    <cellStyle name="Normal 54 4" xfId="15041"/>
    <cellStyle name="Normal 54 5" xfId="15042"/>
    <cellStyle name="Normal 54 6" xfId="15043"/>
    <cellStyle name="Normal 54 7" xfId="15044"/>
    <cellStyle name="Normal 54 8" xfId="15045"/>
    <cellStyle name="Normal 54 9" xfId="15046"/>
    <cellStyle name="Normal 55" xfId="15047"/>
    <cellStyle name="Normal 55 10" xfId="15048"/>
    <cellStyle name="Normal 55 11" xfId="15049"/>
    <cellStyle name="Normal 55 12" xfId="15050"/>
    <cellStyle name="Normal 55 13" xfId="15051"/>
    <cellStyle name="Normal 55 14" xfId="15052"/>
    <cellStyle name="Normal 55 2" xfId="15053"/>
    <cellStyle name="Normal 55 2 10" xfId="15054"/>
    <cellStyle name="Normal 55 2 11" xfId="15055"/>
    <cellStyle name="Normal 55 2 12" xfId="15056"/>
    <cellStyle name="Normal 55 2 13" xfId="15057"/>
    <cellStyle name="Normal 55 2 2" xfId="15058"/>
    <cellStyle name="Normal 55 2 3" xfId="15059"/>
    <cellStyle name="Normal 55 2 4" xfId="15060"/>
    <cellStyle name="Normal 55 2 5" xfId="15061"/>
    <cellStyle name="Normal 55 2 6" xfId="15062"/>
    <cellStyle name="Normal 55 2 7" xfId="15063"/>
    <cellStyle name="Normal 55 2 8" xfId="15064"/>
    <cellStyle name="Normal 55 2 9" xfId="15065"/>
    <cellStyle name="Normal 55 3" xfId="15066"/>
    <cellStyle name="Normal 55 4" xfId="15067"/>
    <cellStyle name="Normal 55 5" xfId="15068"/>
    <cellStyle name="Normal 55 6" xfId="15069"/>
    <cellStyle name="Normal 55 7" xfId="15070"/>
    <cellStyle name="Normal 55 8" xfId="15071"/>
    <cellStyle name="Normal 55 9" xfId="15072"/>
    <cellStyle name="Normal 56" xfId="15073"/>
    <cellStyle name="Normal 56 10" xfId="15074"/>
    <cellStyle name="Normal 56 11" xfId="15075"/>
    <cellStyle name="Normal 56 12" xfId="15076"/>
    <cellStyle name="Normal 56 13" xfId="15077"/>
    <cellStyle name="Normal 56 14" xfId="15078"/>
    <cellStyle name="Normal 56 15" xfId="15079"/>
    <cellStyle name="Normal 56 16" xfId="15080"/>
    <cellStyle name="Normal 56 17" xfId="15081"/>
    <cellStyle name="Normal 56 18" xfId="42046"/>
    <cellStyle name="Normal 56 2" xfId="15082"/>
    <cellStyle name="Normal 56 3" xfId="15083"/>
    <cellStyle name="Normal 56 4" xfId="15084"/>
    <cellStyle name="Normal 56 5" xfId="15085"/>
    <cellStyle name="Normal 56 6" xfId="15086"/>
    <cellStyle name="Normal 56 7" xfId="15087"/>
    <cellStyle name="Normal 56 8" xfId="15088"/>
    <cellStyle name="Normal 56 9" xfId="15089"/>
    <cellStyle name="Normal 57" xfId="15090"/>
    <cellStyle name="Normal 57 2" xfId="15091"/>
    <cellStyle name="Normal 58" xfId="15092"/>
    <cellStyle name="Normal 58 2" xfId="15093"/>
    <cellStyle name="Normal 58 3" xfId="15094"/>
    <cellStyle name="Normal 58 3 2" xfId="15095"/>
    <cellStyle name="Normal 58 3 2 2" xfId="15096"/>
    <cellStyle name="Normal 58 3 2 2 2" xfId="15097"/>
    <cellStyle name="Normal 58 3 2 2 3" xfId="15098"/>
    <cellStyle name="Normal 58 3 2 3" xfId="15099"/>
    <cellStyle name="Normal 58 3 2 3 2" xfId="15100"/>
    <cellStyle name="Normal 58 3 2 3 3" xfId="15101"/>
    <cellStyle name="Normal 58 4" xfId="15102"/>
    <cellStyle name="Normal 58 4 2" xfId="15103"/>
    <cellStyle name="Normal 58 4 3" xfId="15104"/>
    <cellStyle name="Normal 58 4 3 2" xfId="15105"/>
    <cellStyle name="Normal 58 4 3 3" xfId="15106"/>
    <cellStyle name="Normal 58 5" xfId="15107"/>
    <cellStyle name="Normal 58 5 2" xfId="15108"/>
    <cellStyle name="Normal 58 5 2 2" xfId="15109"/>
    <cellStyle name="Normal 58 5 2 2 2" xfId="15110"/>
    <cellStyle name="Normal 58 5 2 2 2 2" xfId="15111"/>
    <cellStyle name="Normal 58 5 2 2 2 3" xfId="15112"/>
    <cellStyle name="Normal 58 5 3" xfId="15113"/>
    <cellStyle name="Normal 58 5 3 2" xfId="15114"/>
    <cellStyle name="Normal 58_2.10 Streetworks version 2 - RW Update" xfId="15115"/>
    <cellStyle name="Normal 59" xfId="15116"/>
    <cellStyle name="Normal 59 2" xfId="15117"/>
    <cellStyle name="Normal 6" xfId="15118"/>
    <cellStyle name="Normal 6 10" xfId="15119"/>
    <cellStyle name="Normal 6 11" xfId="15120"/>
    <cellStyle name="Normal 6 12" xfId="15121"/>
    <cellStyle name="Normal 6 13" xfId="15122"/>
    <cellStyle name="Normal 6 14" xfId="15123"/>
    <cellStyle name="Normal 6 15" xfId="15124"/>
    <cellStyle name="Normal 6 16" xfId="15125"/>
    <cellStyle name="Normal 6 17" xfId="15126"/>
    <cellStyle name="Normal 6 18" xfId="15127"/>
    <cellStyle name="Normal 6 19" xfId="15128"/>
    <cellStyle name="Normal 6 2" xfId="15129"/>
    <cellStyle name="Normal 6 2 10" xfId="15130"/>
    <cellStyle name="Normal 6 2 11" xfId="15131"/>
    <cellStyle name="Normal 6 2 12" xfId="15132"/>
    <cellStyle name="Normal 6 2 13" xfId="15133"/>
    <cellStyle name="Normal 6 2 14" xfId="15134"/>
    <cellStyle name="Normal 6 2 15" xfId="15135"/>
    <cellStyle name="Normal 6 2 16" xfId="15136"/>
    <cellStyle name="Normal 6 2 17" xfId="15137"/>
    <cellStyle name="Normal 6 2 2" xfId="15138"/>
    <cellStyle name="Normal 6 2 3" xfId="15139"/>
    <cellStyle name="Normal 6 2 4" xfId="15140"/>
    <cellStyle name="Normal 6 2 5" xfId="15141"/>
    <cellStyle name="Normal 6 2 6" xfId="15142"/>
    <cellStyle name="Normal 6 2 7" xfId="15143"/>
    <cellStyle name="Normal 6 2 8" xfId="15144"/>
    <cellStyle name="Normal 6 2 9" xfId="15145"/>
    <cellStyle name="Normal 6 20" xfId="15146"/>
    <cellStyle name="Normal 6 21" xfId="15147"/>
    <cellStyle name="Normal 6 22" xfId="15148"/>
    <cellStyle name="Normal 6 23" xfId="15149"/>
    <cellStyle name="Normal 6 24" xfId="15150"/>
    <cellStyle name="Normal 6 25" xfId="15151"/>
    <cellStyle name="Normal 6 26" xfId="15152"/>
    <cellStyle name="Normal 6 27" xfId="15153"/>
    <cellStyle name="Normal 6 28" xfId="15154"/>
    <cellStyle name="Normal 6 29" xfId="15155"/>
    <cellStyle name="Normal 6 3" xfId="15156"/>
    <cellStyle name="Normal 6 3 10" xfId="15157"/>
    <cellStyle name="Normal 6 3 11" xfId="15158"/>
    <cellStyle name="Normal 6 3 12" xfId="15159"/>
    <cellStyle name="Normal 6 3 13" xfId="15160"/>
    <cellStyle name="Normal 6 3 14" xfId="15161"/>
    <cellStyle name="Normal 6 3 15" xfId="15162"/>
    <cellStyle name="Normal 6 3 16" xfId="15163"/>
    <cellStyle name="Normal 6 3 17" xfId="15164"/>
    <cellStyle name="Normal 6 3 2" xfId="15165"/>
    <cellStyle name="Normal 6 3 3" xfId="15166"/>
    <cellStyle name="Normal 6 3 4" xfId="15167"/>
    <cellStyle name="Normal 6 3 5" xfId="15168"/>
    <cellStyle name="Normal 6 3 6" xfId="15169"/>
    <cellStyle name="Normal 6 3 7" xfId="15170"/>
    <cellStyle name="Normal 6 3 8" xfId="15171"/>
    <cellStyle name="Normal 6 3 9" xfId="15172"/>
    <cellStyle name="Normal 6 30" xfId="15173"/>
    <cellStyle name="Normal 6 31" xfId="15174"/>
    <cellStyle name="Normal 6 32" xfId="15175"/>
    <cellStyle name="Normal 6 33" xfId="15176"/>
    <cellStyle name="Normal 6 34" xfId="15177"/>
    <cellStyle name="Normal 6 35" xfId="15178"/>
    <cellStyle name="Normal 6 36" xfId="15179"/>
    <cellStyle name="Normal 6 37" xfId="15180"/>
    <cellStyle name="Normal 6 38" xfId="15181"/>
    <cellStyle name="Normal 6 39" xfId="15182"/>
    <cellStyle name="Normal 6 4" xfId="15183"/>
    <cellStyle name="Normal 6 40" xfId="15184"/>
    <cellStyle name="Normal 6 41" xfId="15185"/>
    <cellStyle name="Normal 6 42" xfId="15186"/>
    <cellStyle name="Normal 6 43" xfId="15187"/>
    <cellStyle name="Normal 6 44" xfId="15188"/>
    <cellStyle name="Normal 6 45" xfId="15189"/>
    <cellStyle name="Normal 6 46" xfId="15190"/>
    <cellStyle name="Normal 6 47" xfId="15191"/>
    <cellStyle name="Normal 6 48" xfId="15192"/>
    <cellStyle name="Normal 6 49" xfId="15193"/>
    <cellStyle name="Normal 6 5" xfId="15194"/>
    <cellStyle name="Normal 6 50" xfId="15195"/>
    <cellStyle name="Normal 6 51" xfId="15196"/>
    <cellStyle name="Normal 6 52" xfId="15197"/>
    <cellStyle name="Normal 6 53" xfId="15198"/>
    <cellStyle name="Normal 6 54" xfId="15199"/>
    <cellStyle name="Normal 6 55" xfId="15200"/>
    <cellStyle name="Normal 6 56" xfId="15201"/>
    <cellStyle name="Normal 6 57" xfId="15202"/>
    <cellStyle name="Normal 6 58" xfId="15203"/>
    <cellStyle name="Normal 6 59" xfId="15204"/>
    <cellStyle name="Normal 6 6" xfId="15205"/>
    <cellStyle name="Normal 6 60" xfId="15206"/>
    <cellStyle name="Normal 6 61" xfId="15207"/>
    <cellStyle name="Normal 6 62" xfId="15208"/>
    <cellStyle name="Normal 6 63" xfId="15209"/>
    <cellStyle name="Normal 6 64" xfId="15210"/>
    <cellStyle name="Normal 6 65" xfId="15211"/>
    <cellStyle name="Normal 6 66" xfId="15212"/>
    <cellStyle name="Normal 6 67" xfId="15213"/>
    <cellStyle name="Normal 6 68" xfId="15214"/>
    <cellStyle name="Normal 6 69" xfId="15215"/>
    <cellStyle name="Normal 6 7" xfId="15216"/>
    <cellStyle name="Normal 6 70" xfId="15217"/>
    <cellStyle name="Normal 6 71" xfId="15218"/>
    <cellStyle name="Normal 6 72" xfId="15219"/>
    <cellStyle name="Normal 6 73" xfId="15220"/>
    <cellStyle name="Normal 6 74" xfId="15221"/>
    <cellStyle name="Normal 6 75" xfId="15222"/>
    <cellStyle name="Normal 6 76" xfId="15223"/>
    <cellStyle name="Normal 6 77" xfId="15224"/>
    <cellStyle name="Normal 6 78" xfId="15225"/>
    <cellStyle name="Normal 6 79" xfId="15226"/>
    <cellStyle name="Normal 6 8" xfId="15227"/>
    <cellStyle name="Normal 6 80" xfId="15228"/>
    <cellStyle name="Normal 6 81" xfId="15229"/>
    <cellStyle name="Normal 6 82" xfId="15230"/>
    <cellStyle name="Normal 6 83" xfId="15231"/>
    <cellStyle name="Normal 6 9" xfId="15232"/>
    <cellStyle name="Normal 60" xfId="15233"/>
    <cellStyle name="Normal 61" xfId="15234"/>
    <cellStyle name="Normal 61 2" xfId="15235"/>
    <cellStyle name="Normal 61 2 2" xfId="15236"/>
    <cellStyle name="Normal 61 2 3" xfId="15237"/>
    <cellStyle name="Normal 61 2 4" xfId="15238"/>
    <cellStyle name="Normal 61 2 5" xfId="15239"/>
    <cellStyle name="Normal 61 2 6" xfId="15240"/>
    <cellStyle name="Normal 61 2 7" xfId="15241"/>
    <cellStyle name="Normal 61 2 8" xfId="15242"/>
    <cellStyle name="Normal 62" xfId="15243"/>
    <cellStyle name="Normal 63" xfId="15244"/>
    <cellStyle name="Normal 63 2" xfId="15245"/>
    <cellStyle name="Normal 63 2 2" xfId="15246"/>
    <cellStyle name="Normal 63 2 3" xfId="15247"/>
    <cellStyle name="Normal 63 2 3 2" xfId="15248"/>
    <cellStyle name="Normal 63 2 3 2 2" xfId="15249"/>
    <cellStyle name="Normal 63 2 4" xfId="15250"/>
    <cellStyle name="Normal 63 2 4 2" xfId="15251"/>
    <cellStyle name="Normal 63 2 4 2 2" xfId="15252"/>
    <cellStyle name="Normal 63 2 4 2 2 2" xfId="15253"/>
    <cellStyle name="Normal 63 2 4 2 2 3" xfId="15254"/>
    <cellStyle name="Normal 63 3" xfId="15255"/>
    <cellStyle name="Normal 63 3 2" xfId="15256"/>
    <cellStyle name="Normal 63 3 3" xfId="15257"/>
    <cellStyle name="Normal 63 3 3 2" xfId="15258"/>
    <cellStyle name="Normal 63 3 3 3" xfId="15259"/>
    <cellStyle name="Normal 63 4" xfId="15260"/>
    <cellStyle name="Normal 63 5" xfId="15261"/>
    <cellStyle name="Normal 64" xfId="15262"/>
    <cellStyle name="Normal 64 2" xfId="15263"/>
    <cellStyle name="Normal 64 3" xfId="15264"/>
    <cellStyle name="Normal 64 3 2" xfId="15265"/>
    <cellStyle name="Normal 64 3 2 2" xfId="15266"/>
    <cellStyle name="Normal 64 3 2 2 2" xfId="15267"/>
    <cellStyle name="Normal 64 3 2 2 3" xfId="15268"/>
    <cellStyle name="Normal 64 3 2 2 3 2" xfId="15269"/>
    <cellStyle name="Normal 64 3 2 2 3 3" xfId="15270"/>
    <cellStyle name="Normal 64 4" xfId="15271"/>
    <cellStyle name="Normal 65" xfId="15272"/>
    <cellStyle name="Normal 66" xfId="15273"/>
    <cellStyle name="Normal 66 2" xfId="15274"/>
    <cellStyle name="Normal 66 2 2" xfId="15275"/>
    <cellStyle name="Normal 66 2 3" xfId="15276"/>
    <cellStyle name="Normal 66 2 4" xfId="15277"/>
    <cellStyle name="Normal 66 3" xfId="15278"/>
    <cellStyle name="Normal 67" xfId="15279"/>
    <cellStyle name="Normal 67 2" xfId="15280"/>
    <cellStyle name="Normal 67 3" xfId="15281"/>
    <cellStyle name="Normal 67 4" xfId="15282"/>
    <cellStyle name="Normal 68" xfId="15283"/>
    <cellStyle name="Normal 68 2" xfId="15284"/>
    <cellStyle name="Normal 68 2 2" xfId="15285"/>
    <cellStyle name="Normal 68 2 3" xfId="15286"/>
    <cellStyle name="Normal 69" xfId="15287"/>
    <cellStyle name="Normal 7" xfId="15288"/>
    <cellStyle name="Normal 7 10" xfId="15289"/>
    <cellStyle name="Normal 7 11" xfId="15290"/>
    <cellStyle name="Normal 7 12" xfId="15291"/>
    <cellStyle name="Normal 7 13" xfId="15292"/>
    <cellStyle name="Normal 7 14" xfId="15293"/>
    <cellStyle name="Normal 7 15" xfId="15294"/>
    <cellStyle name="Normal 7 16" xfId="15295"/>
    <cellStyle name="Normal 7 17" xfId="15296"/>
    <cellStyle name="Normal 7 18" xfId="15297"/>
    <cellStyle name="Normal 7 19" xfId="15298"/>
    <cellStyle name="Normal 7 2" xfId="15299"/>
    <cellStyle name="Normal 7 2 10" xfId="15300"/>
    <cellStyle name="Normal 7 2 11" xfId="15301"/>
    <cellStyle name="Normal 7 2 12" xfId="15302"/>
    <cellStyle name="Normal 7 2 13" xfId="15303"/>
    <cellStyle name="Normal 7 2 14" xfId="15304"/>
    <cellStyle name="Normal 7 2 15" xfId="15305"/>
    <cellStyle name="Normal 7 2 16" xfId="15306"/>
    <cellStyle name="Normal 7 2 17" xfId="15307"/>
    <cellStyle name="Normal 7 2 18" xfId="15308"/>
    <cellStyle name="Normal 7 2 19" xfId="15309"/>
    <cellStyle name="Normal 7 2 2" xfId="15310"/>
    <cellStyle name="Normal 7 2 20" xfId="15311"/>
    <cellStyle name="Normal 7 2 21" xfId="15312"/>
    <cellStyle name="Normal 7 2 22" xfId="15313"/>
    <cellStyle name="Normal 7 2 23" xfId="15314"/>
    <cellStyle name="Normal 7 2 24" xfId="15315"/>
    <cellStyle name="Normal 7 2 25" xfId="15316"/>
    <cellStyle name="Normal 7 2 26" xfId="15317"/>
    <cellStyle name="Normal 7 2 27" xfId="15318"/>
    <cellStyle name="Normal 7 2 28" xfId="15319"/>
    <cellStyle name="Normal 7 2 29" xfId="15320"/>
    <cellStyle name="Normal 7 2 3" xfId="15321"/>
    <cellStyle name="Normal 7 2 30" xfId="15322"/>
    <cellStyle name="Normal 7 2 31" xfId="15323"/>
    <cellStyle name="Normal 7 2 32" xfId="15324"/>
    <cellStyle name="Normal 7 2 33" xfId="15325"/>
    <cellStyle name="Normal 7 2 34" xfId="15326"/>
    <cellStyle name="Normal 7 2 35" xfId="15327"/>
    <cellStyle name="Normal 7 2 36" xfId="15328"/>
    <cellStyle name="Normal 7 2 37" xfId="15329"/>
    <cellStyle name="Normal 7 2 38" xfId="15330"/>
    <cellStyle name="Normal 7 2 39" xfId="15331"/>
    <cellStyle name="Normal 7 2 4" xfId="15332"/>
    <cellStyle name="Normal 7 2 40" xfId="15333"/>
    <cellStyle name="Normal 7 2 41" xfId="15334"/>
    <cellStyle name="Normal 7 2 42" xfId="15335"/>
    <cellStyle name="Normal 7 2 43" xfId="15336"/>
    <cellStyle name="Normal 7 2 44" xfId="15337"/>
    <cellStyle name="Normal 7 2 45" xfId="15338"/>
    <cellStyle name="Normal 7 2 46" xfId="15339"/>
    <cellStyle name="Normal 7 2 47" xfId="15340"/>
    <cellStyle name="Normal 7 2 48" xfId="15341"/>
    <cellStyle name="Normal 7 2 49" xfId="15342"/>
    <cellStyle name="Normal 7 2 5" xfId="15343"/>
    <cellStyle name="Normal 7 2 50" xfId="15344"/>
    <cellStyle name="Normal 7 2 51" xfId="15345"/>
    <cellStyle name="Normal 7 2 52" xfId="15346"/>
    <cellStyle name="Normal 7 2 53" xfId="15347"/>
    <cellStyle name="Normal 7 2 54" xfId="15348"/>
    <cellStyle name="Normal 7 2 55" xfId="15349"/>
    <cellStyle name="Normal 7 2 56" xfId="15350"/>
    <cellStyle name="Normal 7 2 57" xfId="15351"/>
    <cellStyle name="Normal 7 2 58" xfId="15352"/>
    <cellStyle name="Normal 7 2 59" xfId="15353"/>
    <cellStyle name="Normal 7 2 6" xfId="15354"/>
    <cellStyle name="Normal 7 2 60" xfId="15355"/>
    <cellStyle name="Normal 7 2 61" xfId="15356"/>
    <cellStyle name="Normal 7 2 62" xfId="15357"/>
    <cellStyle name="Normal 7 2 63" xfId="15358"/>
    <cellStyle name="Normal 7 2 64" xfId="15359"/>
    <cellStyle name="Normal 7 2 65" xfId="15360"/>
    <cellStyle name="Normal 7 2 66" xfId="15361"/>
    <cellStyle name="Normal 7 2 67" xfId="15362"/>
    <cellStyle name="Normal 7 2 68" xfId="15363"/>
    <cellStyle name="Normal 7 2 69" xfId="15364"/>
    <cellStyle name="Normal 7 2 7" xfId="15365"/>
    <cellStyle name="Normal 7 2 70" xfId="15366"/>
    <cellStyle name="Normal 7 2 71" xfId="15367"/>
    <cellStyle name="Normal 7 2 72" xfId="15368"/>
    <cellStyle name="Normal 7 2 73" xfId="15369"/>
    <cellStyle name="Normal 7 2 74" xfId="15370"/>
    <cellStyle name="Normal 7 2 75" xfId="15371"/>
    <cellStyle name="Normal 7 2 76" xfId="15372"/>
    <cellStyle name="Normal 7 2 77" xfId="15373"/>
    <cellStyle name="Normal 7 2 78" xfId="15374"/>
    <cellStyle name="Normal 7 2 8" xfId="15375"/>
    <cellStyle name="Normal 7 2 9" xfId="15376"/>
    <cellStyle name="Normal 7 20" xfId="15377"/>
    <cellStyle name="Normal 7 21" xfId="15378"/>
    <cellStyle name="Normal 7 22" xfId="15379"/>
    <cellStyle name="Normal 7 23" xfId="15380"/>
    <cellStyle name="Normal 7 24" xfId="15381"/>
    <cellStyle name="Normal 7 25" xfId="15382"/>
    <cellStyle name="Normal 7 26" xfId="15383"/>
    <cellStyle name="Normal 7 27" xfId="15384"/>
    <cellStyle name="Normal 7 28" xfId="15385"/>
    <cellStyle name="Normal 7 29" xfId="15386"/>
    <cellStyle name="Normal 7 3" xfId="15387"/>
    <cellStyle name="Normal 7 3 10" xfId="15388"/>
    <cellStyle name="Normal 7 3 11" xfId="15389"/>
    <cellStyle name="Normal 7 3 12" xfId="15390"/>
    <cellStyle name="Normal 7 3 13" xfId="15391"/>
    <cellStyle name="Normal 7 3 14" xfId="15392"/>
    <cellStyle name="Normal 7 3 15" xfId="15393"/>
    <cellStyle name="Normal 7 3 16" xfId="15394"/>
    <cellStyle name="Normal 7 3 17" xfId="15395"/>
    <cellStyle name="Normal 7 3 2" xfId="15396"/>
    <cellStyle name="Normal 7 3 3" xfId="15397"/>
    <cellStyle name="Normal 7 3 4" xfId="15398"/>
    <cellStyle name="Normal 7 3 5" xfId="15399"/>
    <cellStyle name="Normal 7 3 6" xfId="15400"/>
    <cellStyle name="Normal 7 3 7" xfId="15401"/>
    <cellStyle name="Normal 7 3 8" xfId="15402"/>
    <cellStyle name="Normal 7 3 9" xfId="15403"/>
    <cellStyle name="Normal 7 30" xfId="15404"/>
    <cellStyle name="Normal 7 31" xfId="15405"/>
    <cellStyle name="Normal 7 32" xfId="15406"/>
    <cellStyle name="Normal 7 33" xfId="15407"/>
    <cellStyle name="Normal 7 34" xfId="15408"/>
    <cellStyle name="Normal 7 35" xfId="15409"/>
    <cellStyle name="Normal 7 36" xfId="15410"/>
    <cellStyle name="Normal 7 37" xfId="15411"/>
    <cellStyle name="Normal 7 38" xfId="15412"/>
    <cellStyle name="Normal 7 39" xfId="15413"/>
    <cellStyle name="Normal 7 4" xfId="15414"/>
    <cellStyle name="Normal 7 4 10" xfId="15415"/>
    <cellStyle name="Normal 7 4 11" xfId="15416"/>
    <cellStyle name="Normal 7 4 12" xfId="15417"/>
    <cellStyle name="Normal 7 4 13" xfId="15418"/>
    <cellStyle name="Normal 7 4 14" xfId="15419"/>
    <cellStyle name="Normal 7 4 15" xfId="15420"/>
    <cellStyle name="Normal 7 4 16" xfId="15421"/>
    <cellStyle name="Normal 7 4 17" xfId="15422"/>
    <cellStyle name="Normal 7 4 2" xfId="15423"/>
    <cellStyle name="Normal 7 4 3" xfId="15424"/>
    <cellStyle name="Normal 7 4 4" xfId="15425"/>
    <cellStyle name="Normal 7 4 5" xfId="15426"/>
    <cellStyle name="Normal 7 4 6" xfId="15427"/>
    <cellStyle name="Normal 7 4 7" xfId="15428"/>
    <cellStyle name="Normal 7 4 8" xfId="15429"/>
    <cellStyle name="Normal 7 4 9" xfId="15430"/>
    <cellStyle name="Normal 7 40" xfId="15431"/>
    <cellStyle name="Normal 7 41" xfId="15432"/>
    <cellStyle name="Normal 7 42" xfId="15433"/>
    <cellStyle name="Normal 7 43" xfId="15434"/>
    <cellStyle name="Normal 7 44" xfId="15435"/>
    <cellStyle name="Normal 7 45" xfId="15436"/>
    <cellStyle name="Normal 7 46" xfId="15437"/>
    <cellStyle name="Normal 7 47" xfId="15438"/>
    <cellStyle name="Normal 7 48" xfId="15439"/>
    <cellStyle name="Normal 7 49" xfId="15440"/>
    <cellStyle name="Normal 7 5" xfId="15441"/>
    <cellStyle name="Normal 7 5 2" xfId="15442"/>
    <cellStyle name="Normal 7 50" xfId="15443"/>
    <cellStyle name="Normal 7 51" xfId="15444"/>
    <cellStyle name="Normal 7 52" xfId="15445"/>
    <cellStyle name="Normal 7 53" xfId="15446"/>
    <cellStyle name="Normal 7 54" xfId="15447"/>
    <cellStyle name="Normal 7 55" xfId="15448"/>
    <cellStyle name="Normal 7 56" xfId="15449"/>
    <cellStyle name="Normal 7 57" xfId="15450"/>
    <cellStyle name="Normal 7 58" xfId="15451"/>
    <cellStyle name="Normal 7 59" xfId="15452"/>
    <cellStyle name="Normal 7 6" xfId="15453"/>
    <cellStyle name="Normal 7 60" xfId="15454"/>
    <cellStyle name="Normal 7 61" xfId="15455"/>
    <cellStyle name="Normal 7 62" xfId="15456"/>
    <cellStyle name="Normal 7 63" xfId="15457"/>
    <cellStyle name="Normal 7 64" xfId="15458"/>
    <cellStyle name="Normal 7 65" xfId="15459"/>
    <cellStyle name="Normal 7 66" xfId="15460"/>
    <cellStyle name="Normal 7 67" xfId="15461"/>
    <cellStyle name="Normal 7 68" xfId="15462"/>
    <cellStyle name="Normal 7 69" xfId="15463"/>
    <cellStyle name="Normal 7 7" xfId="15464"/>
    <cellStyle name="Normal 7 70" xfId="15465"/>
    <cellStyle name="Normal 7 71" xfId="15466"/>
    <cellStyle name="Normal 7 72" xfId="15467"/>
    <cellStyle name="Normal 7 73" xfId="15468"/>
    <cellStyle name="Normal 7 74" xfId="15469"/>
    <cellStyle name="Normal 7 75" xfId="15470"/>
    <cellStyle name="Normal 7 76" xfId="15471"/>
    <cellStyle name="Normal 7 77" xfId="15472"/>
    <cellStyle name="Normal 7 78" xfId="15473"/>
    <cellStyle name="Normal 7 79" xfId="42051"/>
    <cellStyle name="Normal 7 8" xfId="15474"/>
    <cellStyle name="Normal 7 80" xfId="15475"/>
    <cellStyle name="Normal 7 9" xfId="15476"/>
    <cellStyle name="Normal 70" xfId="15477"/>
    <cellStyle name="Normal 70 2" xfId="15478"/>
    <cellStyle name="Normal 71" xfId="15479"/>
    <cellStyle name="Normal 71 2" xfId="15480"/>
    <cellStyle name="Normal 72" xfId="15481"/>
    <cellStyle name="Normal 72 2" xfId="15482"/>
    <cellStyle name="Normal 72 2 2" xfId="15483"/>
    <cellStyle name="Normal 73" xfId="15484"/>
    <cellStyle name="Normal 73 2" xfId="15485"/>
    <cellStyle name="Normal 74" xfId="15486"/>
    <cellStyle name="Normal 74 2" xfId="15487"/>
    <cellStyle name="Normal 75" xfId="15488"/>
    <cellStyle name="Normal 76" xfId="15489"/>
    <cellStyle name="Normal 77" xfId="15490"/>
    <cellStyle name="Normal 78" xfId="15491"/>
    <cellStyle name="Normal 79" xfId="15492"/>
    <cellStyle name="Normal 8" xfId="15493"/>
    <cellStyle name="Normal 8 10" xfId="15494"/>
    <cellStyle name="Normal 8 11" xfId="15495"/>
    <cellStyle name="Normal 8 12" xfId="15496"/>
    <cellStyle name="Normal 8 13" xfId="15497"/>
    <cellStyle name="Normal 8 14" xfId="15498"/>
    <cellStyle name="Normal 8 15" xfId="15499"/>
    <cellStyle name="Normal 8 16" xfId="15500"/>
    <cellStyle name="Normal 8 17" xfId="15501"/>
    <cellStyle name="Normal 8 18" xfId="15502"/>
    <cellStyle name="Normal 8 19" xfId="15503"/>
    <cellStyle name="Normal 8 2" xfId="15504"/>
    <cellStyle name="Normal 8 2 10" xfId="15505"/>
    <cellStyle name="Normal 8 2 11" xfId="15506"/>
    <cellStyle name="Normal 8 2 12" xfId="15507"/>
    <cellStyle name="Normal 8 2 13" xfId="15508"/>
    <cellStyle name="Normal 8 2 14" xfId="15509"/>
    <cellStyle name="Normal 8 2 15" xfId="15510"/>
    <cellStyle name="Normal 8 2 16" xfId="15511"/>
    <cellStyle name="Normal 8 2 17" xfId="15512"/>
    <cellStyle name="Normal 8 2 2" xfId="15513"/>
    <cellStyle name="Normal 8 2 3" xfId="15514"/>
    <cellStyle name="Normal 8 2 4" xfId="15515"/>
    <cellStyle name="Normal 8 2 5" xfId="15516"/>
    <cellStyle name="Normal 8 2 6" xfId="15517"/>
    <cellStyle name="Normal 8 2 7" xfId="15518"/>
    <cellStyle name="Normal 8 2 8" xfId="15519"/>
    <cellStyle name="Normal 8 2 9" xfId="15520"/>
    <cellStyle name="Normal 8 20" xfId="15521"/>
    <cellStyle name="Normal 8 21" xfId="15522"/>
    <cellStyle name="Normal 8 22" xfId="15523"/>
    <cellStyle name="Normal 8 23" xfId="15524"/>
    <cellStyle name="Normal 8 24" xfId="15525"/>
    <cellStyle name="Normal 8 25" xfId="15526"/>
    <cellStyle name="Normal 8 26" xfId="15527"/>
    <cellStyle name="Normal 8 27" xfId="15528"/>
    <cellStyle name="Normal 8 28" xfId="15529"/>
    <cellStyle name="Normal 8 29" xfId="15530"/>
    <cellStyle name="Normal 8 3" xfId="15531"/>
    <cellStyle name="Normal 8 3 10" xfId="15532"/>
    <cellStyle name="Normal 8 3 11" xfId="15533"/>
    <cellStyle name="Normal 8 3 12" xfId="15534"/>
    <cellStyle name="Normal 8 3 13" xfId="15535"/>
    <cellStyle name="Normal 8 3 14" xfId="15536"/>
    <cellStyle name="Normal 8 3 15" xfId="15537"/>
    <cellStyle name="Normal 8 3 16" xfId="15538"/>
    <cellStyle name="Normal 8 3 17" xfId="15539"/>
    <cellStyle name="Normal 8 3 2" xfId="15540"/>
    <cellStyle name="Normal 8 3 3" xfId="15541"/>
    <cellStyle name="Normal 8 3 4" xfId="15542"/>
    <cellStyle name="Normal 8 3 5" xfId="15543"/>
    <cellStyle name="Normal 8 3 6" xfId="15544"/>
    <cellStyle name="Normal 8 3 7" xfId="15545"/>
    <cellStyle name="Normal 8 3 8" xfId="15546"/>
    <cellStyle name="Normal 8 3 9" xfId="15547"/>
    <cellStyle name="Normal 8 30" xfId="15548"/>
    <cellStyle name="Normal 8 31" xfId="15549"/>
    <cellStyle name="Normal 8 32" xfId="15550"/>
    <cellStyle name="Normal 8 33" xfId="15551"/>
    <cellStyle name="Normal 8 34" xfId="15552"/>
    <cellStyle name="Normal 8 35" xfId="15553"/>
    <cellStyle name="Normal 8 36" xfId="15554"/>
    <cellStyle name="Normal 8 37" xfId="15555"/>
    <cellStyle name="Normal 8 38" xfId="15556"/>
    <cellStyle name="Normal 8 39" xfId="15557"/>
    <cellStyle name="Normal 8 4" xfId="15558"/>
    <cellStyle name="Normal 8 4 10" xfId="15559"/>
    <cellStyle name="Normal 8 4 11" xfId="15560"/>
    <cellStyle name="Normal 8 4 12" xfId="15561"/>
    <cellStyle name="Normal 8 4 13" xfId="15562"/>
    <cellStyle name="Normal 8 4 14" xfId="15563"/>
    <cellStyle name="Normal 8 4 15" xfId="15564"/>
    <cellStyle name="Normal 8 4 16" xfId="15565"/>
    <cellStyle name="Normal 8 4 17" xfId="15566"/>
    <cellStyle name="Normal 8 4 18" xfId="15567"/>
    <cellStyle name="Normal 8 4 19" xfId="15568"/>
    <cellStyle name="Normal 8 4 19 2" xfId="15569"/>
    <cellStyle name="Normal 8 4 2" xfId="15570"/>
    <cellStyle name="Normal 8 4 3" xfId="15571"/>
    <cellStyle name="Normal 8 4 4" xfId="15572"/>
    <cellStyle name="Normal 8 4 5" xfId="15573"/>
    <cellStyle name="Normal 8 4 6" xfId="15574"/>
    <cellStyle name="Normal 8 4 7" xfId="15575"/>
    <cellStyle name="Normal 8 4 8" xfId="15576"/>
    <cellStyle name="Normal 8 4 9" xfId="15577"/>
    <cellStyle name="Normal 8 40" xfId="15578"/>
    <cellStyle name="Normal 8 41" xfId="15579"/>
    <cellStyle name="Normal 8 42" xfId="15580"/>
    <cellStyle name="Normal 8 43" xfId="15581"/>
    <cellStyle name="Normal 8 44" xfId="15582"/>
    <cellStyle name="Normal 8 45" xfId="15583"/>
    <cellStyle name="Normal 8 46" xfId="15584"/>
    <cellStyle name="Normal 8 47" xfId="15585"/>
    <cellStyle name="Normal 8 48" xfId="15586"/>
    <cellStyle name="Normal 8 49" xfId="15587"/>
    <cellStyle name="Normal 8 5" xfId="15588"/>
    <cellStyle name="Normal 8 50" xfId="15589"/>
    <cellStyle name="Normal 8 51" xfId="15590"/>
    <cellStyle name="Normal 8 52" xfId="15591"/>
    <cellStyle name="Normal 8 53" xfId="15592"/>
    <cellStyle name="Normal 8 54" xfId="15593"/>
    <cellStyle name="Normal 8 55" xfId="15594"/>
    <cellStyle name="Normal 8 56" xfId="15595"/>
    <cellStyle name="Normal 8 57" xfId="15596"/>
    <cellStyle name="Normal 8 58" xfId="15597"/>
    <cellStyle name="Normal 8 59" xfId="15598"/>
    <cellStyle name="Normal 8 6" xfId="15599"/>
    <cellStyle name="Normal 8 60" xfId="15600"/>
    <cellStyle name="Normal 8 61" xfId="15601"/>
    <cellStyle name="Normal 8 62" xfId="15602"/>
    <cellStyle name="Normal 8 63" xfId="15603"/>
    <cellStyle name="Normal 8 64" xfId="15604"/>
    <cellStyle name="Normal 8 65" xfId="15605"/>
    <cellStyle name="Normal 8 66" xfId="15606"/>
    <cellStyle name="Normal 8 67" xfId="15607"/>
    <cellStyle name="Normal 8 68" xfId="15608"/>
    <cellStyle name="Normal 8 69" xfId="15609"/>
    <cellStyle name="Normal 8 7" xfId="15610"/>
    <cellStyle name="Normal 8 70" xfId="15611"/>
    <cellStyle name="Normal 8 71" xfId="15612"/>
    <cellStyle name="Normal 8 72" xfId="15613"/>
    <cellStyle name="Normal 8 73" xfId="15614"/>
    <cellStyle name="Normal 8 74" xfId="15615"/>
    <cellStyle name="Normal 8 75" xfId="15616"/>
    <cellStyle name="Normal 8 76" xfId="15617"/>
    <cellStyle name="Normal 8 77" xfId="15618"/>
    <cellStyle name="Normal 8 78" xfId="15619"/>
    <cellStyle name="Normal 8 8" xfId="15620"/>
    <cellStyle name="Normal 8 9" xfId="15621"/>
    <cellStyle name="Normal 80" xfId="15622"/>
    <cellStyle name="Normal 81" xfId="15623"/>
    <cellStyle name="Normal 82" xfId="15624"/>
    <cellStyle name="Normal 82 2" xfId="42040"/>
    <cellStyle name="Normal 83" xfId="15625"/>
    <cellStyle name="Normal 84" xfId="15626"/>
    <cellStyle name="Normal 85" xfId="15627"/>
    <cellStyle name="Normal 86" xfId="15628"/>
    <cellStyle name="Normal 87" xfId="15629"/>
    <cellStyle name="Normal 88" xfId="15630"/>
    <cellStyle name="Normal 89" xfId="15631"/>
    <cellStyle name="Normal 9" xfId="15632"/>
    <cellStyle name="Normal 9 10" xfId="15633"/>
    <cellStyle name="Normal 9 10 10" xfId="15634"/>
    <cellStyle name="Normal 9 10 11" xfId="15635"/>
    <cellStyle name="Normal 9 10 12" xfId="15636"/>
    <cellStyle name="Normal 9 10 13" xfId="15637"/>
    <cellStyle name="Normal 9 10 14" xfId="15638"/>
    <cellStyle name="Normal 9 10 15" xfId="15639"/>
    <cellStyle name="Normal 9 10 16" xfId="15640"/>
    <cellStyle name="Normal 9 10 17" xfId="15641"/>
    <cellStyle name="Normal 9 10 2" xfId="15642"/>
    <cellStyle name="Normal 9 10 3" xfId="15643"/>
    <cellStyle name="Normal 9 10 4" xfId="15644"/>
    <cellStyle name="Normal 9 10 5" xfId="15645"/>
    <cellStyle name="Normal 9 10 6" xfId="15646"/>
    <cellStyle name="Normal 9 10 7" xfId="15647"/>
    <cellStyle name="Normal 9 10 8" xfId="15648"/>
    <cellStyle name="Normal 9 10 9" xfId="15649"/>
    <cellStyle name="Normal 9 100" xfId="15650"/>
    <cellStyle name="Normal 9 101" xfId="15651"/>
    <cellStyle name="Normal 9 102" xfId="15652"/>
    <cellStyle name="Normal 9 103" xfId="15653"/>
    <cellStyle name="Normal 9 104" xfId="15654"/>
    <cellStyle name="Normal 9 105" xfId="15655"/>
    <cellStyle name="Normal 9 106" xfId="15656"/>
    <cellStyle name="Normal 9 107" xfId="15657"/>
    <cellStyle name="Normal 9 108" xfId="15658"/>
    <cellStyle name="Normal 9 109" xfId="15659"/>
    <cellStyle name="Normal 9 11" xfId="15660"/>
    <cellStyle name="Normal 9 11 10" xfId="15661"/>
    <cellStyle name="Normal 9 11 11" xfId="15662"/>
    <cellStyle name="Normal 9 11 12" xfId="15663"/>
    <cellStyle name="Normal 9 11 13" xfId="15664"/>
    <cellStyle name="Normal 9 11 14" xfId="15665"/>
    <cellStyle name="Normal 9 11 15" xfId="15666"/>
    <cellStyle name="Normal 9 11 16" xfId="15667"/>
    <cellStyle name="Normal 9 11 17" xfId="15668"/>
    <cellStyle name="Normal 9 11 2" xfId="15669"/>
    <cellStyle name="Normal 9 11 3" xfId="15670"/>
    <cellStyle name="Normal 9 11 4" xfId="15671"/>
    <cellStyle name="Normal 9 11 5" xfId="15672"/>
    <cellStyle name="Normal 9 11 6" xfId="15673"/>
    <cellStyle name="Normal 9 11 7" xfId="15674"/>
    <cellStyle name="Normal 9 11 8" xfId="15675"/>
    <cellStyle name="Normal 9 11 9" xfId="15676"/>
    <cellStyle name="Normal 9 110" xfId="15677"/>
    <cellStyle name="Normal 9 111" xfId="15678"/>
    <cellStyle name="Normal 9 112" xfId="15679"/>
    <cellStyle name="Normal 9 113" xfId="15680"/>
    <cellStyle name="Normal 9 114" xfId="15681"/>
    <cellStyle name="Normal 9 115" xfId="15682"/>
    <cellStyle name="Normal 9 116" xfId="15683"/>
    <cellStyle name="Normal 9 117" xfId="15684"/>
    <cellStyle name="Normal 9 118" xfId="15685"/>
    <cellStyle name="Normal 9 119" xfId="15686"/>
    <cellStyle name="Normal 9 12" xfId="15687"/>
    <cellStyle name="Normal 9 12 10" xfId="15688"/>
    <cellStyle name="Normal 9 12 11" xfId="15689"/>
    <cellStyle name="Normal 9 12 12" xfId="15690"/>
    <cellStyle name="Normal 9 12 13" xfId="15691"/>
    <cellStyle name="Normal 9 12 14" xfId="15692"/>
    <cellStyle name="Normal 9 12 15" xfId="15693"/>
    <cellStyle name="Normal 9 12 16" xfId="15694"/>
    <cellStyle name="Normal 9 12 17" xfId="15695"/>
    <cellStyle name="Normal 9 12 2" xfId="15696"/>
    <cellStyle name="Normal 9 12 3" xfId="15697"/>
    <cellStyle name="Normal 9 12 4" xfId="15698"/>
    <cellStyle name="Normal 9 12 5" xfId="15699"/>
    <cellStyle name="Normal 9 12 6" xfId="15700"/>
    <cellStyle name="Normal 9 12 7" xfId="15701"/>
    <cellStyle name="Normal 9 12 8" xfId="15702"/>
    <cellStyle name="Normal 9 12 9" xfId="15703"/>
    <cellStyle name="Normal 9 120" xfId="15704"/>
    <cellStyle name="Normal 9 121" xfId="15705"/>
    <cellStyle name="Normal 9 122" xfId="15706"/>
    <cellStyle name="Normal 9 123" xfId="15707"/>
    <cellStyle name="Normal 9 124" xfId="15708"/>
    <cellStyle name="Normal 9 13" xfId="15709"/>
    <cellStyle name="Normal 9 13 10" xfId="15710"/>
    <cellStyle name="Normal 9 13 11" xfId="15711"/>
    <cellStyle name="Normal 9 13 12" xfId="15712"/>
    <cellStyle name="Normal 9 13 13" xfId="15713"/>
    <cellStyle name="Normal 9 13 14" xfId="15714"/>
    <cellStyle name="Normal 9 13 15" xfId="15715"/>
    <cellStyle name="Normal 9 13 16" xfId="15716"/>
    <cellStyle name="Normal 9 13 17" xfId="15717"/>
    <cellStyle name="Normal 9 13 2" xfId="15718"/>
    <cellStyle name="Normal 9 13 3" xfId="15719"/>
    <cellStyle name="Normal 9 13 4" xfId="15720"/>
    <cellStyle name="Normal 9 13 5" xfId="15721"/>
    <cellStyle name="Normal 9 13 6" xfId="15722"/>
    <cellStyle name="Normal 9 13 7" xfId="15723"/>
    <cellStyle name="Normal 9 13 8" xfId="15724"/>
    <cellStyle name="Normal 9 13 9" xfId="15725"/>
    <cellStyle name="Normal 9 14" xfId="15726"/>
    <cellStyle name="Normal 9 14 10" xfId="15727"/>
    <cellStyle name="Normal 9 14 11" xfId="15728"/>
    <cellStyle name="Normal 9 14 12" xfId="15729"/>
    <cellStyle name="Normal 9 14 13" xfId="15730"/>
    <cellStyle name="Normal 9 14 14" xfId="15731"/>
    <cellStyle name="Normal 9 14 15" xfId="15732"/>
    <cellStyle name="Normal 9 14 16" xfId="15733"/>
    <cellStyle name="Normal 9 14 17" xfId="15734"/>
    <cellStyle name="Normal 9 14 2" xfId="15735"/>
    <cellStyle name="Normal 9 14 3" xfId="15736"/>
    <cellStyle name="Normal 9 14 4" xfId="15737"/>
    <cellStyle name="Normal 9 14 5" xfId="15738"/>
    <cellStyle name="Normal 9 14 6" xfId="15739"/>
    <cellStyle name="Normal 9 14 7" xfId="15740"/>
    <cellStyle name="Normal 9 14 8" xfId="15741"/>
    <cellStyle name="Normal 9 14 9" xfId="15742"/>
    <cellStyle name="Normal 9 15" xfId="15743"/>
    <cellStyle name="Normal 9 15 10" xfId="15744"/>
    <cellStyle name="Normal 9 15 11" xfId="15745"/>
    <cellStyle name="Normal 9 15 12" xfId="15746"/>
    <cellStyle name="Normal 9 15 13" xfId="15747"/>
    <cellStyle name="Normal 9 15 14" xfId="15748"/>
    <cellStyle name="Normal 9 15 15" xfId="15749"/>
    <cellStyle name="Normal 9 15 16" xfId="15750"/>
    <cellStyle name="Normal 9 15 17" xfId="15751"/>
    <cellStyle name="Normal 9 15 2" xfId="15752"/>
    <cellStyle name="Normal 9 15 3" xfId="15753"/>
    <cellStyle name="Normal 9 15 4" xfId="15754"/>
    <cellStyle name="Normal 9 15 5" xfId="15755"/>
    <cellStyle name="Normal 9 15 6" xfId="15756"/>
    <cellStyle name="Normal 9 15 7" xfId="15757"/>
    <cellStyle name="Normal 9 15 8" xfId="15758"/>
    <cellStyle name="Normal 9 15 9" xfId="15759"/>
    <cellStyle name="Normal 9 16" xfId="15760"/>
    <cellStyle name="Normal 9 16 10" xfId="15761"/>
    <cellStyle name="Normal 9 16 11" xfId="15762"/>
    <cellStyle name="Normal 9 16 12" xfId="15763"/>
    <cellStyle name="Normal 9 16 13" xfId="15764"/>
    <cellStyle name="Normal 9 16 14" xfId="15765"/>
    <cellStyle name="Normal 9 16 15" xfId="15766"/>
    <cellStyle name="Normal 9 16 16" xfId="15767"/>
    <cellStyle name="Normal 9 16 17" xfId="15768"/>
    <cellStyle name="Normal 9 16 2" xfId="15769"/>
    <cellStyle name="Normal 9 16 3" xfId="15770"/>
    <cellStyle name="Normal 9 16 4" xfId="15771"/>
    <cellStyle name="Normal 9 16 5" xfId="15772"/>
    <cellStyle name="Normal 9 16 6" xfId="15773"/>
    <cellStyle name="Normal 9 16 7" xfId="15774"/>
    <cellStyle name="Normal 9 16 8" xfId="15775"/>
    <cellStyle name="Normal 9 16 9" xfId="15776"/>
    <cellStyle name="Normal 9 17" xfId="15777"/>
    <cellStyle name="Normal 9 17 10" xfId="15778"/>
    <cellStyle name="Normal 9 17 11" xfId="15779"/>
    <cellStyle name="Normal 9 17 12" xfId="15780"/>
    <cellStyle name="Normal 9 17 13" xfId="15781"/>
    <cellStyle name="Normal 9 17 14" xfId="15782"/>
    <cellStyle name="Normal 9 17 15" xfId="15783"/>
    <cellStyle name="Normal 9 17 16" xfId="15784"/>
    <cellStyle name="Normal 9 17 17" xfId="15785"/>
    <cellStyle name="Normal 9 17 2" xfId="15786"/>
    <cellStyle name="Normal 9 17 3" xfId="15787"/>
    <cellStyle name="Normal 9 17 4" xfId="15788"/>
    <cellStyle name="Normal 9 17 5" xfId="15789"/>
    <cellStyle name="Normal 9 17 6" xfId="15790"/>
    <cellStyle name="Normal 9 17 7" xfId="15791"/>
    <cellStyle name="Normal 9 17 8" xfId="15792"/>
    <cellStyle name="Normal 9 17 9" xfId="15793"/>
    <cellStyle name="Normal 9 18" xfId="15794"/>
    <cellStyle name="Normal 9 18 10" xfId="15795"/>
    <cellStyle name="Normal 9 18 11" xfId="15796"/>
    <cellStyle name="Normal 9 18 12" xfId="15797"/>
    <cellStyle name="Normal 9 18 13" xfId="15798"/>
    <cellStyle name="Normal 9 18 14" xfId="15799"/>
    <cellStyle name="Normal 9 18 15" xfId="15800"/>
    <cellStyle name="Normal 9 18 16" xfId="15801"/>
    <cellStyle name="Normal 9 18 17" xfId="15802"/>
    <cellStyle name="Normal 9 18 2" xfId="15803"/>
    <cellStyle name="Normal 9 18 3" xfId="15804"/>
    <cellStyle name="Normal 9 18 4" xfId="15805"/>
    <cellStyle name="Normal 9 18 5" xfId="15806"/>
    <cellStyle name="Normal 9 18 6" xfId="15807"/>
    <cellStyle name="Normal 9 18 7" xfId="15808"/>
    <cellStyle name="Normal 9 18 8" xfId="15809"/>
    <cellStyle name="Normal 9 18 9" xfId="15810"/>
    <cellStyle name="Normal 9 19" xfId="15811"/>
    <cellStyle name="Normal 9 19 10" xfId="15812"/>
    <cellStyle name="Normal 9 19 11" xfId="15813"/>
    <cellStyle name="Normal 9 19 12" xfId="15814"/>
    <cellStyle name="Normal 9 19 13" xfId="15815"/>
    <cellStyle name="Normal 9 19 14" xfId="15816"/>
    <cellStyle name="Normal 9 19 15" xfId="15817"/>
    <cellStyle name="Normal 9 19 16" xfId="15818"/>
    <cellStyle name="Normal 9 19 17" xfId="15819"/>
    <cellStyle name="Normal 9 19 2" xfId="15820"/>
    <cellStyle name="Normal 9 19 3" xfId="15821"/>
    <cellStyle name="Normal 9 19 4" xfId="15822"/>
    <cellStyle name="Normal 9 19 5" xfId="15823"/>
    <cellStyle name="Normal 9 19 6" xfId="15824"/>
    <cellStyle name="Normal 9 19 7" xfId="15825"/>
    <cellStyle name="Normal 9 19 8" xfId="15826"/>
    <cellStyle name="Normal 9 19 9" xfId="15827"/>
    <cellStyle name="Normal 9 2" xfId="15828"/>
    <cellStyle name="Normal 9 2 2" xfId="15829"/>
    <cellStyle name="Normal 9 2 2 10" xfId="15830"/>
    <cellStyle name="Normal 9 2 2 11" xfId="15831"/>
    <cellStyle name="Normal 9 2 2 12" xfId="15832"/>
    <cellStyle name="Normal 9 2 2 13" xfId="15833"/>
    <cellStyle name="Normal 9 2 2 14" xfId="15834"/>
    <cellStyle name="Normal 9 2 2 15" xfId="15835"/>
    <cellStyle name="Normal 9 2 2 16" xfId="15836"/>
    <cellStyle name="Normal 9 2 2 17" xfId="15837"/>
    <cellStyle name="Normal 9 2 2 2" xfId="15838"/>
    <cellStyle name="Normal 9 2 2 3" xfId="15839"/>
    <cellStyle name="Normal 9 2 2 4" xfId="15840"/>
    <cellStyle name="Normal 9 2 2 5" xfId="15841"/>
    <cellStyle name="Normal 9 2 2 6" xfId="15842"/>
    <cellStyle name="Normal 9 2 2 7" xfId="15843"/>
    <cellStyle name="Normal 9 2 2 8" xfId="15844"/>
    <cellStyle name="Normal 9 2 2 9" xfId="15845"/>
    <cellStyle name="Normal 9 20" xfId="15846"/>
    <cellStyle name="Normal 9 20 10" xfId="15847"/>
    <cellStyle name="Normal 9 20 11" xfId="15848"/>
    <cellStyle name="Normal 9 20 12" xfId="15849"/>
    <cellStyle name="Normal 9 20 13" xfId="15850"/>
    <cellStyle name="Normal 9 20 14" xfId="15851"/>
    <cellStyle name="Normal 9 20 15" xfId="15852"/>
    <cellStyle name="Normal 9 20 16" xfId="15853"/>
    <cellStyle name="Normal 9 20 17" xfId="15854"/>
    <cellStyle name="Normal 9 20 2" xfId="15855"/>
    <cellStyle name="Normal 9 20 3" xfId="15856"/>
    <cellStyle name="Normal 9 20 4" xfId="15857"/>
    <cellStyle name="Normal 9 20 5" xfId="15858"/>
    <cellStyle name="Normal 9 20 6" xfId="15859"/>
    <cellStyle name="Normal 9 20 7" xfId="15860"/>
    <cellStyle name="Normal 9 20 8" xfId="15861"/>
    <cellStyle name="Normal 9 20 9" xfId="15862"/>
    <cellStyle name="Normal 9 21" xfId="15863"/>
    <cellStyle name="Normal 9 21 10" xfId="15864"/>
    <cellStyle name="Normal 9 21 11" xfId="15865"/>
    <cellStyle name="Normal 9 21 12" xfId="15866"/>
    <cellStyle name="Normal 9 21 13" xfId="15867"/>
    <cellStyle name="Normal 9 21 14" xfId="15868"/>
    <cellStyle name="Normal 9 21 15" xfId="15869"/>
    <cellStyle name="Normal 9 21 16" xfId="15870"/>
    <cellStyle name="Normal 9 21 17" xfId="15871"/>
    <cellStyle name="Normal 9 21 2" xfId="15872"/>
    <cellStyle name="Normal 9 21 3" xfId="15873"/>
    <cellStyle name="Normal 9 21 4" xfId="15874"/>
    <cellStyle name="Normal 9 21 5" xfId="15875"/>
    <cellStyle name="Normal 9 21 6" xfId="15876"/>
    <cellStyle name="Normal 9 21 7" xfId="15877"/>
    <cellStyle name="Normal 9 21 8" xfId="15878"/>
    <cellStyle name="Normal 9 21 9" xfId="15879"/>
    <cellStyle name="Normal 9 22" xfId="15880"/>
    <cellStyle name="Normal 9 22 10" xfId="15881"/>
    <cellStyle name="Normal 9 22 11" xfId="15882"/>
    <cellStyle name="Normal 9 22 12" xfId="15883"/>
    <cellStyle name="Normal 9 22 13" xfId="15884"/>
    <cellStyle name="Normal 9 22 14" xfId="15885"/>
    <cellStyle name="Normal 9 22 15" xfId="15886"/>
    <cellStyle name="Normal 9 22 16" xfId="15887"/>
    <cellStyle name="Normal 9 22 17" xfId="15888"/>
    <cellStyle name="Normal 9 22 2" xfId="15889"/>
    <cellStyle name="Normal 9 22 3" xfId="15890"/>
    <cellStyle name="Normal 9 22 4" xfId="15891"/>
    <cellStyle name="Normal 9 22 5" xfId="15892"/>
    <cellStyle name="Normal 9 22 6" xfId="15893"/>
    <cellStyle name="Normal 9 22 7" xfId="15894"/>
    <cellStyle name="Normal 9 22 8" xfId="15895"/>
    <cellStyle name="Normal 9 22 9" xfId="15896"/>
    <cellStyle name="Normal 9 23" xfId="15897"/>
    <cellStyle name="Normal 9 23 10" xfId="15898"/>
    <cellStyle name="Normal 9 23 11" xfId="15899"/>
    <cellStyle name="Normal 9 23 12" xfId="15900"/>
    <cellStyle name="Normal 9 23 13" xfId="15901"/>
    <cellStyle name="Normal 9 23 14" xfId="15902"/>
    <cellStyle name="Normal 9 23 15" xfId="15903"/>
    <cellStyle name="Normal 9 23 16" xfId="15904"/>
    <cellStyle name="Normal 9 23 17" xfId="15905"/>
    <cellStyle name="Normal 9 23 2" xfId="15906"/>
    <cellStyle name="Normal 9 23 3" xfId="15907"/>
    <cellStyle name="Normal 9 23 4" xfId="15908"/>
    <cellStyle name="Normal 9 23 5" xfId="15909"/>
    <cellStyle name="Normal 9 23 6" xfId="15910"/>
    <cellStyle name="Normal 9 23 7" xfId="15911"/>
    <cellStyle name="Normal 9 23 8" xfId="15912"/>
    <cellStyle name="Normal 9 23 9" xfId="15913"/>
    <cellStyle name="Normal 9 24" xfId="15914"/>
    <cellStyle name="Normal 9 24 10" xfId="15915"/>
    <cellStyle name="Normal 9 24 11" xfId="15916"/>
    <cellStyle name="Normal 9 24 12" xfId="15917"/>
    <cellStyle name="Normal 9 24 13" xfId="15918"/>
    <cellStyle name="Normal 9 24 14" xfId="15919"/>
    <cellStyle name="Normal 9 24 15" xfId="15920"/>
    <cellStyle name="Normal 9 24 16" xfId="15921"/>
    <cellStyle name="Normal 9 24 17" xfId="15922"/>
    <cellStyle name="Normal 9 24 2" xfId="15923"/>
    <cellStyle name="Normal 9 24 3" xfId="15924"/>
    <cellStyle name="Normal 9 24 4" xfId="15925"/>
    <cellStyle name="Normal 9 24 5" xfId="15926"/>
    <cellStyle name="Normal 9 24 6" xfId="15927"/>
    <cellStyle name="Normal 9 24 7" xfId="15928"/>
    <cellStyle name="Normal 9 24 8" xfId="15929"/>
    <cellStyle name="Normal 9 24 9" xfId="15930"/>
    <cellStyle name="Normal 9 25" xfId="15931"/>
    <cellStyle name="Normal 9 25 10" xfId="15932"/>
    <cellStyle name="Normal 9 25 11" xfId="15933"/>
    <cellStyle name="Normal 9 25 12" xfId="15934"/>
    <cellStyle name="Normal 9 25 13" xfId="15935"/>
    <cellStyle name="Normal 9 25 14" xfId="15936"/>
    <cellStyle name="Normal 9 25 15" xfId="15937"/>
    <cellStyle name="Normal 9 25 16" xfId="15938"/>
    <cellStyle name="Normal 9 25 17" xfId="15939"/>
    <cellStyle name="Normal 9 25 2" xfId="15940"/>
    <cellStyle name="Normal 9 25 3" xfId="15941"/>
    <cellStyle name="Normal 9 25 4" xfId="15942"/>
    <cellStyle name="Normal 9 25 5" xfId="15943"/>
    <cellStyle name="Normal 9 25 6" xfId="15944"/>
    <cellStyle name="Normal 9 25 7" xfId="15945"/>
    <cellStyle name="Normal 9 25 8" xfId="15946"/>
    <cellStyle name="Normal 9 25 9" xfId="15947"/>
    <cellStyle name="Normal 9 26" xfId="15948"/>
    <cellStyle name="Normal 9 26 10" xfId="15949"/>
    <cellStyle name="Normal 9 26 11" xfId="15950"/>
    <cellStyle name="Normal 9 26 12" xfId="15951"/>
    <cellStyle name="Normal 9 26 13" xfId="15952"/>
    <cellStyle name="Normal 9 26 14" xfId="15953"/>
    <cellStyle name="Normal 9 26 15" xfId="15954"/>
    <cellStyle name="Normal 9 26 16" xfId="15955"/>
    <cellStyle name="Normal 9 26 17" xfId="15956"/>
    <cellStyle name="Normal 9 26 2" xfId="15957"/>
    <cellStyle name="Normal 9 26 3" xfId="15958"/>
    <cellStyle name="Normal 9 26 4" xfId="15959"/>
    <cellStyle name="Normal 9 26 5" xfId="15960"/>
    <cellStyle name="Normal 9 26 6" xfId="15961"/>
    <cellStyle name="Normal 9 26 7" xfId="15962"/>
    <cellStyle name="Normal 9 26 8" xfId="15963"/>
    <cellStyle name="Normal 9 26 9" xfId="15964"/>
    <cellStyle name="Normal 9 27" xfId="15965"/>
    <cellStyle name="Normal 9 27 10" xfId="15966"/>
    <cellStyle name="Normal 9 27 11" xfId="15967"/>
    <cellStyle name="Normal 9 27 12" xfId="15968"/>
    <cellStyle name="Normal 9 27 13" xfId="15969"/>
    <cellStyle name="Normal 9 27 14" xfId="15970"/>
    <cellStyle name="Normal 9 27 15" xfId="15971"/>
    <cellStyle name="Normal 9 27 16" xfId="15972"/>
    <cellStyle name="Normal 9 27 17" xfId="15973"/>
    <cellStyle name="Normal 9 27 2" xfId="15974"/>
    <cellStyle name="Normal 9 27 3" xfId="15975"/>
    <cellStyle name="Normal 9 27 4" xfId="15976"/>
    <cellStyle name="Normal 9 27 5" xfId="15977"/>
    <cellStyle name="Normal 9 27 6" xfId="15978"/>
    <cellStyle name="Normal 9 27 7" xfId="15979"/>
    <cellStyle name="Normal 9 27 8" xfId="15980"/>
    <cellStyle name="Normal 9 27 9" xfId="15981"/>
    <cellStyle name="Normal 9 28" xfId="15982"/>
    <cellStyle name="Normal 9 28 10" xfId="15983"/>
    <cellStyle name="Normal 9 28 11" xfId="15984"/>
    <cellStyle name="Normal 9 28 12" xfId="15985"/>
    <cellStyle name="Normal 9 28 13" xfId="15986"/>
    <cellStyle name="Normal 9 28 14" xfId="15987"/>
    <cellStyle name="Normal 9 28 15" xfId="15988"/>
    <cellStyle name="Normal 9 28 16" xfId="15989"/>
    <cellStyle name="Normal 9 28 17" xfId="15990"/>
    <cellStyle name="Normal 9 28 2" xfId="15991"/>
    <cellStyle name="Normal 9 28 3" xfId="15992"/>
    <cellStyle name="Normal 9 28 4" xfId="15993"/>
    <cellStyle name="Normal 9 28 5" xfId="15994"/>
    <cellStyle name="Normal 9 28 6" xfId="15995"/>
    <cellStyle name="Normal 9 28 7" xfId="15996"/>
    <cellStyle name="Normal 9 28 8" xfId="15997"/>
    <cellStyle name="Normal 9 28 9" xfId="15998"/>
    <cellStyle name="Normal 9 29" xfId="15999"/>
    <cellStyle name="Normal 9 29 10" xfId="16000"/>
    <cellStyle name="Normal 9 29 11" xfId="16001"/>
    <cellStyle name="Normal 9 29 12" xfId="16002"/>
    <cellStyle name="Normal 9 29 13" xfId="16003"/>
    <cellStyle name="Normal 9 29 14" xfId="16004"/>
    <cellStyle name="Normal 9 29 15" xfId="16005"/>
    <cellStyle name="Normal 9 29 16" xfId="16006"/>
    <cellStyle name="Normal 9 29 17" xfId="16007"/>
    <cellStyle name="Normal 9 29 2" xfId="16008"/>
    <cellStyle name="Normal 9 29 3" xfId="16009"/>
    <cellStyle name="Normal 9 29 4" xfId="16010"/>
    <cellStyle name="Normal 9 29 5" xfId="16011"/>
    <cellStyle name="Normal 9 29 6" xfId="16012"/>
    <cellStyle name="Normal 9 29 7" xfId="16013"/>
    <cellStyle name="Normal 9 29 8" xfId="16014"/>
    <cellStyle name="Normal 9 29 9" xfId="16015"/>
    <cellStyle name="Normal 9 3" xfId="16016"/>
    <cellStyle name="Normal 9 3 10" xfId="16017"/>
    <cellStyle name="Normal 9 3 11" xfId="16018"/>
    <cellStyle name="Normal 9 3 12" xfId="16019"/>
    <cellStyle name="Normal 9 3 13" xfId="16020"/>
    <cellStyle name="Normal 9 3 14" xfId="16021"/>
    <cellStyle name="Normal 9 3 15" xfId="16022"/>
    <cellStyle name="Normal 9 3 16" xfId="16023"/>
    <cellStyle name="Normal 9 3 17" xfId="16024"/>
    <cellStyle name="Normal 9 3 18" xfId="16025"/>
    <cellStyle name="Normal 9 3 19" xfId="16026"/>
    <cellStyle name="Normal 9 3 2" xfId="16027"/>
    <cellStyle name="Normal 9 3 20" xfId="16028"/>
    <cellStyle name="Normal 9 3 21" xfId="16029"/>
    <cellStyle name="Normal 9 3 22" xfId="16030"/>
    <cellStyle name="Normal 9 3 23" xfId="16031"/>
    <cellStyle name="Normal 9 3 24" xfId="16032"/>
    <cellStyle name="Normal 9 3 25" xfId="16033"/>
    <cellStyle name="Normal 9 3 26" xfId="16034"/>
    <cellStyle name="Normal 9 3 27" xfId="16035"/>
    <cellStyle name="Normal 9 3 28" xfId="16036"/>
    <cellStyle name="Normal 9 3 29" xfId="16037"/>
    <cellStyle name="Normal 9 3 3" xfId="16038"/>
    <cellStyle name="Normal 9 3 30" xfId="16039"/>
    <cellStyle name="Normal 9 3 31" xfId="16040"/>
    <cellStyle name="Normal 9 3 32" xfId="16041"/>
    <cellStyle name="Normal 9 3 33" xfId="16042"/>
    <cellStyle name="Normal 9 3 34" xfId="16043"/>
    <cellStyle name="Normal 9 3 35" xfId="16044"/>
    <cellStyle name="Normal 9 3 36" xfId="16045"/>
    <cellStyle name="Normal 9 3 37" xfId="16046"/>
    <cellStyle name="Normal 9 3 38" xfId="16047"/>
    <cellStyle name="Normal 9 3 39" xfId="16048"/>
    <cellStyle name="Normal 9 3 4" xfId="16049"/>
    <cellStyle name="Normal 9 3 40" xfId="16050"/>
    <cellStyle name="Normal 9 3 41" xfId="16051"/>
    <cellStyle name="Normal 9 3 42" xfId="16052"/>
    <cellStyle name="Normal 9 3 43" xfId="16053"/>
    <cellStyle name="Normal 9 3 44" xfId="16054"/>
    <cellStyle name="Normal 9 3 45" xfId="16055"/>
    <cellStyle name="Normal 9 3 46" xfId="16056"/>
    <cellStyle name="Normal 9 3 47" xfId="16057"/>
    <cellStyle name="Normal 9 3 48" xfId="16058"/>
    <cellStyle name="Normal 9 3 49" xfId="16059"/>
    <cellStyle name="Normal 9 3 5" xfId="16060"/>
    <cellStyle name="Normal 9 3 50" xfId="16061"/>
    <cellStyle name="Normal 9 3 51" xfId="16062"/>
    <cellStyle name="Normal 9 3 52" xfId="16063"/>
    <cellStyle name="Normal 9 3 53" xfId="16064"/>
    <cellStyle name="Normal 9 3 54" xfId="16065"/>
    <cellStyle name="Normal 9 3 55" xfId="16066"/>
    <cellStyle name="Normal 9 3 56" xfId="16067"/>
    <cellStyle name="Normal 9 3 57" xfId="16068"/>
    <cellStyle name="Normal 9 3 58" xfId="16069"/>
    <cellStyle name="Normal 9 3 59" xfId="16070"/>
    <cellStyle name="Normal 9 3 6" xfId="16071"/>
    <cellStyle name="Normal 9 3 60" xfId="16072"/>
    <cellStyle name="Normal 9 3 61" xfId="16073"/>
    <cellStyle name="Normal 9 3 62" xfId="16074"/>
    <cellStyle name="Normal 9 3 63" xfId="16075"/>
    <cellStyle name="Normal 9 3 64" xfId="16076"/>
    <cellStyle name="Normal 9 3 65" xfId="16077"/>
    <cellStyle name="Normal 9 3 66" xfId="16078"/>
    <cellStyle name="Normal 9 3 67" xfId="16079"/>
    <cellStyle name="Normal 9 3 68" xfId="16080"/>
    <cellStyle name="Normal 9 3 69" xfId="16081"/>
    <cellStyle name="Normal 9 3 7" xfId="16082"/>
    <cellStyle name="Normal 9 3 70" xfId="16083"/>
    <cellStyle name="Normal 9 3 71" xfId="16084"/>
    <cellStyle name="Normal 9 3 72" xfId="16085"/>
    <cellStyle name="Normal 9 3 73" xfId="16086"/>
    <cellStyle name="Normal 9 3 74" xfId="16087"/>
    <cellStyle name="Normal 9 3 75" xfId="16088"/>
    <cellStyle name="Normal 9 3 76" xfId="16089"/>
    <cellStyle name="Normal 9 3 77" xfId="16090"/>
    <cellStyle name="Normal 9 3 78" xfId="16091"/>
    <cellStyle name="Normal 9 3 8" xfId="16092"/>
    <cellStyle name="Normal 9 3 9" xfId="16093"/>
    <cellStyle name="Normal 9 30" xfId="16094"/>
    <cellStyle name="Normal 9 30 10" xfId="16095"/>
    <cellStyle name="Normal 9 30 11" xfId="16096"/>
    <cellStyle name="Normal 9 30 12" xfId="16097"/>
    <cellStyle name="Normal 9 30 13" xfId="16098"/>
    <cellStyle name="Normal 9 30 14" xfId="16099"/>
    <cellStyle name="Normal 9 30 15" xfId="16100"/>
    <cellStyle name="Normal 9 30 16" xfId="16101"/>
    <cellStyle name="Normal 9 30 17" xfId="16102"/>
    <cellStyle name="Normal 9 30 2" xfId="16103"/>
    <cellStyle name="Normal 9 30 3" xfId="16104"/>
    <cellStyle name="Normal 9 30 4" xfId="16105"/>
    <cellStyle name="Normal 9 30 5" xfId="16106"/>
    <cellStyle name="Normal 9 30 6" xfId="16107"/>
    <cellStyle name="Normal 9 30 7" xfId="16108"/>
    <cellStyle name="Normal 9 30 8" xfId="16109"/>
    <cellStyle name="Normal 9 30 9" xfId="16110"/>
    <cellStyle name="Normal 9 31" xfId="16111"/>
    <cellStyle name="Normal 9 31 10" xfId="16112"/>
    <cellStyle name="Normal 9 31 11" xfId="16113"/>
    <cellStyle name="Normal 9 31 12" xfId="16114"/>
    <cellStyle name="Normal 9 31 13" xfId="16115"/>
    <cellStyle name="Normal 9 31 14" xfId="16116"/>
    <cellStyle name="Normal 9 31 15" xfId="16117"/>
    <cellStyle name="Normal 9 31 16" xfId="16118"/>
    <cellStyle name="Normal 9 31 17" xfId="16119"/>
    <cellStyle name="Normal 9 31 2" xfId="16120"/>
    <cellStyle name="Normal 9 31 3" xfId="16121"/>
    <cellStyle name="Normal 9 31 4" xfId="16122"/>
    <cellStyle name="Normal 9 31 5" xfId="16123"/>
    <cellStyle name="Normal 9 31 6" xfId="16124"/>
    <cellStyle name="Normal 9 31 7" xfId="16125"/>
    <cellStyle name="Normal 9 31 8" xfId="16126"/>
    <cellStyle name="Normal 9 31 9" xfId="16127"/>
    <cellStyle name="Normal 9 32" xfId="16128"/>
    <cellStyle name="Normal 9 32 10" xfId="16129"/>
    <cellStyle name="Normal 9 32 11" xfId="16130"/>
    <cellStyle name="Normal 9 32 12" xfId="16131"/>
    <cellStyle name="Normal 9 32 13" xfId="16132"/>
    <cellStyle name="Normal 9 32 14" xfId="16133"/>
    <cellStyle name="Normal 9 32 15" xfId="16134"/>
    <cellStyle name="Normal 9 32 16" xfId="16135"/>
    <cellStyle name="Normal 9 32 17" xfId="16136"/>
    <cellStyle name="Normal 9 32 2" xfId="16137"/>
    <cellStyle name="Normal 9 32 3" xfId="16138"/>
    <cellStyle name="Normal 9 32 4" xfId="16139"/>
    <cellStyle name="Normal 9 32 5" xfId="16140"/>
    <cellStyle name="Normal 9 32 6" xfId="16141"/>
    <cellStyle name="Normal 9 32 7" xfId="16142"/>
    <cellStyle name="Normal 9 32 8" xfId="16143"/>
    <cellStyle name="Normal 9 32 9" xfId="16144"/>
    <cellStyle name="Normal 9 33" xfId="16145"/>
    <cellStyle name="Normal 9 33 10" xfId="16146"/>
    <cellStyle name="Normal 9 33 11" xfId="16147"/>
    <cellStyle name="Normal 9 33 12" xfId="16148"/>
    <cellStyle name="Normal 9 33 13" xfId="16149"/>
    <cellStyle name="Normal 9 33 14" xfId="16150"/>
    <cellStyle name="Normal 9 33 15" xfId="16151"/>
    <cellStyle name="Normal 9 33 16" xfId="16152"/>
    <cellStyle name="Normal 9 33 17" xfId="16153"/>
    <cellStyle name="Normal 9 33 2" xfId="16154"/>
    <cellStyle name="Normal 9 33 3" xfId="16155"/>
    <cellStyle name="Normal 9 33 4" xfId="16156"/>
    <cellStyle name="Normal 9 33 5" xfId="16157"/>
    <cellStyle name="Normal 9 33 6" xfId="16158"/>
    <cellStyle name="Normal 9 33 7" xfId="16159"/>
    <cellStyle name="Normal 9 33 8" xfId="16160"/>
    <cellStyle name="Normal 9 33 9" xfId="16161"/>
    <cellStyle name="Normal 9 34" xfId="16162"/>
    <cellStyle name="Normal 9 34 10" xfId="16163"/>
    <cellStyle name="Normal 9 34 11" xfId="16164"/>
    <cellStyle name="Normal 9 34 12" xfId="16165"/>
    <cellStyle name="Normal 9 34 13" xfId="16166"/>
    <cellStyle name="Normal 9 34 14" xfId="16167"/>
    <cellStyle name="Normal 9 34 15" xfId="16168"/>
    <cellStyle name="Normal 9 34 16" xfId="16169"/>
    <cellStyle name="Normal 9 34 17" xfId="16170"/>
    <cellStyle name="Normal 9 34 2" xfId="16171"/>
    <cellStyle name="Normal 9 34 3" xfId="16172"/>
    <cellStyle name="Normal 9 34 4" xfId="16173"/>
    <cellStyle name="Normal 9 34 5" xfId="16174"/>
    <cellStyle name="Normal 9 34 6" xfId="16175"/>
    <cellStyle name="Normal 9 34 7" xfId="16176"/>
    <cellStyle name="Normal 9 34 8" xfId="16177"/>
    <cellStyle name="Normal 9 34 9" xfId="16178"/>
    <cellStyle name="Normal 9 35" xfId="16179"/>
    <cellStyle name="Normal 9 35 10" xfId="16180"/>
    <cellStyle name="Normal 9 35 11" xfId="16181"/>
    <cellStyle name="Normal 9 35 12" xfId="16182"/>
    <cellStyle name="Normal 9 35 13" xfId="16183"/>
    <cellStyle name="Normal 9 35 14" xfId="16184"/>
    <cellStyle name="Normal 9 35 15" xfId="16185"/>
    <cellStyle name="Normal 9 35 16" xfId="16186"/>
    <cellStyle name="Normal 9 35 17" xfId="16187"/>
    <cellStyle name="Normal 9 35 2" xfId="16188"/>
    <cellStyle name="Normal 9 35 3" xfId="16189"/>
    <cellStyle name="Normal 9 35 4" xfId="16190"/>
    <cellStyle name="Normal 9 35 5" xfId="16191"/>
    <cellStyle name="Normal 9 35 6" xfId="16192"/>
    <cellStyle name="Normal 9 35 7" xfId="16193"/>
    <cellStyle name="Normal 9 35 8" xfId="16194"/>
    <cellStyle name="Normal 9 35 9" xfId="16195"/>
    <cellStyle name="Normal 9 36" xfId="16196"/>
    <cellStyle name="Normal 9 36 10" xfId="16197"/>
    <cellStyle name="Normal 9 36 11" xfId="16198"/>
    <cellStyle name="Normal 9 36 12" xfId="16199"/>
    <cellStyle name="Normal 9 36 13" xfId="16200"/>
    <cellStyle name="Normal 9 36 14" xfId="16201"/>
    <cellStyle name="Normal 9 36 15" xfId="16202"/>
    <cellStyle name="Normal 9 36 16" xfId="16203"/>
    <cellStyle name="Normal 9 36 17" xfId="16204"/>
    <cellStyle name="Normal 9 36 2" xfId="16205"/>
    <cellStyle name="Normal 9 36 3" xfId="16206"/>
    <cellStyle name="Normal 9 36 4" xfId="16207"/>
    <cellStyle name="Normal 9 36 5" xfId="16208"/>
    <cellStyle name="Normal 9 36 6" xfId="16209"/>
    <cellStyle name="Normal 9 36 7" xfId="16210"/>
    <cellStyle name="Normal 9 36 8" xfId="16211"/>
    <cellStyle name="Normal 9 36 9" xfId="16212"/>
    <cellStyle name="Normal 9 37" xfId="16213"/>
    <cellStyle name="Normal 9 37 10" xfId="16214"/>
    <cellStyle name="Normal 9 37 11" xfId="16215"/>
    <cellStyle name="Normal 9 37 12" xfId="16216"/>
    <cellStyle name="Normal 9 37 13" xfId="16217"/>
    <cellStyle name="Normal 9 37 14" xfId="16218"/>
    <cellStyle name="Normal 9 37 15" xfId="16219"/>
    <cellStyle name="Normal 9 37 16" xfId="16220"/>
    <cellStyle name="Normal 9 37 17" xfId="16221"/>
    <cellStyle name="Normal 9 37 2" xfId="16222"/>
    <cellStyle name="Normal 9 37 3" xfId="16223"/>
    <cellStyle name="Normal 9 37 4" xfId="16224"/>
    <cellStyle name="Normal 9 37 5" xfId="16225"/>
    <cellStyle name="Normal 9 37 6" xfId="16226"/>
    <cellStyle name="Normal 9 37 7" xfId="16227"/>
    <cellStyle name="Normal 9 37 8" xfId="16228"/>
    <cellStyle name="Normal 9 37 9" xfId="16229"/>
    <cellStyle name="Normal 9 38" xfId="16230"/>
    <cellStyle name="Normal 9 38 10" xfId="16231"/>
    <cellStyle name="Normal 9 38 11" xfId="16232"/>
    <cellStyle name="Normal 9 38 12" xfId="16233"/>
    <cellStyle name="Normal 9 38 13" xfId="16234"/>
    <cellStyle name="Normal 9 38 14" xfId="16235"/>
    <cellStyle name="Normal 9 38 15" xfId="16236"/>
    <cellStyle name="Normal 9 38 16" xfId="16237"/>
    <cellStyle name="Normal 9 38 17" xfId="16238"/>
    <cellStyle name="Normal 9 38 2" xfId="16239"/>
    <cellStyle name="Normal 9 38 3" xfId="16240"/>
    <cellStyle name="Normal 9 38 4" xfId="16241"/>
    <cellStyle name="Normal 9 38 5" xfId="16242"/>
    <cellStyle name="Normal 9 38 6" xfId="16243"/>
    <cellStyle name="Normal 9 38 7" xfId="16244"/>
    <cellStyle name="Normal 9 38 8" xfId="16245"/>
    <cellStyle name="Normal 9 38 9" xfId="16246"/>
    <cellStyle name="Normal 9 39" xfId="16247"/>
    <cellStyle name="Normal 9 39 10" xfId="16248"/>
    <cellStyle name="Normal 9 39 11" xfId="16249"/>
    <cellStyle name="Normal 9 39 12" xfId="16250"/>
    <cellStyle name="Normal 9 39 13" xfId="16251"/>
    <cellStyle name="Normal 9 39 14" xfId="16252"/>
    <cellStyle name="Normal 9 39 15" xfId="16253"/>
    <cellStyle name="Normal 9 39 16" xfId="16254"/>
    <cellStyle name="Normal 9 39 17" xfId="16255"/>
    <cellStyle name="Normal 9 39 2" xfId="16256"/>
    <cellStyle name="Normal 9 39 3" xfId="16257"/>
    <cellStyle name="Normal 9 39 4" xfId="16258"/>
    <cellStyle name="Normal 9 39 5" xfId="16259"/>
    <cellStyle name="Normal 9 39 6" xfId="16260"/>
    <cellStyle name="Normal 9 39 7" xfId="16261"/>
    <cellStyle name="Normal 9 39 8" xfId="16262"/>
    <cellStyle name="Normal 9 39 9" xfId="16263"/>
    <cellStyle name="Normal 9 4" xfId="16264"/>
    <cellStyle name="Normal 9 4 10" xfId="16265"/>
    <cellStyle name="Normal 9 4 11" xfId="16266"/>
    <cellStyle name="Normal 9 4 12" xfId="16267"/>
    <cellStyle name="Normal 9 4 13" xfId="16268"/>
    <cellStyle name="Normal 9 4 14" xfId="16269"/>
    <cellStyle name="Normal 9 4 15" xfId="16270"/>
    <cellStyle name="Normal 9 4 16" xfId="16271"/>
    <cellStyle name="Normal 9 4 17" xfId="16272"/>
    <cellStyle name="Normal 9 4 2" xfId="16273"/>
    <cellStyle name="Normal 9 4 3" xfId="16274"/>
    <cellStyle name="Normal 9 4 4" xfId="16275"/>
    <cellStyle name="Normal 9 4 5" xfId="16276"/>
    <cellStyle name="Normal 9 4 6" xfId="16277"/>
    <cellStyle name="Normal 9 4 7" xfId="16278"/>
    <cellStyle name="Normal 9 4 8" xfId="16279"/>
    <cellStyle name="Normal 9 4 9" xfId="16280"/>
    <cellStyle name="Normal 9 40" xfId="16281"/>
    <cellStyle name="Normal 9 40 10" xfId="16282"/>
    <cellStyle name="Normal 9 40 11" xfId="16283"/>
    <cellStyle name="Normal 9 40 12" xfId="16284"/>
    <cellStyle name="Normal 9 40 13" xfId="16285"/>
    <cellStyle name="Normal 9 40 14" xfId="16286"/>
    <cellStyle name="Normal 9 40 15" xfId="16287"/>
    <cellStyle name="Normal 9 40 16" xfId="16288"/>
    <cellStyle name="Normal 9 40 17" xfId="16289"/>
    <cellStyle name="Normal 9 40 2" xfId="16290"/>
    <cellStyle name="Normal 9 40 3" xfId="16291"/>
    <cellStyle name="Normal 9 40 4" xfId="16292"/>
    <cellStyle name="Normal 9 40 5" xfId="16293"/>
    <cellStyle name="Normal 9 40 6" xfId="16294"/>
    <cellStyle name="Normal 9 40 7" xfId="16295"/>
    <cellStyle name="Normal 9 40 8" xfId="16296"/>
    <cellStyle name="Normal 9 40 9" xfId="16297"/>
    <cellStyle name="Normal 9 41" xfId="16298"/>
    <cellStyle name="Normal 9 41 10" xfId="16299"/>
    <cellStyle name="Normal 9 41 11" xfId="16300"/>
    <cellStyle name="Normal 9 41 12" xfId="16301"/>
    <cellStyle name="Normal 9 41 13" xfId="16302"/>
    <cellStyle name="Normal 9 41 14" xfId="16303"/>
    <cellStyle name="Normal 9 41 15" xfId="16304"/>
    <cellStyle name="Normal 9 41 16" xfId="16305"/>
    <cellStyle name="Normal 9 41 17" xfId="16306"/>
    <cellStyle name="Normal 9 41 2" xfId="16307"/>
    <cellStyle name="Normal 9 41 3" xfId="16308"/>
    <cellStyle name="Normal 9 41 4" xfId="16309"/>
    <cellStyle name="Normal 9 41 5" xfId="16310"/>
    <cellStyle name="Normal 9 41 6" xfId="16311"/>
    <cellStyle name="Normal 9 41 7" xfId="16312"/>
    <cellStyle name="Normal 9 41 8" xfId="16313"/>
    <cellStyle name="Normal 9 41 9" xfId="16314"/>
    <cellStyle name="Normal 9 42" xfId="16315"/>
    <cellStyle name="Normal 9 42 10" xfId="16316"/>
    <cellStyle name="Normal 9 42 11" xfId="16317"/>
    <cellStyle name="Normal 9 42 12" xfId="16318"/>
    <cellStyle name="Normal 9 42 13" xfId="16319"/>
    <cellStyle name="Normal 9 42 14" xfId="16320"/>
    <cellStyle name="Normal 9 42 15" xfId="16321"/>
    <cellStyle name="Normal 9 42 16" xfId="16322"/>
    <cellStyle name="Normal 9 42 17" xfId="16323"/>
    <cellStyle name="Normal 9 42 2" xfId="16324"/>
    <cellStyle name="Normal 9 42 3" xfId="16325"/>
    <cellStyle name="Normal 9 42 4" xfId="16326"/>
    <cellStyle name="Normal 9 42 5" xfId="16327"/>
    <cellStyle name="Normal 9 42 6" xfId="16328"/>
    <cellStyle name="Normal 9 42 7" xfId="16329"/>
    <cellStyle name="Normal 9 42 8" xfId="16330"/>
    <cellStyle name="Normal 9 42 9" xfId="16331"/>
    <cellStyle name="Normal 9 43" xfId="16332"/>
    <cellStyle name="Normal 9 43 10" xfId="16333"/>
    <cellStyle name="Normal 9 43 11" xfId="16334"/>
    <cellStyle name="Normal 9 43 12" xfId="16335"/>
    <cellStyle name="Normal 9 43 13" xfId="16336"/>
    <cellStyle name="Normal 9 43 14" xfId="16337"/>
    <cellStyle name="Normal 9 43 15" xfId="16338"/>
    <cellStyle name="Normal 9 43 16" xfId="16339"/>
    <cellStyle name="Normal 9 43 17" xfId="16340"/>
    <cellStyle name="Normal 9 43 2" xfId="16341"/>
    <cellStyle name="Normal 9 43 3" xfId="16342"/>
    <cellStyle name="Normal 9 43 4" xfId="16343"/>
    <cellStyle name="Normal 9 43 5" xfId="16344"/>
    <cellStyle name="Normal 9 43 6" xfId="16345"/>
    <cellStyle name="Normal 9 43 7" xfId="16346"/>
    <cellStyle name="Normal 9 43 8" xfId="16347"/>
    <cellStyle name="Normal 9 43 9" xfId="16348"/>
    <cellStyle name="Normal 9 44" xfId="16349"/>
    <cellStyle name="Normal 9 44 10" xfId="16350"/>
    <cellStyle name="Normal 9 44 11" xfId="16351"/>
    <cellStyle name="Normal 9 44 12" xfId="16352"/>
    <cellStyle name="Normal 9 44 13" xfId="16353"/>
    <cellStyle name="Normal 9 44 14" xfId="16354"/>
    <cellStyle name="Normal 9 44 15" xfId="16355"/>
    <cellStyle name="Normal 9 44 16" xfId="16356"/>
    <cellStyle name="Normal 9 44 17" xfId="16357"/>
    <cellStyle name="Normal 9 44 2" xfId="16358"/>
    <cellStyle name="Normal 9 44 3" xfId="16359"/>
    <cellStyle name="Normal 9 44 4" xfId="16360"/>
    <cellStyle name="Normal 9 44 5" xfId="16361"/>
    <cellStyle name="Normal 9 44 6" xfId="16362"/>
    <cellStyle name="Normal 9 44 7" xfId="16363"/>
    <cellStyle name="Normal 9 44 8" xfId="16364"/>
    <cellStyle name="Normal 9 44 9" xfId="16365"/>
    <cellStyle name="Normal 9 45" xfId="16366"/>
    <cellStyle name="Normal 9 45 10" xfId="16367"/>
    <cellStyle name="Normal 9 45 11" xfId="16368"/>
    <cellStyle name="Normal 9 45 12" xfId="16369"/>
    <cellStyle name="Normal 9 45 13" xfId="16370"/>
    <cellStyle name="Normal 9 45 14" xfId="16371"/>
    <cellStyle name="Normal 9 45 15" xfId="16372"/>
    <cellStyle name="Normal 9 45 16" xfId="16373"/>
    <cellStyle name="Normal 9 45 17" xfId="16374"/>
    <cellStyle name="Normal 9 45 2" xfId="16375"/>
    <cellStyle name="Normal 9 45 3" xfId="16376"/>
    <cellStyle name="Normal 9 45 4" xfId="16377"/>
    <cellStyle name="Normal 9 45 5" xfId="16378"/>
    <cellStyle name="Normal 9 45 6" xfId="16379"/>
    <cellStyle name="Normal 9 45 7" xfId="16380"/>
    <cellStyle name="Normal 9 45 8" xfId="16381"/>
    <cellStyle name="Normal 9 45 9" xfId="16382"/>
    <cellStyle name="Normal 9 46" xfId="16383"/>
    <cellStyle name="Normal 9 46 10" xfId="16384"/>
    <cellStyle name="Normal 9 46 11" xfId="16385"/>
    <cellStyle name="Normal 9 46 12" xfId="16386"/>
    <cellStyle name="Normal 9 46 13" xfId="16387"/>
    <cellStyle name="Normal 9 46 14" xfId="16388"/>
    <cellStyle name="Normal 9 46 15" xfId="16389"/>
    <cellStyle name="Normal 9 46 16" xfId="16390"/>
    <cellStyle name="Normal 9 46 17" xfId="16391"/>
    <cellStyle name="Normal 9 46 2" xfId="16392"/>
    <cellStyle name="Normal 9 46 3" xfId="16393"/>
    <cellStyle name="Normal 9 46 4" xfId="16394"/>
    <cellStyle name="Normal 9 46 5" xfId="16395"/>
    <cellStyle name="Normal 9 46 6" xfId="16396"/>
    <cellStyle name="Normal 9 46 7" xfId="16397"/>
    <cellStyle name="Normal 9 46 8" xfId="16398"/>
    <cellStyle name="Normal 9 46 9" xfId="16399"/>
    <cellStyle name="Normal 9 47" xfId="16400"/>
    <cellStyle name="Normal 9 47 10" xfId="16401"/>
    <cellStyle name="Normal 9 47 11" xfId="16402"/>
    <cellStyle name="Normal 9 47 12" xfId="16403"/>
    <cellStyle name="Normal 9 47 13" xfId="16404"/>
    <cellStyle name="Normal 9 47 14" xfId="16405"/>
    <cellStyle name="Normal 9 47 15" xfId="16406"/>
    <cellStyle name="Normal 9 47 16" xfId="16407"/>
    <cellStyle name="Normal 9 47 17" xfId="16408"/>
    <cellStyle name="Normal 9 47 2" xfId="16409"/>
    <cellStyle name="Normal 9 47 3" xfId="16410"/>
    <cellStyle name="Normal 9 47 4" xfId="16411"/>
    <cellStyle name="Normal 9 47 5" xfId="16412"/>
    <cellStyle name="Normal 9 47 6" xfId="16413"/>
    <cellStyle name="Normal 9 47 7" xfId="16414"/>
    <cellStyle name="Normal 9 47 8" xfId="16415"/>
    <cellStyle name="Normal 9 47 9" xfId="16416"/>
    <cellStyle name="Normal 9 48" xfId="16417"/>
    <cellStyle name="Normal 9 48 10" xfId="16418"/>
    <cellStyle name="Normal 9 48 11" xfId="16419"/>
    <cellStyle name="Normal 9 48 12" xfId="16420"/>
    <cellStyle name="Normal 9 48 13" xfId="16421"/>
    <cellStyle name="Normal 9 48 14" xfId="16422"/>
    <cellStyle name="Normal 9 48 15" xfId="16423"/>
    <cellStyle name="Normal 9 48 16" xfId="16424"/>
    <cellStyle name="Normal 9 48 17" xfId="16425"/>
    <cellStyle name="Normal 9 48 2" xfId="16426"/>
    <cellStyle name="Normal 9 48 3" xfId="16427"/>
    <cellStyle name="Normal 9 48 4" xfId="16428"/>
    <cellStyle name="Normal 9 48 5" xfId="16429"/>
    <cellStyle name="Normal 9 48 6" xfId="16430"/>
    <cellStyle name="Normal 9 48 7" xfId="16431"/>
    <cellStyle name="Normal 9 48 8" xfId="16432"/>
    <cellStyle name="Normal 9 48 9" xfId="16433"/>
    <cellStyle name="Normal 9 49" xfId="16434"/>
    <cellStyle name="Normal 9 49 10" xfId="16435"/>
    <cellStyle name="Normal 9 49 11" xfId="16436"/>
    <cellStyle name="Normal 9 49 12" xfId="16437"/>
    <cellStyle name="Normal 9 49 13" xfId="16438"/>
    <cellStyle name="Normal 9 49 14" xfId="16439"/>
    <cellStyle name="Normal 9 49 15" xfId="16440"/>
    <cellStyle name="Normal 9 49 16" xfId="16441"/>
    <cellStyle name="Normal 9 49 17" xfId="16442"/>
    <cellStyle name="Normal 9 49 2" xfId="16443"/>
    <cellStyle name="Normal 9 49 3" xfId="16444"/>
    <cellStyle name="Normal 9 49 4" xfId="16445"/>
    <cellStyle name="Normal 9 49 5" xfId="16446"/>
    <cellStyle name="Normal 9 49 6" xfId="16447"/>
    <cellStyle name="Normal 9 49 7" xfId="16448"/>
    <cellStyle name="Normal 9 49 8" xfId="16449"/>
    <cellStyle name="Normal 9 49 9" xfId="16450"/>
    <cellStyle name="Normal 9 5" xfId="16451"/>
    <cellStyle name="Normal 9 5 10" xfId="16452"/>
    <cellStyle name="Normal 9 5 11" xfId="16453"/>
    <cellStyle name="Normal 9 5 12" xfId="16454"/>
    <cellStyle name="Normal 9 5 13" xfId="16455"/>
    <cellStyle name="Normal 9 5 14" xfId="16456"/>
    <cellStyle name="Normal 9 5 15" xfId="16457"/>
    <cellStyle name="Normal 9 5 16" xfId="16458"/>
    <cellStyle name="Normal 9 5 17" xfId="16459"/>
    <cellStyle name="Normal 9 5 2" xfId="16460"/>
    <cellStyle name="Normal 9 5 3" xfId="16461"/>
    <cellStyle name="Normal 9 5 4" xfId="16462"/>
    <cellStyle name="Normal 9 5 5" xfId="16463"/>
    <cellStyle name="Normal 9 5 6" xfId="16464"/>
    <cellStyle name="Normal 9 5 7" xfId="16465"/>
    <cellStyle name="Normal 9 5 8" xfId="16466"/>
    <cellStyle name="Normal 9 5 9" xfId="16467"/>
    <cellStyle name="Normal 9 50" xfId="16468"/>
    <cellStyle name="Normal 9 50 10" xfId="16469"/>
    <cellStyle name="Normal 9 50 11" xfId="16470"/>
    <cellStyle name="Normal 9 50 12" xfId="16471"/>
    <cellStyle name="Normal 9 50 13" xfId="16472"/>
    <cellStyle name="Normal 9 50 14" xfId="16473"/>
    <cellStyle name="Normal 9 50 15" xfId="16474"/>
    <cellStyle name="Normal 9 50 16" xfId="16475"/>
    <cellStyle name="Normal 9 50 17" xfId="16476"/>
    <cellStyle name="Normal 9 50 2" xfId="16477"/>
    <cellStyle name="Normal 9 50 3" xfId="16478"/>
    <cellStyle name="Normal 9 50 4" xfId="16479"/>
    <cellStyle name="Normal 9 50 5" xfId="16480"/>
    <cellStyle name="Normal 9 50 6" xfId="16481"/>
    <cellStyle name="Normal 9 50 7" xfId="16482"/>
    <cellStyle name="Normal 9 50 8" xfId="16483"/>
    <cellStyle name="Normal 9 50 9" xfId="16484"/>
    <cellStyle name="Normal 9 51" xfId="16485"/>
    <cellStyle name="Normal 9 52" xfId="16486"/>
    <cellStyle name="Normal 9 53" xfId="16487"/>
    <cellStyle name="Normal 9 54" xfId="16488"/>
    <cellStyle name="Normal 9 55" xfId="16489"/>
    <cellStyle name="Normal 9 56" xfId="16490"/>
    <cellStyle name="Normal 9 57" xfId="16491"/>
    <cellStyle name="Normal 9 58" xfId="16492"/>
    <cellStyle name="Normal 9 59" xfId="16493"/>
    <cellStyle name="Normal 9 6" xfId="16494"/>
    <cellStyle name="Normal 9 6 10" xfId="16495"/>
    <cellStyle name="Normal 9 6 11" xfId="16496"/>
    <cellStyle name="Normal 9 6 12" xfId="16497"/>
    <cellStyle name="Normal 9 6 13" xfId="16498"/>
    <cellStyle name="Normal 9 6 14" xfId="16499"/>
    <cellStyle name="Normal 9 6 15" xfId="16500"/>
    <cellStyle name="Normal 9 6 16" xfId="16501"/>
    <cellStyle name="Normal 9 6 17" xfId="16502"/>
    <cellStyle name="Normal 9 6 2" xfId="16503"/>
    <cellStyle name="Normal 9 6 3" xfId="16504"/>
    <cellStyle name="Normal 9 6 4" xfId="16505"/>
    <cellStyle name="Normal 9 6 5" xfId="16506"/>
    <cellStyle name="Normal 9 6 6" xfId="16507"/>
    <cellStyle name="Normal 9 6 7" xfId="16508"/>
    <cellStyle name="Normal 9 6 8" xfId="16509"/>
    <cellStyle name="Normal 9 6 9" xfId="16510"/>
    <cellStyle name="Normal 9 60" xfId="16511"/>
    <cellStyle name="Normal 9 61" xfId="16512"/>
    <cellStyle name="Normal 9 62" xfId="16513"/>
    <cellStyle name="Normal 9 63" xfId="16514"/>
    <cellStyle name="Normal 9 64" xfId="16515"/>
    <cellStyle name="Normal 9 65" xfId="16516"/>
    <cellStyle name="Normal 9 66" xfId="16517"/>
    <cellStyle name="Normal 9 67" xfId="16518"/>
    <cellStyle name="Normal 9 68" xfId="16519"/>
    <cellStyle name="Normal 9 69" xfId="16520"/>
    <cellStyle name="Normal 9 7" xfId="16521"/>
    <cellStyle name="Normal 9 7 10" xfId="16522"/>
    <cellStyle name="Normal 9 7 11" xfId="16523"/>
    <cellStyle name="Normal 9 7 12" xfId="16524"/>
    <cellStyle name="Normal 9 7 13" xfId="16525"/>
    <cellStyle name="Normal 9 7 14" xfId="16526"/>
    <cellStyle name="Normal 9 7 15" xfId="16527"/>
    <cellStyle name="Normal 9 7 16" xfId="16528"/>
    <cellStyle name="Normal 9 7 17" xfId="16529"/>
    <cellStyle name="Normal 9 7 2" xfId="16530"/>
    <cellStyle name="Normal 9 7 3" xfId="16531"/>
    <cellStyle name="Normal 9 7 4" xfId="16532"/>
    <cellStyle name="Normal 9 7 5" xfId="16533"/>
    <cellStyle name="Normal 9 7 6" xfId="16534"/>
    <cellStyle name="Normal 9 7 7" xfId="16535"/>
    <cellStyle name="Normal 9 7 8" xfId="16536"/>
    <cellStyle name="Normal 9 7 9" xfId="16537"/>
    <cellStyle name="Normal 9 70" xfId="16538"/>
    <cellStyle name="Normal 9 71" xfId="16539"/>
    <cellStyle name="Normal 9 72" xfId="16540"/>
    <cellStyle name="Normal 9 73" xfId="16541"/>
    <cellStyle name="Normal 9 74" xfId="16542"/>
    <cellStyle name="Normal 9 75" xfId="16543"/>
    <cellStyle name="Normal 9 76" xfId="16544"/>
    <cellStyle name="Normal 9 77" xfId="16545"/>
    <cellStyle name="Normal 9 78" xfId="16546"/>
    <cellStyle name="Normal 9 79" xfId="16547"/>
    <cellStyle name="Normal 9 8" xfId="16548"/>
    <cellStyle name="Normal 9 8 10" xfId="16549"/>
    <cellStyle name="Normal 9 8 11" xfId="16550"/>
    <cellStyle name="Normal 9 8 12" xfId="16551"/>
    <cellStyle name="Normal 9 8 13" xfId="16552"/>
    <cellStyle name="Normal 9 8 14" xfId="16553"/>
    <cellStyle name="Normal 9 8 15" xfId="16554"/>
    <cellStyle name="Normal 9 8 16" xfId="16555"/>
    <cellStyle name="Normal 9 8 17" xfId="16556"/>
    <cellStyle name="Normal 9 8 2" xfId="16557"/>
    <cellStyle name="Normal 9 8 3" xfId="16558"/>
    <cellStyle name="Normal 9 8 4" xfId="16559"/>
    <cellStyle name="Normal 9 8 5" xfId="16560"/>
    <cellStyle name="Normal 9 8 6" xfId="16561"/>
    <cellStyle name="Normal 9 8 7" xfId="16562"/>
    <cellStyle name="Normal 9 8 8" xfId="16563"/>
    <cellStyle name="Normal 9 8 9" xfId="16564"/>
    <cellStyle name="Normal 9 80" xfId="16565"/>
    <cellStyle name="Normal 9 81" xfId="16566"/>
    <cellStyle name="Normal 9 82" xfId="16567"/>
    <cellStyle name="Normal 9 83" xfId="16568"/>
    <cellStyle name="Normal 9 84" xfId="16569"/>
    <cellStyle name="Normal 9 85" xfId="16570"/>
    <cellStyle name="Normal 9 86" xfId="16571"/>
    <cellStyle name="Normal 9 87" xfId="16572"/>
    <cellStyle name="Normal 9 88" xfId="16573"/>
    <cellStyle name="Normal 9 89" xfId="16574"/>
    <cellStyle name="Normal 9 9" xfId="16575"/>
    <cellStyle name="Normal 9 9 10" xfId="16576"/>
    <cellStyle name="Normal 9 9 11" xfId="16577"/>
    <cellStyle name="Normal 9 9 12" xfId="16578"/>
    <cellStyle name="Normal 9 9 13" xfId="16579"/>
    <cellStyle name="Normal 9 9 14" xfId="16580"/>
    <cellStyle name="Normal 9 9 15" xfId="16581"/>
    <cellStyle name="Normal 9 9 16" xfId="16582"/>
    <cellStyle name="Normal 9 9 17" xfId="16583"/>
    <cellStyle name="Normal 9 9 2" xfId="16584"/>
    <cellStyle name="Normal 9 9 3" xfId="16585"/>
    <cellStyle name="Normal 9 9 4" xfId="16586"/>
    <cellStyle name="Normal 9 9 5" xfId="16587"/>
    <cellStyle name="Normal 9 9 6" xfId="16588"/>
    <cellStyle name="Normal 9 9 7" xfId="16589"/>
    <cellStyle name="Normal 9 9 8" xfId="16590"/>
    <cellStyle name="Normal 9 9 9" xfId="16591"/>
    <cellStyle name="Normal 9 90" xfId="16592"/>
    <cellStyle name="Normal 9 91" xfId="16593"/>
    <cellStyle name="Normal 9 92" xfId="16594"/>
    <cellStyle name="Normal 9 93" xfId="16595"/>
    <cellStyle name="Normal 9 94" xfId="16596"/>
    <cellStyle name="Normal 9 95" xfId="16597"/>
    <cellStyle name="Normal 9 96" xfId="16598"/>
    <cellStyle name="Normal 9 97" xfId="16599"/>
    <cellStyle name="Normal 9 98" xfId="16600"/>
    <cellStyle name="Normal 9 99" xfId="16601"/>
    <cellStyle name="Normal 9_1.3s Accounting C Costs Scots" xfId="16602"/>
    <cellStyle name="Normal 90" xfId="16603"/>
    <cellStyle name="Normal 91" xfId="16604"/>
    <cellStyle name="Normal 92" xfId="16605"/>
    <cellStyle name="Normal 93" xfId="16606"/>
    <cellStyle name="Normal 94" xfId="42035"/>
    <cellStyle name="Normal dotted under" xfId="16607"/>
    <cellStyle name="Normal U" xfId="16608"/>
    <cellStyle name="Normál_Cost_Baseline v1.1" xfId="16609"/>
    <cellStyle name="Normal1" xfId="16610"/>
    <cellStyle name="NormalGB" xfId="16611"/>
    <cellStyle name="normální_Rozvaha - aktiva" xfId="16612"/>
    <cellStyle name="Normalny_0" xfId="16613"/>
    <cellStyle name="normбlnм_laroux" xfId="16614"/>
    <cellStyle name="nos13" xfId="16615"/>
    <cellStyle name="Note 2" xfId="16616"/>
    <cellStyle name="Note 2 10" xfId="16617"/>
    <cellStyle name="Note 2 11" xfId="16618"/>
    <cellStyle name="Note 2 12" xfId="16619"/>
    <cellStyle name="Note 2 13" xfId="16620"/>
    <cellStyle name="Note 2 14" xfId="16621"/>
    <cellStyle name="Note 2 15" xfId="16622"/>
    <cellStyle name="Note 2 16" xfId="16623"/>
    <cellStyle name="Note 2 17" xfId="16624"/>
    <cellStyle name="Note 2 18" xfId="16625"/>
    <cellStyle name="Note 2 19" xfId="16626"/>
    <cellStyle name="Note 2 2" xfId="16627"/>
    <cellStyle name="Note 2 2 2" xfId="16628"/>
    <cellStyle name="Note 2 20" xfId="16629"/>
    <cellStyle name="Note 2 21" xfId="16630"/>
    <cellStyle name="Note 2 22" xfId="16631"/>
    <cellStyle name="Note 2 23" xfId="16632"/>
    <cellStyle name="Note 2 24" xfId="16633"/>
    <cellStyle name="Note 2 25" xfId="16634"/>
    <cellStyle name="Note 2 26" xfId="16635"/>
    <cellStyle name="Note 2 27" xfId="16636"/>
    <cellStyle name="Note 2 28" xfId="16637"/>
    <cellStyle name="Note 2 29" xfId="16638"/>
    <cellStyle name="Note 2 3" xfId="16639"/>
    <cellStyle name="Note 2 30" xfId="16640"/>
    <cellStyle name="Note 2 31" xfId="16641"/>
    <cellStyle name="Note 2 32" xfId="16642"/>
    <cellStyle name="Note 2 33" xfId="16643"/>
    <cellStyle name="Note 2 34" xfId="16644"/>
    <cellStyle name="Note 2 35" xfId="16645"/>
    <cellStyle name="Note 2 36" xfId="16646"/>
    <cellStyle name="Note 2 37" xfId="16647"/>
    <cellStyle name="Note 2 38" xfId="16648"/>
    <cellStyle name="Note 2 39" xfId="16649"/>
    <cellStyle name="Note 2 4" xfId="16650"/>
    <cellStyle name="Note 2 40" xfId="16651"/>
    <cellStyle name="Note 2 41" xfId="16652"/>
    <cellStyle name="Note 2 42" xfId="16653"/>
    <cellStyle name="Note 2 43" xfId="16654"/>
    <cellStyle name="Note 2 44" xfId="16655"/>
    <cellStyle name="Note 2 45" xfId="16656"/>
    <cellStyle name="Note 2 46" xfId="16657"/>
    <cellStyle name="Note 2 47" xfId="16658"/>
    <cellStyle name="Note 2 48" xfId="16659"/>
    <cellStyle name="Note 2 49" xfId="16660"/>
    <cellStyle name="Note 2 5" xfId="16661"/>
    <cellStyle name="Note 2 50" xfId="16662"/>
    <cellStyle name="Note 2 51" xfId="16663"/>
    <cellStyle name="Note 2 52" xfId="16664"/>
    <cellStyle name="Note 2 53" xfId="16665"/>
    <cellStyle name="Note 2 54" xfId="16666"/>
    <cellStyle name="Note 2 55" xfId="16667"/>
    <cellStyle name="Note 2 56" xfId="16668"/>
    <cellStyle name="Note 2 57" xfId="16669"/>
    <cellStyle name="Note 2 58" xfId="16670"/>
    <cellStyle name="Note 2 59" xfId="16671"/>
    <cellStyle name="Note 2 6" xfId="16672"/>
    <cellStyle name="Note 2 60" xfId="16673"/>
    <cellStyle name="Note 2 61" xfId="16674"/>
    <cellStyle name="Note 2 62" xfId="16675"/>
    <cellStyle name="Note 2 63" xfId="16676"/>
    <cellStyle name="Note 2 64" xfId="16677"/>
    <cellStyle name="Note 2 65" xfId="16678"/>
    <cellStyle name="Note 2 66" xfId="16679"/>
    <cellStyle name="Note 2 67" xfId="16680"/>
    <cellStyle name="Note 2 68" xfId="16681"/>
    <cellStyle name="Note 2 69" xfId="16682"/>
    <cellStyle name="Note 2 7" xfId="16683"/>
    <cellStyle name="Note 2 70" xfId="16684"/>
    <cellStyle name="Note 2 71" xfId="16685"/>
    <cellStyle name="Note 2 72" xfId="16686"/>
    <cellStyle name="Note 2 73" xfId="16687"/>
    <cellStyle name="Note 2 74" xfId="16688"/>
    <cellStyle name="Note 2 75" xfId="16689"/>
    <cellStyle name="Note 2 76" xfId="16690"/>
    <cellStyle name="Note 2 77" xfId="16691"/>
    <cellStyle name="Note 2 78" xfId="16692"/>
    <cellStyle name="Note 2 79" xfId="16693"/>
    <cellStyle name="Note 2 8" xfId="16694"/>
    <cellStyle name="Note 2 80" xfId="16695"/>
    <cellStyle name="Note 2 81" xfId="16696"/>
    <cellStyle name="Note 2 82" xfId="16697"/>
    <cellStyle name="Note 2 83" xfId="16698"/>
    <cellStyle name="Note 2 84" xfId="16699"/>
    <cellStyle name="Note 2 85" xfId="16700"/>
    <cellStyle name="Note 2 86" xfId="16701"/>
    <cellStyle name="Note 2 87" xfId="16702"/>
    <cellStyle name="Note 2 88" xfId="16703"/>
    <cellStyle name="Note 2 89" xfId="16704"/>
    <cellStyle name="Note 2 9" xfId="16705"/>
    <cellStyle name="Note 2 90" xfId="16706"/>
    <cellStyle name="Note 2 91" xfId="16707"/>
    <cellStyle name="Note 2 92" xfId="16708"/>
    <cellStyle name="Note 2 93" xfId="16709"/>
    <cellStyle name="Note 2 94" xfId="16710"/>
    <cellStyle name="Note 3" xfId="16711"/>
    <cellStyle name="Note 3 2" xfId="42395"/>
    <cellStyle name="Note 3 2 2" xfId="42459"/>
    <cellStyle name="Note 3 3" xfId="42396"/>
    <cellStyle name="Note 3 3 2" xfId="42460"/>
    <cellStyle name="Note 3 4" xfId="42397"/>
    <cellStyle name="Note 3 4 2" xfId="42461"/>
    <cellStyle name="Note 3 5" xfId="42398"/>
    <cellStyle name="Note 3 5 2" xfId="42462"/>
    <cellStyle name="Note 3 6" xfId="42399"/>
    <cellStyle name="Note 3 6 2" xfId="42463"/>
    <cellStyle name="Note 3 7" xfId="42400"/>
    <cellStyle name="Note 3 7 2" xfId="42464"/>
    <cellStyle name="Note 3 8" xfId="42401"/>
    <cellStyle name="Note 3 8 2" xfId="42465"/>
    <cellStyle name="Note 3 9" xfId="42466"/>
    <cellStyle name="NPV_rate" xfId="16712"/>
    <cellStyle name="Number" xfId="16713"/>
    <cellStyle name="NUMBER BOX" xfId="16714"/>
    <cellStyle name="NumberFormat" xfId="16715"/>
    <cellStyle name="Œ…‹æØ‚è [0.00]_Area" xfId="16716"/>
    <cellStyle name="Œ…‹æØ‚è_Area" xfId="16717"/>
    <cellStyle name="Œ…‹æǘ‚è_Area" xfId="16718"/>
    <cellStyle name="OHnplode" xfId="16719"/>
    <cellStyle name="OptionPricerGreyed" xfId="16720"/>
    <cellStyle name="OptionPricerVisible" xfId="16721"/>
    <cellStyle name="orange text cell" xfId="16722"/>
    <cellStyle name="OTHER (TEXT BOX)" xfId="16723"/>
    <cellStyle name="Output 2" xfId="16724"/>
    <cellStyle name="Output 2 10" xfId="16725"/>
    <cellStyle name="Output 2 11" xfId="16726"/>
    <cellStyle name="Output 2 12" xfId="16727"/>
    <cellStyle name="Output 2 13" xfId="16728"/>
    <cellStyle name="Output 2 14" xfId="16729"/>
    <cellStyle name="Output 2 15" xfId="16730"/>
    <cellStyle name="Output 2 16" xfId="16731"/>
    <cellStyle name="Output 2 17" xfId="16732"/>
    <cellStyle name="Output 2 18" xfId="16733"/>
    <cellStyle name="Output 2 19" xfId="16734"/>
    <cellStyle name="Output 2 2" xfId="16735"/>
    <cellStyle name="Output 2 20" xfId="16736"/>
    <cellStyle name="Output 2 21" xfId="16737"/>
    <cellStyle name="Output 2 22" xfId="16738"/>
    <cellStyle name="Output 2 23" xfId="16739"/>
    <cellStyle name="Output 2 24" xfId="16740"/>
    <cellStyle name="Output 2 25" xfId="16741"/>
    <cellStyle name="Output 2 26" xfId="16742"/>
    <cellStyle name="Output 2 27" xfId="16743"/>
    <cellStyle name="Output 2 28" xfId="16744"/>
    <cellStyle name="Output 2 29" xfId="16745"/>
    <cellStyle name="Output 2 3" xfId="16746"/>
    <cellStyle name="Output 2 30" xfId="16747"/>
    <cellStyle name="Output 2 31" xfId="16748"/>
    <cellStyle name="Output 2 32" xfId="16749"/>
    <cellStyle name="Output 2 33" xfId="16750"/>
    <cellStyle name="Output 2 34" xfId="16751"/>
    <cellStyle name="Output 2 35" xfId="16752"/>
    <cellStyle name="Output 2 36" xfId="16753"/>
    <cellStyle name="Output 2 37" xfId="16754"/>
    <cellStyle name="Output 2 38" xfId="16755"/>
    <cellStyle name="Output 2 39" xfId="16756"/>
    <cellStyle name="Output 2 4" xfId="16757"/>
    <cellStyle name="Output 2 40" xfId="16758"/>
    <cellStyle name="Output 2 41" xfId="16759"/>
    <cellStyle name="Output 2 42" xfId="16760"/>
    <cellStyle name="Output 2 43" xfId="16761"/>
    <cellStyle name="Output 2 44" xfId="16762"/>
    <cellStyle name="Output 2 45" xfId="16763"/>
    <cellStyle name="Output 2 46" xfId="16764"/>
    <cellStyle name="Output 2 47" xfId="16765"/>
    <cellStyle name="Output 2 48" xfId="16766"/>
    <cellStyle name="Output 2 5" xfId="16767"/>
    <cellStyle name="Output 2 6" xfId="16768"/>
    <cellStyle name="Output 2 7" xfId="16769"/>
    <cellStyle name="Output 2 8" xfId="16770"/>
    <cellStyle name="Output 2 9" xfId="16771"/>
    <cellStyle name="Output 3" xfId="16772"/>
    <cellStyle name="Output 3 2" xfId="42467"/>
    <cellStyle name="Output Amounts" xfId="16773"/>
    <cellStyle name="Output Column Headings" xfId="16774"/>
    <cellStyle name="Output Line Items" xfId="16775"/>
    <cellStyle name="Output Report Heading" xfId="16776"/>
    <cellStyle name="Output Report Title" xfId="16777"/>
    <cellStyle name="Output1_Back" xfId="16778"/>
    <cellStyle name="Page Number" xfId="16779"/>
    <cellStyle name="PAGE6" xfId="16780"/>
    <cellStyle name="pe" xfId="16781"/>
    <cellStyle name="PEG" xfId="16782"/>
    <cellStyle name="Pénznem [0]_Munka1" xfId="16783"/>
    <cellStyle name="Pénznem_Munka1" xfId="16784"/>
    <cellStyle name="Percent" xfId="42456" builtinId="5"/>
    <cellStyle name="Percent (1)" xfId="16785"/>
    <cellStyle name="Percent (2)" xfId="16786"/>
    <cellStyle name="Percent [2]" xfId="16787"/>
    <cellStyle name="Percent 10" xfId="16788"/>
    <cellStyle name="Percent 10 10" xfId="16789"/>
    <cellStyle name="Percent 10 10 10" xfId="16790"/>
    <cellStyle name="Percent 10 10 11" xfId="16791"/>
    <cellStyle name="Percent 10 10 12" xfId="16792"/>
    <cellStyle name="Percent 10 10 13" xfId="16793"/>
    <cellStyle name="Percent 10 10 14" xfId="16794"/>
    <cellStyle name="Percent 10 10 15" xfId="16795"/>
    <cellStyle name="Percent 10 10 16" xfId="16796"/>
    <cellStyle name="Percent 10 10 17" xfId="16797"/>
    <cellStyle name="Percent 10 10 2" xfId="16798"/>
    <cellStyle name="Percent 10 10 3" xfId="16799"/>
    <cellStyle name="Percent 10 10 4" xfId="16800"/>
    <cellStyle name="Percent 10 10 5" xfId="16801"/>
    <cellStyle name="Percent 10 10 6" xfId="16802"/>
    <cellStyle name="Percent 10 10 7" xfId="16803"/>
    <cellStyle name="Percent 10 10 8" xfId="16804"/>
    <cellStyle name="Percent 10 10 9" xfId="16805"/>
    <cellStyle name="Percent 10 11" xfId="16806"/>
    <cellStyle name="Percent 10 11 10" xfId="16807"/>
    <cellStyle name="Percent 10 11 11" xfId="16808"/>
    <cellStyle name="Percent 10 11 12" xfId="16809"/>
    <cellStyle name="Percent 10 11 13" xfId="16810"/>
    <cellStyle name="Percent 10 11 14" xfId="16811"/>
    <cellStyle name="Percent 10 11 15" xfId="16812"/>
    <cellStyle name="Percent 10 11 16" xfId="16813"/>
    <cellStyle name="Percent 10 11 17" xfId="16814"/>
    <cellStyle name="Percent 10 11 2" xfId="16815"/>
    <cellStyle name="Percent 10 11 3" xfId="16816"/>
    <cellStyle name="Percent 10 11 4" xfId="16817"/>
    <cellStyle name="Percent 10 11 5" xfId="16818"/>
    <cellStyle name="Percent 10 11 6" xfId="16819"/>
    <cellStyle name="Percent 10 11 7" xfId="16820"/>
    <cellStyle name="Percent 10 11 8" xfId="16821"/>
    <cellStyle name="Percent 10 11 9" xfId="16822"/>
    <cellStyle name="Percent 10 12" xfId="16823"/>
    <cellStyle name="Percent 10 12 10" xfId="16824"/>
    <cellStyle name="Percent 10 12 11" xfId="16825"/>
    <cellStyle name="Percent 10 12 12" xfId="16826"/>
    <cellStyle name="Percent 10 12 13" xfId="16827"/>
    <cellStyle name="Percent 10 12 14" xfId="16828"/>
    <cellStyle name="Percent 10 12 15" xfId="16829"/>
    <cellStyle name="Percent 10 12 16" xfId="16830"/>
    <cellStyle name="Percent 10 12 17" xfId="16831"/>
    <cellStyle name="Percent 10 12 2" xfId="16832"/>
    <cellStyle name="Percent 10 12 3" xfId="16833"/>
    <cellStyle name="Percent 10 12 4" xfId="16834"/>
    <cellStyle name="Percent 10 12 5" xfId="16835"/>
    <cellStyle name="Percent 10 12 6" xfId="16836"/>
    <cellStyle name="Percent 10 12 7" xfId="16837"/>
    <cellStyle name="Percent 10 12 8" xfId="16838"/>
    <cellStyle name="Percent 10 12 9" xfId="16839"/>
    <cellStyle name="Percent 10 13" xfId="16840"/>
    <cellStyle name="Percent 10 13 10" xfId="16841"/>
    <cellStyle name="Percent 10 13 11" xfId="16842"/>
    <cellStyle name="Percent 10 13 12" xfId="16843"/>
    <cellStyle name="Percent 10 13 13" xfId="16844"/>
    <cellStyle name="Percent 10 13 14" xfId="16845"/>
    <cellStyle name="Percent 10 13 15" xfId="16846"/>
    <cellStyle name="Percent 10 13 16" xfId="16847"/>
    <cellStyle name="Percent 10 13 17" xfId="16848"/>
    <cellStyle name="Percent 10 13 2" xfId="16849"/>
    <cellStyle name="Percent 10 13 3" xfId="16850"/>
    <cellStyle name="Percent 10 13 4" xfId="16851"/>
    <cellStyle name="Percent 10 13 5" xfId="16852"/>
    <cellStyle name="Percent 10 13 6" xfId="16853"/>
    <cellStyle name="Percent 10 13 7" xfId="16854"/>
    <cellStyle name="Percent 10 13 8" xfId="16855"/>
    <cellStyle name="Percent 10 13 9" xfId="16856"/>
    <cellStyle name="Percent 10 14" xfId="16857"/>
    <cellStyle name="Percent 10 14 10" xfId="16858"/>
    <cellStyle name="Percent 10 14 11" xfId="16859"/>
    <cellStyle name="Percent 10 14 12" xfId="16860"/>
    <cellStyle name="Percent 10 14 13" xfId="16861"/>
    <cellStyle name="Percent 10 14 14" xfId="16862"/>
    <cellStyle name="Percent 10 14 15" xfId="16863"/>
    <cellStyle name="Percent 10 14 16" xfId="16864"/>
    <cellStyle name="Percent 10 14 17" xfId="16865"/>
    <cellStyle name="Percent 10 14 2" xfId="16866"/>
    <cellStyle name="Percent 10 14 3" xfId="16867"/>
    <cellStyle name="Percent 10 14 4" xfId="16868"/>
    <cellStyle name="Percent 10 14 5" xfId="16869"/>
    <cellStyle name="Percent 10 14 6" xfId="16870"/>
    <cellStyle name="Percent 10 14 7" xfId="16871"/>
    <cellStyle name="Percent 10 14 8" xfId="16872"/>
    <cellStyle name="Percent 10 14 9" xfId="16873"/>
    <cellStyle name="Percent 10 15" xfId="16874"/>
    <cellStyle name="Percent 10 15 10" xfId="16875"/>
    <cellStyle name="Percent 10 15 11" xfId="16876"/>
    <cellStyle name="Percent 10 15 12" xfId="16877"/>
    <cellStyle name="Percent 10 15 13" xfId="16878"/>
    <cellStyle name="Percent 10 15 14" xfId="16879"/>
    <cellStyle name="Percent 10 15 15" xfId="16880"/>
    <cellStyle name="Percent 10 15 16" xfId="16881"/>
    <cellStyle name="Percent 10 15 17" xfId="16882"/>
    <cellStyle name="Percent 10 15 2" xfId="16883"/>
    <cellStyle name="Percent 10 15 3" xfId="16884"/>
    <cellStyle name="Percent 10 15 4" xfId="16885"/>
    <cellStyle name="Percent 10 15 5" xfId="16886"/>
    <cellStyle name="Percent 10 15 6" xfId="16887"/>
    <cellStyle name="Percent 10 15 7" xfId="16888"/>
    <cellStyle name="Percent 10 15 8" xfId="16889"/>
    <cellStyle name="Percent 10 15 9" xfId="16890"/>
    <cellStyle name="Percent 10 16" xfId="16891"/>
    <cellStyle name="Percent 10 16 10" xfId="16892"/>
    <cellStyle name="Percent 10 16 11" xfId="16893"/>
    <cellStyle name="Percent 10 16 12" xfId="16894"/>
    <cellStyle name="Percent 10 16 13" xfId="16895"/>
    <cellStyle name="Percent 10 16 14" xfId="16896"/>
    <cellStyle name="Percent 10 16 15" xfId="16897"/>
    <cellStyle name="Percent 10 16 16" xfId="16898"/>
    <cellStyle name="Percent 10 16 17" xfId="16899"/>
    <cellStyle name="Percent 10 16 2" xfId="16900"/>
    <cellStyle name="Percent 10 16 3" xfId="16901"/>
    <cellStyle name="Percent 10 16 4" xfId="16902"/>
    <cellStyle name="Percent 10 16 5" xfId="16903"/>
    <cellStyle name="Percent 10 16 6" xfId="16904"/>
    <cellStyle name="Percent 10 16 7" xfId="16905"/>
    <cellStyle name="Percent 10 16 8" xfId="16906"/>
    <cellStyle name="Percent 10 16 9" xfId="16907"/>
    <cellStyle name="Percent 10 17" xfId="16908"/>
    <cellStyle name="Percent 10 17 10" xfId="16909"/>
    <cellStyle name="Percent 10 17 11" xfId="16910"/>
    <cellStyle name="Percent 10 17 12" xfId="16911"/>
    <cellStyle name="Percent 10 17 13" xfId="16912"/>
    <cellStyle name="Percent 10 17 14" xfId="16913"/>
    <cellStyle name="Percent 10 17 15" xfId="16914"/>
    <cellStyle name="Percent 10 17 16" xfId="16915"/>
    <cellStyle name="Percent 10 17 17" xfId="16916"/>
    <cellStyle name="Percent 10 17 2" xfId="16917"/>
    <cellStyle name="Percent 10 17 3" xfId="16918"/>
    <cellStyle name="Percent 10 17 4" xfId="16919"/>
    <cellStyle name="Percent 10 17 5" xfId="16920"/>
    <cellStyle name="Percent 10 17 6" xfId="16921"/>
    <cellStyle name="Percent 10 17 7" xfId="16922"/>
    <cellStyle name="Percent 10 17 8" xfId="16923"/>
    <cellStyle name="Percent 10 17 9" xfId="16924"/>
    <cellStyle name="Percent 10 18" xfId="16925"/>
    <cellStyle name="Percent 10 18 10" xfId="16926"/>
    <cellStyle name="Percent 10 18 11" xfId="16927"/>
    <cellStyle name="Percent 10 18 12" xfId="16928"/>
    <cellStyle name="Percent 10 18 13" xfId="16929"/>
    <cellStyle name="Percent 10 18 14" xfId="16930"/>
    <cellStyle name="Percent 10 18 15" xfId="16931"/>
    <cellStyle name="Percent 10 18 16" xfId="16932"/>
    <cellStyle name="Percent 10 18 17" xfId="16933"/>
    <cellStyle name="Percent 10 18 2" xfId="16934"/>
    <cellStyle name="Percent 10 18 3" xfId="16935"/>
    <cellStyle name="Percent 10 18 4" xfId="16936"/>
    <cellStyle name="Percent 10 18 5" xfId="16937"/>
    <cellStyle name="Percent 10 18 6" xfId="16938"/>
    <cellStyle name="Percent 10 18 7" xfId="16939"/>
    <cellStyle name="Percent 10 18 8" xfId="16940"/>
    <cellStyle name="Percent 10 18 9" xfId="16941"/>
    <cellStyle name="Percent 10 19" xfId="16942"/>
    <cellStyle name="Percent 10 19 10" xfId="16943"/>
    <cellStyle name="Percent 10 19 11" xfId="16944"/>
    <cellStyle name="Percent 10 19 12" xfId="16945"/>
    <cellStyle name="Percent 10 19 13" xfId="16946"/>
    <cellStyle name="Percent 10 19 14" xfId="16947"/>
    <cellStyle name="Percent 10 19 15" xfId="16948"/>
    <cellStyle name="Percent 10 19 16" xfId="16949"/>
    <cellStyle name="Percent 10 19 17" xfId="16950"/>
    <cellStyle name="Percent 10 19 2" xfId="16951"/>
    <cellStyle name="Percent 10 19 3" xfId="16952"/>
    <cellStyle name="Percent 10 19 4" xfId="16953"/>
    <cellStyle name="Percent 10 19 5" xfId="16954"/>
    <cellStyle name="Percent 10 19 6" xfId="16955"/>
    <cellStyle name="Percent 10 19 7" xfId="16956"/>
    <cellStyle name="Percent 10 19 8" xfId="16957"/>
    <cellStyle name="Percent 10 19 9" xfId="16958"/>
    <cellStyle name="Percent 10 2" xfId="16959"/>
    <cellStyle name="Percent 10 2 10" xfId="16960"/>
    <cellStyle name="Percent 10 2 11" xfId="16961"/>
    <cellStyle name="Percent 10 2 12" xfId="16962"/>
    <cellStyle name="Percent 10 2 13" xfId="16963"/>
    <cellStyle name="Percent 10 2 14" xfId="16964"/>
    <cellStyle name="Percent 10 2 15" xfId="16965"/>
    <cellStyle name="Percent 10 2 16" xfId="16966"/>
    <cellStyle name="Percent 10 2 17" xfId="16967"/>
    <cellStyle name="Percent 10 2 2" xfId="16968"/>
    <cellStyle name="Percent 10 2 2 10" xfId="16969"/>
    <cellStyle name="Percent 10 2 2 11" xfId="16970"/>
    <cellStyle name="Percent 10 2 2 12" xfId="16971"/>
    <cellStyle name="Percent 10 2 2 13" xfId="16972"/>
    <cellStyle name="Percent 10 2 2 14" xfId="16973"/>
    <cellStyle name="Percent 10 2 2 15" xfId="16974"/>
    <cellStyle name="Percent 10 2 2 16" xfId="16975"/>
    <cellStyle name="Percent 10 2 2 2" xfId="16976"/>
    <cellStyle name="Percent 10 2 2 2 10" xfId="16977"/>
    <cellStyle name="Percent 10 2 2 2 11" xfId="16978"/>
    <cellStyle name="Percent 10 2 2 2 12" xfId="16979"/>
    <cellStyle name="Percent 10 2 2 2 13" xfId="16980"/>
    <cellStyle name="Percent 10 2 2 2 2" xfId="16981"/>
    <cellStyle name="Percent 10 2 2 2 3" xfId="16982"/>
    <cellStyle name="Percent 10 2 2 2 4" xfId="16983"/>
    <cellStyle name="Percent 10 2 2 2 5" xfId="16984"/>
    <cellStyle name="Percent 10 2 2 2 6" xfId="16985"/>
    <cellStyle name="Percent 10 2 2 2 7" xfId="16986"/>
    <cellStyle name="Percent 10 2 2 2 8" xfId="16987"/>
    <cellStyle name="Percent 10 2 2 2 9" xfId="16988"/>
    <cellStyle name="Percent 10 2 2 3" xfId="16989"/>
    <cellStyle name="Percent 10 2 2 3 10" xfId="16990"/>
    <cellStyle name="Percent 10 2 2 3 11" xfId="16991"/>
    <cellStyle name="Percent 10 2 2 3 12" xfId="16992"/>
    <cellStyle name="Percent 10 2 2 3 13" xfId="16993"/>
    <cellStyle name="Percent 10 2 2 3 2" xfId="16994"/>
    <cellStyle name="Percent 10 2 2 3 3" xfId="16995"/>
    <cellStyle name="Percent 10 2 2 3 4" xfId="16996"/>
    <cellStyle name="Percent 10 2 2 3 5" xfId="16997"/>
    <cellStyle name="Percent 10 2 2 3 6" xfId="16998"/>
    <cellStyle name="Percent 10 2 2 3 7" xfId="16999"/>
    <cellStyle name="Percent 10 2 2 3 8" xfId="17000"/>
    <cellStyle name="Percent 10 2 2 3 9" xfId="17001"/>
    <cellStyle name="Percent 10 2 2 4" xfId="17002"/>
    <cellStyle name="Percent 10 2 2 4 10" xfId="17003"/>
    <cellStyle name="Percent 10 2 2 4 11" xfId="17004"/>
    <cellStyle name="Percent 10 2 2 4 12" xfId="17005"/>
    <cellStyle name="Percent 10 2 2 4 13" xfId="17006"/>
    <cellStyle name="Percent 10 2 2 4 14" xfId="17007"/>
    <cellStyle name="Percent 10 2 2 4 14 2" xfId="17008"/>
    <cellStyle name="Percent 10 2 2 4 14 2 2" xfId="17009"/>
    <cellStyle name="Percent 10 2 2 4 14 3" xfId="17010"/>
    <cellStyle name="Percent 10 2 2 4 2" xfId="17011"/>
    <cellStyle name="Percent 10 2 2 4 3" xfId="17012"/>
    <cellStyle name="Percent 10 2 2 4 4" xfId="17013"/>
    <cellStyle name="Percent 10 2 2 4 5" xfId="17014"/>
    <cellStyle name="Percent 10 2 2 4 6" xfId="17015"/>
    <cellStyle name="Percent 10 2 2 4 7" xfId="17016"/>
    <cellStyle name="Percent 10 2 2 4 8" xfId="17017"/>
    <cellStyle name="Percent 10 2 2 4 9" xfId="17018"/>
    <cellStyle name="Percent 10 2 2 5" xfId="17019"/>
    <cellStyle name="Percent 10 2 2 6" xfId="17020"/>
    <cellStyle name="Percent 10 2 2 7" xfId="17021"/>
    <cellStyle name="Percent 10 2 2 8" xfId="17022"/>
    <cellStyle name="Percent 10 2 2 9" xfId="17023"/>
    <cellStyle name="Percent 10 2 3" xfId="17024"/>
    <cellStyle name="Percent 10 2 3 10" xfId="17025"/>
    <cellStyle name="Percent 10 2 3 11" xfId="17026"/>
    <cellStyle name="Percent 10 2 3 12" xfId="17027"/>
    <cellStyle name="Percent 10 2 3 13" xfId="17028"/>
    <cellStyle name="Percent 10 2 3 2" xfId="17029"/>
    <cellStyle name="Percent 10 2 3 3" xfId="17030"/>
    <cellStyle name="Percent 10 2 3 4" xfId="17031"/>
    <cellStyle name="Percent 10 2 3 5" xfId="17032"/>
    <cellStyle name="Percent 10 2 3 6" xfId="17033"/>
    <cellStyle name="Percent 10 2 3 7" xfId="17034"/>
    <cellStyle name="Percent 10 2 3 8" xfId="17035"/>
    <cellStyle name="Percent 10 2 3 9" xfId="17036"/>
    <cellStyle name="Percent 10 2 4" xfId="17037"/>
    <cellStyle name="Percent 10 2 5" xfId="17038"/>
    <cellStyle name="Percent 10 2 6" xfId="17039"/>
    <cellStyle name="Percent 10 2 7" xfId="17040"/>
    <cellStyle name="Percent 10 2 8" xfId="17041"/>
    <cellStyle name="Percent 10 2 9" xfId="17042"/>
    <cellStyle name="Percent 10 20" xfId="17043"/>
    <cellStyle name="Percent 10 20 10" xfId="17044"/>
    <cellStyle name="Percent 10 20 11" xfId="17045"/>
    <cellStyle name="Percent 10 20 12" xfId="17046"/>
    <cellStyle name="Percent 10 20 13" xfId="17047"/>
    <cellStyle name="Percent 10 20 14" xfId="17048"/>
    <cellStyle name="Percent 10 20 15" xfId="17049"/>
    <cellStyle name="Percent 10 20 16" xfId="17050"/>
    <cellStyle name="Percent 10 20 17" xfId="17051"/>
    <cellStyle name="Percent 10 20 2" xfId="17052"/>
    <cellStyle name="Percent 10 20 3" xfId="17053"/>
    <cellStyle name="Percent 10 20 4" xfId="17054"/>
    <cellStyle name="Percent 10 20 5" xfId="17055"/>
    <cellStyle name="Percent 10 20 6" xfId="17056"/>
    <cellStyle name="Percent 10 20 7" xfId="17057"/>
    <cellStyle name="Percent 10 20 8" xfId="17058"/>
    <cellStyle name="Percent 10 20 9" xfId="17059"/>
    <cellStyle name="Percent 10 21" xfId="17060"/>
    <cellStyle name="Percent 10 21 10" xfId="17061"/>
    <cellStyle name="Percent 10 21 11" xfId="17062"/>
    <cellStyle name="Percent 10 21 12" xfId="17063"/>
    <cellStyle name="Percent 10 21 13" xfId="17064"/>
    <cellStyle name="Percent 10 21 14" xfId="17065"/>
    <cellStyle name="Percent 10 21 15" xfId="17066"/>
    <cellStyle name="Percent 10 21 16" xfId="17067"/>
    <cellStyle name="Percent 10 21 17" xfId="17068"/>
    <cellStyle name="Percent 10 21 2" xfId="17069"/>
    <cellStyle name="Percent 10 21 3" xfId="17070"/>
    <cellStyle name="Percent 10 21 4" xfId="17071"/>
    <cellStyle name="Percent 10 21 5" xfId="17072"/>
    <cellStyle name="Percent 10 21 6" xfId="17073"/>
    <cellStyle name="Percent 10 21 7" xfId="17074"/>
    <cellStyle name="Percent 10 21 8" xfId="17075"/>
    <cellStyle name="Percent 10 21 9" xfId="17076"/>
    <cellStyle name="Percent 10 22" xfId="17077"/>
    <cellStyle name="Percent 10 22 10" xfId="17078"/>
    <cellStyle name="Percent 10 22 11" xfId="17079"/>
    <cellStyle name="Percent 10 22 12" xfId="17080"/>
    <cellStyle name="Percent 10 22 13" xfId="17081"/>
    <cellStyle name="Percent 10 22 14" xfId="17082"/>
    <cellStyle name="Percent 10 22 15" xfId="17083"/>
    <cellStyle name="Percent 10 22 16" xfId="17084"/>
    <cellStyle name="Percent 10 22 17" xfId="17085"/>
    <cellStyle name="Percent 10 22 2" xfId="17086"/>
    <cellStyle name="Percent 10 22 3" xfId="17087"/>
    <cellStyle name="Percent 10 22 4" xfId="17088"/>
    <cellStyle name="Percent 10 22 5" xfId="17089"/>
    <cellStyle name="Percent 10 22 6" xfId="17090"/>
    <cellStyle name="Percent 10 22 7" xfId="17091"/>
    <cellStyle name="Percent 10 22 8" xfId="17092"/>
    <cellStyle name="Percent 10 22 9" xfId="17093"/>
    <cellStyle name="Percent 10 23" xfId="17094"/>
    <cellStyle name="Percent 10 24" xfId="17095"/>
    <cellStyle name="Percent 10 25" xfId="17096"/>
    <cellStyle name="Percent 10 26" xfId="17097"/>
    <cellStyle name="Percent 10 27" xfId="17098"/>
    <cellStyle name="Percent 10 28" xfId="17099"/>
    <cellStyle name="Percent 10 29" xfId="17100"/>
    <cellStyle name="Percent 10 3" xfId="17101"/>
    <cellStyle name="Percent 10 3 10" xfId="17102"/>
    <cellStyle name="Percent 10 3 11" xfId="17103"/>
    <cellStyle name="Percent 10 3 12" xfId="17104"/>
    <cellStyle name="Percent 10 3 13" xfId="17105"/>
    <cellStyle name="Percent 10 3 14" xfId="17106"/>
    <cellStyle name="Percent 10 3 15" xfId="17107"/>
    <cellStyle name="Percent 10 3 16" xfId="17108"/>
    <cellStyle name="Percent 10 3 17" xfId="17109"/>
    <cellStyle name="Percent 10 3 2" xfId="17110"/>
    <cellStyle name="Percent 10 3 3" xfId="17111"/>
    <cellStyle name="Percent 10 3 4" xfId="17112"/>
    <cellStyle name="Percent 10 3 5" xfId="17113"/>
    <cellStyle name="Percent 10 3 6" xfId="17114"/>
    <cellStyle name="Percent 10 3 7" xfId="17115"/>
    <cellStyle name="Percent 10 3 8" xfId="17116"/>
    <cellStyle name="Percent 10 3 9" xfId="17117"/>
    <cellStyle name="Percent 10 30" xfId="17118"/>
    <cellStyle name="Percent 10 31" xfId="17119"/>
    <cellStyle name="Percent 10 32" xfId="17120"/>
    <cellStyle name="Percent 10 33" xfId="17121"/>
    <cellStyle name="Percent 10 34" xfId="17122"/>
    <cellStyle name="Percent 10 35" xfId="17123"/>
    <cellStyle name="Percent 10 36" xfId="17124"/>
    <cellStyle name="Percent 10 37" xfId="17125"/>
    <cellStyle name="Percent 10 38" xfId="17126"/>
    <cellStyle name="Percent 10 39" xfId="17127"/>
    <cellStyle name="Percent 10 4" xfId="17128"/>
    <cellStyle name="Percent 10 4 10" xfId="17129"/>
    <cellStyle name="Percent 10 4 11" xfId="17130"/>
    <cellStyle name="Percent 10 4 12" xfId="17131"/>
    <cellStyle name="Percent 10 4 13" xfId="17132"/>
    <cellStyle name="Percent 10 4 14" xfId="17133"/>
    <cellStyle name="Percent 10 4 15" xfId="17134"/>
    <cellStyle name="Percent 10 4 16" xfId="17135"/>
    <cellStyle name="Percent 10 4 17" xfId="17136"/>
    <cellStyle name="Percent 10 4 2" xfId="17137"/>
    <cellStyle name="Percent 10 4 3" xfId="17138"/>
    <cellStyle name="Percent 10 4 4" xfId="17139"/>
    <cellStyle name="Percent 10 4 5" xfId="17140"/>
    <cellStyle name="Percent 10 4 6" xfId="17141"/>
    <cellStyle name="Percent 10 4 7" xfId="17142"/>
    <cellStyle name="Percent 10 4 8" xfId="17143"/>
    <cellStyle name="Percent 10 4 9" xfId="17144"/>
    <cellStyle name="Percent 10 40" xfId="17145"/>
    <cellStyle name="Percent 10 41" xfId="17146"/>
    <cellStyle name="Percent 10 42" xfId="17147"/>
    <cellStyle name="Percent 10 43" xfId="17148"/>
    <cellStyle name="Percent 10 44" xfId="17149"/>
    <cellStyle name="Percent 10 45" xfId="17150"/>
    <cellStyle name="Percent 10 46" xfId="17151"/>
    <cellStyle name="Percent 10 47" xfId="17152"/>
    <cellStyle name="Percent 10 48" xfId="17153"/>
    <cellStyle name="Percent 10 49" xfId="17154"/>
    <cellStyle name="Percent 10 5" xfId="17155"/>
    <cellStyle name="Percent 10 5 10" xfId="17156"/>
    <cellStyle name="Percent 10 5 11" xfId="17157"/>
    <cellStyle name="Percent 10 5 12" xfId="17158"/>
    <cellStyle name="Percent 10 5 13" xfId="17159"/>
    <cellStyle name="Percent 10 5 14" xfId="17160"/>
    <cellStyle name="Percent 10 5 15" xfId="17161"/>
    <cellStyle name="Percent 10 5 16" xfId="17162"/>
    <cellStyle name="Percent 10 5 17" xfId="17163"/>
    <cellStyle name="Percent 10 5 2" xfId="17164"/>
    <cellStyle name="Percent 10 5 3" xfId="17165"/>
    <cellStyle name="Percent 10 5 4" xfId="17166"/>
    <cellStyle name="Percent 10 5 5" xfId="17167"/>
    <cellStyle name="Percent 10 5 6" xfId="17168"/>
    <cellStyle name="Percent 10 5 7" xfId="17169"/>
    <cellStyle name="Percent 10 5 8" xfId="17170"/>
    <cellStyle name="Percent 10 5 9" xfId="17171"/>
    <cellStyle name="Percent 10 50" xfId="17172"/>
    <cellStyle name="Percent 10 51" xfId="17173"/>
    <cellStyle name="Percent 10 52" xfId="17174"/>
    <cellStyle name="Percent 10 53" xfId="17175"/>
    <cellStyle name="Percent 10 54" xfId="17176"/>
    <cellStyle name="Percent 10 55" xfId="17177"/>
    <cellStyle name="Percent 10 56" xfId="17178"/>
    <cellStyle name="Percent 10 57" xfId="17179"/>
    <cellStyle name="Percent 10 58" xfId="17180"/>
    <cellStyle name="Percent 10 59" xfId="17181"/>
    <cellStyle name="Percent 10 6" xfId="17182"/>
    <cellStyle name="Percent 10 6 10" xfId="17183"/>
    <cellStyle name="Percent 10 6 11" xfId="17184"/>
    <cellStyle name="Percent 10 6 12" xfId="17185"/>
    <cellStyle name="Percent 10 6 13" xfId="17186"/>
    <cellStyle name="Percent 10 6 14" xfId="17187"/>
    <cellStyle name="Percent 10 6 15" xfId="17188"/>
    <cellStyle name="Percent 10 6 16" xfId="17189"/>
    <cellStyle name="Percent 10 6 17" xfId="17190"/>
    <cellStyle name="Percent 10 6 2" xfId="17191"/>
    <cellStyle name="Percent 10 6 3" xfId="17192"/>
    <cellStyle name="Percent 10 6 4" xfId="17193"/>
    <cellStyle name="Percent 10 6 5" xfId="17194"/>
    <cellStyle name="Percent 10 6 6" xfId="17195"/>
    <cellStyle name="Percent 10 6 7" xfId="17196"/>
    <cellStyle name="Percent 10 6 8" xfId="17197"/>
    <cellStyle name="Percent 10 6 9" xfId="17198"/>
    <cellStyle name="Percent 10 60" xfId="17199"/>
    <cellStyle name="Percent 10 61" xfId="17200"/>
    <cellStyle name="Percent 10 62" xfId="17201"/>
    <cellStyle name="Percent 10 63" xfId="17202"/>
    <cellStyle name="Percent 10 64" xfId="17203"/>
    <cellStyle name="Percent 10 64 2" xfId="17204"/>
    <cellStyle name="Percent 10 65" xfId="17205"/>
    <cellStyle name="Percent 10 66" xfId="17206"/>
    <cellStyle name="Percent 10 67" xfId="17207"/>
    <cellStyle name="Percent 10 68" xfId="17208"/>
    <cellStyle name="Percent 10 69" xfId="17209"/>
    <cellStyle name="Percent 10 7" xfId="17210"/>
    <cellStyle name="Percent 10 7 10" xfId="17211"/>
    <cellStyle name="Percent 10 7 11" xfId="17212"/>
    <cellStyle name="Percent 10 7 12" xfId="17213"/>
    <cellStyle name="Percent 10 7 13" xfId="17214"/>
    <cellStyle name="Percent 10 7 14" xfId="17215"/>
    <cellStyle name="Percent 10 7 15" xfId="17216"/>
    <cellStyle name="Percent 10 7 16" xfId="17217"/>
    <cellStyle name="Percent 10 7 17" xfId="17218"/>
    <cellStyle name="Percent 10 7 2" xfId="17219"/>
    <cellStyle name="Percent 10 7 3" xfId="17220"/>
    <cellStyle name="Percent 10 7 4" xfId="17221"/>
    <cellStyle name="Percent 10 7 5" xfId="17222"/>
    <cellStyle name="Percent 10 7 6" xfId="17223"/>
    <cellStyle name="Percent 10 7 7" xfId="17224"/>
    <cellStyle name="Percent 10 7 8" xfId="17225"/>
    <cellStyle name="Percent 10 7 9" xfId="17226"/>
    <cellStyle name="Percent 10 70" xfId="17227"/>
    <cellStyle name="Percent 10 71" xfId="17228"/>
    <cellStyle name="Percent 10 72" xfId="17229"/>
    <cellStyle name="Percent 10 73" xfId="17230"/>
    <cellStyle name="Percent 10 74" xfId="17231"/>
    <cellStyle name="Percent 10 75" xfId="17232"/>
    <cellStyle name="Percent 10 76" xfId="17233"/>
    <cellStyle name="Percent 10 77" xfId="17234"/>
    <cellStyle name="Percent 10 78" xfId="17235"/>
    <cellStyle name="Percent 10 79" xfId="17236"/>
    <cellStyle name="Percent 10 8" xfId="17237"/>
    <cellStyle name="Percent 10 8 10" xfId="17238"/>
    <cellStyle name="Percent 10 8 11" xfId="17239"/>
    <cellStyle name="Percent 10 8 12" xfId="17240"/>
    <cellStyle name="Percent 10 8 13" xfId="17241"/>
    <cellStyle name="Percent 10 8 14" xfId="17242"/>
    <cellStyle name="Percent 10 8 15" xfId="17243"/>
    <cellStyle name="Percent 10 8 16" xfId="17244"/>
    <cellStyle name="Percent 10 8 17" xfId="17245"/>
    <cellStyle name="Percent 10 8 2" xfId="17246"/>
    <cellStyle name="Percent 10 8 3" xfId="17247"/>
    <cellStyle name="Percent 10 8 4" xfId="17248"/>
    <cellStyle name="Percent 10 8 5" xfId="17249"/>
    <cellStyle name="Percent 10 8 6" xfId="17250"/>
    <cellStyle name="Percent 10 8 7" xfId="17251"/>
    <cellStyle name="Percent 10 8 8" xfId="17252"/>
    <cellStyle name="Percent 10 8 9" xfId="17253"/>
    <cellStyle name="Percent 10 80" xfId="17254"/>
    <cellStyle name="Percent 10 81" xfId="17255"/>
    <cellStyle name="Percent 10 82" xfId="17256"/>
    <cellStyle name="Percent 10 83" xfId="17257"/>
    <cellStyle name="Percent 10 84" xfId="17258"/>
    <cellStyle name="Percent 10 85" xfId="17259"/>
    <cellStyle name="Percent 10 86" xfId="17260"/>
    <cellStyle name="Percent 10 87" xfId="17261"/>
    <cellStyle name="Percent 10 88" xfId="17262"/>
    <cellStyle name="Percent 10 89" xfId="17263"/>
    <cellStyle name="Percent 10 9" xfId="17264"/>
    <cellStyle name="Percent 10 9 10" xfId="17265"/>
    <cellStyle name="Percent 10 9 11" xfId="17266"/>
    <cellStyle name="Percent 10 9 12" xfId="17267"/>
    <cellStyle name="Percent 10 9 13" xfId="17268"/>
    <cellStyle name="Percent 10 9 14" xfId="17269"/>
    <cellStyle name="Percent 10 9 15" xfId="17270"/>
    <cellStyle name="Percent 10 9 16" xfId="17271"/>
    <cellStyle name="Percent 10 9 17" xfId="17272"/>
    <cellStyle name="Percent 10 9 2" xfId="17273"/>
    <cellStyle name="Percent 10 9 3" xfId="17274"/>
    <cellStyle name="Percent 10 9 4" xfId="17275"/>
    <cellStyle name="Percent 10 9 5" xfId="17276"/>
    <cellStyle name="Percent 10 9 6" xfId="17277"/>
    <cellStyle name="Percent 10 9 7" xfId="17278"/>
    <cellStyle name="Percent 10 9 8" xfId="17279"/>
    <cellStyle name="Percent 10 9 9" xfId="17280"/>
    <cellStyle name="Percent 10 90" xfId="17281"/>
    <cellStyle name="Percent 10 91" xfId="17282"/>
    <cellStyle name="Percent 10 92" xfId="17283"/>
    <cellStyle name="Percent 10 93" xfId="17284"/>
    <cellStyle name="Percent 10 94" xfId="17285"/>
    <cellStyle name="Percent 10 95" xfId="17286"/>
    <cellStyle name="Percent 11" xfId="17287"/>
    <cellStyle name="Percent 12" xfId="17288"/>
    <cellStyle name="Percent 12 2" xfId="17289"/>
    <cellStyle name="Percent 12 2 2" xfId="17290"/>
    <cellStyle name="Percent 13" xfId="17291"/>
    <cellStyle name="Percent 14" xfId="17292"/>
    <cellStyle name="Percent 14 2" xfId="17293"/>
    <cellStyle name="Percent 15" xfId="17294"/>
    <cellStyle name="Percent 15 2" xfId="17295"/>
    <cellStyle name="Percent 15 3" xfId="17296"/>
    <cellStyle name="Percent 16" xfId="17297"/>
    <cellStyle name="Percent 17" xfId="17298"/>
    <cellStyle name="Percent 17 2" xfId="17299"/>
    <cellStyle name="Percent 17 2 2" xfId="17300"/>
    <cellStyle name="Percent 18" xfId="42048"/>
    <cellStyle name="Percent 2" xfId="17301"/>
    <cellStyle name="Percent 2 10" xfId="17302"/>
    <cellStyle name="Percent 2 10 10" xfId="17303"/>
    <cellStyle name="Percent 2 10 11" xfId="17304"/>
    <cellStyle name="Percent 2 10 12" xfId="17305"/>
    <cellStyle name="Percent 2 10 13" xfId="17306"/>
    <cellStyle name="Percent 2 10 14" xfId="17307"/>
    <cellStyle name="Percent 2 10 15" xfId="17308"/>
    <cellStyle name="Percent 2 10 16" xfId="17309"/>
    <cellStyle name="Percent 2 10 17" xfId="17310"/>
    <cellStyle name="Percent 2 10 2" xfId="17311"/>
    <cellStyle name="Percent 2 10 3" xfId="17312"/>
    <cellStyle name="Percent 2 10 4" xfId="17313"/>
    <cellStyle name="Percent 2 10 5" xfId="17314"/>
    <cellStyle name="Percent 2 10 6" xfId="17315"/>
    <cellStyle name="Percent 2 10 7" xfId="17316"/>
    <cellStyle name="Percent 2 10 8" xfId="17317"/>
    <cellStyle name="Percent 2 10 9" xfId="17318"/>
    <cellStyle name="Percent 2 11" xfId="17319"/>
    <cellStyle name="Percent 2 11 10" xfId="17320"/>
    <cellStyle name="Percent 2 11 11" xfId="17321"/>
    <cellStyle name="Percent 2 11 12" xfId="17322"/>
    <cellStyle name="Percent 2 11 13" xfId="17323"/>
    <cellStyle name="Percent 2 11 14" xfId="17324"/>
    <cellStyle name="Percent 2 11 15" xfId="17325"/>
    <cellStyle name="Percent 2 11 16" xfId="17326"/>
    <cellStyle name="Percent 2 11 17" xfId="17327"/>
    <cellStyle name="Percent 2 11 2" xfId="17328"/>
    <cellStyle name="Percent 2 11 3" xfId="17329"/>
    <cellStyle name="Percent 2 11 4" xfId="17330"/>
    <cellStyle name="Percent 2 11 5" xfId="17331"/>
    <cellStyle name="Percent 2 11 6" xfId="17332"/>
    <cellStyle name="Percent 2 11 7" xfId="17333"/>
    <cellStyle name="Percent 2 11 8" xfId="17334"/>
    <cellStyle name="Percent 2 11 9" xfId="17335"/>
    <cellStyle name="Percent 2 12" xfId="17336"/>
    <cellStyle name="Percent 2 12 10" xfId="17337"/>
    <cellStyle name="Percent 2 12 11" xfId="17338"/>
    <cellStyle name="Percent 2 12 12" xfId="17339"/>
    <cellStyle name="Percent 2 12 13" xfId="17340"/>
    <cellStyle name="Percent 2 12 14" xfId="17341"/>
    <cellStyle name="Percent 2 12 15" xfId="17342"/>
    <cellStyle name="Percent 2 12 16" xfId="17343"/>
    <cellStyle name="Percent 2 12 17" xfId="17344"/>
    <cellStyle name="Percent 2 12 2" xfId="17345"/>
    <cellStyle name="Percent 2 12 3" xfId="17346"/>
    <cellStyle name="Percent 2 12 4" xfId="17347"/>
    <cellStyle name="Percent 2 12 5" xfId="17348"/>
    <cellStyle name="Percent 2 12 6" xfId="17349"/>
    <cellStyle name="Percent 2 12 7" xfId="17350"/>
    <cellStyle name="Percent 2 12 8" xfId="17351"/>
    <cellStyle name="Percent 2 12 9" xfId="17352"/>
    <cellStyle name="Percent 2 13" xfId="17353"/>
    <cellStyle name="Percent 2 13 10" xfId="17354"/>
    <cellStyle name="Percent 2 13 11" xfId="17355"/>
    <cellStyle name="Percent 2 13 12" xfId="17356"/>
    <cellStyle name="Percent 2 13 13" xfId="17357"/>
    <cellStyle name="Percent 2 13 14" xfId="17358"/>
    <cellStyle name="Percent 2 13 15" xfId="17359"/>
    <cellStyle name="Percent 2 13 16" xfId="17360"/>
    <cellStyle name="Percent 2 13 17" xfId="17361"/>
    <cellStyle name="Percent 2 13 2" xfId="17362"/>
    <cellStyle name="Percent 2 13 3" xfId="17363"/>
    <cellStyle name="Percent 2 13 4" xfId="17364"/>
    <cellStyle name="Percent 2 13 5" xfId="17365"/>
    <cellStyle name="Percent 2 13 6" xfId="17366"/>
    <cellStyle name="Percent 2 13 7" xfId="17367"/>
    <cellStyle name="Percent 2 13 8" xfId="17368"/>
    <cellStyle name="Percent 2 13 9" xfId="17369"/>
    <cellStyle name="Percent 2 14" xfId="17370"/>
    <cellStyle name="Percent 2 14 10" xfId="17371"/>
    <cellStyle name="Percent 2 14 11" xfId="17372"/>
    <cellStyle name="Percent 2 14 12" xfId="17373"/>
    <cellStyle name="Percent 2 14 13" xfId="17374"/>
    <cellStyle name="Percent 2 14 14" xfId="17375"/>
    <cellStyle name="Percent 2 14 15" xfId="17376"/>
    <cellStyle name="Percent 2 14 16" xfId="17377"/>
    <cellStyle name="Percent 2 14 17" xfId="17378"/>
    <cellStyle name="Percent 2 14 2" xfId="17379"/>
    <cellStyle name="Percent 2 14 3" xfId="17380"/>
    <cellStyle name="Percent 2 14 4" xfId="17381"/>
    <cellStyle name="Percent 2 14 5" xfId="17382"/>
    <cellStyle name="Percent 2 14 6" xfId="17383"/>
    <cellStyle name="Percent 2 14 7" xfId="17384"/>
    <cellStyle name="Percent 2 14 8" xfId="17385"/>
    <cellStyle name="Percent 2 14 9" xfId="17386"/>
    <cellStyle name="Percent 2 15" xfId="17387"/>
    <cellStyle name="Percent 2 15 10" xfId="17388"/>
    <cellStyle name="Percent 2 15 11" xfId="17389"/>
    <cellStyle name="Percent 2 15 12" xfId="17390"/>
    <cellStyle name="Percent 2 15 13" xfId="17391"/>
    <cellStyle name="Percent 2 15 14" xfId="17392"/>
    <cellStyle name="Percent 2 15 15" xfId="17393"/>
    <cellStyle name="Percent 2 15 16" xfId="17394"/>
    <cellStyle name="Percent 2 15 17" xfId="17395"/>
    <cellStyle name="Percent 2 15 2" xfId="17396"/>
    <cellStyle name="Percent 2 15 3" xfId="17397"/>
    <cellStyle name="Percent 2 15 4" xfId="17398"/>
    <cellStyle name="Percent 2 15 5" xfId="17399"/>
    <cellStyle name="Percent 2 15 6" xfId="17400"/>
    <cellStyle name="Percent 2 15 7" xfId="17401"/>
    <cellStyle name="Percent 2 15 8" xfId="17402"/>
    <cellStyle name="Percent 2 15 9" xfId="17403"/>
    <cellStyle name="Percent 2 16" xfId="17404"/>
    <cellStyle name="Percent 2 16 10" xfId="17405"/>
    <cellStyle name="Percent 2 16 11" xfId="17406"/>
    <cellStyle name="Percent 2 16 12" xfId="17407"/>
    <cellStyle name="Percent 2 16 13" xfId="17408"/>
    <cellStyle name="Percent 2 16 14" xfId="17409"/>
    <cellStyle name="Percent 2 16 15" xfId="17410"/>
    <cellStyle name="Percent 2 16 16" xfId="17411"/>
    <cellStyle name="Percent 2 16 17" xfId="17412"/>
    <cellStyle name="Percent 2 16 2" xfId="17413"/>
    <cellStyle name="Percent 2 16 3" xfId="17414"/>
    <cellStyle name="Percent 2 16 4" xfId="17415"/>
    <cellStyle name="Percent 2 16 5" xfId="17416"/>
    <cellStyle name="Percent 2 16 6" xfId="17417"/>
    <cellStyle name="Percent 2 16 7" xfId="17418"/>
    <cellStyle name="Percent 2 16 8" xfId="17419"/>
    <cellStyle name="Percent 2 16 9" xfId="17420"/>
    <cellStyle name="Percent 2 17" xfId="17421"/>
    <cellStyle name="Percent 2 17 10" xfId="17422"/>
    <cellStyle name="Percent 2 17 11" xfId="17423"/>
    <cellStyle name="Percent 2 17 12" xfId="17424"/>
    <cellStyle name="Percent 2 17 13" xfId="17425"/>
    <cellStyle name="Percent 2 17 14" xfId="17426"/>
    <cellStyle name="Percent 2 17 15" xfId="17427"/>
    <cellStyle name="Percent 2 17 16" xfId="17428"/>
    <cellStyle name="Percent 2 17 17" xfId="17429"/>
    <cellStyle name="Percent 2 17 2" xfId="17430"/>
    <cellStyle name="Percent 2 17 3" xfId="17431"/>
    <cellStyle name="Percent 2 17 4" xfId="17432"/>
    <cellStyle name="Percent 2 17 5" xfId="17433"/>
    <cellStyle name="Percent 2 17 6" xfId="17434"/>
    <cellStyle name="Percent 2 17 7" xfId="17435"/>
    <cellStyle name="Percent 2 17 8" xfId="17436"/>
    <cellStyle name="Percent 2 17 9" xfId="17437"/>
    <cellStyle name="Percent 2 18" xfId="17438"/>
    <cellStyle name="Percent 2 18 10" xfId="17439"/>
    <cellStyle name="Percent 2 18 11" xfId="17440"/>
    <cellStyle name="Percent 2 18 12" xfId="17441"/>
    <cellStyle name="Percent 2 18 13" xfId="17442"/>
    <cellStyle name="Percent 2 18 14" xfId="17443"/>
    <cellStyle name="Percent 2 18 15" xfId="17444"/>
    <cellStyle name="Percent 2 18 16" xfId="17445"/>
    <cellStyle name="Percent 2 18 17" xfId="17446"/>
    <cellStyle name="Percent 2 18 2" xfId="17447"/>
    <cellStyle name="Percent 2 18 3" xfId="17448"/>
    <cellStyle name="Percent 2 18 4" xfId="17449"/>
    <cellStyle name="Percent 2 18 5" xfId="17450"/>
    <cellStyle name="Percent 2 18 6" xfId="17451"/>
    <cellStyle name="Percent 2 18 7" xfId="17452"/>
    <cellStyle name="Percent 2 18 8" xfId="17453"/>
    <cellStyle name="Percent 2 18 9" xfId="17454"/>
    <cellStyle name="Percent 2 19" xfId="17455"/>
    <cellStyle name="Percent 2 19 10" xfId="17456"/>
    <cellStyle name="Percent 2 19 11" xfId="17457"/>
    <cellStyle name="Percent 2 19 12" xfId="17458"/>
    <cellStyle name="Percent 2 19 13" xfId="17459"/>
    <cellStyle name="Percent 2 19 14" xfId="17460"/>
    <cellStyle name="Percent 2 19 15" xfId="17461"/>
    <cellStyle name="Percent 2 19 16" xfId="17462"/>
    <cellStyle name="Percent 2 19 17" xfId="17463"/>
    <cellStyle name="Percent 2 19 2" xfId="17464"/>
    <cellStyle name="Percent 2 19 3" xfId="17465"/>
    <cellStyle name="Percent 2 19 4" xfId="17466"/>
    <cellStyle name="Percent 2 19 5" xfId="17467"/>
    <cellStyle name="Percent 2 19 6" xfId="17468"/>
    <cellStyle name="Percent 2 19 7" xfId="17469"/>
    <cellStyle name="Percent 2 19 8" xfId="17470"/>
    <cellStyle name="Percent 2 19 9" xfId="17471"/>
    <cellStyle name="Percent 2 2" xfId="17472"/>
    <cellStyle name="Percent 2 2 10" xfId="17473"/>
    <cellStyle name="Percent 2 2 10 10" xfId="17474"/>
    <cellStyle name="Percent 2 2 10 11" xfId="17475"/>
    <cellStyle name="Percent 2 2 10 12" xfId="17476"/>
    <cellStyle name="Percent 2 2 10 13" xfId="17477"/>
    <cellStyle name="Percent 2 2 10 14" xfId="17478"/>
    <cellStyle name="Percent 2 2 10 15" xfId="17479"/>
    <cellStyle name="Percent 2 2 10 16" xfId="17480"/>
    <cellStyle name="Percent 2 2 10 17" xfId="17481"/>
    <cellStyle name="Percent 2 2 10 2" xfId="17482"/>
    <cellStyle name="Percent 2 2 10 3" xfId="17483"/>
    <cellStyle name="Percent 2 2 10 4" xfId="17484"/>
    <cellStyle name="Percent 2 2 10 5" xfId="17485"/>
    <cellStyle name="Percent 2 2 10 6" xfId="17486"/>
    <cellStyle name="Percent 2 2 10 7" xfId="17487"/>
    <cellStyle name="Percent 2 2 10 8" xfId="17488"/>
    <cellStyle name="Percent 2 2 10 9" xfId="17489"/>
    <cellStyle name="Percent 2 2 11" xfId="17490"/>
    <cellStyle name="Percent 2 2 11 10" xfId="17491"/>
    <cellStyle name="Percent 2 2 11 11" xfId="17492"/>
    <cellStyle name="Percent 2 2 11 12" xfId="17493"/>
    <cellStyle name="Percent 2 2 11 13" xfId="17494"/>
    <cellStyle name="Percent 2 2 11 14" xfId="17495"/>
    <cellStyle name="Percent 2 2 11 15" xfId="17496"/>
    <cellStyle name="Percent 2 2 11 16" xfId="17497"/>
    <cellStyle name="Percent 2 2 11 17" xfId="17498"/>
    <cellStyle name="Percent 2 2 11 2" xfId="17499"/>
    <cellStyle name="Percent 2 2 11 3" xfId="17500"/>
    <cellStyle name="Percent 2 2 11 4" xfId="17501"/>
    <cellStyle name="Percent 2 2 11 5" xfId="17502"/>
    <cellStyle name="Percent 2 2 11 6" xfId="17503"/>
    <cellStyle name="Percent 2 2 11 7" xfId="17504"/>
    <cellStyle name="Percent 2 2 11 8" xfId="17505"/>
    <cellStyle name="Percent 2 2 11 9" xfId="17506"/>
    <cellStyle name="Percent 2 2 12" xfId="17507"/>
    <cellStyle name="Percent 2 2 12 10" xfId="17508"/>
    <cellStyle name="Percent 2 2 12 11" xfId="17509"/>
    <cellStyle name="Percent 2 2 12 12" xfId="17510"/>
    <cellStyle name="Percent 2 2 12 13" xfId="17511"/>
    <cellStyle name="Percent 2 2 12 14" xfId="17512"/>
    <cellStyle name="Percent 2 2 12 15" xfId="17513"/>
    <cellStyle name="Percent 2 2 12 16" xfId="17514"/>
    <cellStyle name="Percent 2 2 12 17" xfId="17515"/>
    <cellStyle name="Percent 2 2 12 2" xfId="17516"/>
    <cellStyle name="Percent 2 2 12 3" xfId="17517"/>
    <cellStyle name="Percent 2 2 12 4" xfId="17518"/>
    <cellStyle name="Percent 2 2 12 5" xfId="17519"/>
    <cellStyle name="Percent 2 2 12 6" xfId="17520"/>
    <cellStyle name="Percent 2 2 12 7" xfId="17521"/>
    <cellStyle name="Percent 2 2 12 8" xfId="17522"/>
    <cellStyle name="Percent 2 2 12 9" xfId="17523"/>
    <cellStyle name="Percent 2 2 13" xfId="17524"/>
    <cellStyle name="Percent 2 2 13 10" xfId="17525"/>
    <cellStyle name="Percent 2 2 13 11" xfId="17526"/>
    <cellStyle name="Percent 2 2 13 12" xfId="17527"/>
    <cellStyle name="Percent 2 2 13 13" xfId="17528"/>
    <cellStyle name="Percent 2 2 13 14" xfId="17529"/>
    <cellStyle name="Percent 2 2 13 15" xfId="17530"/>
    <cellStyle name="Percent 2 2 13 16" xfId="17531"/>
    <cellStyle name="Percent 2 2 13 17" xfId="17532"/>
    <cellStyle name="Percent 2 2 13 2" xfId="17533"/>
    <cellStyle name="Percent 2 2 13 3" xfId="17534"/>
    <cellStyle name="Percent 2 2 13 4" xfId="17535"/>
    <cellStyle name="Percent 2 2 13 5" xfId="17536"/>
    <cellStyle name="Percent 2 2 13 6" xfId="17537"/>
    <cellStyle name="Percent 2 2 13 7" xfId="17538"/>
    <cellStyle name="Percent 2 2 13 8" xfId="17539"/>
    <cellStyle name="Percent 2 2 13 9" xfId="17540"/>
    <cellStyle name="Percent 2 2 14" xfId="17541"/>
    <cellStyle name="Percent 2 2 14 10" xfId="17542"/>
    <cellStyle name="Percent 2 2 14 11" xfId="17543"/>
    <cellStyle name="Percent 2 2 14 12" xfId="17544"/>
    <cellStyle name="Percent 2 2 14 13" xfId="17545"/>
    <cellStyle name="Percent 2 2 14 14" xfId="17546"/>
    <cellStyle name="Percent 2 2 14 15" xfId="17547"/>
    <cellStyle name="Percent 2 2 14 16" xfId="17548"/>
    <cellStyle name="Percent 2 2 14 17" xfId="17549"/>
    <cellStyle name="Percent 2 2 14 2" xfId="17550"/>
    <cellStyle name="Percent 2 2 14 3" xfId="17551"/>
    <cellStyle name="Percent 2 2 14 4" xfId="17552"/>
    <cellStyle name="Percent 2 2 14 5" xfId="17553"/>
    <cellStyle name="Percent 2 2 14 6" xfId="17554"/>
    <cellStyle name="Percent 2 2 14 7" xfId="17555"/>
    <cellStyle name="Percent 2 2 14 8" xfId="17556"/>
    <cellStyle name="Percent 2 2 14 9" xfId="17557"/>
    <cellStyle name="Percent 2 2 15" xfId="17558"/>
    <cellStyle name="Percent 2 2 15 10" xfId="17559"/>
    <cellStyle name="Percent 2 2 15 11" xfId="17560"/>
    <cellStyle name="Percent 2 2 15 12" xfId="17561"/>
    <cellStyle name="Percent 2 2 15 13" xfId="17562"/>
    <cellStyle name="Percent 2 2 15 14" xfId="17563"/>
    <cellStyle name="Percent 2 2 15 15" xfId="17564"/>
    <cellStyle name="Percent 2 2 15 16" xfId="17565"/>
    <cellStyle name="Percent 2 2 15 17" xfId="17566"/>
    <cellStyle name="Percent 2 2 15 2" xfId="17567"/>
    <cellStyle name="Percent 2 2 15 3" xfId="17568"/>
    <cellStyle name="Percent 2 2 15 4" xfId="17569"/>
    <cellStyle name="Percent 2 2 15 5" xfId="17570"/>
    <cellStyle name="Percent 2 2 15 6" xfId="17571"/>
    <cellStyle name="Percent 2 2 15 7" xfId="17572"/>
    <cellStyle name="Percent 2 2 15 8" xfId="17573"/>
    <cellStyle name="Percent 2 2 15 9" xfId="17574"/>
    <cellStyle name="Percent 2 2 16" xfId="17575"/>
    <cellStyle name="Percent 2 2 16 10" xfId="17576"/>
    <cellStyle name="Percent 2 2 16 11" xfId="17577"/>
    <cellStyle name="Percent 2 2 16 12" xfId="17578"/>
    <cellStyle name="Percent 2 2 16 13" xfId="17579"/>
    <cellStyle name="Percent 2 2 16 14" xfId="17580"/>
    <cellStyle name="Percent 2 2 16 15" xfId="17581"/>
    <cellStyle name="Percent 2 2 16 16" xfId="17582"/>
    <cellStyle name="Percent 2 2 16 17" xfId="17583"/>
    <cellStyle name="Percent 2 2 16 2" xfId="17584"/>
    <cellStyle name="Percent 2 2 16 3" xfId="17585"/>
    <cellStyle name="Percent 2 2 16 4" xfId="17586"/>
    <cellStyle name="Percent 2 2 16 5" xfId="17587"/>
    <cellStyle name="Percent 2 2 16 6" xfId="17588"/>
    <cellStyle name="Percent 2 2 16 7" xfId="17589"/>
    <cellStyle name="Percent 2 2 16 8" xfId="17590"/>
    <cellStyle name="Percent 2 2 16 9" xfId="17591"/>
    <cellStyle name="Percent 2 2 17" xfId="17592"/>
    <cellStyle name="Percent 2 2 17 10" xfId="17593"/>
    <cellStyle name="Percent 2 2 17 11" xfId="17594"/>
    <cellStyle name="Percent 2 2 17 12" xfId="17595"/>
    <cellStyle name="Percent 2 2 17 13" xfId="17596"/>
    <cellStyle name="Percent 2 2 17 14" xfId="17597"/>
    <cellStyle name="Percent 2 2 17 15" xfId="17598"/>
    <cellStyle name="Percent 2 2 17 16" xfId="17599"/>
    <cellStyle name="Percent 2 2 17 17" xfId="17600"/>
    <cellStyle name="Percent 2 2 17 2" xfId="17601"/>
    <cellStyle name="Percent 2 2 17 3" xfId="17602"/>
    <cellStyle name="Percent 2 2 17 4" xfId="17603"/>
    <cellStyle name="Percent 2 2 17 5" xfId="17604"/>
    <cellStyle name="Percent 2 2 17 6" xfId="17605"/>
    <cellStyle name="Percent 2 2 17 7" xfId="17606"/>
    <cellStyle name="Percent 2 2 17 8" xfId="17607"/>
    <cellStyle name="Percent 2 2 17 9" xfId="17608"/>
    <cellStyle name="Percent 2 2 18" xfId="17609"/>
    <cellStyle name="Percent 2 2 18 10" xfId="17610"/>
    <cellStyle name="Percent 2 2 18 11" xfId="17611"/>
    <cellStyle name="Percent 2 2 18 12" xfId="17612"/>
    <cellStyle name="Percent 2 2 18 13" xfId="17613"/>
    <cellStyle name="Percent 2 2 18 14" xfId="17614"/>
    <cellStyle name="Percent 2 2 18 15" xfId="17615"/>
    <cellStyle name="Percent 2 2 18 16" xfId="17616"/>
    <cellStyle name="Percent 2 2 18 17" xfId="17617"/>
    <cellStyle name="Percent 2 2 18 2" xfId="17618"/>
    <cellStyle name="Percent 2 2 18 3" xfId="17619"/>
    <cellStyle name="Percent 2 2 18 4" xfId="17620"/>
    <cellStyle name="Percent 2 2 18 5" xfId="17621"/>
    <cellStyle name="Percent 2 2 18 6" xfId="17622"/>
    <cellStyle name="Percent 2 2 18 7" xfId="17623"/>
    <cellStyle name="Percent 2 2 18 8" xfId="17624"/>
    <cellStyle name="Percent 2 2 18 9" xfId="17625"/>
    <cellStyle name="Percent 2 2 19" xfId="17626"/>
    <cellStyle name="Percent 2 2 19 10" xfId="17627"/>
    <cellStyle name="Percent 2 2 19 11" xfId="17628"/>
    <cellStyle name="Percent 2 2 19 12" xfId="17629"/>
    <cellStyle name="Percent 2 2 19 13" xfId="17630"/>
    <cellStyle name="Percent 2 2 19 14" xfId="17631"/>
    <cellStyle name="Percent 2 2 19 15" xfId="17632"/>
    <cellStyle name="Percent 2 2 19 16" xfId="17633"/>
    <cellStyle name="Percent 2 2 19 17" xfId="17634"/>
    <cellStyle name="Percent 2 2 19 2" xfId="17635"/>
    <cellStyle name="Percent 2 2 19 3" xfId="17636"/>
    <cellStyle name="Percent 2 2 19 4" xfId="17637"/>
    <cellStyle name="Percent 2 2 19 5" xfId="17638"/>
    <cellStyle name="Percent 2 2 19 6" xfId="17639"/>
    <cellStyle name="Percent 2 2 19 7" xfId="17640"/>
    <cellStyle name="Percent 2 2 19 8" xfId="17641"/>
    <cellStyle name="Percent 2 2 19 9" xfId="17642"/>
    <cellStyle name="Percent 2 2 2" xfId="17643"/>
    <cellStyle name="Percent 2 2 2 2" xfId="17644"/>
    <cellStyle name="Percent 2 2 2 2 10" xfId="17645"/>
    <cellStyle name="Percent 2 2 2 2 11" xfId="17646"/>
    <cellStyle name="Percent 2 2 2 2 12" xfId="17647"/>
    <cellStyle name="Percent 2 2 2 2 13" xfId="17648"/>
    <cellStyle name="Percent 2 2 2 2 14" xfId="17649"/>
    <cellStyle name="Percent 2 2 2 2 15" xfId="17650"/>
    <cellStyle name="Percent 2 2 2 2 16" xfId="17651"/>
    <cellStyle name="Percent 2 2 2 2 17" xfId="17652"/>
    <cellStyle name="Percent 2 2 2 2 2" xfId="17653"/>
    <cellStyle name="Percent 2 2 2 2 3" xfId="17654"/>
    <cellStyle name="Percent 2 2 2 2 4" xfId="17655"/>
    <cellStyle name="Percent 2 2 2 2 5" xfId="17656"/>
    <cellStyle name="Percent 2 2 2 2 6" xfId="17657"/>
    <cellStyle name="Percent 2 2 2 2 7" xfId="17658"/>
    <cellStyle name="Percent 2 2 2 2 8" xfId="17659"/>
    <cellStyle name="Percent 2 2 2 2 9" xfId="17660"/>
    <cellStyle name="Percent 2 2 2 3" xfId="17661"/>
    <cellStyle name="Percent 2 2 2 3 10" xfId="17662"/>
    <cellStyle name="Percent 2 2 2 3 11" xfId="17663"/>
    <cellStyle name="Percent 2 2 2 3 12" xfId="17664"/>
    <cellStyle name="Percent 2 2 2 3 13" xfId="17665"/>
    <cellStyle name="Percent 2 2 2 3 14" xfId="17666"/>
    <cellStyle name="Percent 2 2 2 3 15" xfId="17667"/>
    <cellStyle name="Percent 2 2 2 3 16" xfId="17668"/>
    <cellStyle name="Percent 2 2 2 3 17" xfId="17669"/>
    <cellStyle name="Percent 2 2 2 3 2" xfId="17670"/>
    <cellStyle name="Percent 2 2 2 3 3" xfId="17671"/>
    <cellStyle name="Percent 2 2 2 3 4" xfId="17672"/>
    <cellStyle name="Percent 2 2 2 3 5" xfId="17673"/>
    <cellStyle name="Percent 2 2 2 3 6" xfId="17674"/>
    <cellStyle name="Percent 2 2 2 3 7" xfId="17675"/>
    <cellStyle name="Percent 2 2 2 3 8" xfId="17676"/>
    <cellStyle name="Percent 2 2 2 3 9" xfId="17677"/>
    <cellStyle name="Percent 2 2 20" xfId="17678"/>
    <cellStyle name="Percent 2 2 20 10" xfId="17679"/>
    <cellStyle name="Percent 2 2 20 11" xfId="17680"/>
    <cellStyle name="Percent 2 2 20 12" xfId="17681"/>
    <cellStyle name="Percent 2 2 20 13" xfId="17682"/>
    <cellStyle name="Percent 2 2 20 14" xfId="17683"/>
    <cellStyle name="Percent 2 2 20 15" xfId="17684"/>
    <cellStyle name="Percent 2 2 20 16" xfId="17685"/>
    <cellStyle name="Percent 2 2 20 17" xfId="17686"/>
    <cellStyle name="Percent 2 2 20 2" xfId="17687"/>
    <cellStyle name="Percent 2 2 20 3" xfId="17688"/>
    <cellStyle name="Percent 2 2 20 4" xfId="17689"/>
    <cellStyle name="Percent 2 2 20 5" xfId="17690"/>
    <cellStyle name="Percent 2 2 20 6" xfId="17691"/>
    <cellStyle name="Percent 2 2 20 7" xfId="17692"/>
    <cellStyle name="Percent 2 2 20 8" xfId="17693"/>
    <cellStyle name="Percent 2 2 20 9" xfId="17694"/>
    <cellStyle name="Percent 2 2 21" xfId="17695"/>
    <cellStyle name="Percent 2 2 21 10" xfId="17696"/>
    <cellStyle name="Percent 2 2 21 11" xfId="17697"/>
    <cellStyle name="Percent 2 2 21 12" xfId="17698"/>
    <cellStyle name="Percent 2 2 21 13" xfId="17699"/>
    <cellStyle name="Percent 2 2 21 14" xfId="17700"/>
    <cellStyle name="Percent 2 2 21 15" xfId="17701"/>
    <cellStyle name="Percent 2 2 21 16" xfId="17702"/>
    <cellStyle name="Percent 2 2 21 17" xfId="17703"/>
    <cellStyle name="Percent 2 2 21 2" xfId="17704"/>
    <cellStyle name="Percent 2 2 21 3" xfId="17705"/>
    <cellStyle name="Percent 2 2 21 4" xfId="17706"/>
    <cellStyle name="Percent 2 2 21 5" xfId="17707"/>
    <cellStyle name="Percent 2 2 21 6" xfId="17708"/>
    <cellStyle name="Percent 2 2 21 7" xfId="17709"/>
    <cellStyle name="Percent 2 2 21 8" xfId="17710"/>
    <cellStyle name="Percent 2 2 21 9" xfId="17711"/>
    <cellStyle name="Percent 2 2 22" xfId="17712"/>
    <cellStyle name="Percent 2 2 22 10" xfId="17713"/>
    <cellStyle name="Percent 2 2 22 11" xfId="17714"/>
    <cellStyle name="Percent 2 2 22 12" xfId="17715"/>
    <cellStyle name="Percent 2 2 22 13" xfId="17716"/>
    <cellStyle name="Percent 2 2 22 14" xfId="17717"/>
    <cellStyle name="Percent 2 2 22 15" xfId="17718"/>
    <cellStyle name="Percent 2 2 22 16" xfId="17719"/>
    <cellStyle name="Percent 2 2 22 17" xfId="17720"/>
    <cellStyle name="Percent 2 2 22 2" xfId="17721"/>
    <cellStyle name="Percent 2 2 22 3" xfId="17722"/>
    <cellStyle name="Percent 2 2 22 4" xfId="17723"/>
    <cellStyle name="Percent 2 2 22 5" xfId="17724"/>
    <cellStyle name="Percent 2 2 22 6" xfId="17725"/>
    <cellStyle name="Percent 2 2 22 7" xfId="17726"/>
    <cellStyle name="Percent 2 2 22 8" xfId="17727"/>
    <cellStyle name="Percent 2 2 22 9" xfId="17728"/>
    <cellStyle name="Percent 2 2 23" xfId="17729"/>
    <cellStyle name="Percent 2 2 23 10" xfId="17730"/>
    <cellStyle name="Percent 2 2 23 11" xfId="17731"/>
    <cellStyle name="Percent 2 2 23 12" xfId="17732"/>
    <cellStyle name="Percent 2 2 23 13" xfId="17733"/>
    <cellStyle name="Percent 2 2 23 14" xfId="17734"/>
    <cellStyle name="Percent 2 2 23 15" xfId="17735"/>
    <cellStyle name="Percent 2 2 23 16" xfId="17736"/>
    <cellStyle name="Percent 2 2 23 17" xfId="17737"/>
    <cellStyle name="Percent 2 2 23 2" xfId="17738"/>
    <cellStyle name="Percent 2 2 23 3" xfId="17739"/>
    <cellStyle name="Percent 2 2 23 4" xfId="17740"/>
    <cellStyle name="Percent 2 2 23 5" xfId="17741"/>
    <cellStyle name="Percent 2 2 23 6" xfId="17742"/>
    <cellStyle name="Percent 2 2 23 7" xfId="17743"/>
    <cellStyle name="Percent 2 2 23 8" xfId="17744"/>
    <cellStyle name="Percent 2 2 23 9" xfId="17745"/>
    <cellStyle name="Percent 2 2 24" xfId="17746"/>
    <cellStyle name="Percent 2 2 24 10" xfId="17747"/>
    <cellStyle name="Percent 2 2 24 11" xfId="17748"/>
    <cellStyle name="Percent 2 2 24 12" xfId="17749"/>
    <cellStyle name="Percent 2 2 24 13" xfId="17750"/>
    <cellStyle name="Percent 2 2 24 14" xfId="17751"/>
    <cellStyle name="Percent 2 2 24 15" xfId="17752"/>
    <cellStyle name="Percent 2 2 24 16" xfId="17753"/>
    <cellStyle name="Percent 2 2 24 17" xfId="17754"/>
    <cellStyle name="Percent 2 2 24 2" xfId="17755"/>
    <cellStyle name="Percent 2 2 24 3" xfId="17756"/>
    <cellStyle name="Percent 2 2 24 4" xfId="17757"/>
    <cellStyle name="Percent 2 2 24 5" xfId="17758"/>
    <cellStyle name="Percent 2 2 24 6" xfId="17759"/>
    <cellStyle name="Percent 2 2 24 7" xfId="17760"/>
    <cellStyle name="Percent 2 2 24 8" xfId="17761"/>
    <cellStyle name="Percent 2 2 24 9" xfId="17762"/>
    <cellStyle name="Percent 2 2 25" xfId="17763"/>
    <cellStyle name="Percent 2 2 25 10" xfId="17764"/>
    <cellStyle name="Percent 2 2 25 11" xfId="17765"/>
    <cellStyle name="Percent 2 2 25 12" xfId="17766"/>
    <cellStyle name="Percent 2 2 25 13" xfId="17767"/>
    <cellStyle name="Percent 2 2 25 14" xfId="17768"/>
    <cellStyle name="Percent 2 2 25 15" xfId="17769"/>
    <cellStyle name="Percent 2 2 25 16" xfId="17770"/>
    <cellStyle name="Percent 2 2 25 17" xfId="17771"/>
    <cellStyle name="Percent 2 2 25 2" xfId="17772"/>
    <cellStyle name="Percent 2 2 25 3" xfId="17773"/>
    <cellStyle name="Percent 2 2 25 4" xfId="17774"/>
    <cellStyle name="Percent 2 2 25 5" xfId="17775"/>
    <cellStyle name="Percent 2 2 25 6" xfId="17776"/>
    <cellStyle name="Percent 2 2 25 7" xfId="17777"/>
    <cellStyle name="Percent 2 2 25 8" xfId="17778"/>
    <cellStyle name="Percent 2 2 25 9" xfId="17779"/>
    <cellStyle name="Percent 2 2 26" xfId="17780"/>
    <cellStyle name="Percent 2 2 26 10" xfId="17781"/>
    <cellStyle name="Percent 2 2 26 11" xfId="17782"/>
    <cellStyle name="Percent 2 2 26 12" xfId="17783"/>
    <cellStyle name="Percent 2 2 26 13" xfId="17784"/>
    <cellStyle name="Percent 2 2 26 14" xfId="17785"/>
    <cellStyle name="Percent 2 2 26 15" xfId="17786"/>
    <cellStyle name="Percent 2 2 26 16" xfId="17787"/>
    <cellStyle name="Percent 2 2 26 17" xfId="17788"/>
    <cellStyle name="Percent 2 2 26 2" xfId="17789"/>
    <cellStyle name="Percent 2 2 26 3" xfId="17790"/>
    <cellStyle name="Percent 2 2 26 4" xfId="17791"/>
    <cellStyle name="Percent 2 2 26 5" xfId="17792"/>
    <cellStyle name="Percent 2 2 26 6" xfId="17793"/>
    <cellStyle name="Percent 2 2 26 7" xfId="17794"/>
    <cellStyle name="Percent 2 2 26 8" xfId="17795"/>
    <cellStyle name="Percent 2 2 26 9" xfId="17796"/>
    <cellStyle name="Percent 2 2 27" xfId="17797"/>
    <cellStyle name="Percent 2 2 27 10" xfId="17798"/>
    <cellStyle name="Percent 2 2 27 11" xfId="17799"/>
    <cellStyle name="Percent 2 2 27 12" xfId="17800"/>
    <cellStyle name="Percent 2 2 27 13" xfId="17801"/>
    <cellStyle name="Percent 2 2 27 14" xfId="17802"/>
    <cellStyle name="Percent 2 2 27 15" xfId="17803"/>
    <cellStyle name="Percent 2 2 27 16" xfId="17804"/>
    <cellStyle name="Percent 2 2 27 17" xfId="17805"/>
    <cellStyle name="Percent 2 2 27 2" xfId="17806"/>
    <cellStyle name="Percent 2 2 27 3" xfId="17807"/>
    <cellStyle name="Percent 2 2 27 4" xfId="17808"/>
    <cellStyle name="Percent 2 2 27 5" xfId="17809"/>
    <cellStyle name="Percent 2 2 27 6" xfId="17810"/>
    <cellStyle name="Percent 2 2 27 7" xfId="17811"/>
    <cellStyle name="Percent 2 2 27 8" xfId="17812"/>
    <cellStyle name="Percent 2 2 27 9" xfId="17813"/>
    <cellStyle name="Percent 2 2 28" xfId="17814"/>
    <cellStyle name="Percent 2 2 28 10" xfId="17815"/>
    <cellStyle name="Percent 2 2 28 11" xfId="17816"/>
    <cellStyle name="Percent 2 2 28 12" xfId="17817"/>
    <cellStyle name="Percent 2 2 28 13" xfId="17818"/>
    <cellStyle name="Percent 2 2 28 14" xfId="17819"/>
    <cellStyle name="Percent 2 2 28 15" xfId="17820"/>
    <cellStyle name="Percent 2 2 28 16" xfId="17821"/>
    <cellStyle name="Percent 2 2 28 17" xfId="17822"/>
    <cellStyle name="Percent 2 2 28 2" xfId="17823"/>
    <cellStyle name="Percent 2 2 28 3" xfId="17824"/>
    <cellStyle name="Percent 2 2 28 4" xfId="17825"/>
    <cellStyle name="Percent 2 2 28 5" xfId="17826"/>
    <cellStyle name="Percent 2 2 28 6" xfId="17827"/>
    <cellStyle name="Percent 2 2 28 7" xfId="17828"/>
    <cellStyle name="Percent 2 2 28 8" xfId="17829"/>
    <cellStyle name="Percent 2 2 28 9" xfId="17830"/>
    <cellStyle name="Percent 2 2 29" xfId="17831"/>
    <cellStyle name="Percent 2 2 29 10" xfId="17832"/>
    <cellStyle name="Percent 2 2 29 11" xfId="17833"/>
    <cellStyle name="Percent 2 2 29 12" xfId="17834"/>
    <cellStyle name="Percent 2 2 29 13" xfId="17835"/>
    <cellStyle name="Percent 2 2 29 14" xfId="17836"/>
    <cellStyle name="Percent 2 2 29 15" xfId="17837"/>
    <cellStyle name="Percent 2 2 29 16" xfId="17838"/>
    <cellStyle name="Percent 2 2 29 17" xfId="17839"/>
    <cellStyle name="Percent 2 2 29 2" xfId="17840"/>
    <cellStyle name="Percent 2 2 29 3" xfId="17841"/>
    <cellStyle name="Percent 2 2 29 4" xfId="17842"/>
    <cellStyle name="Percent 2 2 29 5" xfId="17843"/>
    <cellStyle name="Percent 2 2 29 6" xfId="17844"/>
    <cellStyle name="Percent 2 2 29 7" xfId="17845"/>
    <cellStyle name="Percent 2 2 29 8" xfId="17846"/>
    <cellStyle name="Percent 2 2 29 9" xfId="17847"/>
    <cellStyle name="Percent 2 2 3" xfId="17848"/>
    <cellStyle name="Percent 2 2 3 10" xfId="17849"/>
    <cellStyle name="Percent 2 2 3 11" xfId="17850"/>
    <cellStyle name="Percent 2 2 3 12" xfId="17851"/>
    <cellStyle name="Percent 2 2 3 13" xfId="17852"/>
    <cellStyle name="Percent 2 2 3 14" xfId="17853"/>
    <cellStyle name="Percent 2 2 3 15" xfId="17854"/>
    <cellStyle name="Percent 2 2 3 16" xfId="17855"/>
    <cellStyle name="Percent 2 2 3 17" xfId="17856"/>
    <cellStyle name="Percent 2 2 3 2" xfId="17857"/>
    <cellStyle name="Percent 2 2 3 3" xfId="17858"/>
    <cellStyle name="Percent 2 2 3 4" xfId="17859"/>
    <cellStyle name="Percent 2 2 3 5" xfId="17860"/>
    <cellStyle name="Percent 2 2 3 6" xfId="17861"/>
    <cellStyle name="Percent 2 2 3 7" xfId="17862"/>
    <cellStyle name="Percent 2 2 3 8" xfId="17863"/>
    <cellStyle name="Percent 2 2 3 9" xfId="17864"/>
    <cellStyle name="Percent 2 2 30" xfId="17865"/>
    <cellStyle name="Percent 2 2 30 10" xfId="17866"/>
    <cellStyle name="Percent 2 2 30 11" xfId="17867"/>
    <cellStyle name="Percent 2 2 30 12" xfId="17868"/>
    <cellStyle name="Percent 2 2 30 13" xfId="17869"/>
    <cellStyle name="Percent 2 2 30 14" xfId="17870"/>
    <cellStyle name="Percent 2 2 30 15" xfId="17871"/>
    <cellStyle name="Percent 2 2 30 16" xfId="17872"/>
    <cellStyle name="Percent 2 2 30 17" xfId="17873"/>
    <cellStyle name="Percent 2 2 30 2" xfId="17874"/>
    <cellStyle name="Percent 2 2 30 3" xfId="17875"/>
    <cellStyle name="Percent 2 2 30 4" xfId="17876"/>
    <cellStyle name="Percent 2 2 30 5" xfId="17877"/>
    <cellStyle name="Percent 2 2 30 6" xfId="17878"/>
    <cellStyle name="Percent 2 2 30 7" xfId="17879"/>
    <cellStyle name="Percent 2 2 30 8" xfId="17880"/>
    <cellStyle name="Percent 2 2 30 9" xfId="17881"/>
    <cellStyle name="Percent 2 2 31" xfId="17882"/>
    <cellStyle name="Percent 2 2 31 10" xfId="17883"/>
    <cellStyle name="Percent 2 2 31 11" xfId="17884"/>
    <cellStyle name="Percent 2 2 31 12" xfId="17885"/>
    <cellStyle name="Percent 2 2 31 13" xfId="17886"/>
    <cellStyle name="Percent 2 2 31 14" xfId="17887"/>
    <cellStyle name="Percent 2 2 31 15" xfId="17888"/>
    <cellStyle name="Percent 2 2 31 16" xfId="17889"/>
    <cellStyle name="Percent 2 2 31 17" xfId="17890"/>
    <cellStyle name="Percent 2 2 31 2" xfId="17891"/>
    <cellStyle name="Percent 2 2 31 3" xfId="17892"/>
    <cellStyle name="Percent 2 2 31 4" xfId="17893"/>
    <cellStyle name="Percent 2 2 31 5" xfId="17894"/>
    <cellStyle name="Percent 2 2 31 6" xfId="17895"/>
    <cellStyle name="Percent 2 2 31 7" xfId="17896"/>
    <cellStyle name="Percent 2 2 31 8" xfId="17897"/>
    <cellStyle name="Percent 2 2 31 9" xfId="17898"/>
    <cellStyle name="Percent 2 2 32" xfId="17899"/>
    <cellStyle name="Percent 2 2 32 10" xfId="17900"/>
    <cellStyle name="Percent 2 2 32 11" xfId="17901"/>
    <cellStyle name="Percent 2 2 32 12" xfId="17902"/>
    <cellStyle name="Percent 2 2 32 13" xfId="17903"/>
    <cellStyle name="Percent 2 2 32 14" xfId="17904"/>
    <cellStyle name="Percent 2 2 32 15" xfId="17905"/>
    <cellStyle name="Percent 2 2 32 16" xfId="17906"/>
    <cellStyle name="Percent 2 2 32 17" xfId="17907"/>
    <cellStyle name="Percent 2 2 32 2" xfId="17908"/>
    <cellStyle name="Percent 2 2 32 3" xfId="17909"/>
    <cellStyle name="Percent 2 2 32 4" xfId="17910"/>
    <cellStyle name="Percent 2 2 32 5" xfId="17911"/>
    <cellStyle name="Percent 2 2 32 6" xfId="17912"/>
    <cellStyle name="Percent 2 2 32 7" xfId="17913"/>
    <cellStyle name="Percent 2 2 32 8" xfId="17914"/>
    <cellStyle name="Percent 2 2 32 9" xfId="17915"/>
    <cellStyle name="Percent 2 2 33" xfId="17916"/>
    <cellStyle name="Percent 2 2 33 10" xfId="17917"/>
    <cellStyle name="Percent 2 2 33 11" xfId="17918"/>
    <cellStyle name="Percent 2 2 33 12" xfId="17919"/>
    <cellStyle name="Percent 2 2 33 13" xfId="17920"/>
    <cellStyle name="Percent 2 2 33 14" xfId="17921"/>
    <cellStyle name="Percent 2 2 33 15" xfId="17922"/>
    <cellStyle name="Percent 2 2 33 16" xfId="17923"/>
    <cellStyle name="Percent 2 2 33 17" xfId="17924"/>
    <cellStyle name="Percent 2 2 33 2" xfId="17925"/>
    <cellStyle name="Percent 2 2 33 3" xfId="17926"/>
    <cellStyle name="Percent 2 2 33 4" xfId="17927"/>
    <cellStyle name="Percent 2 2 33 5" xfId="17928"/>
    <cellStyle name="Percent 2 2 33 6" xfId="17929"/>
    <cellStyle name="Percent 2 2 33 7" xfId="17930"/>
    <cellStyle name="Percent 2 2 33 8" xfId="17931"/>
    <cellStyle name="Percent 2 2 33 9" xfId="17932"/>
    <cellStyle name="Percent 2 2 34" xfId="17933"/>
    <cellStyle name="Percent 2 2 34 10" xfId="17934"/>
    <cellStyle name="Percent 2 2 34 11" xfId="17935"/>
    <cellStyle name="Percent 2 2 34 12" xfId="17936"/>
    <cellStyle name="Percent 2 2 34 13" xfId="17937"/>
    <cellStyle name="Percent 2 2 34 14" xfId="17938"/>
    <cellStyle name="Percent 2 2 34 15" xfId="17939"/>
    <cellStyle name="Percent 2 2 34 16" xfId="17940"/>
    <cellStyle name="Percent 2 2 34 17" xfId="17941"/>
    <cellStyle name="Percent 2 2 34 2" xfId="17942"/>
    <cellStyle name="Percent 2 2 34 3" xfId="17943"/>
    <cellStyle name="Percent 2 2 34 4" xfId="17944"/>
    <cellStyle name="Percent 2 2 34 5" xfId="17945"/>
    <cellStyle name="Percent 2 2 34 6" xfId="17946"/>
    <cellStyle name="Percent 2 2 34 7" xfId="17947"/>
    <cellStyle name="Percent 2 2 34 8" xfId="17948"/>
    <cellStyle name="Percent 2 2 34 9" xfId="17949"/>
    <cellStyle name="Percent 2 2 35" xfId="17950"/>
    <cellStyle name="Percent 2 2 35 10" xfId="17951"/>
    <cellStyle name="Percent 2 2 35 11" xfId="17952"/>
    <cellStyle name="Percent 2 2 35 12" xfId="17953"/>
    <cellStyle name="Percent 2 2 35 13" xfId="17954"/>
    <cellStyle name="Percent 2 2 35 14" xfId="17955"/>
    <cellStyle name="Percent 2 2 35 15" xfId="17956"/>
    <cellStyle name="Percent 2 2 35 16" xfId="17957"/>
    <cellStyle name="Percent 2 2 35 17" xfId="17958"/>
    <cellStyle name="Percent 2 2 35 2" xfId="17959"/>
    <cellStyle name="Percent 2 2 35 3" xfId="17960"/>
    <cellStyle name="Percent 2 2 35 4" xfId="17961"/>
    <cellStyle name="Percent 2 2 35 5" xfId="17962"/>
    <cellStyle name="Percent 2 2 35 6" xfId="17963"/>
    <cellStyle name="Percent 2 2 35 7" xfId="17964"/>
    <cellStyle name="Percent 2 2 35 8" xfId="17965"/>
    <cellStyle name="Percent 2 2 35 9" xfId="17966"/>
    <cellStyle name="Percent 2 2 36" xfId="17967"/>
    <cellStyle name="Percent 2 2 36 10" xfId="17968"/>
    <cellStyle name="Percent 2 2 36 11" xfId="17969"/>
    <cellStyle name="Percent 2 2 36 12" xfId="17970"/>
    <cellStyle name="Percent 2 2 36 13" xfId="17971"/>
    <cellStyle name="Percent 2 2 36 14" xfId="17972"/>
    <cellStyle name="Percent 2 2 36 15" xfId="17973"/>
    <cellStyle name="Percent 2 2 36 16" xfId="17974"/>
    <cellStyle name="Percent 2 2 36 17" xfId="17975"/>
    <cellStyle name="Percent 2 2 36 2" xfId="17976"/>
    <cellStyle name="Percent 2 2 36 3" xfId="17977"/>
    <cellStyle name="Percent 2 2 36 4" xfId="17978"/>
    <cellStyle name="Percent 2 2 36 5" xfId="17979"/>
    <cellStyle name="Percent 2 2 36 6" xfId="17980"/>
    <cellStyle name="Percent 2 2 36 7" xfId="17981"/>
    <cellStyle name="Percent 2 2 36 8" xfId="17982"/>
    <cellStyle name="Percent 2 2 36 9" xfId="17983"/>
    <cellStyle name="Percent 2 2 37" xfId="17984"/>
    <cellStyle name="Percent 2 2 37 10" xfId="17985"/>
    <cellStyle name="Percent 2 2 37 11" xfId="17986"/>
    <cellStyle name="Percent 2 2 37 12" xfId="17987"/>
    <cellStyle name="Percent 2 2 37 13" xfId="17988"/>
    <cellStyle name="Percent 2 2 37 14" xfId="17989"/>
    <cellStyle name="Percent 2 2 37 15" xfId="17990"/>
    <cellStyle name="Percent 2 2 37 16" xfId="17991"/>
    <cellStyle name="Percent 2 2 37 17" xfId="17992"/>
    <cellStyle name="Percent 2 2 37 2" xfId="17993"/>
    <cellStyle name="Percent 2 2 37 3" xfId="17994"/>
    <cellStyle name="Percent 2 2 37 4" xfId="17995"/>
    <cellStyle name="Percent 2 2 37 5" xfId="17996"/>
    <cellStyle name="Percent 2 2 37 6" xfId="17997"/>
    <cellStyle name="Percent 2 2 37 7" xfId="17998"/>
    <cellStyle name="Percent 2 2 37 8" xfId="17999"/>
    <cellStyle name="Percent 2 2 37 9" xfId="18000"/>
    <cellStyle name="Percent 2 2 38" xfId="18001"/>
    <cellStyle name="Percent 2 2 38 10" xfId="18002"/>
    <cellStyle name="Percent 2 2 38 11" xfId="18003"/>
    <cellStyle name="Percent 2 2 38 12" xfId="18004"/>
    <cellStyle name="Percent 2 2 38 13" xfId="18005"/>
    <cellStyle name="Percent 2 2 38 14" xfId="18006"/>
    <cellStyle name="Percent 2 2 38 15" xfId="18007"/>
    <cellStyle name="Percent 2 2 38 16" xfId="18008"/>
    <cellStyle name="Percent 2 2 38 17" xfId="18009"/>
    <cellStyle name="Percent 2 2 38 2" xfId="18010"/>
    <cellStyle name="Percent 2 2 38 3" xfId="18011"/>
    <cellStyle name="Percent 2 2 38 4" xfId="18012"/>
    <cellStyle name="Percent 2 2 38 5" xfId="18013"/>
    <cellStyle name="Percent 2 2 38 6" xfId="18014"/>
    <cellStyle name="Percent 2 2 38 7" xfId="18015"/>
    <cellStyle name="Percent 2 2 38 8" xfId="18016"/>
    <cellStyle name="Percent 2 2 38 9" xfId="18017"/>
    <cellStyle name="Percent 2 2 39" xfId="18018"/>
    <cellStyle name="Percent 2 2 39 10" xfId="18019"/>
    <cellStyle name="Percent 2 2 39 11" xfId="18020"/>
    <cellStyle name="Percent 2 2 39 12" xfId="18021"/>
    <cellStyle name="Percent 2 2 39 13" xfId="18022"/>
    <cellStyle name="Percent 2 2 39 14" xfId="18023"/>
    <cellStyle name="Percent 2 2 39 15" xfId="18024"/>
    <cellStyle name="Percent 2 2 39 16" xfId="18025"/>
    <cellStyle name="Percent 2 2 39 17" xfId="18026"/>
    <cellStyle name="Percent 2 2 39 2" xfId="18027"/>
    <cellStyle name="Percent 2 2 39 3" xfId="18028"/>
    <cellStyle name="Percent 2 2 39 4" xfId="18029"/>
    <cellStyle name="Percent 2 2 39 5" xfId="18030"/>
    <cellStyle name="Percent 2 2 39 6" xfId="18031"/>
    <cellStyle name="Percent 2 2 39 7" xfId="18032"/>
    <cellStyle name="Percent 2 2 39 8" xfId="18033"/>
    <cellStyle name="Percent 2 2 39 9" xfId="18034"/>
    <cellStyle name="Percent 2 2 4" xfId="18035"/>
    <cellStyle name="Percent 2 2 4 10" xfId="18036"/>
    <cellStyle name="Percent 2 2 4 11" xfId="18037"/>
    <cellStyle name="Percent 2 2 4 12" xfId="18038"/>
    <cellStyle name="Percent 2 2 4 13" xfId="18039"/>
    <cellStyle name="Percent 2 2 4 14" xfId="18040"/>
    <cellStyle name="Percent 2 2 4 15" xfId="18041"/>
    <cellStyle name="Percent 2 2 4 16" xfId="18042"/>
    <cellStyle name="Percent 2 2 4 17" xfId="18043"/>
    <cellStyle name="Percent 2 2 4 2" xfId="18044"/>
    <cellStyle name="Percent 2 2 4 3" xfId="18045"/>
    <cellStyle name="Percent 2 2 4 4" xfId="18046"/>
    <cellStyle name="Percent 2 2 4 5" xfId="18047"/>
    <cellStyle name="Percent 2 2 4 6" xfId="18048"/>
    <cellStyle name="Percent 2 2 4 7" xfId="18049"/>
    <cellStyle name="Percent 2 2 4 8" xfId="18050"/>
    <cellStyle name="Percent 2 2 4 9" xfId="18051"/>
    <cellStyle name="Percent 2 2 40" xfId="18052"/>
    <cellStyle name="Percent 2 2 40 10" xfId="18053"/>
    <cellStyle name="Percent 2 2 40 11" xfId="18054"/>
    <cellStyle name="Percent 2 2 40 12" xfId="18055"/>
    <cellStyle name="Percent 2 2 40 13" xfId="18056"/>
    <cellStyle name="Percent 2 2 40 14" xfId="18057"/>
    <cellStyle name="Percent 2 2 40 15" xfId="18058"/>
    <cellStyle name="Percent 2 2 40 16" xfId="18059"/>
    <cellStyle name="Percent 2 2 40 17" xfId="18060"/>
    <cellStyle name="Percent 2 2 40 2" xfId="18061"/>
    <cellStyle name="Percent 2 2 40 3" xfId="18062"/>
    <cellStyle name="Percent 2 2 40 4" xfId="18063"/>
    <cellStyle name="Percent 2 2 40 5" xfId="18064"/>
    <cellStyle name="Percent 2 2 40 6" xfId="18065"/>
    <cellStyle name="Percent 2 2 40 7" xfId="18066"/>
    <cellStyle name="Percent 2 2 40 8" xfId="18067"/>
    <cellStyle name="Percent 2 2 40 9" xfId="18068"/>
    <cellStyle name="Percent 2 2 41" xfId="18069"/>
    <cellStyle name="Percent 2 2 41 10" xfId="18070"/>
    <cellStyle name="Percent 2 2 41 11" xfId="18071"/>
    <cellStyle name="Percent 2 2 41 12" xfId="18072"/>
    <cellStyle name="Percent 2 2 41 13" xfId="18073"/>
    <cellStyle name="Percent 2 2 41 14" xfId="18074"/>
    <cellStyle name="Percent 2 2 41 15" xfId="18075"/>
    <cellStyle name="Percent 2 2 41 16" xfId="18076"/>
    <cellStyle name="Percent 2 2 41 17" xfId="18077"/>
    <cellStyle name="Percent 2 2 41 2" xfId="18078"/>
    <cellStyle name="Percent 2 2 41 3" xfId="18079"/>
    <cellStyle name="Percent 2 2 41 4" xfId="18080"/>
    <cellStyle name="Percent 2 2 41 5" xfId="18081"/>
    <cellStyle name="Percent 2 2 41 6" xfId="18082"/>
    <cellStyle name="Percent 2 2 41 7" xfId="18083"/>
    <cellStyle name="Percent 2 2 41 8" xfId="18084"/>
    <cellStyle name="Percent 2 2 41 9" xfId="18085"/>
    <cellStyle name="Percent 2 2 42" xfId="18086"/>
    <cellStyle name="Percent 2 2 42 10" xfId="18087"/>
    <cellStyle name="Percent 2 2 42 11" xfId="18088"/>
    <cellStyle name="Percent 2 2 42 12" xfId="18089"/>
    <cellStyle name="Percent 2 2 42 13" xfId="18090"/>
    <cellStyle name="Percent 2 2 42 14" xfId="18091"/>
    <cellStyle name="Percent 2 2 42 15" xfId="18092"/>
    <cellStyle name="Percent 2 2 42 16" xfId="18093"/>
    <cellStyle name="Percent 2 2 42 17" xfId="18094"/>
    <cellStyle name="Percent 2 2 42 2" xfId="18095"/>
    <cellStyle name="Percent 2 2 42 3" xfId="18096"/>
    <cellStyle name="Percent 2 2 42 4" xfId="18097"/>
    <cellStyle name="Percent 2 2 42 5" xfId="18098"/>
    <cellStyle name="Percent 2 2 42 6" xfId="18099"/>
    <cellStyle name="Percent 2 2 42 7" xfId="18100"/>
    <cellStyle name="Percent 2 2 42 8" xfId="18101"/>
    <cellStyle name="Percent 2 2 42 9" xfId="18102"/>
    <cellStyle name="Percent 2 2 43" xfId="18103"/>
    <cellStyle name="Percent 2 2 43 10" xfId="18104"/>
    <cellStyle name="Percent 2 2 43 11" xfId="18105"/>
    <cellStyle name="Percent 2 2 43 12" xfId="18106"/>
    <cellStyle name="Percent 2 2 43 13" xfId="18107"/>
    <cellStyle name="Percent 2 2 43 14" xfId="18108"/>
    <cellStyle name="Percent 2 2 43 15" xfId="18109"/>
    <cellStyle name="Percent 2 2 43 16" xfId="18110"/>
    <cellStyle name="Percent 2 2 43 17" xfId="18111"/>
    <cellStyle name="Percent 2 2 43 2" xfId="18112"/>
    <cellStyle name="Percent 2 2 43 3" xfId="18113"/>
    <cellStyle name="Percent 2 2 43 4" xfId="18114"/>
    <cellStyle name="Percent 2 2 43 5" xfId="18115"/>
    <cellStyle name="Percent 2 2 43 6" xfId="18116"/>
    <cellStyle name="Percent 2 2 43 7" xfId="18117"/>
    <cellStyle name="Percent 2 2 43 8" xfId="18118"/>
    <cellStyle name="Percent 2 2 43 9" xfId="18119"/>
    <cellStyle name="Percent 2 2 44" xfId="18120"/>
    <cellStyle name="Percent 2 2 44 10" xfId="18121"/>
    <cellStyle name="Percent 2 2 44 11" xfId="18122"/>
    <cellStyle name="Percent 2 2 44 12" xfId="18123"/>
    <cellStyle name="Percent 2 2 44 13" xfId="18124"/>
    <cellStyle name="Percent 2 2 44 14" xfId="18125"/>
    <cellStyle name="Percent 2 2 44 15" xfId="18126"/>
    <cellStyle name="Percent 2 2 44 16" xfId="18127"/>
    <cellStyle name="Percent 2 2 44 17" xfId="18128"/>
    <cellStyle name="Percent 2 2 44 2" xfId="18129"/>
    <cellStyle name="Percent 2 2 44 3" xfId="18130"/>
    <cellStyle name="Percent 2 2 44 4" xfId="18131"/>
    <cellStyle name="Percent 2 2 44 5" xfId="18132"/>
    <cellStyle name="Percent 2 2 44 6" xfId="18133"/>
    <cellStyle name="Percent 2 2 44 7" xfId="18134"/>
    <cellStyle name="Percent 2 2 44 8" xfId="18135"/>
    <cellStyle name="Percent 2 2 44 9" xfId="18136"/>
    <cellStyle name="Percent 2 2 45" xfId="18137"/>
    <cellStyle name="Percent 2 2 45 10" xfId="18138"/>
    <cellStyle name="Percent 2 2 45 11" xfId="18139"/>
    <cellStyle name="Percent 2 2 45 12" xfId="18140"/>
    <cellStyle name="Percent 2 2 45 13" xfId="18141"/>
    <cellStyle name="Percent 2 2 45 14" xfId="18142"/>
    <cellStyle name="Percent 2 2 45 15" xfId="18143"/>
    <cellStyle name="Percent 2 2 45 16" xfId="18144"/>
    <cellStyle name="Percent 2 2 45 17" xfId="18145"/>
    <cellStyle name="Percent 2 2 45 2" xfId="18146"/>
    <cellStyle name="Percent 2 2 45 3" xfId="18147"/>
    <cellStyle name="Percent 2 2 45 4" xfId="18148"/>
    <cellStyle name="Percent 2 2 45 5" xfId="18149"/>
    <cellStyle name="Percent 2 2 45 6" xfId="18150"/>
    <cellStyle name="Percent 2 2 45 7" xfId="18151"/>
    <cellStyle name="Percent 2 2 45 8" xfId="18152"/>
    <cellStyle name="Percent 2 2 45 9" xfId="18153"/>
    <cellStyle name="Percent 2 2 46" xfId="18154"/>
    <cellStyle name="Percent 2 2 46 10" xfId="18155"/>
    <cellStyle name="Percent 2 2 46 11" xfId="18156"/>
    <cellStyle name="Percent 2 2 46 12" xfId="18157"/>
    <cellStyle name="Percent 2 2 46 13" xfId="18158"/>
    <cellStyle name="Percent 2 2 46 14" xfId="18159"/>
    <cellStyle name="Percent 2 2 46 15" xfId="18160"/>
    <cellStyle name="Percent 2 2 46 16" xfId="18161"/>
    <cellStyle name="Percent 2 2 46 17" xfId="18162"/>
    <cellStyle name="Percent 2 2 46 2" xfId="18163"/>
    <cellStyle name="Percent 2 2 46 3" xfId="18164"/>
    <cellStyle name="Percent 2 2 46 4" xfId="18165"/>
    <cellStyle name="Percent 2 2 46 5" xfId="18166"/>
    <cellStyle name="Percent 2 2 46 6" xfId="18167"/>
    <cellStyle name="Percent 2 2 46 7" xfId="18168"/>
    <cellStyle name="Percent 2 2 46 8" xfId="18169"/>
    <cellStyle name="Percent 2 2 46 9" xfId="18170"/>
    <cellStyle name="Percent 2 2 47" xfId="18171"/>
    <cellStyle name="Percent 2 2 47 10" xfId="18172"/>
    <cellStyle name="Percent 2 2 47 11" xfId="18173"/>
    <cellStyle name="Percent 2 2 47 12" xfId="18174"/>
    <cellStyle name="Percent 2 2 47 13" xfId="18175"/>
    <cellStyle name="Percent 2 2 47 14" xfId="18176"/>
    <cellStyle name="Percent 2 2 47 15" xfId="18177"/>
    <cellStyle name="Percent 2 2 47 16" xfId="18178"/>
    <cellStyle name="Percent 2 2 47 17" xfId="18179"/>
    <cellStyle name="Percent 2 2 47 2" xfId="18180"/>
    <cellStyle name="Percent 2 2 47 3" xfId="18181"/>
    <cellStyle name="Percent 2 2 47 4" xfId="18182"/>
    <cellStyle name="Percent 2 2 47 5" xfId="18183"/>
    <cellStyle name="Percent 2 2 47 6" xfId="18184"/>
    <cellStyle name="Percent 2 2 47 7" xfId="18185"/>
    <cellStyle name="Percent 2 2 47 8" xfId="18186"/>
    <cellStyle name="Percent 2 2 47 9" xfId="18187"/>
    <cellStyle name="Percent 2 2 48" xfId="18188"/>
    <cellStyle name="Percent 2 2 48 10" xfId="18189"/>
    <cellStyle name="Percent 2 2 48 11" xfId="18190"/>
    <cellStyle name="Percent 2 2 48 12" xfId="18191"/>
    <cellStyle name="Percent 2 2 48 13" xfId="18192"/>
    <cellStyle name="Percent 2 2 48 14" xfId="18193"/>
    <cellStyle name="Percent 2 2 48 15" xfId="18194"/>
    <cellStyle name="Percent 2 2 48 16" xfId="18195"/>
    <cellStyle name="Percent 2 2 48 17" xfId="18196"/>
    <cellStyle name="Percent 2 2 48 2" xfId="18197"/>
    <cellStyle name="Percent 2 2 48 3" xfId="18198"/>
    <cellStyle name="Percent 2 2 48 4" xfId="18199"/>
    <cellStyle name="Percent 2 2 48 5" xfId="18200"/>
    <cellStyle name="Percent 2 2 48 6" xfId="18201"/>
    <cellStyle name="Percent 2 2 48 7" xfId="18202"/>
    <cellStyle name="Percent 2 2 48 8" xfId="18203"/>
    <cellStyle name="Percent 2 2 48 9" xfId="18204"/>
    <cellStyle name="Percent 2 2 49" xfId="18205"/>
    <cellStyle name="Percent 2 2 49 10" xfId="18206"/>
    <cellStyle name="Percent 2 2 49 11" xfId="18207"/>
    <cellStyle name="Percent 2 2 49 12" xfId="18208"/>
    <cellStyle name="Percent 2 2 49 13" xfId="18209"/>
    <cellStyle name="Percent 2 2 49 14" xfId="18210"/>
    <cellStyle name="Percent 2 2 49 15" xfId="18211"/>
    <cellStyle name="Percent 2 2 49 16" xfId="18212"/>
    <cellStyle name="Percent 2 2 49 17" xfId="18213"/>
    <cellStyle name="Percent 2 2 49 2" xfId="18214"/>
    <cellStyle name="Percent 2 2 49 3" xfId="18215"/>
    <cellStyle name="Percent 2 2 49 4" xfId="18216"/>
    <cellStyle name="Percent 2 2 49 5" xfId="18217"/>
    <cellStyle name="Percent 2 2 49 6" xfId="18218"/>
    <cellStyle name="Percent 2 2 49 7" xfId="18219"/>
    <cellStyle name="Percent 2 2 49 8" xfId="18220"/>
    <cellStyle name="Percent 2 2 49 9" xfId="18221"/>
    <cellStyle name="Percent 2 2 5" xfId="18222"/>
    <cellStyle name="Percent 2 2 5 10" xfId="18223"/>
    <cellStyle name="Percent 2 2 5 11" xfId="18224"/>
    <cellStyle name="Percent 2 2 5 12" xfId="18225"/>
    <cellStyle name="Percent 2 2 5 13" xfId="18226"/>
    <cellStyle name="Percent 2 2 5 14" xfId="18227"/>
    <cellStyle name="Percent 2 2 5 15" xfId="18228"/>
    <cellStyle name="Percent 2 2 5 16" xfId="18229"/>
    <cellStyle name="Percent 2 2 5 17" xfId="18230"/>
    <cellStyle name="Percent 2 2 5 2" xfId="18231"/>
    <cellStyle name="Percent 2 2 5 3" xfId="18232"/>
    <cellStyle name="Percent 2 2 5 4" xfId="18233"/>
    <cellStyle name="Percent 2 2 5 5" xfId="18234"/>
    <cellStyle name="Percent 2 2 5 6" xfId="18235"/>
    <cellStyle name="Percent 2 2 5 7" xfId="18236"/>
    <cellStyle name="Percent 2 2 5 8" xfId="18237"/>
    <cellStyle name="Percent 2 2 5 9" xfId="18238"/>
    <cellStyle name="Percent 2 2 50" xfId="18239"/>
    <cellStyle name="Percent 2 2 6" xfId="18240"/>
    <cellStyle name="Percent 2 2 6 10" xfId="18241"/>
    <cellStyle name="Percent 2 2 6 11" xfId="18242"/>
    <cellStyle name="Percent 2 2 6 12" xfId="18243"/>
    <cellStyle name="Percent 2 2 6 13" xfId="18244"/>
    <cellStyle name="Percent 2 2 6 14" xfId="18245"/>
    <cellStyle name="Percent 2 2 6 15" xfId="18246"/>
    <cellStyle name="Percent 2 2 6 16" xfId="18247"/>
    <cellStyle name="Percent 2 2 6 17" xfId="18248"/>
    <cellStyle name="Percent 2 2 6 2" xfId="18249"/>
    <cellStyle name="Percent 2 2 6 3" xfId="18250"/>
    <cellStyle name="Percent 2 2 6 4" xfId="18251"/>
    <cellStyle name="Percent 2 2 6 5" xfId="18252"/>
    <cellStyle name="Percent 2 2 6 6" xfId="18253"/>
    <cellStyle name="Percent 2 2 6 7" xfId="18254"/>
    <cellStyle name="Percent 2 2 6 8" xfId="18255"/>
    <cellStyle name="Percent 2 2 6 9" xfId="18256"/>
    <cellStyle name="Percent 2 2 7" xfId="18257"/>
    <cellStyle name="Percent 2 2 7 10" xfId="18258"/>
    <cellStyle name="Percent 2 2 7 11" xfId="18259"/>
    <cellStyle name="Percent 2 2 7 12" xfId="18260"/>
    <cellStyle name="Percent 2 2 7 13" xfId="18261"/>
    <cellStyle name="Percent 2 2 7 14" xfId="18262"/>
    <cellStyle name="Percent 2 2 7 15" xfId="18263"/>
    <cellStyle name="Percent 2 2 7 16" xfId="18264"/>
    <cellStyle name="Percent 2 2 7 17" xfId="18265"/>
    <cellStyle name="Percent 2 2 7 2" xfId="18266"/>
    <cellStyle name="Percent 2 2 7 3" xfId="18267"/>
    <cellStyle name="Percent 2 2 7 4" xfId="18268"/>
    <cellStyle name="Percent 2 2 7 5" xfId="18269"/>
    <cellStyle name="Percent 2 2 7 6" xfId="18270"/>
    <cellStyle name="Percent 2 2 7 7" xfId="18271"/>
    <cellStyle name="Percent 2 2 7 8" xfId="18272"/>
    <cellStyle name="Percent 2 2 7 9" xfId="18273"/>
    <cellStyle name="Percent 2 2 8" xfId="18274"/>
    <cellStyle name="Percent 2 2 8 10" xfId="18275"/>
    <cellStyle name="Percent 2 2 8 11" xfId="18276"/>
    <cellStyle name="Percent 2 2 8 12" xfId="18277"/>
    <cellStyle name="Percent 2 2 8 13" xfId="18278"/>
    <cellStyle name="Percent 2 2 8 14" xfId="18279"/>
    <cellStyle name="Percent 2 2 8 15" xfId="18280"/>
    <cellStyle name="Percent 2 2 8 16" xfId="18281"/>
    <cellStyle name="Percent 2 2 8 17" xfId="18282"/>
    <cellStyle name="Percent 2 2 8 2" xfId="18283"/>
    <cellStyle name="Percent 2 2 8 3" xfId="18284"/>
    <cellStyle name="Percent 2 2 8 4" xfId="18285"/>
    <cellStyle name="Percent 2 2 8 5" xfId="18286"/>
    <cellStyle name="Percent 2 2 8 6" xfId="18287"/>
    <cellStyle name="Percent 2 2 8 7" xfId="18288"/>
    <cellStyle name="Percent 2 2 8 8" xfId="18289"/>
    <cellStyle name="Percent 2 2 8 9" xfId="18290"/>
    <cellStyle name="Percent 2 2 9" xfId="18291"/>
    <cellStyle name="Percent 2 2 9 10" xfId="18292"/>
    <cellStyle name="Percent 2 2 9 11" xfId="18293"/>
    <cellStyle name="Percent 2 2 9 12" xfId="18294"/>
    <cellStyle name="Percent 2 2 9 13" xfId="18295"/>
    <cellStyle name="Percent 2 2 9 14" xfId="18296"/>
    <cellStyle name="Percent 2 2 9 15" xfId="18297"/>
    <cellStyle name="Percent 2 2 9 16" xfId="18298"/>
    <cellStyle name="Percent 2 2 9 17" xfId="18299"/>
    <cellStyle name="Percent 2 2 9 2" xfId="18300"/>
    <cellStyle name="Percent 2 2 9 3" xfId="18301"/>
    <cellStyle name="Percent 2 2 9 4" xfId="18302"/>
    <cellStyle name="Percent 2 2 9 5" xfId="18303"/>
    <cellStyle name="Percent 2 2 9 6" xfId="18304"/>
    <cellStyle name="Percent 2 2 9 7" xfId="18305"/>
    <cellStyle name="Percent 2 2 9 8" xfId="18306"/>
    <cellStyle name="Percent 2 2 9 9" xfId="18307"/>
    <cellStyle name="Percent 2 20" xfId="18308"/>
    <cellStyle name="Percent 2 20 10" xfId="18309"/>
    <cellStyle name="Percent 2 20 11" xfId="18310"/>
    <cellStyle name="Percent 2 20 12" xfId="18311"/>
    <cellStyle name="Percent 2 20 13" xfId="18312"/>
    <cellStyle name="Percent 2 20 14" xfId="18313"/>
    <cellStyle name="Percent 2 20 15" xfId="18314"/>
    <cellStyle name="Percent 2 20 16" xfId="18315"/>
    <cellStyle name="Percent 2 20 17" xfId="18316"/>
    <cellStyle name="Percent 2 20 2" xfId="18317"/>
    <cellStyle name="Percent 2 20 3" xfId="18318"/>
    <cellStyle name="Percent 2 20 4" xfId="18319"/>
    <cellStyle name="Percent 2 20 5" xfId="18320"/>
    <cellStyle name="Percent 2 20 6" xfId="18321"/>
    <cellStyle name="Percent 2 20 7" xfId="18322"/>
    <cellStyle name="Percent 2 20 8" xfId="18323"/>
    <cellStyle name="Percent 2 20 9" xfId="18324"/>
    <cellStyle name="Percent 2 21" xfId="18325"/>
    <cellStyle name="Percent 2 21 10" xfId="18326"/>
    <cellStyle name="Percent 2 21 11" xfId="18327"/>
    <cellStyle name="Percent 2 21 12" xfId="18328"/>
    <cellStyle name="Percent 2 21 13" xfId="18329"/>
    <cellStyle name="Percent 2 21 14" xfId="18330"/>
    <cellStyle name="Percent 2 21 15" xfId="18331"/>
    <cellStyle name="Percent 2 21 16" xfId="18332"/>
    <cellStyle name="Percent 2 21 17" xfId="18333"/>
    <cellStyle name="Percent 2 21 2" xfId="18334"/>
    <cellStyle name="Percent 2 21 3" xfId="18335"/>
    <cellStyle name="Percent 2 21 4" xfId="18336"/>
    <cellStyle name="Percent 2 21 5" xfId="18337"/>
    <cellStyle name="Percent 2 21 6" xfId="18338"/>
    <cellStyle name="Percent 2 21 7" xfId="18339"/>
    <cellStyle name="Percent 2 21 8" xfId="18340"/>
    <cellStyle name="Percent 2 21 9" xfId="18341"/>
    <cellStyle name="Percent 2 22" xfId="18342"/>
    <cellStyle name="Percent 2 22 10" xfId="18343"/>
    <cellStyle name="Percent 2 22 11" xfId="18344"/>
    <cellStyle name="Percent 2 22 12" xfId="18345"/>
    <cellStyle name="Percent 2 22 13" xfId="18346"/>
    <cellStyle name="Percent 2 22 14" xfId="18347"/>
    <cellStyle name="Percent 2 22 15" xfId="18348"/>
    <cellStyle name="Percent 2 22 16" xfId="18349"/>
    <cellStyle name="Percent 2 22 17" xfId="18350"/>
    <cellStyle name="Percent 2 22 2" xfId="18351"/>
    <cellStyle name="Percent 2 22 3" xfId="18352"/>
    <cellStyle name="Percent 2 22 4" xfId="18353"/>
    <cellStyle name="Percent 2 22 5" xfId="18354"/>
    <cellStyle name="Percent 2 22 6" xfId="18355"/>
    <cellStyle name="Percent 2 22 7" xfId="18356"/>
    <cellStyle name="Percent 2 22 8" xfId="18357"/>
    <cellStyle name="Percent 2 22 9" xfId="18358"/>
    <cellStyle name="Percent 2 23" xfId="18359"/>
    <cellStyle name="Percent 2 23 10" xfId="18360"/>
    <cellStyle name="Percent 2 23 11" xfId="18361"/>
    <cellStyle name="Percent 2 23 12" xfId="18362"/>
    <cellStyle name="Percent 2 23 13" xfId="18363"/>
    <cellStyle name="Percent 2 23 14" xfId="18364"/>
    <cellStyle name="Percent 2 23 15" xfId="18365"/>
    <cellStyle name="Percent 2 23 16" xfId="18366"/>
    <cellStyle name="Percent 2 23 17" xfId="18367"/>
    <cellStyle name="Percent 2 23 2" xfId="18368"/>
    <cellStyle name="Percent 2 23 3" xfId="18369"/>
    <cellStyle name="Percent 2 23 4" xfId="18370"/>
    <cellStyle name="Percent 2 23 5" xfId="18371"/>
    <cellStyle name="Percent 2 23 6" xfId="18372"/>
    <cellStyle name="Percent 2 23 7" xfId="18373"/>
    <cellStyle name="Percent 2 23 8" xfId="18374"/>
    <cellStyle name="Percent 2 23 9" xfId="18375"/>
    <cellStyle name="Percent 2 24" xfId="18376"/>
    <cellStyle name="Percent 2 24 10" xfId="18377"/>
    <cellStyle name="Percent 2 24 11" xfId="18378"/>
    <cellStyle name="Percent 2 24 12" xfId="18379"/>
    <cellStyle name="Percent 2 24 13" xfId="18380"/>
    <cellStyle name="Percent 2 24 14" xfId="18381"/>
    <cellStyle name="Percent 2 24 15" xfId="18382"/>
    <cellStyle name="Percent 2 24 16" xfId="18383"/>
    <cellStyle name="Percent 2 24 17" xfId="18384"/>
    <cellStyle name="Percent 2 24 2" xfId="18385"/>
    <cellStyle name="Percent 2 24 3" xfId="18386"/>
    <cellStyle name="Percent 2 24 4" xfId="18387"/>
    <cellStyle name="Percent 2 24 5" xfId="18388"/>
    <cellStyle name="Percent 2 24 6" xfId="18389"/>
    <cellStyle name="Percent 2 24 7" xfId="18390"/>
    <cellStyle name="Percent 2 24 8" xfId="18391"/>
    <cellStyle name="Percent 2 24 9" xfId="18392"/>
    <cellStyle name="Percent 2 25" xfId="18393"/>
    <cellStyle name="Percent 2 25 10" xfId="18394"/>
    <cellStyle name="Percent 2 25 11" xfId="18395"/>
    <cellStyle name="Percent 2 25 12" xfId="18396"/>
    <cellStyle name="Percent 2 25 13" xfId="18397"/>
    <cellStyle name="Percent 2 25 14" xfId="18398"/>
    <cellStyle name="Percent 2 25 15" xfId="18399"/>
    <cellStyle name="Percent 2 25 16" xfId="18400"/>
    <cellStyle name="Percent 2 25 17" xfId="18401"/>
    <cellStyle name="Percent 2 25 2" xfId="18402"/>
    <cellStyle name="Percent 2 25 3" xfId="18403"/>
    <cellStyle name="Percent 2 25 4" xfId="18404"/>
    <cellStyle name="Percent 2 25 5" xfId="18405"/>
    <cellStyle name="Percent 2 25 6" xfId="18406"/>
    <cellStyle name="Percent 2 25 7" xfId="18407"/>
    <cellStyle name="Percent 2 25 8" xfId="18408"/>
    <cellStyle name="Percent 2 25 9" xfId="18409"/>
    <cellStyle name="Percent 2 26" xfId="18410"/>
    <cellStyle name="Percent 2 26 10" xfId="18411"/>
    <cellStyle name="Percent 2 26 11" xfId="18412"/>
    <cellStyle name="Percent 2 26 12" xfId="18413"/>
    <cellStyle name="Percent 2 26 13" xfId="18414"/>
    <cellStyle name="Percent 2 26 14" xfId="18415"/>
    <cellStyle name="Percent 2 26 15" xfId="18416"/>
    <cellStyle name="Percent 2 26 16" xfId="18417"/>
    <cellStyle name="Percent 2 26 17" xfId="18418"/>
    <cellStyle name="Percent 2 26 2" xfId="18419"/>
    <cellStyle name="Percent 2 26 3" xfId="18420"/>
    <cellStyle name="Percent 2 26 4" xfId="18421"/>
    <cellStyle name="Percent 2 26 5" xfId="18422"/>
    <cellStyle name="Percent 2 26 6" xfId="18423"/>
    <cellStyle name="Percent 2 26 7" xfId="18424"/>
    <cellStyle name="Percent 2 26 8" xfId="18425"/>
    <cellStyle name="Percent 2 26 9" xfId="18426"/>
    <cellStyle name="Percent 2 27" xfId="18427"/>
    <cellStyle name="Percent 2 27 10" xfId="18428"/>
    <cellStyle name="Percent 2 27 11" xfId="18429"/>
    <cellStyle name="Percent 2 27 12" xfId="18430"/>
    <cellStyle name="Percent 2 27 13" xfId="18431"/>
    <cellStyle name="Percent 2 27 14" xfId="18432"/>
    <cellStyle name="Percent 2 27 15" xfId="18433"/>
    <cellStyle name="Percent 2 27 16" xfId="18434"/>
    <cellStyle name="Percent 2 27 17" xfId="18435"/>
    <cellStyle name="Percent 2 27 2" xfId="18436"/>
    <cellStyle name="Percent 2 27 3" xfId="18437"/>
    <cellStyle name="Percent 2 27 4" xfId="18438"/>
    <cellStyle name="Percent 2 27 5" xfId="18439"/>
    <cellStyle name="Percent 2 27 6" xfId="18440"/>
    <cellStyle name="Percent 2 27 7" xfId="18441"/>
    <cellStyle name="Percent 2 27 8" xfId="18442"/>
    <cellStyle name="Percent 2 27 9" xfId="18443"/>
    <cellStyle name="Percent 2 28" xfId="18444"/>
    <cellStyle name="Percent 2 28 10" xfId="18445"/>
    <cellStyle name="Percent 2 28 11" xfId="18446"/>
    <cellStyle name="Percent 2 28 12" xfId="18447"/>
    <cellStyle name="Percent 2 28 13" xfId="18448"/>
    <cellStyle name="Percent 2 28 14" xfId="18449"/>
    <cellStyle name="Percent 2 28 15" xfId="18450"/>
    <cellStyle name="Percent 2 28 16" xfId="18451"/>
    <cellStyle name="Percent 2 28 17" xfId="18452"/>
    <cellStyle name="Percent 2 28 2" xfId="18453"/>
    <cellStyle name="Percent 2 28 3" xfId="18454"/>
    <cellStyle name="Percent 2 28 4" xfId="18455"/>
    <cellStyle name="Percent 2 28 5" xfId="18456"/>
    <cellStyle name="Percent 2 28 6" xfId="18457"/>
    <cellStyle name="Percent 2 28 7" xfId="18458"/>
    <cellStyle name="Percent 2 28 8" xfId="18459"/>
    <cellStyle name="Percent 2 28 9" xfId="18460"/>
    <cellStyle name="Percent 2 29" xfId="18461"/>
    <cellStyle name="Percent 2 29 10" xfId="18462"/>
    <cellStyle name="Percent 2 29 11" xfId="18463"/>
    <cellStyle name="Percent 2 29 12" xfId="18464"/>
    <cellStyle name="Percent 2 29 13" xfId="18465"/>
    <cellStyle name="Percent 2 29 14" xfId="18466"/>
    <cellStyle name="Percent 2 29 15" xfId="18467"/>
    <cellStyle name="Percent 2 29 16" xfId="18468"/>
    <cellStyle name="Percent 2 29 17" xfId="18469"/>
    <cellStyle name="Percent 2 29 2" xfId="18470"/>
    <cellStyle name="Percent 2 29 3" xfId="18471"/>
    <cellStyle name="Percent 2 29 4" xfId="18472"/>
    <cellStyle name="Percent 2 29 5" xfId="18473"/>
    <cellStyle name="Percent 2 29 6" xfId="18474"/>
    <cellStyle name="Percent 2 29 7" xfId="18475"/>
    <cellStyle name="Percent 2 29 8" xfId="18476"/>
    <cellStyle name="Percent 2 29 9" xfId="18477"/>
    <cellStyle name="Percent 2 3" xfId="18478"/>
    <cellStyle name="Percent 2 3 10" xfId="18479"/>
    <cellStyle name="Percent 2 3 10 10" xfId="18480"/>
    <cellStyle name="Percent 2 3 10 11" xfId="18481"/>
    <cellStyle name="Percent 2 3 10 12" xfId="18482"/>
    <cellStyle name="Percent 2 3 10 13" xfId="18483"/>
    <cellStyle name="Percent 2 3 10 14" xfId="18484"/>
    <cellStyle name="Percent 2 3 10 15" xfId="18485"/>
    <cellStyle name="Percent 2 3 10 16" xfId="18486"/>
    <cellStyle name="Percent 2 3 10 17" xfId="18487"/>
    <cellStyle name="Percent 2 3 10 2" xfId="18488"/>
    <cellStyle name="Percent 2 3 10 3" xfId="18489"/>
    <cellStyle name="Percent 2 3 10 4" xfId="18490"/>
    <cellStyle name="Percent 2 3 10 5" xfId="18491"/>
    <cellStyle name="Percent 2 3 10 6" xfId="18492"/>
    <cellStyle name="Percent 2 3 10 7" xfId="18493"/>
    <cellStyle name="Percent 2 3 10 8" xfId="18494"/>
    <cellStyle name="Percent 2 3 10 9" xfId="18495"/>
    <cellStyle name="Percent 2 3 11" xfId="18496"/>
    <cellStyle name="Percent 2 3 11 10" xfId="18497"/>
    <cellStyle name="Percent 2 3 11 11" xfId="18498"/>
    <cellStyle name="Percent 2 3 11 12" xfId="18499"/>
    <cellStyle name="Percent 2 3 11 13" xfId="18500"/>
    <cellStyle name="Percent 2 3 11 14" xfId="18501"/>
    <cellStyle name="Percent 2 3 11 15" xfId="18502"/>
    <cellStyle name="Percent 2 3 11 16" xfId="18503"/>
    <cellStyle name="Percent 2 3 11 17" xfId="18504"/>
    <cellStyle name="Percent 2 3 11 2" xfId="18505"/>
    <cellStyle name="Percent 2 3 11 3" xfId="18506"/>
    <cellStyle name="Percent 2 3 11 4" xfId="18507"/>
    <cellStyle name="Percent 2 3 11 5" xfId="18508"/>
    <cellStyle name="Percent 2 3 11 6" xfId="18509"/>
    <cellStyle name="Percent 2 3 11 7" xfId="18510"/>
    <cellStyle name="Percent 2 3 11 8" xfId="18511"/>
    <cellStyle name="Percent 2 3 11 9" xfId="18512"/>
    <cellStyle name="Percent 2 3 12" xfId="18513"/>
    <cellStyle name="Percent 2 3 12 10" xfId="18514"/>
    <cellStyle name="Percent 2 3 12 11" xfId="18515"/>
    <cellStyle name="Percent 2 3 12 12" xfId="18516"/>
    <cellStyle name="Percent 2 3 12 13" xfId="18517"/>
    <cellStyle name="Percent 2 3 12 14" xfId="18518"/>
    <cellStyle name="Percent 2 3 12 15" xfId="18519"/>
    <cellStyle name="Percent 2 3 12 16" xfId="18520"/>
    <cellStyle name="Percent 2 3 12 17" xfId="18521"/>
    <cellStyle name="Percent 2 3 12 2" xfId="18522"/>
    <cellStyle name="Percent 2 3 12 3" xfId="18523"/>
    <cellStyle name="Percent 2 3 12 4" xfId="18524"/>
    <cellStyle name="Percent 2 3 12 5" xfId="18525"/>
    <cellStyle name="Percent 2 3 12 6" xfId="18526"/>
    <cellStyle name="Percent 2 3 12 7" xfId="18527"/>
    <cellStyle name="Percent 2 3 12 8" xfId="18528"/>
    <cellStyle name="Percent 2 3 12 9" xfId="18529"/>
    <cellStyle name="Percent 2 3 13" xfId="18530"/>
    <cellStyle name="Percent 2 3 13 10" xfId="18531"/>
    <cellStyle name="Percent 2 3 13 11" xfId="18532"/>
    <cellStyle name="Percent 2 3 13 12" xfId="18533"/>
    <cellStyle name="Percent 2 3 13 13" xfId="18534"/>
    <cellStyle name="Percent 2 3 13 14" xfId="18535"/>
    <cellStyle name="Percent 2 3 13 15" xfId="18536"/>
    <cellStyle name="Percent 2 3 13 16" xfId="18537"/>
    <cellStyle name="Percent 2 3 13 17" xfId="18538"/>
    <cellStyle name="Percent 2 3 13 2" xfId="18539"/>
    <cellStyle name="Percent 2 3 13 3" xfId="18540"/>
    <cellStyle name="Percent 2 3 13 4" xfId="18541"/>
    <cellStyle name="Percent 2 3 13 5" xfId="18542"/>
    <cellStyle name="Percent 2 3 13 6" xfId="18543"/>
    <cellStyle name="Percent 2 3 13 7" xfId="18544"/>
    <cellStyle name="Percent 2 3 13 8" xfId="18545"/>
    <cellStyle name="Percent 2 3 13 9" xfId="18546"/>
    <cellStyle name="Percent 2 3 14" xfId="18547"/>
    <cellStyle name="Percent 2 3 14 10" xfId="18548"/>
    <cellStyle name="Percent 2 3 14 11" xfId="18549"/>
    <cellStyle name="Percent 2 3 14 12" xfId="18550"/>
    <cellStyle name="Percent 2 3 14 13" xfId="18551"/>
    <cellStyle name="Percent 2 3 14 14" xfId="18552"/>
    <cellStyle name="Percent 2 3 14 15" xfId="18553"/>
    <cellStyle name="Percent 2 3 14 16" xfId="18554"/>
    <cellStyle name="Percent 2 3 14 17" xfId="18555"/>
    <cellStyle name="Percent 2 3 14 2" xfId="18556"/>
    <cellStyle name="Percent 2 3 14 3" xfId="18557"/>
    <cellStyle name="Percent 2 3 14 4" xfId="18558"/>
    <cellStyle name="Percent 2 3 14 5" xfId="18559"/>
    <cellStyle name="Percent 2 3 14 6" xfId="18560"/>
    <cellStyle name="Percent 2 3 14 7" xfId="18561"/>
    <cellStyle name="Percent 2 3 14 8" xfId="18562"/>
    <cellStyle name="Percent 2 3 14 9" xfId="18563"/>
    <cellStyle name="Percent 2 3 15" xfId="18564"/>
    <cellStyle name="Percent 2 3 15 10" xfId="18565"/>
    <cellStyle name="Percent 2 3 15 11" xfId="18566"/>
    <cellStyle name="Percent 2 3 15 12" xfId="18567"/>
    <cellStyle name="Percent 2 3 15 13" xfId="18568"/>
    <cellStyle name="Percent 2 3 15 14" xfId="18569"/>
    <cellStyle name="Percent 2 3 15 15" xfId="18570"/>
    <cellStyle name="Percent 2 3 15 16" xfId="18571"/>
    <cellStyle name="Percent 2 3 15 17" xfId="18572"/>
    <cellStyle name="Percent 2 3 15 2" xfId="18573"/>
    <cellStyle name="Percent 2 3 15 3" xfId="18574"/>
    <cellStyle name="Percent 2 3 15 4" xfId="18575"/>
    <cellStyle name="Percent 2 3 15 5" xfId="18576"/>
    <cellStyle name="Percent 2 3 15 6" xfId="18577"/>
    <cellStyle name="Percent 2 3 15 7" xfId="18578"/>
    <cellStyle name="Percent 2 3 15 8" xfId="18579"/>
    <cellStyle name="Percent 2 3 15 9" xfId="18580"/>
    <cellStyle name="Percent 2 3 16" xfId="18581"/>
    <cellStyle name="Percent 2 3 16 10" xfId="18582"/>
    <cellStyle name="Percent 2 3 16 11" xfId="18583"/>
    <cellStyle name="Percent 2 3 16 12" xfId="18584"/>
    <cellStyle name="Percent 2 3 16 13" xfId="18585"/>
    <cellStyle name="Percent 2 3 16 14" xfId="18586"/>
    <cellStyle name="Percent 2 3 16 15" xfId="18587"/>
    <cellStyle name="Percent 2 3 16 16" xfId="18588"/>
    <cellStyle name="Percent 2 3 16 17" xfId="18589"/>
    <cellStyle name="Percent 2 3 16 2" xfId="18590"/>
    <cellStyle name="Percent 2 3 16 3" xfId="18591"/>
    <cellStyle name="Percent 2 3 16 4" xfId="18592"/>
    <cellStyle name="Percent 2 3 16 5" xfId="18593"/>
    <cellStyle name="Percent 2 3 16 6" xfId="18594"/>
    <cellStyle name="Percent 2 3 16 7" xfId="18595"/>
    <cellStyle name="Percent 2 3 16 8" xfId="18596"/>
    <cellStyle name="Percent 2 3 16 9" xfId="18597"/>
    <cellStyle name="Percent 2 3 17" xfId="18598"/>
    <cellStyle name="Percent 2 3 17 10" xfId="18599"/>
    <cellStyle name="Percent 2 3 17 11" xfId="18600"/>
    <cellStyle name="Percent 2 3 17 12" xfId="18601"/>
    <cellStyle name="Percent 2 3 17 13" xfId="18602"/>
    <cellStyle name="Percent 2 3 17 14" xfId="18603"/>
    <cellStyle name="Percent 2 3 17 15" xfId="18604"/>
    <cellStyle name="Percent 2 3 17 16" xfId="18605"/>
    <cellStyle name="Percent 2 3 17 17" xfId="18606"/>
    <cellStyle name="Percent 2 3 17 2" xfId="18607"/>
    <cellStyle name="Percent 2 3 17 3" xfId="18608"/>
    <cellStyle name="Percent 2 3 17 4" xfId="18609"/>
    <cellStyle name="Percent 2 3 17 5" xfId="18610"/>
    <cellStyle name="Percent 2 3 17 6" xfId="18611"/>
    <cellStyle name="Percent 2 3 17 7" xfId="18612"/>
    <cellStyle name="Percent 2 3 17 8" xfId="18613"/>
    <cellStyle name="Percent 2 3 17 9" xfId="18614"/>
    <cellStyle name="Percent 2 3 18" xfId="18615"/>
    <cellStyle name="Percent 2 3 18 10" xfId="18616"/>
    <cellStyle name="Percent 2 3 18 11" xfId="18617"/>
    <cellStyle name="Percent 2 3 18 12" xfId="18618"/>
    <cellStyle name="Percent 2 3 18 13" xfId="18619"/>
    <cellStyle name="Percent 2 3 18 14" xfId="18620"/>
    <cellStyle name="Percent 2 3 18 15" xfId="18621"/>
    <cellStyle name="Percent 2 3 18 16" xfId="18622"/>
    <cellStyle name="Percent 2 3 18 17" xfId="18623"/>
    <cellStyle name="Percent 2 3 18 2" xfId="18624"/>
    <cellStyle name="Percent 2 3 18 3" xfId="18625"/>
    <cellStyle name="Percent 2 3 18 4" xfId="18626"/>
    <cellStyle name="Percent 2 3 18 5" xfId="18627"/>
    <cellStyle name="Percent 2 3 18 6" xfId="18628"/>
    <cellStyle name="Percent 2 3 18 7" xfId="18629"/>
    <cellStyle name="Percent 2 3 18 8" xfId="18630"/>
    <cellStyle name="Percent 2 3 18 9" xfId="18631"/>
    <cellStyle name="Percent 2 3 19" xfId="18632"/>
    <cellStyle name="Percent 2 3 19 10" xfId="18633"/>
    <cellStyle name="Percent 2 3 19 11" xfId="18634"/>
    <cellStyle name="Percent 2 3 19 12" xfId="18635"/>
    <cellStyle name="Percent 2 3 19 13" xfId="18636"/>
    <cellStyle name="Percent 2 3 19 14" xfId="18637"/>
    <cellStyle name="Percent 2 3 19 15" xfId="18638"/>
    <cellStyle name="Percent 2 3 19 16" xfId="18639"/>
    <cellStyle name="Percent 2 3 19 17" xfId="18640"/>
    <cellStyle name="Percent 2 3 19 2" xfId="18641"/>
    <cellStyle name="Percent 2 3 19 3" xfId="18642"/>
    <cellStyle name="Percent 2 3 19 4" xfId="18643"/>
    <cellStyle name="Percent 2 3 19 5" xfId="18644"/>
    <cellStyle name="Percent 2 3 19 6" xfId="18645"/>
    <cellStyle name="Percent 2 3 19 7" xfId="18646"/>
    <cellStyle name="Percent 2 3 19 8" xfId="18647"/>
    <cellStyle name="Percent 2 3 19 9" xfId="18648"/>
    <cellStyle name="Percent 2 3 2" xfId="18649"/>
    <cellStyle name="Percent 2 3 2 2" xfId="18650"/>
    <cellStyle name="Percent 2 3 2 2 10" xfId="18651"/>
    <cellStyle name="Percent 2 3 2 2 11" xfId="18652"/>
    <cellStyle name="Percent 2 3 2 2 12" xfId="18653"/>
    <cellStyle name="Percent 2 3 2 2 13" xfId="18654"/>
    <cellStyle name="Percent 2 3 2 2 14" xfId="18655"/>
    <cellStyle name="Percent 2 3 2 2 15" xfId="18656"/>
    <cellStyle name="Percent 2 3 2 2 16" xfId="18657"/>
    <cellStyle name="Percent 2 3 2 2 17" xfId="18658"/>
    <cellStyle name="Percent 2 3 2 2 2" xfId="18659"/>
    <cellStyle name="Percent 2 3 2 2 3" xfId="18660"/>
    <cellStyle name="Percent 2 3 2 2 4" xfId="18661"/>
    <cellStyle name="Percent 2 3 2 2 5" xfId="18662"/>
    <cellStyle name="Percent 2 3 2 2 6" xfId="18663"/>
    <cellStyle name="Percent 2 3 2 2 7" xfId="18664"/>
    <cellStyle name="Percent 2 3 2 2 8" xfId="18665"/>
    <cellStyle name="Percent 2 3 2 2 9" xfId="18666"/>
    <cellStyle name="Percent 2 3 2 3" xfId="18667"/>
    <cellStyle name="Percent 2 3 2 3 10" xfId="18668"/>
    <cellStyle name="Percent 2 3 2 3 11" xfId="18669"/>
    <cellStyle name="Percent 2 3 2 3 12" xfId="18670"/>
    <cellStyle name="Percent 2 3 2 3 13" xfId="18671"/>
    <cellStyle name="Percent 2 3 2 3 14" xfId="18672"/>
    <cellStyle name="Percent 2 3 2 3 15" xfId="18673"/>
    <cellStyle name="Percent 2 3 2 3 16" xfId="18674"/>
    <cellStyle name="Percent 2 3 2 3 17" xfId="18675"/>
    <cellStyle name="Percent 2 3 2 3 2" xfId="18676"/>
    <cellStyle name="Percent 2 3 2 3 3" xfId="18677"/>
    <cellStyle name="Percent 2 3 2 3 4" xfId="18678"/>
    <cellStyle name="Percent 2 3 2 3 5" xfId="18679"/>
    <cellStyle name="Percent 2 3 2 3 6" xfId="18680"/>
    <cellStyle name="Percent 2 3 2 3 7" xfId="18681"/>
    <cellStyle name="Percent 2 3 2 3 8" xfId="18682"/>
    <cellStyle name="Percent 2 3 2 3 9" xfId="18683"/>
    <cellStyle name="Percent 2 3 20" xfId="18684"/>
    <cellStyle name="Percent 2 3 20 10" xfId="18685"/>
    <cellStyle name="Percent 2 3 20 11" xfId="18686"/>
    <cellStyle name="Percent 2 3 20 12" xfId="18687"/>
    <cellStyle name="Percent 2 3 20 13" xfId="18688"/>
    <cellStyle name="Percent 2 3 20 14" xfId="18689"/>
    <cellStyle name="Percent 2 3 20 15" xfId="18690"/>
    <cellStyle name="Percent 2 3 20 16" xfId="18691"/>
    <cellStyle name="Percent 2 3 20 17" xfId="18692"/>
    <cellStyle name="Percent 2 3 20 2" xfId="18693"/>
    <cellStyle name="Percent 2 3 20 3" xfId="18694"/>
    <cellStyle name="Percent 2 3 20 4" xfId="18695"/>
    <cellStyle name="Percent 2 3 20 5" xfId="18696"/>
    <cellStyle name="Percent 2 3 20 6" xfId="18697"/>
    <cellStyle name="Percent 2 3 20 7" xfId="18698"/>
    <cellStyle name="Percent 2 3 20 8" xfId="18699"/>
    <cellStyle name="Percent 2 3 20 9" xfId="18700"/>
    <cellStyle name="Percent 2 3 21" xfId="18701"/>
    <cellStyle name="Percent 2 3 21 10" xfId="18702"/>
    <cellStyle name="Percent 2 3 21 11" xfId="18703"/>
    <cellStyle name="Percent 2 3 21 12" xfId="18704"/>
    <cellStyle name="Percent 2 3 21 13" xfId="18705"/>
    <cellStyle name="Percent 2 3 21 14" xfId="18706"/>
    <cellStyle name="Percent 2 3 21 15" xfId="18707"/>
    <cellStyle name="Percent 2 3 21 16" xfId="18708"/>
    <cellStyle name="Percent 2 3 21 17" xfId="18709"/>
    <cellStyle name="Percent 2 3 21 2" xfId="18710"/>
    <cellStyle name="Percent 2 3 21 3" xfId="18711"/>
    <cellStyle name="Percent 2 3 21 4" xfId="18712"/>
    <cellStyle name="Percent 2 3 21 5" xfId="18713"/>
    <cellStyle name="Percent 2 3 21 6" xfId="18714"/>
    <cellStyle name="Percent 2 3 21 7" xfId="18715"/>
    <cellStyle name="Percent 2 3 21 8" xfId="18716"/>
    <cellStyle name="Percent 2 3 21 9" xfId="18717"/>
    <cellStyle name="Percent 2 3 22" xfId="18718"/>
    <cellStyle name="Percent 2 3 22 10" xfId="18719"/>
    <cellStyle name="Percent 2 3 22 11" xfId="18720"/>
    <cellStyle name="Percent 2 3 22 12" xfId="18721"/>
    <cellStyle name="Percent 2 3 22 13" xfId="18722"/>
    <cellStyle name="Percent 2 3 22 14" xfId="18723"/>
    <cellStyle name="Percent 2 3 22 15" xfId="18724"/>
    <cellStyle name="Percent 2 3 22 16" xfId="18725"/>
    <cellStyle name="Percent 2 3 22 17" xfId="18726"/>
    <cellStyle name="Percent 2 3 22 2" xfId="18727"/>
    <cellStyle name="Percent 2 3 22 3" xfId="18728"/>
    <cellStyle name="Percent 2 3 22 4" xfId="18729"/>
    <cellStyle name="Percent 2 3 22 5" xfId="18730"/>
    <cellStyle name="Percent 2 3 22 6" xfId="18731"/>
    <cellStyle name="Percent 2 3 22 7" xfId="18732"/>
    <cellStyle name="Percent 2 3 22 8" xfId="18733"/>
    <cellStyle name="Percent 2 3 22 9" xfId="18734"/>
    <cellStyle name="Percent 2 3 23" xfId="18735"/>
    <cellStyle name="Percent 2 3 23 10" xfId="18736"/>
    <cellStyle name="Percent 2 3 23 11" xfId="18737"/>
    <cellStyle name="Percent 2 3 23 12" xfId="18738"/>
    <cellStyle name="Percent 2 3 23 13" xfId="18739"/>
    <cellStyle name="Percent 2 3 23 14" xfId="18740"/>
    <cellStyle name="Percent 2 3 23 15" xfId="18741"/>
    <cellStyle name="Percent 2 3 23 16" xfId="18742"/>
    <cellStyle name="Percent 2 3 23 17" xfId="18743"/>
    <cellStyle name="Percent 2 3 23 2" xfId="18744"/>
    <cellStyle name="Percent 2 3 23 3" xfId="18745"/>
    <cellStyle name="Percent 2 3 23 4" xfId="18746"/>
    <cellStyle name="Percent 2 3 23 5" xfId="18747"/>
    <cellStyle name="Percent 2 3 23 6" xfId="18748"/>
    <cellStyle name="Percent 2 3 23 7" xfId="18749"/>
    <cellStyle name="Percent 2 3 23 8" xfId="18750"/>
    <cellStyle name="Percent 2 3 23 9" xfId="18751"/>
    <cellStyle name="Percent 2 3 24" xfId="18752"/>
    <cellStyle name="Percent 2 3 24 10" xfId="18753"/>
    <cellStyle name="Percent 2 3 24 11" xfId="18754"/>
    <cellStyle name="Percent 2 3 24 12" xfId="18755"/>
    <cellStyle name="Percent 2 3 24 13" xfId="18756"/>
    <cellStyle name="Percent 2 3 24 14" xfId="18757"/>
    <cellStyle name="Percent 2 3 24 15" xfId="18758"/>
    <cellStyle name="Percent 2 3 24 16" xfId="18759"/>
    <cellStyle name="Percent 2 3 24 17" xfId="18760"/>
    <cellStyle name="Percent 2 3 24 2" xfId="18761"/>
    <cellStyle name="Percent 2 3 24 3" xfId="18762"/>
    <cellStyle name="Percent 2 3 24 4" xfId="18763"/>
    <cellStyle name="Percent 2 3 24 5" xfId="18764"/>
    <cellStyle name="Percent 2 3 24 6" xfId="18765"/>
    <cellStyle name="Percent 2 3 24 7" xfId="18766"/>
    <cellStyle name="Percent 2 3 24 8" xfId="18767"/>
    <cellStyle name="Percent 2 3 24 9" xfId="18768"/>
    <cellStyle name="Percent 2 3 25" xfId="18769"/>
    <cellStyle name="Percent 2 3 25 10" xfId="18770"/>
    <cellStyle name="Percent 2 3 25 11" xfId="18771"/>
    <cellStyle name="Percent 2 3 25 12" xfId="18772"/>
    <cellStyle name="Percent 2 3 25 13" xfId="18773"/>
    <cellStyle name="Percent 2 3 25 14" xfId="18774"/>
    <cellStyle name="Percent 2 3 25 15" xfId="18775"/>
    <cellStyle name="Percent 2 3 25 16" xfId="18776"/>
    <cellStyle name="Percent 2 3 25 17" xfId="18777"/>
    <cellStyle name="Percent 2 3 25 2" xfId="18778"/>
    <cellStyle name="Percent 2 3 25 3" xfId="18779"/>
    <cellStyle name="Percent 2 3 25 4" xfId="18780"/>
    <cellStyle name="Percent 2 3 25 5" xfId="18781"/>
    <cellStyle name="Percent 2 3 25 6" xfId="18782"/>
    <cellStyle name="Percent 2 3 25 7" xfId="18783"/>
    <cellStyle name="Percent 2 3 25 8" xfId="18784"/>
    <cellStyle name="Percent 2 3 25 9" xfId="18785"/>
    <cellStyle name="Percent 2 3 26" xfId="18786"/>
    <cellStyle name="Percent 2 3 26 10" xfId="18787"/>
    <cellStyle name="Percent 2 3 26 11" xfId="18788"/>
    <cellStyle name="Percent 2 3 26 12" xfId="18789"/>
    <cellStyle name="Percent 2 3 26 13" xfId="18790"/>
    <cellStyle name="Percent 2 3 26 14" xfId="18791"/>
    <cellStyle name="Percent 2 3 26 15" xfId="18792"/>
    <cellStyle name="Percent 2 3 26 16" xfId="18793"/>
    <cellStyle name="Percent 2 3 26 17" xfId="18794"/>
    <cellStyle name="Percent 2 3 26 2" xfId="18795"/>
    <cellStyle name="Percent 2 3 26 3" xfId="18796"/>
    <cellStyle name="Percent 2 3 26 4" xfId="18797"/>
    <cellStyle name="Percent 2 3 26 5" xfId="18798"/>
    <cellStyle name="Percent 2 3 26 6" xfId="18799"/>
    <cellStyle name="Percent 2 3 26 7" xfId="18800"/>
    <cellStyle name="Percent 2 3 26 8" xfId="18801"/>
    <cellStyle name="Percent 2 3 26 9" xfId="18802"/>
    <cellStyle name="Percent 2 3 27" xfId="18803"/>
    <cellStyle name="Percent 2 3 27 10" xfId="18804"/>
    <cellStyle name="Percent 2 3 27 11" xfId="18805"/>
    <cellStyle name="Percent 2 3 27 12" xfId="18806"/>
    <cellStyle name="Percent 2 3 27 13" xfId="18807"/>
    <cellStyle name="Percent 2 3 27 14" xfId="18808"/>
    <cellStyle name="Percent 2 3 27 15" xfId="18809"/>
    <cellStyle name="Percent 2 3 27 16" xfId="18810"/>
    <cellStyle name="Percent 2 3 27 17" xfId="18811"/>
    <cellStyle name="Percent 2 3 27 2" xfId="18812"/>
    <cellStyle name="Percent 2 3 27 3" xfId="18813"/>
    <cellStyle name="Percent 2 3 27 4" xfId="18814"/>
    <cellStyle name="Percent 2 3 27 5" xfId="18815"/>
    <cellStyle name="Percent 2 3 27 6" xfId="18816"/>
    <cellStyle name="Percent 2 3 27 7" xfId="18817"/>
    <cellStyle name="Percent 2 3 27 8" xfId="18818"/>
    <cellStyle name="Percent 2 3 27 9" xfId="18819"/>
    <cellStyle name="Percent 2 3 28" xfId="18820"/>
    <cellStyle name="Percent 2 3 28 10" xfId="18821"/>
    <cellStyle name="Percent 2 3 28 11" xfId="18822"/>
    <cellStyle name="Percent 2 3 28 12" xfId="18823"/>
    <cellStyle name="Percent 2 3 28 13" xfId="18824"/>
    <cellStyle name="Percent 2 3 28 14" xfId="18825"/>
    <cellStyle name="Percent 2 3 28 15" xfId="18826"/>
    <cellStyle name="Percent 2 3 28 16" xfId="18827"/>
    <cellStyle name="Percent 2 3 28 17" xfId="18828"/>
    <cellStyle name="Percent 2 3 28 2" xfId="18829"/>
    <cellStyle name="Percent 2 3 28 3" xfId="18830"/>
    <cellStyle name="Percent 2 3 28 4" xfId="18831"/>
    <cellStyle name="Percent 2 3 28 5" xfId="18832"/>
    <cellStyle name="Percent 2 3 28 6" xfId="18833"/>
    <cellStyle name="Percent 2 3 28 7" xfId="18834"/>
    <cellStyle name="Percent 2 3 28 8" xfId="18835"/>
    <cellStyle name="Percent 2 3 28 9" xfId="18836"/>
    <cellStyle name="Percent 2 3 29" xfId="18837"/>
    <cellStyle name="Percent 2 3 29 10" xfId="18838"/>
    <cellStyle name="Percent 2 3 29 11" xfId="18839"/>
    <cellStyle name="Percent 2 3 29 12" xfId="18840"/>
    <cellStyle name="Percent 2 3 29 13" xfId="18841"/>
    <cellStyle name="Percent 2 3 29 14" xfId="18842"/>
    <cellStyle name="Percent 2 3 29 15" xfId="18843"/>
    <cellStyle name="Percent 2 3 29 16" xfId="18844"/>
    <cellStyle name="Percent 2 3 29 17" xfId="18845"/>
    <cellStyle name="Percent 2 3 29 2" xfId="18846"/>
    <cellStyle name="Percent 2 3 29 3" xfId="18847"/>
    <cellStyle name="Percent 2 3 29 4" xfId="18848"/>
    <cellStyle name="Percent 2 3 29 5" xfId="18849"/>
    <cellStyle name="Percent 2 3 29 6" xfId="18850"/>
    <cellStyle name="Percent 2 3 29 7" xfId="18851"/>
    <cellStyle name="Percent 2 3 29 8" xfId="18852"/>
    <cellStyle name="Percent 2 3 29 9" xfId="18853"/>
    <cellStyle name="Percent 2 3 3" xfId="18854"/>
    <cellStyle name="Percent 2 3 3 10" xfId="18855"/>
    <cellStyle name="Percent 2 3 3 11" xfId="18856"/>
    <cellStyle name="Percent 2 3 3 12" xfId="18857"/>
    <cellStyle name="Percent 2 3 3 13" xfId="18858"/>
    <cellStyle name="Percent 2 3 3 14" xfId="18859"/>
    <cellStyle name="Percent 2 3 3 15" xfId="18860"/>
    <cellStyle name="Percent 2 3 3 16" xfId="18861"/>
    <cellStyle name="Percent 2 3 3 17" xfId="18862"/>
    <cellStyle name="Percent 2 3 3 2" xfId="18863"/>
    <cellStyle name="Percent 2 3 3 3" xfId="18864"/>
    <cellStyle name="Percent 2 3 3 4" xfId="18865"/>
    <cellStyle name="Percent 2 3 3 5" xfId="18866"/>
    <cellStyle name="Percent 2 3 3 6" xfId="18867"/>
    <cellStyle name="Percent 2 3 3 7" xfId="18868"/>
    <cellStyle name="Percent 2 3 3 8" xfId="18869"/>
    <cellStyle name="Percent 2 3 3 9" xfId="18870"/>
    <cellStyle name="Percent 2 3 30" xfId="18871"/>
    <cellStyle name="Percent 2 3 30 10" xfId="18872"/>
    <cellStyle name="Percent 2 3 30 11" xfId="18873"/>
    <cellStyle name="Percent 2 3 30 12" xfId="18874"/>
    <cellStyle name="Percent 2 3 30 13" xfId="18875"/>
    <cellStyle name="Percent 2 3 30 14" xfId="18876"/>
    <cellStyle name="Percent 2 3 30 15" xfId="18877"/>
    <cellStyle name="Percent 2 3 30 16" xfId="18878"/>
    <cellStyle name="Percent 2 3 30 17" xfId="18879"/>
    <cellStyle name="Percent 2 3 30 2" xfId="18880"/>
    <cellStyle name="Percent 2 3 30 3" xfId="18881"/>
    <cellStyle name="Percent 2 3 30 4" xfId="18882"/>
    <cellStyle name="Percent 2 3 30 5" xfId="18883"/>
    <cellStyle name="Percent 2 3 30 6" xfId="18884"/>
    <cellStyle name="Percent 2 3 30 7" xfId="18885"/>
    <cellStyle name="Percent 2 3 30 8" xfId="18886"/>
    <cellStyle name="Percent 2 3 30 9" xfId="18887"/>
    <cellStyle name="Percent 2 3 31" xfId="18888"/>
    <cellStyle name="Percent 2 3 31 10" xfId="18889"/>
    <cellStyle name="Percent 2 3 31 11" xfId="18890"/>
    <cellStyle name="Percent 2 3 31 12" xfId="18891"/>
    <cellStyle name="Percent 2 3 31 13" xfId="18892"/>
    <cellStyle name="Percent 2 3 31 14" xfId="18893"/>
    <cellStyle name="Percent 2 3 31 15" xfId="18894"/>
    <cellStyle name="Percent 2 3 31 16" xfId="18895"/>
    <cellStyle name="Percent 2 3 31 17" xfId="18896"/>
    <cellStyle name="Percent 2 3 31 2" xfId="18897"/>
    <cellStyle name="Percent 2 3 31 3" xfId="18898"/>
    <cellStyle name="Percent 2 3 31 4" xfId="18899"/>
    <cellStyle name="Percent 2 3 31 5" xfId="18900"/>
    <cellStyle name="Percent 2 3 31 6" xfId="18901"/>
    <cellStyle name="Percent 2 3 31 7" xfId="18902"/>
    <cellStyle name="Percent 2 3 31 8" xfId="18903"/>
    <cellStyle name="Percent 2 3 31 9" xfId="18904"/>
    <cellStyle name="Percent 2 3 32" xfId="18905"/>
    <cellStyle name="Percent 2 3 32 10" xfId="18906"/>
    <cellStyle name="Percent 2 3 32 11" xfId="18907"/>
    <cellStyle name="Percent 2 3 32 12" xfId="18908"/>
    <cellStyle name="Percent 2 3 32 13" xfId="18909"/>
    <cellStyle name="Percent 2 3 32 14" xfId="18910"/>
    <cellStyle name="Percent 2 3 32 15" xfId="18911"/>
    <cellStyle name="Percent 2 3 32 16" xfId="18912"/>
    <cellStyle name="Percent 2 3 32 17" xfId="18913"/>
    <cellStyle name="Percent 2 3 32 2" xfId="18914"/>
    <cellStyle name="Percent 2 3 32 3" xfId="18915"/>
    <cellStyle name="Percent 2 3 32 4" xfId="18916"/>
    <cellStyle name="Percent 2 3 32 5" xfId="18917"/>
    <cellStyle name="Percent 2 3 32 6" xfId="18918"/>
    <cellStyle name="Percent 2 3 32 7" xfId="18919"/>
    <cellStyle name="Percent 2 3 32 8" xfId="18920"/>
    <cellStyle name="Percent 2 3 32 9" xfId="18921"/>
    <cellStyle name="Percent 2 3 33" xfId="18922"/>
    <cellStyle name="Percent 2 3 33 10" xfId="18923"/>
    <cellStyle name="Percent 2 3 33 11" xfId="18924"/>
    <cellStyle name="Percent 2 3 33 12" xfId="18925"/>
    <cellStyle name="Percent 2 3 33 13" xfId="18926"/>
    <cellStyle name="Percent 2 3 33 14" xfId="18927"/>
    <cellStyle name="Percent 2 3 33 15" xfId="18928"/>
    <cellStyle name="Percent 2 3 33 16" xfId="18929"/>
    <cellStyle name="Percent 2 3 33 17" xfId="18930"/>
    <cellStyle name="Percent 2 3 33 2" xfId="18931"/>
    <cellStyle name="Percent 2 3 33 3" xfId="18932"/>
    <cellStyle name="Percent 2 3 33 4" xfId="18933"/>
    <cellStyle name="Percent 2 3 33 5" xfId="18934"/>
    <cellStyle name="Percent 2 3 33 6" xfId="18935"/>
    <cellStyle name="Percent 2 3 33 7" xfId="18936"/>
    <cellStyle name="Percent 2 3 33 8" xfId="18937"/>
    <cellStyle name="Percent 2 3 33 9" xfId="18938"/>
    <cellStyle name="Percent 2 3 34" xfId="18939"/>
    <cellStyle name="Percent 2 3 34 10" xfId="18940"/>
    <cellStyle name="Percent 2 3 34 11" xfId="18941"/>
    <cellStyle name="Percent 2 3 34 12" xfId="18942"/>
    <cellStyle name="Percent 2 3 34 13" xfId="18943"/>
    <cellStyle name="Percent 2 3 34 14" xfId="18944"/>
    <cellStyle name="Percent 2 3 34 15" xfId="18945"/>
    <cellStyle name="Percent 2 3 34 16" xfId="18946"/>
    <cellStyle name="Percent 2 3 34 17" xfId="18947"/>
    <cellStyle name="Percent 2 3 34 2" xfId="18948"/>
    <cellStyle name="Percent 2 3 34 3" xfId="18949"/>
    <cellStyle name="Percent 2 3 34 4" xfId="18950"/>
    <cellStyle name="Percent 2 3 34 5" xfId="18951"/>
    <cellStyle name="Percent 2 3 34 6" xfId="18952"/>
    <cellStyle name="Percent 2 3 34 7" xfId="18953"/>
    <cellStyle name="Percent 2 3 34 8" xfId="18954"/>
    <cellStyle name="Percent 2 3 34 9" xfId="18955"/>
    <cellStyle name="Percent 2 3 35" xfId="18956"/>
    <cellStyle name="Percent 2 3 35 10" xfId="18957"/>
    <cellStyle name="Percent 2 3 35 11" xfId="18958"/>
    <cellStyle name="Percent 2 3 35 12" xfId="18959"/>
    <cellStyle name="Percent 2 3 35 13" xfId="18960"/>
    <cellStyle name="Percent 2 3 35 14" xfId="18961"/>
    <cellStyle name="Percent 2 3 35 15" xfId="18962"/>
    <cellStyle name="Percent 2 3 35 16" xfId="18963"/>
    <cellStyle name="Percent 2 3 35 17" xfId="18964"/>
    <cellStyle name="Percent 2 3 35 2" xfId="18965"/>
    <cellStyle name="Percent 2 3 35 3" xfId="18966"/>
    <cellStyle name="Percent 2 3 35 4" xfId="18967"/>
    <cellStyle name="Percent 2 3 35 5" xfId="18968"/>
    <cellStyle name="Percent 2 3 35 6" xfId="18969"/>
    <cellStyle name="Percent 2 3 35 7" xfId="18970"/>
    <cellStyle name="Percent 2 3 35 8" xfId="18971"/>
    <cellStyle name="Percent 2 3 35 9" xfId="18972"/>
    <cellStyle name="Percent 2 3 36" xfId="18973"/>
    <cellStyle name="Percent 2 3 36 10" xfId="18974"/>
    <cellStyle name="Percent 2 3 36 11" xfId="18975"/>
    <cellStyle name="Percent 2 3 36 12" xfId="18976"/>
    <cellStyle name="Percent 2 3 36 13" xfId="18977"/>
    <cellStyle name="Percent 2 3 36 14" xfId="18978"/>
    <cellStyle name="Percent 2 3 36 15" xfId="18979"/>
    <cellStyle name="Percent 2 3 36 16" xfId="18980"/>
    <cellStyle name="Percent 2 3 36 17" xfId="18981"/>
    <cellStyle name="Percent 2 3 36 2" xfId="18982"/>
    <cellStyle name="Percent 2 3 36 3" xfId="18983"/>
    <cellStyle name="Percent 2 3 36 4" xfId="18984"/>
    <cellStyle name="Percent 2 3 36 5" xfId="18985"/>
    <cellStyle name="Percent 2 3 36 6" xfId="18986"/>
    <cellStyle name="Percent 2 3 36 7" xfId="18987"/>
    <cellStyle name="Percent 2 3 36 8" xfId="18988"/>
    <cellStyle name="Percent 2 3 36 9" xfId="18989"/>
    <cellStyle name="Percent 2 3 37" xfId="18990"/>
    <cellStyle name="Percent 2 3 37 10" xfId="18991"/>
    <cellStyle name="Percent 2 3 37 11" xfId="18992"/>
    <cellStyle name="Percent 2 3 37 12" xfId="18993"/>
    <cellStyle name="Percent 2 3 37 13" xfId="18994"/>
    <cellStyle name="Percent 2 3 37 14" xfId="18995"/>
    <cellStyle name="Percent 2 3 37 15" xfId="18996"/>
    <cellStyle name="Percent 2 3 37 16" xfId="18997"/>
    <cellStyle name="Percent 2 3 37 17" xfId="18998"/>
    <cellStyle name="Percent 2 3 37 2" xfId="18999"/>
    <cellStyle name="Percent 2 3 37 3" xfId="19000"/>
    <cellStyle name="Percent 2 3 37 4" xfId="19001"/>
    <cellStyle name="Percent 2 3 37 5" xfId="19002"/>
    <cellStyle name="Percent 2 3 37 6" xfId="19003"/>
    <cellStyle name="Percent 2 3 37 7" xfId="19004"/>
    <cellStyle name="Percent 2 3 37 8" xfId="19005"/>
    <cellStyle name="Percent 2 3 37 9" xfId="19006"/>
    <cellStyle name="Percent 2 3 38" xfId="19007"/>
    <cellStyle name="Percent 2 3 38 10" xfId="19008"/>
    <cellStyle name="Percent 2 3 38 11" xfId="19009"/>
    <cellStyle name="Percent 2 3 38 12" xfId="19010"/>
    <cellStyle name="Percent 2 3 38 13" xfId="19011"/>
    <cellStyle name="Percent 2 3 38 14" xfId="19012"/>
    <cellStyle name="Percent 2 3 38 15" xfId="19013"/>
    <cellStyle name="Percent 2 3 38 16" xfId="19014"/>
    <cellStyle name="Percent 2 3 38 17" xfId="19015"/>
    <cellStyle name="Percent 2 3 38 2" xfId="19016"/>
    <cellStyle name="Percent 2 3 38 3" xfId="19017"/>
    <cellStyle name="Percent 2 3 38 4" xfId="19018"/>
    <cellStyle name="Percent 2 3 38 5" xfId="19019"/>
    <cellStyle name="Percent 2 3 38 6" xfId="19020"/>
    <cellStyle name="Percent 2 3 38 7" xfId="19021"/>
    <cellStyle name="Percent 2 3 38 8" xfId="19022"/>
    <cellStyle name="Percent 2 3 38 9" xfId="19023"/>
    <cellStyle name="Percent 2 3 39" xfId="19024"/>
    <cellStyle name="Percent 2 3 39 10" xfId="19025"/>
    <cellStyle name="Percent 2 3 39 11" xfId="19026"/>
    <cellStyle name="Percent 2 3 39 12" xfId="19027"/>
    <cellStyle name="Percent 2 3 39 13" xfId="19028"/>
    <cellStyle name="Percent 2 3 39 14" xfId="19029"/>
    <cellStyle name="Percent 2 3 39 15" xfId="19030"/>
    <cellStyle name="Percent 2 3 39 16" xfId="19031"/>
    <cellStyle name="Percent 2 3 39 17" xfId="19032"/>
    <cellStyle name="Percent 2 3 39 2" xfId="19033"/>
    <cellStyle name="Percent 2 3 39 3" xfId="19034"/>
    <cellStyle name="Percent 2 3 39 4" xfId="19035"/>
    <cellStyle name="Percent 2 3 39 5" xfId="19036"/>
    <cellStyle name="Percent 2 3 39 6" xfId="19037"/>
    <cellStyle name="Percent 2 3 39 7" xfId="19038"/>
    <cellStyle name="Percent 2 3 39 8" xfId="19039"/>
    <cellStyle name="Percent 2 3 39 9" xfId="19040"/>
    <cellStyle name="Percent 2 3 4" xfId="19041"/>
    <cellStyle name="Percent 2 3 4 10" xfId="19042"/>
    <cellStyle name="Percent 2 3 4 11" xfId="19043"/>
    <cellStyle name="Percent 2 3 4 12" xfId="19044"/>
    <cellStyle name="Percent 2 3 4 13" xfId="19045"/>
    <cellStyle name="Percent 2 3 4 14" xfId="19046"/>
    <cellStyle name="Percent 2 3 4 15" xfId="19047"/>
    <cellStyle name="Percent 2 3 4 16" xfId="19048"/>
    <cellStyle name="Percent 2 3 4 17" xfId="19049"/>
    <cellStyle name="Percent 2 3 4 2" xfId="19050"/>
    <cellStyle name="Percent 2 3 4 3" xfId="19051"/>
    <cellStyle name="Percent 2 3 4 4" xfId="19052"/>
    <cellStyle name="Percent 2 3 4 5" xfId="19053"/>
    <cellStyle name="Percent 2 3 4 6" xfId="19054"/>
    <cellStyle name="Percent 2 3 4 7" xfId="19055"/>
    <cellStyle name="Percent 2 3 4 8" xfId="19056"/>
    <cellStyle name="Percent 2 3 4 9" xfId="19057"/>
    <cellStyle name="Percent 2 3 40" xfId="19058"/>
    <cellStyle name="Percent 2 3 40 10" xfId="19059"/>
    <cellStyle name="Percent 2 3 40 11" xfId="19060"/>
    <cellStyle name="Percent 2 3 40 12" xfId="19061"/>
    <cellStyle name="Percent 2 3 40 13" xfId="19062"/>
    <cellStyle name="Percent 2 3 40 14" xfId="19063"/>
    <cellStyle name="Percent 2 3 40 15" xfId="19064"/>
    <cellStyle name="Percent 2 3 40 16" xfId="19065"/>
    <cellStyle name="Percent 2 3 40 17" xfId="19066"/>
    <cellStyle name="Percent 2 3 40 2" xfId="19067"/>
    <cellStyle name="Percent 2 3 40 3" xfId="19068"/>
    <cellStyle name="Percent 2 3 40 4" xfId="19069"/>
    <cellStyle name="Percent 2 3 40 5" xfId="19070"/>
    <cellStyle name="Percent 2 3 40 6" xfId="19071"/>
    <cellStyle name="Percent 2 3 40 7" xfId="19072"/>
    <cellStyle name="Percent 2 3 40 8" xfId="19073"/>
    <cellStyle name="Percent 2 3 40 9" xfId="19074"/>
    <cellStyle name="Percent 2 3 41" xfId="19075"/>
    <cellStyle name="Percent 2 3 41 10" xfId="19076"/>
    <cellStyle name="Percent 2 3 41 11" xfId="19077"/>
    <cellStyle name="Percent 2 3 41 12" xfId="19078"/>
    <cellStyle name="Percent 2 3 41 13" xfId="19079"/>
    <cellStyle name="Percent 2 3 41 14" xfId="19080"/>
    <cellStyle name="Percent 2 3 41 15" xfId="19081"/>
    <cellStyle name="Percent 2 3 41 16" xfId="19082"/>
    <cellStyle name="Percent 2 3 41 17" xfId="19083"/>
    <cellStyle name="Percent 2 3 41 2" xfId="19084"/>
    <cellStyle name="Percent 2 3 41 3" xfId="19085"/>
    <cellStyle name="Percent 2 3 41 4" xfId="19086"/>
    <cellStyle name="Percent 2 3 41 5" xfId="19087"/>
    <cellStyle name="Percent 2 3 41 6" xfId="19088"/>
    <cellStyle name="Percent 2 3 41 7" xfId="19089"/>
    <cellStyle name="Percent 2 3 41 8" xfId="19090"/>
    <cellStyle name="Percent 2 3 41 9" xfId="19091"/>
    <cellStyle name="Percent 2 3 42" xfId="19092"/>
    <cellStyle name="Percent 2 3 42 10" xfId="19093"/>
    <cellStyle name="Percent 2 3 42 11" xfId="19094"/>
    <cellStyle name="Percent 2 3 42 12" xfId="19095"/>
    <cellStyle name="Percent 2 3 42 13" xfId="19096"/>
    <cellStyle name="Percent 2 3 42 14" xfId="19097"/>
    <cellStyle name="Percent 2 3 42 15" xfId="19098"/>
    <cellStyle name="Percent 2 3 42 16" xfId="19099"/>
    <cellStyle name="Percent 2 3 42 17" xfId="19100"/>
    <cellStyle name="Percent 2 3 42 2" xfId="19101"/>
    <cellStyle name="Percent 2 3 42 3" xfId="19102"/>
    <cellStyle name="Percent 2 3 42 4" xfId="19103"/>
    <cellStyle name="Percent 2 3 42 5" xfId="19104"/>
    <cellStyle name="Percent 2 3 42 6" xfId="19105"/>
    <cellStyle name="Percent 2 3 42 7" xfId="19106"/>
    <cellStyle name="Percent 2 3 42 8" xfId="19107"/>
    <cellStyle name="Percent 2 3 42 9" xfId="19108"/>
    <cellStyle name="Percent 2 3 43" xfId="19109"/>
    <cellStyle name="Percent 2 3 43 10" xfId="19110"/>
    <cellStyle name="Percent 2 3 43 11" xfId="19111"/>
    <cellStyle name="Percent 2 3 43 12" xfId="19112"/>
    <cellStyle name="Percent 2 3 43 13" xfId="19113"/>
    <cellStyle name="Percent 2 3 43 14" xfId="19114"/>
    <cellStyle name="Percent 2 3 43 15" xfId="19115"/>
    <cellStyle name="Percent 2 3 43 16" xfId="19116"/>
    <cellStyle name="Percent 2 3 43 17" xfId="19117"/>
    <cellStyle name="Percent 2 3 43 2" xfId="19118"/>
    <cellStyle name="Percent 2 3 43 3" xfId="19119"/>
    <cellStyle name="Percent 2 3 43 4" xfId="19120"/>
    <cellStyle name="Percent 2 3 43 5" xfId="19121"/>
    <cellStyle name="Percent 2 3 43 6" xfId="19122"/>
    <cellStyle name="Percent 2 3 43 7" xfId="19123"/>
    <cellStyle name="Percent 2 3 43 8" xfId="19124"/>
    <cellStyle name="Percent 2 3 43 9" xfId="19125"/>
    <cellStyle name="Percent 2 3 44" xfId="19126"/>
    <cellStyle name="Percent 2 3 44 10" xfId="19127"/>
    <cellStyle name="Percent 2 3 44 11" xfId="19128"/>
    <cellStyle name="Percent 2 3 44 12" xfId="19129"/>
    <cellStyle name="Percent 2 3 44 13" xfId="19130"/>
    <cellStyle name="Percent 2 3 44 14" xfId="19131"/>
    <cellStyle name="Percent 2 3 44 15" xfId="19132"/>
    <cellStyle name="Percent 2 3 44 16" xfId="19133"/>
    <cellStyle name="Percent 2 3 44 17" xfId="19134"/>
    <cellStyle name="Percent 2 3 44 2" xfId="19135"/>
    <cellStyle name="Percent 2 3 44 3" xfId="19136"/>
    <cellStyle name="Percent 2 3 44 4" xfId="19137"/>
    <cellStyle name="Percent 2 3 44 5" xfId="19138"/>
    <cellStyle name="Percent 2 3 44 6" xfId="19139"/>
    <cellStyle name="Percent 2 3 44 7" xfId="19140"/>
    <cellStyle name="Percent 2 3 44 8" xfId="19141"/>
    <cellStyle name="Percent 2 3 44 9" xfId="19142"/>
    <cellStyle name="Percent 2 3 45" xfId="19143"/>
    <cellStyle name="Percent 2 3 45 10" xfId="19144"/>
    <cellStyle name="Percent 2 3 45 11" xfId="19145"/>
    <cellStyle name="Percent 2 3 45 12" xfId="19146"/>
    <cellStyle name="Percent 2 3 45 13" xfId="19147"/>
    <cellStyle name="Percent 2 3 45 14" xfId="19148"/>
    <cellStyle name="Percent 2 3 45 15" xfId="19149"/>
    <cellStyle name="Percent 2 3 45 16" xfId="19150"/>
    <cellStyle name="Percent 2 3 45 17" xfId="19151"/>
    <cellStyle name="Percent 2 3 45 2" xfId="19152"/>
    <cellStyle name="Percent 2 3 45 3" xfId="19153"/>
    <cellStyle name="Percent 2 3 45 4" xfId="19154"/>
    <cellStyle name="Percent 2 3 45 5" xfId="19155"/>
    <cellStyle name="Percent 2 3 45 6" xfId="19156"/>
    <cellStyle name="Percent 2 3 45 7" xfId="19157"/>
    <cellStyle name="Percent 2 3 45 8" xfId="19158"/>
    <cellStyle name="Percent 2 3 45 9" xfId="19159"/>
    <cellStyle name="Percent 2 3 46" xfId="19160"/>
    <cellStyle name="Percent 2 3 46 10" xfId="19161"/>
    <cellStyle name="Percent 2 3 46 11" xfId="19162"/>
    <cellStyle name="Percent 2 3 46 12" xfId="19163"/>
    <cellStyle name="Percent 2 3 46 13" xfId="19164"/>
    <cellStyle name="Percent 2 3 46 14" xfId="19165"/>
    <cellStyle name="Percent 2 3 46 15" xfId="19166"/>
    <cellStyle name="Percent 2 3 46 16" xfId="19167"/>
    <cellStyle name="Percent 2 3 46 17" xfId="19168"/>
    <cellStyle name="Percent 2 3 46 2" xfId="19169"/>
    <cellStyle name="Percent 2 3 46 3" xfId="19170"/>
    <cellStyle name="Percent 2 3 46 4" xfId="19171"/>
    <cellStyle name="Percent 2 3 46 5" xfId="19172"/>
    <cellStyle name="Percent 2 3 46 6" xfId="19173"/>
    <cellStyle name="Percent 2 3 46 7" xfId="19174"/>
    <cellStyle name="Percent 2 3 46 8" xfId="19175"/>
    <cellStyle name="Percent 2 3 46 9" xfId="19176"/>
    <cellStyle name="Percent 2 3 47" xfId="19177"/>
    <cellStyle name="Percent 2 3 47 10" xfId="19178"/>
    <cellStyle name="Percent 2 3 47 11" xfId="19179"/>
    <cellStyle name="Percent 2 3 47 12" xfId="19180"/>
    <cellStyle name="Percent 2 3 47 13" xfId="19181"/>
    <cellStyle name="Percent 2 3 47 14" xfId="19182"/>
    <cellStyle name="Percent 2 3 47 15" xfId="19183"/>
    <cellStyle name="Percent 2 3 47 16" xfId="19184"/>
    <cellStyle name="Percent 2 3 47 17" xfId="19185"/>
    <cellStyle name="Percent 2 3 47 2" xfId="19186"/>
    <cellStyle name="Percent 2 3 47 3" xfId="19187"/>
    <cellStyle name="Percent 2 3 47 4" xfId="19188"/>
    <cellStyle name="Percent 2 3 47 5" xfId="19189"/>
    <cellStyle name="Percent 2 3 47 6" xfId="19190"/>
    <cellStyle name="Percent 2 3 47 7" xfId="19191"/>
    <cellStyle name="Percent 2 3 47 8" xfId="19192"/>
    <cellStyle name="Percent 2 3 47 9" xfId="19193"/>
    <cellStyle name="Percent 2 3 5" xfId="19194"/>
    <cellStyle name="Percent 2 3 5 10" xfId="19195"/>
    <cellStyle name="Percent 2 3 5 11" xfId="19196"/>
    <cellStyle name="Percent 2 3 5 12" xfId="19197"/>
    <cellStyle name="Percent 2 3 5 13" xfId="19198"/>
    <cellStyle name="Percent 2 3 5 14" xfId="19199"/>
    <cellStyle name="Percent 2 3 5 15" xfId="19200"/>
    <cellStyle name="Percent 2 3 5 16" xfId="19201"/>
    <cellStyle name="Percent 2 3 5 17" xfId="19202"/>
    <cellStyle name="Percent 2 3 5 2" xfId="19203"/>
    <cellStyle name="Percent 2 3 5 3" xfId="19204"/>
    <cellStyle name="Percent 2 3 5 4" xfId="19205"/>
    <cellStyle name="Percent 2 3 5 5" xfId="19206"/>
    <cellStyle name="Percent 2 3 5 6" xfId="19207"/>
    <cellStyle name="Percent 2 3 5 7" xfId="19208"/>
    <cellStyle name="Percent 2 3 5 8" xfId="19209"/>
    <cellStyle name="Percent 2 3 5 9" xfId="19210"/>
    <cellStyle name="Percent 2 3 6" xfId="19211"/>
    <cellStyle name="Percent 2 3 6 10" xfId="19212"/>
    <cellStyle name="Percent 2 3 6 11" xfId="19213"/>
    <cellStyle name="Percent 2 3 6 12" xfId="19214"/>
    <cellStyle name="Percent 2 3 6 13" xfId="19215"/>
    <cellStyle name="Percent 2 3 6 14" xfId="19216"/>
    <cellStyle name="Percent 2 3 6 15" xfId="19217"/>
    <cellStyle name="Percent 2 3 6 16" xfId="19218"/>
    <cellStyle name="Percent 2 3 6 17" xfId="19219"/>
    <cellStyle name="Percent 2 3 6 2" xfId="19220"/>
    <cellStyle name="Percent 2 3 6 3" xfId="19221"/>
    <cellStyle name="Percent 2 3 6 4" xfId="19222"/>
    <cellStyle name="Percent 2 3 6 5" xfId="19223"/>
    <cellStyle name="Percent 2 3 6 6" xfId="19224"/>
    <cellStyle name="Percent 2 3 6 7" xfId="19225"/>
    <cellStyle name="Percent 2 3 6 8" xfId="19226"/>
    <cellStyle name="Percent 2 3 6 9" xfId="19227"/>
    <cellStyle name="Percent 2 3 7" xfId="19228"/>
    <cellStyle name="Percent 2 3 7 10" xfId="19229"/>
    <cellStyle name="Percent 2 3 7 11" xfId="19230"/>
    <cellStyle name="Percent 2 3 7 12" xfId="19231"/>
    <cellStyle name="Percent 2 3 7 13" xfId="19232"/>
    <cellStyle name="Percent 2 3 7 14" xfId="19233"/>
    <cellStyle name="Percent 2 3 7 15" xfId="19234"/>
    <cellStyle name="Percent 2 3 7 16" xfId="19235"/>
    <cellStyle name="Percent 2 3 7 17" xfId="19236"/>
    <cellStyle name="Percent 2 3 7 2" xfId="19237"/>
    <cellStyle name="Percent 2 3 7 3" xfId="19238"/>
    <cellStyle name="Percent 2 3 7 4" xfId="19239"/>
    <cellStyle name="Percent 2 3 7 5" xfId="19240"/>
    <cellStyle name="Percent 2 3 7 6" xfId="19241"/>
    <cellStyle name="Percent 2 3 7 7" xfId="19242"/>
    <cellStyle name="Percent 2 3 7 8" xfId="19243"/>
    <cellStyle name="Percent 2 3 7 9" xfId="19244"/>
    <cellStyle name="Percent 2 3 8" xfId="19245"/>
    <cellStyle name="Percent 2 3 8 10" xfId="19246"/>
    <cellStyle name="Percent 2 3 8 11" xfId="19247"/>
    <cellStyle name="Percent 2 3 8 12" xfId="19248"/>
    <cellStyle name="Percent 2 3 8 13" xfId="19249"/>
    <cellStyle name="Percent 2 3 8 14" xfId="19250"/>
    <cellStyle name="Percent 2 3 8 15" xfId="19251"/>
    <cellStyle name="Percent 2 3 8 16" xfId="19252"/>
    <cellStyle name="Percent 2 3 8 17" xfId="19253"/>
    <cellStyle name="Percent 2 3 8 2" xfId="19254"/>
    <cellStyle name="Percent 2 3 8 3" xfId="19255"/>
    <cellStyle name="Percent 2 3 8 4" xfId="19256"/>
    <cellStyle name="Percent 2 3 8 5" xfId="19257"/>
    <cellStyle name="Percent 2 3 8 6" xfId="19258"/>
    <cellStyle name="Percent 2 3 8 7" xfId="19259"/>
    <cellStyle name="Percent 2 3 8 8" xfId="19260"/>
    <cellStyle name="Percent 2 3 8 9" xfId="19261"/>
    <cellStyle name="Percent 2 3 9" xfId="19262"/>
    <cellStyle name="Percent 2 3 9 10" xfId="19263"/>
    <cellStyle name="Percent 2 3 9 11" xfId="19264"/>
    <cellStyle name="Percent 2 3 9 12" xfId="19265"/>
    <cellStyle name="Percent 2 3 9 13" xfId="19266"/>
    <cellStyle name="Percent 2 3 9 14" xfId="19267"/>
    <cellStyle name="Percent 2 3 9 15" xfId="19268"/>
    <cellStyle name="Percent 2 3 9 16" xfId="19269"/>
    <cellStyle name="Percent 2 3 9 17" xfId="19270"/>
    <cellStyle name="Percent 2 3 9 2" xfId="19271"/>
    <cellStyle name="Percent 2 3 9 3" xfId="19272"/>
    <cellStyle name="Percent 2 3 9 4" xfId="19273"/>
    <cellStyle name="Percent 2 3 9 5" xfId="19274"/>
    <cellStyle name="Percent 2 3 9 6" xfId="19275"/>
    <cellStyle name="Percent 2 3 9 7" xfId="19276"/>
    <cellStyle name="Percent 2 3 9 8" xfId="19277"/>
    <cellStyle name="Percent 2 3 9 9" xfId="19278"/>
    <cellStyle name="Percent 2 30" xfId="19279"/>
    <cellStyle name="Percent 2 30 10" xfId="19280"/>
    <cellStyle name="Percent 2 30 11" xfId="19281"/>
    <cellStyle name="Percent 2 30 12" xfId="19282"/>
    <cellStyle name="Percent 2 30 13" xfId="19283"/>
    <cellStyle name="Percent 2 30 14" xfId="19284"/>
    <cellStyle name="Percent 2 30 15" xfId="19285"/>
    <cellStyle name="Percent 2 30 16" xfId="19286"/>
    <cellStyle name="Percent 2 30 17" xfId="19287"/>
    <cellStyle name="Percent 2 30 2" xfId="19288"/>
    <cellStyle name="Percent 2 30 3" xfId="19289"/>
    <cellStyle name="Percent 2 30 4" xfId="19290"/>
    <cellStyle name="Percent 2 30 5" xfId="19291"/>
    <cellStyle name="Percent 2 30 6" xfId="19292"/>
    <cellStyle name="Percent 2 30 7" xfId="19293"/>
    <cellStyle name="Percent 2 30 8" xfId="19294"/>
    <cellStyle name="Percent 2 30 9" xfId="19295"/>
    <cellStyle name="Percent 2 31" xfId="19296"/>
    <cellStyle name="Percent 2 31 10" xfId="19297"/>
    <cellStyle name="Percent 2 31 11" xfId="19298"/>
    <cellStyle name="Percent 2 31 12" xfId="19299"/>
    <cellStyle name="Percent 2 31 13" xfId="19300"/>
    <cellStyle name="Percent 2 31 14" xfId="19301"/>
    <cellStyle name="Percent 2 31 15" xfId="19302"/>
    <cellStyle name="Percent 2 31 16" xfId="19303"/>
    <cellStyle name="Percent 2 31 17" xfId="19304"/>
    <cellStyle name="Percent 2 31 2" xfId="19305"/>
    <cellStyle name="Percent 2 31 3" xfId="19306"/>
    <cellStyle name="Percent 2 31 4" xfId="19307"/>
    <cellStyle name="Percent 2 31 5" xfId="19308"/>
    <cellStyle name="Percent 2 31 6" xfId="19309"/>
    <cellStyle name="Percent 2 31 7" xfId="19310"/>
    <cellStyle name="Percent 2 31 8" xfId="19311"/>
    <cellStyle name="Percent 2 31 9" xfId="19312"/>
    <cellStyle name="Percent 2 32" xfId="19313"/>
    <cellStyle name="Percent 2 32 10" xfId="19314"/>
    <cellStyle name="Percent 2 32 11" xfId="19315"/>
    <cellStyle name="Percent 2 32 12" xfId="19316"/>
    <cellStyle name="Percent 2 32 13" xfId="19317"/>
    <cellStyle name="Percent 2 32 14" xfId="19318"/>
    <cellStyle name="Percent 2 32 15" xfId="19319"/>
    <cellStyle name="Percent 2 32 16" xfId="19320"/>
    <cellStyle name="Percent 2 32 17" xfId="19321"/>
    <cellStyle name="Percent 2 32 2" xfId="19322"/>
    <cellStyle name="Percent 2 32 3" xfId="19323"/>
    <cellStyle name="Percent 2 32 4" xfId="19324"/>
    <cellStyle name="Percent 2 32 5" xfId="19325"/>
    <cellStyle name="Percent 2 32 6" xfId="19326"/>
    <cellStyle name="Percent 2 32 7" xfId="19327"/>
    <cellStyle name="Percent 2 32 8" xfId="19328"/>
    <cellStyle name="Percent 2 32 9" xfId="19329"/>
    <cellStyle name="Percent 2 33" xfId="19330"/>
    <cellStyle name="Percent 2 33 10" xfId="19331"/>
    <cellStyle name="Percent 2 33 11" xfId="19332"/>
    <cellStyle name="Percent 2 33 12" xfId="19333"/>
    <cellStyle name="Percent 2 33 13" xfId="19334"/>
    <cellStyle name="Percent 2 33 14" xfId="19335"/>
    <cellStyle name="Percent 2 33 15" xfId="19336"/>
    <cellStyle name="Percent 2 33 16" xfId="19337"/>
    <cellStyle name="Percent 2 33 17" xfId="19338"/>
    <cellStyle name="Percent 2 33 2" xfId="19339"/>
    <cellStyle name="Percent 2 33 3" xfId="19340"/>
    <cellStyle name="Percent 2 33 4" xfId="19341"/>
    <cellStyle name="Percent 2 33 5" xfId="19342"/>
    <cellStyle name="Percent 2 33 6" xfId="19343"/>
    <cellStyle name="Percent 2 33 7" xfId="19344"/>
    <cellStyle name="Percent 2 33 8" xfId="19345"/>
    <cellStyle name="Percent 2 33 9" xfId="19346"/>
    <cellStyle name="Percent 2 34" xfId="19347"/>
    <cellStyle name="Percent 2 34 10" xfId="19348"/>
    <cellStyle name="Percent 2 34 11" xfId="19349"/>
    <cellStyle name="Percent 2 34 12" xfId="19350"/>
    <cellStyle name="Percent 2 34 13" xfId="19351"/>
    <cellStyle name="Percent 2 34 14" xfId="19352"/>
    <cellStyle name="Percent 2 34 15" xfId="19353"/>
    <cellStyle name="Percent 2 34 16" xfId="19354"/>
    <cellStyle name="Percent 2 34 17" xfId="19355"/>
    <cellStyle name="Percent 2 34 2" xfId="19356"/>
    <cellStyle name="Percent 2 34 3" xfId="19357"/>
    <cellStyle name="Percent 2 34 4" xfId="19358"/>
    <cellStyle name="Percent 2 34 5" xfId="19359"/>
    <cellStyle name="Percent 2 34 6" xfId="19360"/>
    <cellStyle name="Percent 2 34 7" xfId="19361"/>
    <cellStyle name="Percent 2 34 8" xfId="19362"/>
    <cellStyle name="Percent 2 34 9" xfId="19363"/>
    <cellStyle name="Percent 2 35" xfId="19364"/>
    <cellStyle name="Percent 2 35 10" xfId="19365"/>
    <cellStyle name="Percent 2 35 11" xfId="19366"/>
    <cellStyle name="Percent 2 35 12" xfId="19367"/>
    <cellStyle name="Percent 2 35 13" xfId="19368"/>
    <cellStyle name="Percent 2 35 14" xfId="19369"/>
    <cellStyle name="Percent 2 35 15" xfId="19370"/>
    <cellStyle name="Percent 2 35 16" xfId="19371"/>
    <cellStyle name="Percent 2 35 17" xfId="19372"/>
    <cellStyle name="Percent 2 35 2" xfId="19373"/>
    <cellStyle name="Percent 2 35 3" xfId="19374"/>
    <cellStyle name="Percent 2 35 4" xfId="19375"/>
    <cellStyle name="Percent 2 35 5" xfId="19376"/>
    <cellStyle name="Percent 2 35 6" xfId="19377"/>
    <cellStyle name="Percent 2 35 7" xfId="19378"/>
    <cellStyle name="Percent 2 35 8" xfId="19379"/>
    <cellStyle name="Percent 2 35 9" xfId="19380"/>
    <cellStyle name="Percent 2 36" xfId="19381"/>
    <cellStyle name="Percent 2 36 10" xfId="19382"/>
    <cellStyle name="Percent 2 36 11" xfId="19383"/>
    <cellStyle name="Percent 2 36 12" xfId="19384"/>
    <cellStyle name="Percent 2 36 13" xfId="19385"/>
    <cellStyle name="Percent 2 36 14" xfId="19386"/>
    <cellStyle name="Percent 2 36 15" xfId="19387"/>
    <cellStyle name="Percent 2 36 16" xfId="19388"/>
    <cellStyle name="Percent 2 36 17" xfId="19389"/>
    <cellStyle name="Percent 2 36 2" xfId="19390"/>
    <cellStyle name="Percent 2 36 3" xfId="19391"/>
    <cellStyle name="Percent 2 36 4" xfId="19392"/>
    <cellStyle name="Percent 2 36 5" xfId="19393"/>
    <cellStyle name="Percent 2 36 6" xfId="19394"/>
    <cellStyle name="Percent 2 36 7" xfId="19395"/>
    <cellStyle name="Percent 2 36 8" xfId="19396"/>
    <cellStyle name="Percent 2 36 9" xfId="19397"/>
    <cellStyle name="Percent 2 37" xfId="19398"/>
    <cellStyle name="Percent 2 37 10" xfId="19399"/>
    <cellStyle name="Percent 2 37 11" xfId="19400"/>
    <cellStyle name="Percent 2 37 12" xfId="19401"/>
    <cellStyle name="Percent 2 37 13" xfId="19402"/>
    <cellStyle name="Percent 2 37 14" xfId="19403"/>
    <cellStyle name="Percent 2 37 15" xfId="19404"/>
    <cellStyle name="Percent 2 37 16" xfId="19405"/>
    <cellStyle name="Percent 2 37 17" xfId="19406"/>
    <cellStyle name="Percent 2 37 2" xfId="19407"/>
    <cellStyle name="Percent 2 37 3" xfId="19408"/>
    <cellStyle name="Percent 2 37 4" xfId="19409"/>
    <cellStyle name="Percent 2 37 5" xfId="19410"/>
    <cellStyle name="Percent 2 37 6" xfId="19411"/>
    <cellStyle name="Percent 2 37 7" xfId="19412"/>
    <cellStyle name="Percent 2 37 8" xfId="19413"/>
    <cellStyle name="Percent 2 37 9" xfId="19414"/>
    <cellStyle name="Percent 2 38" xfId="19415"/>
    <cellStyle name="Percent 2 38 10" xfId="19416"/>
    <cellStyle name="Percent 2 38 11" xfId="19417"/>
    <cellStyle name="Percent 2 38 12" xfId="19418"/>
    <cellStyle name="Percent 2 38 13" xfId="19419"/>
    <cellStyle name="Percent 2 38 14" xfId="19420"/>
    <cellStyle name="Percent 2 38 15" xfId="19421"/>
    <cellStyle name="Percent 2 38 16" xfId="19422"/>
    <cellStyle name="Percent 2 38 17" xfId="19423"/>
    <cellStyle name="Percent 2 38 2" xfId="19424"/>
    <cellStyle name="Percent 2 38 3" xfId="19425"/>
    <cellStyle name="Percent 2 38 4" xfId="19426"/>
    <cellStyle name="Percent 2 38 5" xfId="19427"/>
    <cellStyle name="Percent 2 38 6" xfId="19428"/>
    <cellStyle name="Percent 2 38 7" xfId="19429"/>
    <cellStyle name="Percent 2 38 8" xfId="19430"/>
    <cellStyle name="Percent 2 38 9" xfId="19431"/>
    <cellStyle name="Percent 2 39" xfId="19432"/>
    <cellStyle name="Percent 2 39 10" xfId="19433"/>
    <cellStyle name="Percent 2 39 11" xfId="19434"/>
    <cellStyle name="Percent 2 39 12" xfId="19435"/>
    <cellStyle name="Percent 2 39 13" xfId="19436"/>
    <cellStyle name="Percent 2 39 14" xfId="19437"/>
    <cellStyle name="Percent 2 39 15" xfId="19438"/>
    <cellStyle name="Percent 2 39 16" xfId="19439"/>
    <cellStyle name="Percent 2 39 17" xfId="19440"/>
    <cellStyle name="Percent 2 39 2" xfId="19441"/>
    <cellStyle name="Percent 2 39 3" xfId="19442"/>
    <cellStyle name="Percent 2 39 4" xfId="19443"/>
    <cellStyle name="Percent 2 39 5" xfId="19444"/>
    <cellStyle name="Percent 2 39 6" xfId="19445"/>
    <cellStyle name="Percent 2 39 7" xfId="19446"/>
    <cellStyle name="Percent 2 39 8" xfId="19447"/>
    <cellStyle name="Percent 2 39 9" xfId="19448"/>
    <cellStyle name="Percent 2 4" xfId="19449"/>
    <cellStyle name="Percent 2 4 10" xfId="19450"/>
    <cellStyle name="Percent 2 4 11" xfId="19451"/>
    <cellStyle name="Percent 2 4 12" xfId="19452"/>
    <cellStyle name="Percent 2 4 13" xfId="19453"/>
    <cellStyle name="Percent 2 4 14" xfId="19454"/>
    <cellStyle name="Percent 2 4 15" xfId="19455"/>
    <cellStyle name="Percent 2 4 16" xfId="19456"/>
    <cellStyle name="Percent 2 4 17" xfId="19457"/>
    <cellStyle name="Percent 2 4 2" xfId="19458"/>
    <cellStyle name="Percent 2 4 3" xfId="19459"/>
    <cellStyle name="Percent 2 4 4" xfId="19460"/>
    <cellStyle name="Percent 2 4 5" xfId="19461"/>
    <cellStyle name="Percent 2 4 6" xfId="19462"/>
    <cellStyle name="Percent 2 4 7" xfId="19463"/>
    <cellStyle name="Percent 2 4 8" xfId="19464"/>
    <cellStyle name="Percent 2 4 9" xfId="19465"/>
    <cellStyle name="Percent 2 40" xfId="19466"/>
    <cellStyle name="Percent 2 40 10" xfId="19467"/>
    <cellStyle name="Percent 2 40 11" xfId="19468"/>
    <cellStyle name="Percent 2 40 12" xfId="19469"/>
    <cellStyle name="Percent 2 40 13" xfId="19470"/>
    <cellStyle name="Percent 2 40 14" xfId="19471"/>
    <cellStyle name="Percent 2 40 15" xfId="19472"/>
    <cellStyle name="Percent 2 40 16" xfId="19473"/>
    <cellStyle name="Percent 2 40 17" xfId="19474"/>
    <cellStyle name="Percent 2 40 2" xfId="19475"/>
    <cellStyle name="Percent 2 40 3" xfId="19476"/>
    <cellStyle name="Percent 2 40 4" xfId="19477"/>
    <cellStyle name="Percent 2 40 5" xfId="19478"/>
    <cellStyle name="Percent 2 40 6" xfId="19479"/>
    <cellStyle name="Percent 2 40 7" xfId="19480"/>
    <cellStyle name="Percent 2 40 8" xfId="19481"/>
    <cellStyle name="Percent 2 40 9" xfId="19482"/>
    <cellStyle name="Percent 2 41" xfId="19483"/>
    <cellStyle name="Percent 2 41 10" xfId="19484"/>
    <cellStyle name="Percent 2 41 11" xfId="19485"/>
    <cellStyle name="Percent 2 41 12" xfId="19486"/>
    <cellStyle name="Percent 2 41 13" xfId="19487"/>
    <cellStyle name="Percent 2 41 14" xfId="19488"/>
    <cellStyle name="Percent 2 41 15" xfId="19489"/>
    <cellStyle name="Percent 2 41 16" xfId="19490"/>
    <cellStyle name="Percent 2 41 17" xfId="19491"/>
    <cellStyle name="Percent 2 41 2" xfId="19492"/>
    <cellStyle name="Percent 2 41 3" xfId="19493"/>
    <cellStyle name="Percent 2 41 4" xfId="19494"/>
    <cellStyle name="Percent 2 41 5" xfId="19495"/>
    <cellStyle name="Percent 2 41 6" xfId="19496"/>
    <cellStyle name="Percent 2 41 7" xfId="19497"/>
    <cellStyle name="Percent 2 41 8" xfId="19498"/>
    <cellStyle name="Percent 2 41 9" xfId="19499"/>
    <cellStyle name="Percent 2 42" xfId="19500"/>
    <cellStyle name="Percent 2 42 10" xfId="19501"/>
    <cellStyle name="Percent 2 42 11" xfId="19502"/>
    <cellStyle name="Percent 2 42 12" xfId="19503"/>
    <cellStyle name="Percent 2 42 13" xfId="19504"/>
    <cellStyle name="Percent 2 42 14" xfId="19505"/>
    <cellStyle name="Percent 2 42 15" xfId="19506"/>
    <cellStyle name="Percent 2 42 16" xfId="19507"/>
    <cellStyle name="Percent 2 42 17" xfId="19508"/>
    <cellStyle name="Percent 2 42 2" xfId="19509"/>
    <cellStyle name="Percent 2 42 3" xfId="19510"/>
    <cellStyle name="Percent 2 42 4" xfId="19511"/>
    <cellStyle name="Percent 2 42 5" xfId="19512"/>
    <cellStyle name="Percent 2 42 6" xfId="19513"/>
    <cellStyle name="Percent 2 42 7" xfId="19514"/>
    <cellStyle name="Percent 2 42 8" xfId="19515"/>
    <cellStyle name="Percent 2 42 9" xfId="19516"/>
    <cellStyle name="Percent 2 43" xfId="19517"/>
    <cellStyle name="Percent 2 43 10" xfId="19518"/>
    <cellStyle name="Percent 2 43 11" xfId="19519"/>
    <cellStyle name="Percent 2 43 12" xfId="19520"/>
    <cellStyle name="Percent 2 43 13" xfId="19521"/>
    <cellStyle name="Percent 2 43 14" xfId="19522"/>
    <cellStyle name="Percent 2 43 15" xfId="19523"/>
    <cellStyle name="Percent 2 43 16" xfId="19524"/>
    <cellStyle name="Percent 2 43 17" xfId="19525"/>
    <cellStyle name="Percent 2 43 2" xfId="19526"/>
    <cellStyle name="Percent 2 43 3" xfId="19527"/>
    <cellStyle name="Percent 2 43 4" xfId="19528"/>
    <cellStyle name="Percent 2 43 5" xfId="19529"/>
    <cellStyle name="Percent 2 43 6" xfId="19530"/>
    <cellStyle name="Percent 2 43 7" xfId="19531"/>
    <cellStyle name="Percent 2 43 8" xfId="19532"/>
    <cellStyle name="Percent 2 43 9" xfId="19533"/>
    <cellStyle name="Percent 2 44" xfId="19534"/>
    <cellStyle name="Percent 2 44 10" xfId="19535"/>
    <cellStyle name="Percent 2 44 11" xfId="19536"/>
    <cellStyle name="Percent 2 44 12" xfId="19537"/>
    <cellStyle name="Percent 2 44 13" xfId="19538"/>
    <cellStyle name="Percent 2 44 14" xfId="19539"/>
    <cellStyle name="Percent 2 44 15" xfId="19540"/>
    <cellStyle name="Percent 2 44 16" xfId="19541"/>
    <cellStyle name="Percent 2 44 17" xfId="19542"/>
    <cellStyle name="Percent 2 44 2" xfId="19543"/>
    <cellStyle name="Percent 2 44 3" xfId="19544"/>
    <cellStyle name="Percent 2 44 4" xfId="19545"/>
    <cellStyle name="Percent 2 44 5" xfId="19546"/>
    <cellStyle name="Percent 2 44 6" xfId="19547"/>
    <cellStyle name="Percent 2 44 7" xfId="19548"/>
    <cellStyle name="Percent 2 44 8" xfId="19549"/>
    <cellStyle name="Percent 2 44 9" xfId="19550"/>
    <cellStyle name="Percent 2 45" xfId="19551"/>
    <cellStyle name="Percent 2 45 10" xfId="19552"/>
    <cellStyle name="Percent 2 45 11" xfId="19553"/>
    <cellStyle name="Percent 2 45 12" xfId="19554"/>
    <cellStyle name="Percent 2 45 13" xfId="19555"/>
    <cellStyle name="Percent 2 45 14" xfId="19556"/>
    <cellStyle name="Percent 2 45 15" xfId="19557"/>
    <cellStyle name="Percent 2 45 16" xfId="19558"/>
    <cellStyle name="Percent 2 45 17" xfId="19559"/>
    <cellStyle name="Percent 2 45 2" xfId="19560"/>
    <cellStyle name="Percent 2 45 3" xfId="19561"/>
    <cellStyle name="Percent 2 45 4" xfId="19562"/>
    <cellStyle name="Percent 2 45 5" xfId="19563"/>
    <cellStyle name="Percent 2 45 6" xfId="19564"/>
    <cellStyle name="Percent 2 45 7" xfId="19565"/>
    <cellStyle name="Percent 2 45 8" xfId="19566"/>
    <cellStyle name="Percent 2 45 9" xfId="19567"/>
    <cellStyle name="Percent 2 46" xfId="19568"/>
    <cellStyle name="Percent 2 46 10" xfId="19569"/>
    <cellStyle name="Percent 2 46 11" xfId="19570"/>
    <cellStyle name="Percent 2 46 12" xfId="19571"/>
    <cellStyle name="Percent 2 46 13" xfId="19572"/>
    <cellStyle name="Percent 2 46 14" xfId="19573"/>
    <cellStyle name="Percent 2 46 15" xfId="19574"/>
    <cellStyle name="Percent 2 46 16" xfId="19575"/>
    <cellStyle name="Percent 2 46 17" xfId="19576"/>
    <cellStyle name="Percent 2 46 2" xfId="19577"/>
    <cellStyle name="Percent 2 46 3" xfId="19578"/>
    <cellStyle name="Percent 2 46 4" xfId="19579"/>
    <cellStyle name="Percent 2 46 5" xfId="19580"/>
    <cellStyle name="Percent 2 46 6" xfId="19581"/>
    <cellStyle name="Percent 2 46 7" xfId="19582"/>
    <cellStyle name="Percent 2 46 8" xfId="19583"/>
    <cellStyle name="Percent 2 46 9" xfId="19584"/>
    <cellStyle name="Percent 2 47" xfId="19585"/>
    <cellStyle name="Percent 2 47 10" xfId="19586"/>
    <cellStyle name="Percent 2 47 11" xfId="19587"/>
    <cellStyle name="Percent 2 47 12" xfId="19588"/>
    <cellStyle name="Percent 2 47 13" xfId="19589"/>
    <cellStyle name="Percent 2 47 14" xfId="19590"/>
    <cellStyle name="Percent 2 47 15" xfId="19591"/>
    <cellStyle name="Percent 2 47 16" xfId="19592"/>
    <cellStyle name="Percent 2 47 17" xfId="19593"/>
    <cellStyle name="Percent 2 47 2" xfId="19594"/>
    <cellStyle name="Percent 2 47 3" xfId="19595"/>
    <cellStyle name="Percent 2 47 4" xfId="19596"/>
    <cellStyle name="Percent 2 47 5" xfId="19597"/>
    <cellStyle name="Percent 2 47 6" xfId="19598"/>
    <cellStyle name="Percent 2 47 7" xfId="19599"/>
    <cellStyle name="Percent 2 47 8" xfId="19600"/>
    <cellStyle name="Percent 2 47 9" xfId="19601"/>
    <cellStyle name="Percent 2 48" xfId="19602"/>
    <cellStyle name="Percent 2 48 10" xfId="19603"/>
    <cellStyle name="Percent 2 48 11" xfId="19604"/>
    <cellStyle name="Percent 2 48 12" xfId="19605"/>
    <cellStyle name="Percent 2 48 13" xfId="19606"/>
    <cellStyle name="Percent 2 48 14" xfId="19607"/>
    <cellStyle name="Percent 2 48 15" xfId="19608"/>
    <cellStyle name="Percent 2 48 16" xfId="19609"/>
    <cellStyle name="Percent 2 48 17" xfId="19610"/>
    <cellStyle name="Percent 2 48 2" xfId="19611"/>
    <cellStyle name="Percent 2 48 3" xfId="19612"/>
    <cellStyle name="Percent 2 48 4" xfId="19613"/>
    <cellStyle name="Percent 2 48 5" xfId="19614"/>
    <cellStyle name="Percent 2 48 6" xfId="19615"/>
    <cellStyle name="Percent 2 48 7" xfId="19616"/>
    <cellStyle name="Percent 2 48 8" xfId="19617"/>
    <cellStyle name="Percent 2 48 9" xfId="19618"/>
    <cellStyle name="Percent 2 49" xfId="19619"/>
    <cellStyle name="Percent 2 49 10" xfId="19620"/>
    <cellStyle name="Percent 2 49 11" xfId="19621"/>
    <cellStyle name="Percent 2 49 12" xfId="19622"/>
    <cellStyle name="Percent 2 49 13" xfId="19623"/>
    <cellStyle name="Percent 2 49 14" xfId="19624"/>
    <cellStyle name="Percent 2 49 15" xfId="19625"/>
    <cellStyle name="Percent 2 49 16" xfId="19626"/>
    <cellStyle name="Percent 2 49 17" xfId="19627"/>
    <cellStyle name="Percent 2 49 2" xfId="19628"/>
    <cellStyle name="Percent 2 49 3" xfId="19629"/>
    <cellStyle name="Percent 2 49 4" xfId="19630"/>
    <cellStyle name="Percent 2 49 5" xfId="19631"/>
    <cellStyle name="Percent 2 49 6" xfId="19632"/>
    <cellStyle name="Percent 2 49 7" xfId="19633"/>
    <cellStyle name="Percent 2 49 8" xfId="19634"/>
    <cellStyle name="Percent 2 49 9" xfId="19635"/>
    <cellStyle name="Percent 2 5" xfId="19636"/>
    <cellStyle name="Percent 2 5 10" xfId="19637"/>
    <cellStyle name="Percent 2 5 11" xfId="19638"/>
    <cellStyle name="Percent 2 5 12" xfId="19639"/>
    <cellStyle name="Percent 2 5 13" xfId="19640"/>
    <cellStyle name="Percent 2 5 14" xfId="19641"/>
    <cellStyle name="Percent 2 5 15" xfId="19642"/>
    <cellStyle name="Percent 2 5 16" xfId="19643"/>
    <cellStyle name="Percent 2 5 17" xfId="19644"/>
    <cellStyle name="Percent 2 5 2" xfId="19645"/>
    <cellStyle name="Percent 2 5 3" xfId="19646"/>
    <cellStyle name="Percent 2 5 4" xfId="19647"/>
    <cellStyle name="Percent 2 5 5" xfId="19648"/>
    <cellStyle name="Percent 2 5 6" xfId="19649"/>
    <cellStyle name="Percent 2 5 7" xfId="19650"/>
    <cellStyle name="Percent 2 5 8" xfId="19651"/>
    <cellStyle name="Percent 2 5 9" xfId="19652"/>
    <cellStyle name="Percent 2 50" xfId="19653"/>
    <cellStyle name="Percent 2 50 10" xfId="19654"/>
    <cellStyle name="Percent 2 50 11" xfId="19655"/>
    <cellStyle name="Percent 2 50 12" xfId="19656"/>
    <cellStyle name="Percent 2 50 13" xfId="19657"/>
    <cellStyle name="Percent 2 50 14" xfId="19658"/>
    <cellStyle name="Percent 2 50 15" xfId="19659"/>
    <cellStyle name="Percent 2 50 16" xfId="19660"/>
    <cellStyle name="Percent 2 50 17" xfId="19661"/>
    <cellStyle name="Percent 2 50 2" xfId="19662"/>
    <cellStyle name="Percent 2 50 3" xfId="19663"/>
    <cellStyle name="Percent 2 50 4" xfId="19664"/>
    <cellStyle name="Percent 2 50 5" xfId="19665"/>
    <cellStyle name="Percent 2 50 6" xfId="19666"/>
    <cellStyle name="Percent 2 50 7" xfId="19667"/>
    <cellStyle name="Percent 2 50 8" xfId="19668"/>
    <cellStyle name="Percent 2 50 9" xfId="19669"/>
    <cellStyle name="Percent 2 51" xfId="19670"/>
    <cellStyle name="Percent 2 51 10" xfId="19671"/>
    <cellStyle name="Percent 2 51 11" xfId="19672"/>
    <cellStyle name="Percent 2 51 12" xfId="19673"/>
    <cellStyle name="Percent 2 51 13" xfId="19674"/>
    <cellStyle name="Percent 2 51 14" xfId="19675"/>
    <cellStyle name="Percent 2 51 15" xfId="19676"/>
    <cellStyle name="Percent 2 51 16" xfId="19677"/>
    <cellStyle name="Percent 2 51 17" xfId="19678"/>
    <cellStyle name="Percent 2 51 2" xfId="19679"/>
    <cellStyle name="Percent 2 51 3" xfId="19680"/>
    <cellStyle name="Percent 2 51 4" xfId="19681"/>
    <cellStyle name="Percent 2 51 5" xfId="19682"/>
    <cellStyle name="Percent 2 51 6" xfId="19683"/>
    <cellStyle name="Percent 2 51 7" xfId="19684"/>
    <cellStyle name="Percent 2 51 8" xfId="19685"/>
    <cellStyle name="Percent 2 51 9" xfId="19686"/>
    <cellStyle name="Percent 2 52" xfId="19687"/>
    <cellStyle name="Percent 2 53" xfId="19688"/>
    <cellStyle name="Percent 2 54" xfId="19689"/>
    <cellStyle name="Percent 2 55" xfId="19690"/>
    <cellStyle name="Percent 2 56" xfId="19691"/>
    <cellStyle name="Percent 2 57" xfId="19692"/>
    <cellStyle name="Percent 2 58" xfId="19693"/>
    <cellStyle name="Percent 2 59" xfId="19694"/>
    <cellStyle name="Percent 2 6" xfId="19695"/>
    <cellStyle name="Percent 2 6 10" xfId="19696"/>
    <cellStyle name="Percent 2 6 11" xfId="19697"/>
    <cellStyle name="Percent 2 6 12" xfId="19698"/>
    <cellStyle name="Percent 2 6 13" xfId="19699"/>
    <cellStyle name="Percent 2 6 14" xfId="19700"/>
    <cellStyle name="Percent 2 6 15" xfId="19701"/>
    <cellStyle name="Percent 2 6 16" xfId="19702"/>
    <cellStyle name="Percent 2 6 17" xfId="19703"/>
    <cellStyle name="Percent 2 6 2" xfId="19704"/>
    <cellStyle name="Percent 2 6 3" xfId="19705"/>
    <cellStyle name="Percent 2 6 4" xfId="19706"/>
    <cellStyle name="Percent 2 6 5" xfId="19707"/>
    <cellStyle name="Percent 2 6 6" xfId="19708"/>
    <cellStyle name="Percent 2 6 7" xfId="19709"/>
    <cellStyle name="Percent 2 6 8" xfId="19710"/>
    <cellStyle name="Percent 2 6 9" xfId="19711"/>
    <cellStyle name="Percent 2 60" xfId="19712"/>
    <cellStyle name="Percent 2 61" xfId="19713"/>
    <cellStyle name="Percent 2 62" xfId="19714"/>
    <cellStyle name="Percent 2 63" xfId="19715"/>
    <cellStyle name="Percent 2 64" xfId="19716"/>
    <cellStyle name="Percent 2 7" xfId="19717"/>
    <cellStyle name="Percent 2 7 10" xfId="19718"/>
    <cellStyle name="Percent 2 7 11" xfId="19719"/>
    <cellStyle name="Percent 2 7 12" xfId="19720"/>
    <cellStyle name="Percent 2 7 13" xfId="19721"/>
    <cellStyle name="Percent 2 7 14" xfId="19722"/>
    <cellStyle name="Percent 2 7 15" xfId="19723"/>
    <cellStyle name="Percent 2 7 16" xfId="19724"/>
    <cellStyle name="Percent 2 7 17" xfId="19725"/>
    <cellStyle name="Percent 2 7 2" xfId="19726"/>
    <cellStyle name="Percent 2 7 3" xfId="19727"/>
    <cellStyle name="Percent 2 7 4" xfId="19728"/>
    <cellStyle name="Percent 2 7 5" xfId="19729"/>
    <cellStyle name="Percent 2 7 6" xfId="19730"/>
    <cellStyle name="Percent 2 7 7" xfId="19731"/>
    <cellStyle name="Percent 2 7 8" xfId="19732"/>
    <cellStyle name="Percent 2 7 9" xfId="19733"/>
    <cellStyle name="Percent 2 8" xfId="19734"/>
    <cellStyle name="Percent 2 8 10" xfId="19735"/>
    <cellStyle name="Percent 2 8 11" xfId="19736"/>
    <cellStyle name="Percent 2 8 12" xfId="19737"/>
    <cellStyle name="Percent 2 8 13" xfId="19738"/>
    <cellStyle name="Percent 2 8 14" xfId="19739"/>
    <cellStyle name="Percent 2 8 15" xfId="19740"/>
    <cellStyle name="Percent 2 8 16" xfId="19741"/>
    <cellStyle name="Percent 2 8 17" xfId="19742"/>
    <cellStyle name="Percent 2 8 2" xfId="19743"/>
    <cellStyle name="Percent 2 8 3" xfId="19744"/>
    <cellStyle name="Percent 2 8 4" xfId="19745"/>
    <cellStyle name="Percent 2 8 5" xfId="19746"/>
    <cellStyle name="Percent 2 8 6" xfId="19747"/>
    <cellStyle name="Percent 2 8 7" xfId="19748"/>
    <cellStyle name="Percent 2 8 8" xfId="19749"/>
    <cellStyle name="Percent 2 8 9" xfId="19750"/>
    <cellStyle name="Percent 2 9" xfId="19751"/>
    <cellStyle name="Percent 2 9 10" xfId="19752"/>
    <cellStyle name="Percent 2 9 11" xfId="19753"/>
    <cellStyle name="Percent 2 9 12" xfId="19754"/>
    <cellStyle name="Percent 2 9 13" xfId="19755"/>
    <cellStyle name="Percent 2 9 14" xfId="19756"/>
    <cellStyle name="Percent 2 9 15" xfId="19757"/>
    <cellStyle name="Percent 2 9 16" xfId="19758"/>
    <cellStyle name="Percent 2 9 17" xfId="19759"/>
    <cellStyle name="Percent 2 9 2" xfId="19760"/>
    <cellStyle name="Percent 2 9 3" xfId="19761"/>
    <cellStyle name="Percent 2 9 4" xfId="19762"/>
    <cellStyle name="Percent 2 9 5" xfId="19763"/>
    <cellStyle name="Percent 2 9 6" xfId="19764"/>
    <cellStyle name="Percent 2 9 7" xfId="19765"/>
    <cellStyle name="Percent 2 9 8" xfId="19766"/>
    <cellStyle name="Percent 2 9 9" xfId="19767"/>
    <cellStyle name="Percent 2 DP" xfId="19768"/>
    <cellStyle name="Percent 3" xfId="19769"/>
    <cellStyle name="Percent 3 2" xfId="19770"/>
    <cellStyle name="Percent 3 3" xfId="42402"/>
    <cellStyle name="Percent 4" xfId="19771"/>
    <cellStyle name="Percent 4 10" xfId="19772"/>
    <cellStyle name="Percent 4 10 10" xfId="19773"/>
    <cellStyle name="Percent 4 10 11" xfId="19774"/>
    <cellStyle name="Percent 4 10 12" xfId="19775"/>
    <cellStyle name="Percent 4 10 13" xfId="19776"/>
    <cellStyle name="Percent 4 10 14" xfId="19777"/>
    <cellStyle name="Percent 4 10 15" xfId="19778"/>
    <cellStyle name="Percent 4 10 16" xfId="19779"/>
    <cellStyle name="Percent 4 10 17" xfId="19780"/>
    <cellStyle name="Percent 4 10 2" xfId="19781"/>
    <cellStyle name="Percent 4 10 3" xfId="19782"/>
    <cellStyle name="Percent 4 10 4" xfId="19783"/>
    <cellStyle name="Percent 4 10 5" xfId="19784"/>
    <cellStyle name="Percent 4 10 6" xfId="19785"/>
    <cellStyle name="Percent 4 10 7" xfId="19786"/>
    <cellStyle name="Percent 4 10 8" xfId="19787"/>
    <cellStyle name="Percent 4 10 9" xfId="19788"/>
    <cellStyle name="Percent 4 11" xfId="19789"/>
    <cellStyle name="Percent 4 11 10" xfId="19790"/>
    <cellStyle name="Percent 4 11 11" xfId="19791"/>
    <cellStyle name="Percent 4 11 12" xfId="19792"/>
    <cellStyle name="Percent 4 11 13" xfId="19793"/>
    <cellStyle name="Percent 4 11 14" xfId="19794"/>
    <cellStyle name="Percent 4 11 15" xfId="19795"/>
    <cellStyle name="Percent 4 11 16" xfId="19796"/>
    <cellStyle name="Percent 4 11 17" xfId="19797"/>
    <cellStyle name="Percent 4 11 2" xfId="19798"/>
    <cellStyle name="Percent 4 11 3" xfId="19799"/>
    <cellStyle name="Percent 4 11 4" xfId="19800"/>
    <cellStyle name="Percent 4 11 5" xfId="19801"/>
    <cellStyle name="Percent 4 11 6" xfId="19802"/>
    <cellStyle name="Percent 4 11 7" xfId="19803"/>
    <cellStyle name="Percent 4 11 8" xfId="19804"/>
    <cellStyle name="Percent 4 11 9" xfId="19805"/>
    <cellStyle name="Percent 4 12" xfId="19806"/>
    <cellStyle name="Percent 4 12 10" xfId="19807"/>
    <cellStyle name="Percent 4 12 11" xfId="19808"/>
    <cellStyle name="Percent 4 12 12" xfId="19809"/>
    <cellStyle name="Percent 4 12 13" xfId="19810"/>
    <cellStyle name="Percent 4 12 14" xfId="19811"/>
    <cellStyle name="Percent 4 12 15" xfId="19812"/>
    <cellStyle name="Percent 4 12 16" xfId="19813"/>
    <cellStyle name="Percent 4 12 17" xfId="19814"/>
    <cellStyle name="Percent 4 12 2" xfId="19815"/>
    <cellStyle name="Percent 4 12 3" xfId="19816"/>
    <cellStyle name="Percent 4 12 4" xfId="19817"/>
    <cellStyle name="Percent 4 12 5" xfId="19818"/>
    <cellStyle name="Percent 4 12 6" xfId="19819"/>
    <cellStyle name="Percent 4 12 7" xfId="19820"/>
    <cellStyle name="Percent 4 12 8" xfId="19821"/>
    <cellStyle name="Percent 4 12 9" xfId="19822"/>
    <cellStyle name="Percent 4 13" xfId="19823"/>
    <cellStyle name="Percent 4 13 10" xfId="19824"/>
    <cellStyle name="Percent 4 13 11" xfId="19825"/>
    <cellStyle name="Percent 4 13 12" xfId="19826"/>
    <cellStyle name="Percent 4 13 13" xfId="19827"/>
    <cellStyle name="Percent 4 13 14" xfId="19828"/>
    <cellStyle name="Percent 4 13 15" xfId="19829"/>
    <cellStyle name="Percent 4 13 16" xfId="19830"/>
    <cellStyle name="Percent 4 13 17" xfId="19831"/>
    <cellStyle name="Percent 4 13 2" xfId="19832"/>
    <cellStyle name="Percent 4 13 3" xfId="19833"/>
    <cellStyle name="Percent 4 13 4" xfId="19834"/>
    <cellStyle name="Percent 4 13 5" xfId="19835"/>
    <cellStyle name="Percent 4 13 6" xfId="19836"/>
    <cellStyle name="Percent 4 13 7" xfId="19837"/>
    <cellStyle name="Percent 4 13 8" xfId="19838"/>
    <cellStyle name="Percent 4 13 9" xfId="19839"/>
    <cellStyle name="Percent 4 14" xfId="19840"/>
    <cellStyle name="Percent 4 14 10" xfId="19841"/>
    <cellStyle name="Percent 4 14 11" xfId="19842"/>
    <cellStyle name="Percent 4 14 12" xfId="19843"/>
    <cellStyle name="Percent 4 14 13" xfId="19844"/>
    <cellStyle name="Percent 4 14 14" xfId="19845"/>
    <cellStyle name="Percent 4 14 15" xfId="19846"/>
    <cellStyle name="Percent 4 14 16" xfId="19847"/>
    <cellStyle name="Percent 4 14 17" xfId="19848"/>
    <cellStyle name="Percent 4 14 2" xfId="19849"/>
    <cellStyle name="Percent 4 14 3" xfId="19850"/>
    <cellStyle name="Percent 4 14 4" xfId="19851"/>
    <cellStyle name="Percent 4 14 5" xfId="19852"/>
    <cellStyle name="Percent 4 14 6" xfId="19853"/>
    <cellStyle name="Percent 4 14 7" xfId="19854"/>
    <cellStyle name="Percent 4 14 8" xfId="19855"/>
    <cellStyle name="Percent 4 14 9" xfId="19856"/>
    <cellStyle name="Percent 4 15" xfId="19857"/>
    <cellStyle name="Percent 4 15 10" xfId="19858"/>
    <cellStyle name="Percent 4 15 11" xfId="19859"/>
    <cellStyle name="Percent 4 15 12" xfId="19860"/>
    <cellStyle name="Percent 4 15 13" xfId="19861"/>
    <cellStyle name="Percent 4 15 14" xfId="19862"/>
    <cellStyle name="Percent 4 15 15" xfId="19863"/>
    <cellStyle name="Percent 4 15 16" xfId="19864"/>
    <cellStyle name="Percent 4 15 17" xfId="19865"/>
    <cellStyle name="Percent 4 15 2" xfId="19866"/>
    <cellStyle name="Percent 4 15 3" xfId="19867"/>
    <cellStyle name="Percent 4 15 4" xfId="19868"/>
    <cellStyle name="Percent 4 15 5" xfId="19869"/>
    <cellStyle name="Percent 4 15 6" xfId="19870"/>
    <cellStyle name="Percent 4 15 7" xfId="19871"/>
    <cellStyle name="Percent 4 15 8" xfId="19872"/>
    <cellStyle name="Percent 4 15 9" xfId="19873"/>
    <cellStyle name="Percent 4 16" xfId="19874"/>
    <cellStyle name="Percent 4 16 10" xfId="19875"/>
    <cellStyle name="Percent 4 16 11" xfId="19876"/>
    <cellStyle name="Percent 4 16 12" xfId="19877"/>
    <cellStyle name="Percent 4 16 13" xfId="19878"/>
    <cellStyle name="Percent 4 16 14" xfId="19879"/>
    <cellStyle name="Percent 4 16 15" xfId="19880"/>
    <cellStyle name="Percent 4 16 16" xfId="19881"/>
    <cellStyle name="Percent 4 16 17" xfId="19882"/>
    <cellStyle name="Percent 4 16 2" xfId="19883"/>
    <cellStyle name="Percent 4 16 3" xfId="19884"/>
    <cellStyle name="Percent 4 16 4" xfId="19885"/>
    <cellStyle name="Percent 4 16 5" xfId="19886"/>
    <cellStyle name="Percent 4 16 6" xfId="19887"/>
    <cellStyle name="Percent 4 16 7" xfId="19888"/>
    <cellStyle name="Percent 4 16 8" xfId="19889"/>
    <cellStyle name="Percent 4 16 9" xfId="19890"/>
    <cellStyle name="Percent 4 17" xfId="19891"/>
    <cellStyle name="Percent 4 17 10" xfId="19892"/>
    <cellStyle name="Percent 4 17 11" xfId="19893"/>
    <cellStyle name="Percent 4 17 12" xfId="19894"/>
    <cellStyle name="Percent 4 17 13" xfId="19895"/>
    <cellStyle name="Percent 4 17 14" xfId="19896"/>
    <cellStyle name="Percent 4 17 15" xfId="19897"/>
    <cellStyle name="Percent 4 17 16" xfId="19898"/>
    <cellStyle name="Percent 4 17 17" xfId="19899"/>
    <cellStyle name="Percent 4 17 2" xfId="19900"/>
    <cellStyle name="Percent 4 17 3" xfId="19901"/>
    <cellStyle name="Percent 4 17 4" xfId="19902"/>
    <cellStyle name="Percent 4 17 5" xfId="19903"/>
    <cellStyle name="Percent 4 17 6" xfId="19904"/>
    <cellStyle name="Percent 4 17 7" xfId="19905"/>
    <cellStyle name="Percent 4 17 8" xfId="19906"/>
    <cellStyle name="Percent 4 17 9" xfId="19907"/>
    <cellStyle name="Percent 4 18" xfId="19908"/>
    <cellStyle name="Percent 4 18 10" xfId="19909"/>
    <cellStyle name="Percent 4 18 11" xfId="19910"/>
    <cellStyle name="Percent 4 18 12" xfId="19911"/>
    <cellStyle name="Percent 4 18 13" xfId="19912"/>
    <cellStyle name="Percent 4 18 14" xfId="19913"/>
    <cellStyle name="Percent 4 18 15" xfId="19914"/>
    <cellStyle name="Percent 4 18 16" xfId="19915"/>
    <cellStyle name="Percent 4 18 17" xfId="19916"/>
    <cellStyle name="Percent 4 18 2" xfId="19917"/>
    <cellStyle name="Percent 4 18 3" xfId="19918"/>
    <cellStyle name="Percent 4 18 4" xfId="19919"/>
    <cellStyle name="Percent 4 18 5" xfId="19920"/>
    <cellStyle name="Percent 4 18 6" xfId="19921"/>
    <cellStyle name="Percent 4 18 7" xfId="19922"/>
    <cellStyle name="Percent 4 18 8" xfId="19923"/>
    <cellStyle name="Percent 4 18 9" xfId="19924"/>
    <cellStyle name="Percent 4 19" xfId="19925"/>
    <cellStyle name="Percent 4 19 10" xfId="19926"/>
    <cellStyle name="Percent 4 19 11" xfId="19927"/>
    <cellStyle name="Percent 4 19 12" xfId="19928"/>
    <cellStyle name="Percent 4 19 13" xfId="19929"/>
    <cellStyle name="Percent 4 19 14" xfId="19930"/>
    <cellStyle name="Percent 4 19 15" xfId="19931"/>
    <cellStyle name="Percent 4 19 16" xfId="19932"/>
    <cellStyle name="Percent 4 19 17" xfId="19933"/>
    <cellStyle name="Percent 4 19 2" xfId="19934"/>
    <cellStyle name="Percent 4 19 3" xfId="19935"/>
    <cellStyle name="Percent 4 19 4" xfId="19936"/>
    <cellStyle name="Percent 4 19 5" xfId="19937"/>
    <cellStyle name="Percent 4 19 6" xfId="19938"/>
    <cellStyle name="Percent 4 19 7" xfId="19939"/>
    <cellStyle name="Percent 4 19 8" xfId="19940"/>
    <cellStyle name="Percent 4 19 9" xfId="19941"/>
    <cellStyle name="Percent 4 2" xfId="19942"/>
    <cellStyle name="Percent 4 2 10" xfId="19943"/>
    <cellStyle name="Percent 4 2 10 10" xfId="19944"/>
    <cellStyle name="Percent 4 2 10 11" xfId="19945"/>
    <cellStyle name="Percent 4 2 10 12" xfId="19946"/>
    <cellStyle name="Percent 4 2 10 13" xfId="19947"/>
    <cellStyle name="Percent 4 2 10 14" xfId="19948"/>
    <cellStyle name="Percent 4 2 10 15" xfId="19949"/>
    <cellStyle name="Percent 4 2 10 16" xfId="19950"/>
    <cellStyle name="Percent 4 2 10 17" xfId="19951"/>
    <cellStyle name="Percent 4 2 10 2" xfId="19952"/>
    <cellStyle name="Percent 4 2 10 3" xfId="19953"/>
    <cellStyle name="Percent 4 2 10 4" xfId="19954"/>
    <cellStyle name="Percent 4 2 10 5" xfId="19955"/>
    <cellStyle name="Percent 4 2 10 6" xfId="19956"/>
    <cellStyle name="Percent 4 2 10 7" xfId="19957"/>
    <cellStyle name="Percent 4 2 10 8" xfId="19958"/>
    <cellStyle name="Percent 4 2 10 9" xfId="19959"/>
    <cellStyle name="Percent 4 2 11" xfId="19960"/>
    <cellStyle name="Percent 4 2 11 10" xfId="19961"/>
    <cellStyle name="Percent 4 2 11 11" xfId="19962"/>
    <cellStyle name="Percent 4 2 11 12" xfId="19963"/>
    <cellStyle name="Percent 4 2 11 13" xfId="19964"/>
    <cellStyle name="Percent 4 2 11 14" xfId="19965"/>
    <cellStyle name="Percent 4 2 11 15" xfId="19966"/>
    <cellStyle name="Percent 4 2 11 16" xfId="19967"/>
    <cellStyle name="Percent 4 2 11 17" xfId="19968"/>
    <cellStyle name="Percent 4 2 11 2" xfId="19969"/>
    <cellStyle name="Percent 4 2 11 3" xfId="19970"/>
    <cellStyle name="Percent 4 2 11 4" xfId="19971"/>
    <cellStyle name="Percent 4 2 11 5" xfId="19972"/>
    <cellStyle name="Percent 4 2 11 6" xfId="19973"/>
    <cellStyle name="Percent 4 2 11 7" xfId="19974"/>
    <cellStyle name="Percent 4 2 11 8" xfId="19975"/>
    <cellStyle name="Percent 4 2 11 9" xfId="19976"/>
    <cellStyle name="Percent 4 2 12" xfId="19977"/>
    <cellStyle name="Percent 4 2 12 10" xfId="19978"/>
    <cellStyle name="Percent 4 2 12 11" xfId="19979"/>
    <cellStyle name="Percent 4 2 12 12" xfId="19980"/>
    <cellStyle name="Percent 4 2 12 13" xfId="19981"/>
    <cellStyle name="Percent 4 2 12 14" xfId="19982"/>
    <cellStyle name="Percent 4 2 12 15" xfId="19983"/>
    <cellStyle name="Percent 4 2 12 16" xfId="19984"/>
    <cellStyle name="Percent 4 2 12 17" xfId="19985"/>
    <cellStyle name="Percent 4 2 12 2" xfId="19986"/>
    <cellStyle name="Percent 4 2 12 3" xfId="19987"/>
    <cellStyle name="Percent 4 2 12 4" xfId="19988"/>
    <cellStyle name="Percent 4 2 12 5" xfId="19989"/>
    <cellStyle name="Percent 4 2 12 6" xfId="19990"/>
    <cellStyle name="Percent 4 2 12 7" xfId="19991"/>
    <cellStyle name="Percent 4 2 12 8" xfId="19992"/>
    <cellStyle name="Percent 4 2 12 9" xfId="19993"/>
    <cellStyle name="Percent 4 2 13" xfId="19994"/>
    <cellStyle name="Percent 4 2 13 10" xfId="19995"/>
    <cellStyle name="Percent 4 2 13 11" xfId="19996"/>
    <cellStyle name="Percent 4 2 13 12" xfId="19997"/>
    <cellStyle name="Percent 4 2 13 13" xfId="19998"/>
    <cellStyle name="Percent 4 2 13 14" xfId="19999"/>
    <cellStyle name="Percent 4 2 13 15" xfId="20000"/>
    <cellStyle name="Percent 4 2 13 16" xfId="20001"/>
    <cellStyle name="Percent 4 2 13 17" xfId="20002"/>
    <cellStyle name="Percent 4 2 13 2" xfId="20003"/>
    <cellStyle name="Percent 4 2 13 3" xfId="20004"/>
    <cellStyle name="Percent 4 2 13 4" xfId="20005"/>
    <cellStyle name="Percent 4 2 13 5" xfId="20006"/>
    <cellStyle name="Percent 4 2 13 6" xfId="20007"/>
    <cellStyle name="Percent 4 2 13 7" xfId="20008"/>
    <cellStyle name="Percent 4 2 13 8" xfId="20009"/>
    <cellStyle name="Percent 4 2 13 9" xfId="20010"/>
    <cellStyle name="Percent 4 2 14" xfId="20011"/>
    <cellStyle name="Percent 4 2 14 10" xfId="20012"/>
    <cellStyle name="Percent 4 2 14 11" xfId="20013"/>
    <cellStyle name="Percent 4 2 14 12" xfId="20014"/>
    <cellStyle name="Percent 4 2 14 13" xfId="20015"/>
    <cellStyle name="Percent 4 2 14 14" xfId="20016"/>
    <cellStyle name="Percent 4 2 14 15" xfId="20017"/>
    <cellStyle name="Percent 4 2 14 16" xfId="20018"/>
    <cellStyle name="Percent 4 2 14 17" xfId="20019"/>
    <cellStyle name="Percent 4 2 14 2" xfId="20020"/>
    <cellStyle name="Percent 4 2 14 3" xfId="20021"/>
    <cellStyle name="Percent 4 2 14 4" xfId="20022"/>
    <cellStyle name="Percent 4 2 14 5" xfId="20023"/>
    <cellStyle name="Percent 4 2 14 6" xfId="20024"/>
    <cellStyle name="Percent 4 2 14 7" xfId="20025"/>
    <cellStyle name="Percent 4 2 14 8" xfId="20026"/>
    <cellStyle name="Percent 4 2 14 9" xfId="20027"/>
    <cellStyle name="Percent 4 2 15" xfId="20028"/>
    <cellStyle name="Percent 4 2 15 10" xfId="20029"/>
    <cellStyle name="Percent 4 2 15 11" xfId="20030"/>
    <cellStyle name="Percent 4 2 15 12" xfId="20031"/>
    <cellStyle name="Percent 4 2 15 13" xfId="20032"/>
    <cellStyle name="Percent 4 2 15 14" xfId="20033"/>
    <cellStyle name="Percent 4 2 15 15" xfId="20034"/>
    <cellStyle name="Percent 4 2 15 16" xfId="20035"/>
    <cellStyle name="Percent 4 2 15 17" xfId="20036"/>
    <cellStyle name="Percent 4 2 15 2" xfId="20037"/>
    <cellStyle name="Percent 4 2 15 3" xfId="20038"/>
    <cellStyle name="Percent 4 2 15 4" xfId="20039"/>
    <cellStyle name="Percent 4 2 15 5" xfId="20040"/>
    <cellStyle name="Percent 4 2 15 6" xfId="20041"/>
    <cellStyle name="Percent 4 2 15 7" xfId="20042"/>
    <cellStyle name="Percent 4 2 15 8" xfId="20043"/>
    <cellStyle name="Percent 4 2 15 9" xfId="20044"/>
    <cellStyle name="Percent 4 2 16" xfId="20045"/>
    <cellStyle name="Percent 4 2 16 10" xfId="20046"/>
    <cellStyle name="Percent 4 2 16 11" xfId="20047"/>
    <cellStyle name="Percent 4 2 16 12" xfId="20048"/>
    <cellStyle name="Percent 4 2 16 13" xfId="20049"/>
    <cellStyle name="Percent 4 2 16 14" xfId="20050"/>
    <cellStyle name="Percent 4 2 16 15" xfId="20051"/>
    <cellStyle name="Percent 4 2 16 16" xfId="20052"/>
    <cellStyle name="Percent 4 2 16 17" xfId="20053"/>
    <cellStyle name="Percent 4 2 16 2" xfId="20054"/>
    <cellStyle name="Percent 4 2 16 3" xfId="20055"/>
    <cellStyle name="Percent 4 2 16 4" xfId="20056"/>
    <cellStyle name="Percent 4 2 16 5" xfId="20057"/>
    <cellStyle name="Percent 4 2 16 6" xfId="20058"/>
    <cellStyle name="Percent 4 2 16 7" xfId="20059"/>
    <cellStyle name="Percent 4 2 16 8" xfId="20060"/>
    <cellStyle name="Percent 4 2 16 9" xfId="20061"/>
    <cellStyle name="Percent 4 2 17" xfId="20062"/>
    <cellStyle name="Percent 4 2 17 10" xfId="20063"/>
    <cellStyle name="Percent 4 2 17 11" xfId="20064"/>
    <cellStyle name="Percent 4 2 17 12" xfId="20065"/>
    <cellStyle name="Percent 4 2 17 13" xfId="20066"/>
    <cellStyle name="Percent 4 2 17 14" xfId="20067"/>
    <cellStyle name="Percent 4 2 17 15" xfId="20068"/>
    <cellStyle name="Percent 4 2 17 16" xfId="20069"/>
    <cellStyle name="Percent 4 2 17 17" xfId="20070"/>
    <cellStyle name="Percent 4 2 17 2" xfId="20071"/>
    <cellStyle name="Percent 4 2 17 3" xfId="20072"/>
    <cellStyle name="Percent 4 2 17 4" xfId="20073"/>
    <cellStyle name="Percent 4 2 17 5" xfId="20074"/>
    <cellStyle name="Percent 4 2 17 6" xfId="20075"/>
    <cellStyle name="Percent 4 2 17 7" xfId="20076"/>
    <cellStyle name="Percent 4 2 17 8" xfId="20077"/>
    <cellStyle name="Percent 4 2 17 9" xfId="20078"/>
    <cellStyle name="Percent 4 2 18" xfId="20079"/>
    <cellStyle name="Percent 4 2 18 10" xfId="20080"/>
    <cellStyle name="Percent 4 2 18 11" xfId="20081"/>
    <cellStyle name="Percent 4 2 18 12" xfId="20082"/>
    <cellStyle name="Percent 4 2 18 13" xfId="20083"/>
    <cellStyle name="Percent 4 2 18 14" xfId="20084"/>
    <cellStyle name="Percent 4 2 18 15" xfId="20085"/>
    <cellStyle name="Percent 4 2 18 16" xfId="20086"/>
    <cellStyle name="Percent 4 2 18 17" xfId="20087"/>
    <cellStyle name="Percent 4 2 18 2" xfId="20088"/>
    <cellStyle name="Percent 4 2 18 3" xfId="20089"/>
    <cellStyle name="Percent 4 2 18 4" xfId="20090"/>
    <cellStyle name="Percent 4 2 18 5" xfId="20091"/>
    <cellStyle name="Percent 4 2 18 6" xfId="20092"/>
    <cellStyle name="Percent 4 2 18 7" xfId="20093"/>
    <cellStyle name="Percent 4 2 18 8" xfId="20094"/>
    <cellStyle name="Percent 4 2 18 9" xfId="20095"/>
    <cellStyle name="Percent 4 2 19" xfId="20096"/>
    <cellStyle name="Percent 4 2 19 10" xfId="20097"/>
    <cellStyle name="Percent 4 2 19 11" xfId="20098"/>
    <cellStyle name="Percent 4 2 19 12" xfId="20099"/>
    <cellStyle name="Percent 4 2 19 13" xfId="20100"/>
    <cellStyle name="Percent 4 2 19 14" xfId="20101"/>
    <cellStyle name="Percent 4 2 19 15" xfId="20102"/>
    <cellStyle name="Percent 4 2 19 16" xfId="20103"/>
    <cellStyle name="Percent 4 2 19 17" xfId="20104"/>
    <cellStyle name="Percent 4 2 19 2" xfId="20105"/>
    <cellStyle name="Percent 4 2 19 3" xfId="20106"/>
    <cellStyle name="Percent 4 2 19 4" xfId="20107"/>
    <cellStyle name="Percent 4 2 19 5" xfId="20108"/>
    <cellStyle name="Percent 4 2 19 6" xfId="20109"/>
    <cellStyle name="Percent 4 2 19 7" xfId="20110"/>
    <cellStyle name="Percent 4 2 19 8" xfId="20111"/>
    <cellStyle name="Percent 4 2 19 9" xfId="20112"/>
    <cellStyle name="Percent 4 2 2" xfId="20113"/>
    <cellStyle name="Percent 4 2 20" xfId="20114"/>
    <cellStyle name="Percent 4 2 20 10" xfId="20115"/>
    <cellStyle name="Percent 4 2 20 11" xfId="20116"/>
    <cellStyle name="Percent 4 2 20 12" xfId="20117"/>
    <cellStyle name="Percent 4 2 20 13" xfId="20118"/>
    <cellStyle name="Percent 4 2 20 14" xfId="20119"/>
    <cellStyle name="Percent 4 2 20 15" xfId="20120"/>
    <cellStyle name="Percent 4 2 20 16" xfId="20121"/>
    <cellStyle name="Percent 4 2 20 17" xfId="20122"/>
    <cellStyle name="Percent 4 2 20 2" xfId="20123"/>
    <cellStyle name="Percent 4 2 20 3" xfId="20124"/>
    <cellStyle name="Percent 4 2 20 4" xfId="20125"/>
    <cellStyle name="Percent 4 2 20 5" xfId="20126"/>
    <cellStyle name="Percent 4 2 20 6" xfId="20127"/>
    <cellStyle name="Percent 4 2 20 7" xfId="20128"/>
    <cellStyle name="Percent 4 2 20 8" xfId="20129"/>
    <cellStyle name="Percent 4 2 20 9" xfId="20130"/>
    <cellStyle name="Percent 4 2 21" xfId="20131"/>
    <cellStyle name="Percent 4 2 21 10" xfId="20132"/>
    <cellStyle name="Percent 4 2 21 11" xfId="20133"/>
    <cellStyle name="Percent 4 2 21 12" xfId="20134"/>
    <cellStyle name="Percent 4 2 21 13" xfId="20135"/>
    <cellStyle name="Percent 4 2 21 14" xfId="20136"/>
    <cellStyle name="Percent 4 2 21 15" xfId="20137"/>
    <cellStyle name="Percent 4 2 21 16" xfId="20138"/>
    <cellStyle name="Percent 4 2 21 17" xfId="20139"/>
    <cellStyle name="Percent 4 2 21 2" xfId="20140"/>
    <cellStyle name="Percent 4 2 21 3" xfId="20141"/>
    <cellStyle name="Percent 4 2 21 4" xfId="20142"/>
    <cellStyle name="Percent 4 2 21 5" xfId="20143"/>
    <cellStyle name="Percent 4 2 21 6" xfId="20144"/>
    <cellStyle name="Percent 4 2 21 7" xfId="20145"/>
    <cellStyle name="Percent 4 2 21 8" xfId="20146"/>
    <cellStyle name="Percent 4 2 21 9" xfId="20147"/>
    <cellStyle name="Percent 4 2 22" xfId="20148"/>
    <cellStyle name="Percent 4 2 22 10" xfId="20149"/>
    <cellStyle name="Percent 4 2 22 11" xfId="20150"/>
    <cellStyle name="Percent 4 2 22 12" xfId="20151"/>
    <cellStyle name="Percent 4 2 22 13" xfId="20152"/>
    <cellStyle name="Percent 4 2 22 14" xfId="20153"/>
    <cellStyle name="Percent 4 2 22 15" xfId="20154"/>
    <cellStyle name="Percent 4 2 22 16" xfId="20155"/>
    <cellStyle name="Percent 4 2 22 17" xfId="20156"/>
    <cellStyle name="Percent 4 2 22 2" xfId="20157"/>
    <cellStyle name="Percent 4 2 22 3" xfId="20158"/>
    <cellStyle name="Percent 4 2 22 4" xfId="20159"/>
    <cellStyle name="Percent 4 2 22 5" xfId="20160"/>
    <cellStyle name="Percent 4 2 22 6" xfId="20161"/>
    <cellStyle name="Percent 4 2 22 7" xfId="20162"/>
    <cellStyle name="Percent 4 2 22 8" xfId="20163"/>
    <cellStyle name="Percent 4 2 22 9" xfId="20164"/>
    <cellStyle name="Percent 4 2 23" xfId="20165"/>
    <cellStyle name="Percent 4 2 23 10" xfId="20166"/>
    <cellStyle name="Percent 4 2 23 11" xfId="20167"/>
    <cellStyle name="Percent 4 2 23 12" xfId="20168"/>
    <cellStyle name="Percent 4 2 23 13" xfId="20169"/>
    <cellStyle name="Percent 4 2 23 14" xfId="20170"/>
    <cellStyle name="Percent 4 2 23 15" xfId="20171"/>
    <cellStyle name="Percent 4 2 23 16" xfId="20172"/>
    <cellStyle name="Percent 4 2 23 17" xfId="20173"/>
    <cellStyle name="Percent 4 2 23 2" xfId="20174"/>
    <cellStyle name="Percent 4 2 23 3" xfId="20175"/>
    <cellStyle name="Percent 4 2 23 4" xfId="20176"/>
    <cellStyle name="Percent 4 2 23 5" xfId="20177"/>
    <cellStyle name="Percent 4 2 23 6" xfId="20178"/>
    <cellStyle name="Percent 4 2 23 7" xfId="20179"/>
    <cellStyle name="Percent 4 2 23 8" xfId="20180"/>
    <cellStyle name="Percent 4 2 23 9" xfId="20181"/>
    <cellStyle name="Percent 4 2 24" xfId="20182"/>
    <cellStyle name="Percent 4 2 24 10" xfId="20183"/>
    <cellStyle name="Percent 4 2 24 11" xfId="20184"/>
    <cellStyle name="Percent 4 2 24 12" xfId="20185"/>
    <cellStyle name="Percent 4 2 24 13" xfId="20186"/>
    <cellStyle name="Percent 4 2 24 14" xfId="20187"/>
    <cellStyle name="Percent 4 2 24 15" xfId="20188"/>
    <cellStyle name="Percent 4 2 24 16" xfId="20189"/>
    <cellStyle name="Percent 4 2 24 17" xfId="20190"/>
    <cellStyle name="Percent 4 2 24 2" xfId="20191"/>
    <cellStyle name="Percent 4 2 24 3" xfId="20192"/>
    <cellStyle name="Percent 4 2 24 4" xfId="20193"/>
    <cellStyle name="Percent 4 2 24 5" xfId="20194"/>
    <cellStyle name="Percent 4 2 24 6" xfId="20195"/>
    <cellStyle name="Percent 4 2 24 7" xfId="20196"/>
    <cellStyle name="Percent 4 2 24 8" xfId="20197"/>
    <cellStyle name="Percent 4 2 24 9" xfId="20198"/>
    <cellStyle name="Percent 4 2 25" xfId="20199"/>
    <cellStyle name="Percent 4 2 25 10" xfId="20200"/>
    <cellStyle name="Percent 4 2 25 11" xfId="20201"/>
    <cellStyle name="Percent 4 2 25 12" xfId="20202"/>
    <cellStyle name="Percent 4 2 25 13" xfId="20203"/>
    <cellStyle name="Percent 4 2 25 14" xfId="20204"/>
    <cellStyle name="Percent 4 2 25 15" xfId="20205"/>
    <cellStyle name="Percent 4 2 25 16" xfId="20206"/>
    <cellStyle name="Percent 4 2 25 17" xfId="20207"/>
    <cellStyle name="Percent 4 2 25 2" xfId="20208"/>
    <cellStyle name="Percent 4 2 25 3" xfId="20209"/>
    <cellStyle name="Percent 4 2 25 4" xfId="20210"/>
    <cellStyle name="Percent 4 2 25 5" xfId="20211"/>
    <cellStyle name="Percent 4 2 25 6" xfId="20212"/>
    <cellStyle name="Percent 4 2 25 7" xfId="20213"/>
    <cellStyle name="Percent 4 2 25 8" xfId="20214"/>
    <cellStyle name="Percent 4 2 25 9" xfId="20215"/>
    <cellStyle name="Percent 4 2 26" xfId="20216"/>
    <cellStyle name="Percent 4 2 26 10" xfId="20217"/>
    <cellStyle name="Percent 4 2 26 11" xfId="20218"/>
    <cellStyle name="Percent 4 2 26 12" xfId="20219"/>
    <cellStyle name="Percent 4 2 26 13" xfId="20220"/>
    <cellStyle name="Percent 4 2 26 14" xfId="20221"/>
    <cellStyle name="Percent 4 2 26 15" xfId="20222"/>
    <cellStyle name="Percent 4 2 26 16" xfId="20223"/>
    <cellStyle name="Percent 4 2 26 17" xfId="20224"/>
    <cellStyle name="Percent 4 2 26 2" xfId="20225"/>
    <cellStyle name="Percent 4 2 26 3" xfId="20226"/>
    <cellStyle name="Percent 4 2 26 4" xfId="20227"/>
    <cellStyle name="Percent 4 2 26 5" xfId="20228"/>
    <cellStyle name="Percent 4 2 26 6" xfId="20229"/>
    <cellStyle name="Percent 4 2 26 7" xfId="20230"/>
    <cellStyle name="Percent 4 2 26 8" xfId="20231"/>
    <cellStyle name="Percent 4 2 26 9" xfId="20232"/>
    <cellStyle name="Percent 4 2 27" xfId="20233"/>
    <cellStyle name="Percent 4 2 27 10" xfId="20234"/>
    <cellStyle name="Percent 4 2 27 11" xfId="20235"/>
    <cellStyle name="Percent 4 2 27 12" xfId="20236"/>
    <cellStyle name="Percent 4 2 27 13" xfId="20237"/>
    <cellStyle name="Percent 4 2 27 14" xfId="20238"/>
    <cellStyle name="Percent 4 2 27 15" xfId="20239"/>
    <cellStyle name="Percent 4 2 27 16" xfId="20240"/>
    <cellStyle name="Percent 4 2 27 17" xfId="20241"/>
    <cellStyle name="Percent 4 2 27 2" xfId="20242"/>
    <cellStyle name="Percent 4 2 27 3" xfId="20243"/>
    <cellStyle name="Percent 4 2 27 4" xfId="20244"/>
    <cellStyle name="Percent 4 2 27 5" xfId="20245"/>
    <cellStyle name="Percent 4 2 27 6" xfId="20246"/>
    <cellStyle name="Percent 4 2 27 7" xfId="20247"/>
    <cellStyle name="Percent 4 2 27 8" xfId="20248"/>
    <cellStyle name="Percent 4 2 27 9" xfId="20249"/>
    <cellStyle name="Percent 4 2 28" xfId="20250"/>
    <cellStyle name="Percent 4 2 28 10" xfId="20251"/>
    <cellStyle name="Percent 4 2 28 11" xfId="20252"/>
    <cellStyle name="Percent 4 2 28 12" xfId="20253"/>
    <cellStyle name="Percent 4 2 28 13" xfId="20254"/>
    <cellStyle name="Percent 4 2 28 14" xfId="20255"/>
    <cellStyle name="Percent 4 2 28 15" xfId="20256"/>
    <cellStyle name="Percent 4 2 28 16" xfId="20257"/>
    <cellStyle name="Percent 4 2 28 17" xfId="20258"/>
    <cellStyle name="Percent 4 2 28 2" xfId="20259"/>
    <cellStyle name="Percent 4 2 28 3" xfId="20260"/>
    <cellStyle name="Percent 4 2 28 4" xfId="20261"/>
    <cellStyle name="Percent 4 2 28 5" xfId="20262"/>
    <cellStyle name="Percent 4 2 28 6" xfId="20263"/>
    <cellStyle name="Percent 4 2 28 7" xfId="20264"/>
    <cellStyle name="Percent 4 2 28 8" xfId="20265"/>
    <cellStyle name="Percent 4 2 28 9" xfId="20266"/>
    <cellStyle name="Percent 4 2 29" xfId="20267"/>
    <cellStyle name="Percent 4 2 29 10" xfId="20268"/>
    <cellStyle name="Percent 4 2 29 11" xfId="20269"/>
    <cellStyle name="Percent 4 2 29 12" xfId="20270"/>
    <cellStyle name="Percent 4 2 29 13" xfId="20271"/>
    <cellStyle name="Percent 4 2 29 14" xfId="20272"/>
    <cellStyle name="Percent 4 2 29 15" xfId="20273"/>
    <cellStyle name="Percent 4 2 29 16" xfId="20274"/>
    <cellStyle name="Percent 4 2 29 17" xfId="20275"/>
    <cellStyle name="Percent 4 2 29 2" xfId="20276"/>
    <cellStyle name="Percent 4 2 29 3" xfId="20277"/>
    <cellStyle name="Percent 4 2 29 4" xfId="20278"/>
    <cellStyle name="Percent 4 2 29 5" xfId="20279"/>
    <cellStyle name="Percent 4 2 29 6" xfId="20280"/>
    <cellStyle name="Percent 4 2 29 7" xfId="20281"/>
    <cellStyle name="Percent 4 2 29 8" xfId="20282"/>
    <cellStyle name="Percent 4 2 29 9" xfId="20283"/>
    <cellStyle name="Percent 4 2 3" xfId="20284"/>
    <cellStyle name="Percent 4 2 3 10" xfId="20285"/>
    <cellStyle name="Percent 4 2 3 11" xfId="20286"/>
    <cellStyle name="Percent 4 2 3 12" xfId="20287"/>
    <cellStyle name="Percent 4 2 3 13" xfId="20288"/>
    <cellStyle name="Percent 4 2 3 14" xfId="20289"/>
    <cellStyle name="Percent 4 2 3 15" xfId="20290"/>
    <cellStyle name="Percent 4 2 3 16" xfId="20291"/>
    <cellStyle name="Percent 4 2 3 17" xfId="20292"/>
    <cellStyle name="Percent 4 2 3 2" xfId="20293"/>
    <cellStyle name="Percent 4 2 3 3" xfId="20294"/>
    <cellStyle name="Percent 4 2 3 4" xfId="20295"/>
    <cellStyle name="Percent 4 2 3 5" xfId="20296"/>
    <cellStyle name="Percent 4 2 3 6" xfId="20297"/>
    <cellStyle name="Percent 4 2 3 7" xfId="20298"/>
    <cellStyle name="Percent 4 2 3 8" xfId="20299"/>
    <cellStyle name="Percent 4 2 3 9" xfId="20300"/>
    <cellStyle name="Percent 4 2 30" xfId="20301"/>
    <cellStyle name="Percent 4 2 30 10" xfId="20302"/>
    <cellStyle name="Percent 4 2 30 11" xfId="20303"/>
    <cellStyle name="Percent 4 2 30 12" xfId="20304"/>
    <cellStyle name="Percent 4 2 30 13" xfId="20305"/>
    <cellStyle name="Percent 4 2 30 14" xfId="20306"/>
    <cellStyle name="Percent 4 2 30 15" xfId="20307"/>
    <cellStyle name="Percent 4 2 30 16" xfId="20308"/>
    <cellStyle name="Percent 4 2 30 17" xfId="20309"/>
    <cellStyle name="Percent 4 2 30 2" xfId="20310"/>
    <cellStyle name="Percent 4 2 30 3" xfId="20311"/>
    <cellStyle name="Percent 4 2 30 4" xfId="20312"/>
    <cellStyle name="Percent 4 2 30 5" xfId="20313"/>
    <cellStyle name="Percent 4 2 30 6" xfId="20314"/>
    <cellStyle name="Percent 4 2 30 7" xfId="20315"/>
    <cellStyle name="Percent 4 2 30 8" xfId="20316"/>
    <cellStyle name="Percent 4 2 30 9" xfId="20317"/>
    <cellStyle name="Percent 4 2 31" xfId="20318"/>
    <cellStyle name="Percent 4 2 31 10" xfId="20319"/>
    <cellStyle name="Percent 4 2 31 11" xfId="20320"/>
    <cellStyle name="Percent 4 2 31 12" xfId="20321"/>
    <cellStyle name="Percent 4 2 31 13" xfId="20322"/>
    <cellStyle name="Percent 4 2 31 14" xfId="20323"/>
    <cellStyle name="Percent 4 2 31 15" xfId="20324"/>
    <cellStyle name="Percent 4 2 31 16" xfId="20325"/>
    <cellStyle name="Percent 4 2 31 17" xfId="20326"/>
    <cellStyle name="Percent 4 2 31 2" xfId="20327"/>
    <cellStyle name="Percent 4 2 31 3" xfId="20328"/>
    <cellStyle name="Percent 4 2 31 4" xfId="20329"/>
    <cellStyle name="Percent 4 2 31 5" xfId="20330"/>
    <cellStyle name="Percent 4 2 31 6" xfId="20331"/>
    <cellStyle name="Percent 4 2 31 7" xfId="20332"/>
    <cellStyle name="Percent 4 2 31 8" xfId="20333"/>
    <cellStyle name="Percent 4 2 31 9" xfId="20334"/>
    <cellStyle name="Percent 4 2 32" xfId="20335"/>
    <cellStyle name="Percent 4 2 32 10" xfId="20336"/>
    <cellStyle name="Percent 4 2 32 11" xfId="20337"/>
    <cellStyle name="Percent 4 2 32 12" xfId="20338"/>
    <cellStyle name="Percent 4 2 32 13" xfId="20339"/>
    <cellStyle name="Percent 4 2 32 14" xfId="20340"/>
    <cellStyle name="Percent 4 2 32 15" xfId="20341"/>
    <cellStyle name="Percent 4 2 32 16" xfId="20342"/>
    <cellStyle name="Percent 4 2 32 17" xfId="20343"/>
    <cellStyle name="Percent 4 2 32 2" xfId="20344"/>
    <cellStyle name="Percent 4 2 32 3" xfId="20345"/>
    <cellStyle name="Percent 4 2 32 4" xfId="20346"/>
    <cellStyle name="Percent 4 2 32 5" xfId="20347"/>
    <cellStyle name="Percent 4 2 32 6" xfId="20348"/>
    <cellStyle name="Percent 4 2 32 7" xfId="20349"/>
    <cellStyle name="Percent 4 2 32 8" xfId="20350"/>
    <cellStyle name="Percent 4 2 32 9" xfId="20351"/>
    <cellStyle name="Percent 4 2 33" xfId="20352"/>
    <cellStyle name="Percent 4 2 33 10" xfId="20353"/>
    <cellStyle name="Percent 4 2 33 11" xfId="20354"/>
    <cellStyle name="Percent 4 2 33 12" xfId="20355"/>
    <cellStyle name="Percent 4 2 33 13" xfId="20356"/>
    <cellStyle name="Percent 4 2 33 14" xfId="20357"/>
    <cellStyle name="Percent 4 2 33 15" xfId="20358"/>
    <cellStyle name="Percent 4 2 33 16" xfId="20359"/>
    <cellStyle name="Percent 4 2 33 17" xfId="20360"/>
    <cellStyle name="Percent 4 2 33 2" xfId="20361"/>
    <cellStyle name="Percent 4 2 33 3" xfId="20362"/>
    <cellStyle name="Percent 4 2 33 4" xfId="20363"/>
    <cellStyle name="Percent 4 2 33 5" xfId="20364"/>
    <cellStyle name="Percent 4 2 33 6" xfId="20365"/>
    <cellStyle name="Percent 4 2 33 7" xfId="20366"/>
    <cellStyle name="Percent 4 2 33 8" xfId="20367"/>
    <cellStyle name="Percent 4 2 33 9" xfId="20368"/>
    <cellStyle name="Percent 4 2 34" xfId="20369"/>
    <cellStyle name="Percent 4 2 34 10" xfId="20370"/>
    <cellStyle name="Percent 4 2 34 11" xfId="20371"/>
    <cellStyle name="Percent 4 2 34 12" xfId="20372"/>
    <cellStyle name="Percent 4 2 34 13" xfId="20373"/>
    <cellStyle name="Percent 4 2 34 14" xfId="20374"/>
    <cellStyle name="Percent 4 2 34 15" xfId="20375"/>
    <cellStyle name="Percent 4 2 34 16" xfId="20376"/>
    <cellStyle name="Percent 4 2 34 17" xfId="20377"/>
    <cellStyle name="Percent 4 2 34 2" xfId="20378"/>
    <cellStyle name="Percent 4 2 34 3" xfId="20379"/>
    <cellStyle name="Percent 4 2 34 4" xfId="20380"/>
    <cellStyle name="Percent 4 2 34 5" xfId="20381"/>
    <cellStyle name="Percent 4 2 34 6" xfId="20382"/>
    <cellStyle name="Percent 4 2 34 7" xfId="20383"/>
    <cellStyle name="Percent 4 2 34 8" xfId="20384"/>
    <cellStyle name="Percent 4 2 34 9" xfId="20385"/>
    <cellStyle name="Percent 4 2 35" xfId="20386"/>
    <cellStyle name="Percent 4 2 35 10" xfId="20387"/>
    <cellStyle name="Percent 4 2 35 11" xfId="20388"/>
    <cellStyle name="Percent 4 2 35 12" xfId="20389"/>
    <cellStyle name="Percent 4 2 35 13" xfId="20390"/>
    <cellStyle name="Percent 4 2 35 14" xfId="20391"/>
    <cellStyle name="Percent 4 2 35 15" xfId="20392"/>
    <cellStyle name="Percent 4 2 35 16" xfId="20393"/>
    <cellStyle name="Percent 4 2 35 17" xfId="20394"/>
    <cellStyle name="Percent 4 2 35 2" xfId="20395"/>
    <cellStyle name="Percent 4 2 35 3" xfId="20396"/>
    <cellStyle name="Percent 4 2 35 4" xfId="20397"/>
    <cellStyle name="Percent 4 2 35 5" xfId="20398"/>
    <cellStyle name="Percent 4 2 35 6" xfId="20399"/>
    <cellStyle name="Percent 4 2 35 7" xfId="20400"/>
    <cellStyle name="Percent 4 2 35 8" xfId="20401"/>
    <cellStyle name="Percent 4 2 35 9" xfId="20402"/>
    <cellStyle name="Percent 4 2 36" xfId="20403"/>
    <cellStyle name="Percent 4 2 36 10" xfId="20404"/>
    <cellStyle name="Percent 4 2 36 11" xfId="20405"/>
    <cellStyle name="Percent 4 2 36 12" xfId="20406"/>
    <cellStyle name="Percent 4 2 36 13" xfId="20407"/>
    <cellStyle name="Percent 4 2 36 14" xfId="20408"/>
    <cellStyle name="Percent 4 2 36 15" xfId="20409"/>
    <cellStyle name="Percent 4 2 36 16" xfId="20410"/>
    <cellStyle name="Percent 4 2 36 17" xfId="20411"/>
    <cellStyle name="Percent 4 2 36 2" xfId="20412"/>
    <cellStyle name="Percent 4 2 36 3" xfId="20413"/>
    <cellStyle name="Percent 4 2 36 4" xfId="20414"/>
    <cellStyle name="Percent 4 2 36 5" xfId="20415"/>
    <cellStyle name="Percent 4 2 36 6" xfId="20416"/>
    <cellStyle name="Percent 4 2 36 7" xfId="20417"/>
    <cellStyle name="Percent 4 2 36 8" xfId="20418"/>
    <cellStyle name="Percent 4 2 36 9" xfId="20419"/>
    <cellStyle name="Percent 4 2 37" xfId="20420"/>
    <cellStyle name="Percent 4 2 37 10" xfId="20421"/>
    <cellStyle name="Percent 4 2 37 11" xfId="20422"/>
    <cellStyle name="Percent 4 2 37 12" xfId="20423"/>
    <cellStyle name="Percent 4 2 37 13" xfId="20424"/>
    <cellStyle name="Percent 4 2 37 14" xfId="20425"/>
    <cellStyle name="Percent 4 2 37 15" xfId="20426"/>
    <cellStyle name="Percent 4 2 37 16" xfId="20427"/>
    <cellStyle name="Percent 4 2 37 17" xfId="20428"/>
    <cellStyle name="Percent 4 2 37 2" xfId="20429"/>
    <cellStyle name="Percent 4 2 37 3" xfId="20430"/>
    <cellStyle name="Percent 4 2 37 4" xfId="20431"/>
    <cellStyle name="Percent 4 2 37 5" xfId="20432"/>
    <cellStyle name="Percent 4 2 37 6" xfId="20433"/>
    <cellStyle name="Percent 4 2 37 7" xfId="20434"/>
    <cellStyle name="Percent 4 2 37 8" xfId="20435"/>
    <cellStyle name="Percent 4 2 37 9" xfId="20436"/>
    <cellStyle name="Percent 4 2 38" xfId="20437"/>
    <cellStyle name="Percent 4 2 38 10" xfId="20438"/>
    <cellStyle name="Percent 4 2 38 11" xfId="20439"/>
    <cellStyle name="Percent 4 2 38 12" xfId="20440"/>
    <cellStyle name="Percent 4 2 38 13" xfId="20441"/>
    <cellStyle name="Percent 4 2 38 14" xfId="20442"/>
    <cellStyle name="Percent 4 2 38 15" xfId="20443"/>
    <cellStyle name="Percent 4 2 38 16" xfId="20444"/>
    <cellStyle name="Percent 4 2 38 17" xfId="20445"/>
    <cellStyle name="Percent 4 2 38 2" xfId="20446"/>
    <cellStyle name="Percent 4 2 38 3" xfId="20447"/>
    <cellStyle name="Percent 4 2 38 4" xfId="20448"/>
    <cellStyle name="Percent 4 2 38 5" xfId="20449"/>
    <cellStyle name="Percent 4 2 38 6" xfId="20450"/>
    <cellStyle name="Percent 4 2 38 7" xfId="20451"/>
    <cellStyle name="Percent 4 2 38 8" xfId="20452"/>
    <cellStyle name="Percent 4 2 38 9" xfId="20453"/>
    <cellStyle name="Percent 4 2 39" xfId="20454"/>
    <cellStyle name="Percent 4 2 39 10" xfId="20455"/>
    <cellStyle name="Percent 4 2 39 11" xfId="20456"/>
    <cellStyle name="Percent 4 2 39 12" xfId="20457"/>
    <cellStyle name="Percent 4 2 39 13" xfId="20458"/>
    <cellStyle name="Percent 4 2 39 14" xfId="20459"/>
    <cellStyle name="Percent 4 2 39 15" xfId="20460"/>
    <cellStyle name="Percent 4 2 39 16" xfId="20461"/>
    <cellStyle name="Percent 4 2 39 17" xfId="20462"/>
    <cellStyle name="Percent 4 2 39 2" xfId="20463"/>
    <cellStyle name="Percent 4 2 39 3" xfId="20464"/>
    <cellStyle name="Percent 4 2 39 4" xfId="20465"/>
    <cellStyle name="Percent 4 2 39 5" xfId="20466"/>
    <cellStyle name="Percent 4 2 39 6" xfId="20467"/>
    <cellStyle name="Percent 4 2 39 7" xfId="20468"/>
    <cellStyle name="Percent 4 2 39 8" xfId="20469"/>
    <cellStyle name="Percent 4 2 39 9" xfId="20470"/>
    <cellStyle name="Percent 4 2 4" xfId="20471"/>
    <cellStyle name="Percent 4 2 4 10" xfId="20472"/>
    <cellStyle name="Percent 4 2 4 11" xfId="20473"/>
    <cellStyle name="Percent 4 2 4 12" xfId="20474"/>
    <cellStyle name="Percent 4 2 4 13" xfId="20475"/>
    <cellStyle name="Percent 4 2 4 14" xfId="20476"/>
    <cellStyle name="Percent 4 2 4 15" xfId="20477"/>
    <cellStyle name="Percent 4 2 4 16" xfId="20478"/>
    <cellStyle name="Percent 4 2 4 17" xfId="20479"/>
    <cellStyle name="Percent 4 2 4 2" xfId="20480"/>
    <cellStyle name="Percent 4 2 4 3" xfId="20481"/>
    <cellStyle name="Percent 4 2 4 4" xfId="20482"/>
    <cellStyle name="Percent 4 2 4 5" xfId="20483"/>
    <cellStyle name="Percent 4 2 4 6" xfId="20484"/>
    <cellStyle name="Percent 4 2 4 7" xfId="20485"/>
    <cellStyle name="Percent 4 2 4 8" xfId="20486"/>
    <cellStyle name="Percent 4 2 4 9" xfId="20487"/>
    <cellStyle name="Percent 4 2 40" xfId="20488"/>
    <cellStyle name="Percent 4 2 40 10" xfId="20489"/>
    <cellStyle name="Percent 4 2 40 11" xfId="20490"/>
    <cellStyle name="Percent 4 2 40 12" xfId="20491"/>
    <cellStyle name="Percent 4 2 40 13" xfId="20492"/>
    <cellStyle name="Percent 4 2 40 14" xfId="20493"/>
    <cellStyle name="Percent 4 2 40 15" xfId="20494"/>
    <cellStyle name="Percent 4 2 40 16" xfId="20495"/>
    <cellStyle name="Percent 4 2 40 17" xfId="20496"/>
    <cellStyle name="Percent 4 2 40 2" xfId="20497"/>
    <cellStyle name="Percent 4 2 40 3" xfId="20498"/>
    <cellStyle name="Percent 4 2 40 4" xfId="20499"/>
    <cellStyle name="Percent 4 2 40 5" xfId="20500"/>
    <cellStyle name="Percent 4 2 40 6" xfId="20501"/>
    <cellStyle name="Percent 4 2 40 7" xfId="20502"/>
    <cellStyle name="Percent 4 2 40 8" xfId="20503"/>
    <cellStyle name="Percent 4 2 40 9" xfId="20504"/>
    <cellStyle name="Percent 4 2 41" xfId="20505"/>
    <cellStyle name="Percent 4 2 41 10" xfId="20506"/>
    <cellStyle name="Percent 4 2 41 11" xfId="20507"/>
    <cellStyle name="Percent 4 2 41 12" xfId="20508"/>
    <cellStyle name="Percent 4 2 41 13" xfId="20509"/>
    <cellStyle name="Percent 4 2 41 14" xfId="20510"/>
    <cellStyle name="Percent 4 2 41 15" xfId="20511"/>
    <cellStyle name="Percent 4 2 41 16" xfId="20512"/>
    <cellStyle name="Percent 4 2 41 17" xfId="20513"/>
    <cellStyle name="Percent 4 2 41 2" xfId="20514"/>
    <cellStyle name="Percent 4 2 41 3" xfId="20515"/>
    <cellStyle name="Percent 4 2 41 4" xfId="20516"/>
    <cellStyle name="Percent 4 2 41 5" xfId="20517"/>
    <cellStyle name="Percent 4 2 41 6" xfId="20518"/>
    <cellStyle name="Percent 4 2 41 7" xfId="20519"/>
    <cellStyle name="Percent 4 2 41 8" xfId="20520"/>
    <cellStyle name="Percent 4 2 41 9" xfId="20521"/>
    <cellStyle name="Percent 4 2 42" xfId="20522"/>
    <cellStyle name="Percent 4 2 42 10" xfId="20523"/>
    <cellStyle name="Percent 4 2 42 11" xfId="20524"/>
    <cellStyle name="Percent 4 2 42 12" xfId="20525"/>
    <cellStyle name="Percent 4 2 42 13" xfId="20526"/>
    <cellStyle name="Percent 4 2 42 14" xfId="20527"/>
    <cellStyle name="Percent 4 2 42 15" xfId="20528"/>
    <cellStyle name="Percent 4 2 42 16" xfId="20529"/>
    <cellStyle name="Percent 4 2 42 17" xfId="20530"/>
    <cellStyle name="Percent 4 2 42 2" xfId="20531"/>
    <cellStyle name="Percent 4 2 42 3" xfId="20532"/>
    <cellStyle name="Percent 4 2 42 4" xfId="20533"/>
    <cellStyle name="Percent 4 2 42 5" xfId="20534"/>
    <cellStyle name="Percent 4 2 42 6" xfId="20535"/>
    <cellStyle name="Percent 4 2 42 7" xfId="20536"/>
    <cellStyle name="Percent 4 2 42 8" xfId="20537"/>
    <cellStyle name="Percent 4 2 42 9" xfId="20538"/>
    <cellStyle name="Percent 4 2 43" xfId="20539"/>
    <cellStyle name="Percent 4 2 43 10" xfId="20540"/>
    <cellStyle name="Percent 4 2 43 11" xfId="20541"/>
    <cellStyle name="Percent 4 2 43 12" xfId="20542"/>
    <cellStyle name="Percent 4 2 43 13" xfId="20543"/>
    <cellStyle name="Percent 4 2 43 14" xfId="20544"/>
    <cellStyle name="Percent 4 2 43 15" xfId="20545"/>
    <cellStyle name="Percent 4 2 43 16" xfId="20546"/>
    <cellStyle name="Percent 4 2 43 17" xfId="20547"/>
    <cellStyle name="Percent 4 2 43 2" xfId="20548"/>
    <cellStyle name="Percent 4 2 43 3" xfId="20549"/>
    <cellStyle name="Percent 4 2 43 4" xfId="20550"/>
    <cellStyle name="Percent 4 2 43 5" xfId="20551"/>
    <cellStyle name="Percent 4 2 43 6" xfId="20552"/>
    <cellStyle name="Percent 4 2 43 7" xfId="20553"/>
    <cellStyle name="Percent 4 2 43 8" xfId="20554"/>
    <cellStyle name="Percent 4 2 43 9" xfId="20555"/>
    <cellStyle name="Percent 4 2 44" xfId="20556"/>
    <cellStyle name="Percent 4 2 44 10" xfId="20557"/>
    <cellStyle name="Percent 4 2 44 11" xfId="20558"/>
    <cellStyle name="Percent 4 2 44 12" xfId="20559"/>
    <cellStyle name="Percent 4 2 44 13" xfId="20560"/>
    <cellStyle name="Percent 4 2 44 14" xfId="20561"/>
    <cellStyle name="Percent 4 2 44 15" xfId="20562"/>
    <cellStyle name="Percent 4 2 44 16" xfId="20563"/>
    <cellStyle name="Percent 4 2 44 17" xfId="20564"/>
    <cellStyle name="Percent 4 2 44 2" xfId="20565"/>
    <cellStyle name="Percent 4 2 44 3" xfId="20566"/>
    <cellStyle name="Percent 4 2 44 4" xfId="20567"/>
    <cellStyle name="Percent 4 2 44 5" xfId="20568"/>
    <cellStyle name="Percent 4 2 44 6" xfId="20569"/>
    <cellStyle name="Percent 4 2 44 7" xfId="20570"/>
    <cellStyle name="Percent 4 2 44 8" xfId="20571"/>
    <cellStyle name="Percent 4 2 44 9" xfId="20572"/>
    <cellStyle name="Percent 4 2 45" xfId="20573"/>
    <cellStyle name="Percent 4 2 45 10" xfId="20574"/>
    <cellStyle name="Percent 4 2 45 11" xfId="20575"/>
    <cellStyle name="Percent 4 2 45 12" xfId="20576"/>
    <cellStyle name="Percent 4 2 45 13" xfId="20577"/>
    <cellStyle name="Percent 4 2 45 14" xfId="20578"/>
    <cellStyle name="Percent 4 2 45 15" xfId="20579"/>
    <cellStyle name="Percent 4 2 45 16" xfId="20580"/>
    <cellStyle name="Percent 4 2 45 17" xfId="20581"/>
    <cellStyle name="Percent 4 2 45 2" xfId="20582"/>
    <cellStyle name="Percent 4 2 45 3" xfId="20583"/>
    <cellStyle name="Percent 4 2 45 4" xfId="20584"/>
    <cellStyle name="Percent 4 2 45 5" xfId="20585"/>
    <cellStyle name="Percent 4 2 45 6" xfId="20586"/>
    <cellStyle name="Percent 4 2 45 7" xfId="20587"/>
    <cellStyle name="Percent 4 2 45 8" xfId="20588"/>
    <cellStyle name="Percent 4 2 45 9" xfId="20589"/>
    <cellStyle name="Percent 4 2 46" xfId="20590"/>
    <cellStyle name="Percent 4 2 46 10" xfId="20591"/>
    <cellStyle name="Percent 4 2 46 11" xfId="20592"/>
    <cellStyle name="Percent 4 2 46 12" xfId="20593"/>
    <cellStyle name="Percent 4 2 46 13" xfId="20594"/>
    <cellStyle name="Percent 4 2 46 14" xfId="20595"/>
    <cellStyle name="Percent 4 2 46 15" xfId="20596"/>
    <cellStyle name="Percent 4 2 46 16" xfId="20597"/>
    <cellStyle name="Percent 4 2 46 17" xfId="20598"/>
    <cellStyle name="Percent 4 2 46 2" xfId="20599"/>
    <cellStyle name="Percent 4 2 46 3" xfId="20600"/>
    <cellStyle name="Percent 4 2 46 4" xfId="20601"/>
    <cellStyle name="Percent 4 2 46 5" xfId="20602"/>
    <cellStyle name="Percent 4 2 46 6" xfId="20603"/>
    <cellStyle name="Percent 4 2 46 7" xfId="20604"/>
    <cellStyle name="Percent 4 2 46 8" xfId="20605"/>
    <cellStyle name="Percent 4 2 46 9" xfId="20606"/>
    <cellStyle name="Percent 4 2 47" xfId="20607"/>
    <cellStyle name="Percent 4 2 47 10" xfId="20608"/>
    <cellStyle name="Percent 4 2 47 11" xfId="20609"/>
    <cellStyle name="Percent 4 2 47 12" xfId="20610"/>
    <cellStyle name="Percent 4 2 47 13" xfId="20611"/>
    <cellStyle name="Percent 4 2 47 14" xfId="20612"/>
    <cellStyle name="Percent 4 2 47 15" xfId="20613"/>
    <cellStyle name="Percent 4 2 47 16" xfId="20614"/>
    <cellStyle name="Percent 4 2 47 17" xfId="20615"/>
    <cellStyle name="Percent 4 2 47 2" xfId="20616"/>
    <cellStyle name="Percent 4 2 47 3" xfId="20617"/>
    <cellStyle name="Percent 4 2 47 4" xfId="20618"/>
    <cellStyle name="Percent 4 2 47 5" xfId="20619"/>
    <cellStyle name="Percent 4 2 47 6" xfId="20620"/>
    <cellStyle name="Percent 4 2 47 7" xfId="20621"/>
    <cellStyle name="Percent 4 2 47 8" xfId="20622"/>
    <cellStyle name="Percent 4 2 47 9" xfId="20623"/>
    <cellStyle name="Percent 4 2 48" xfId="20624"/>
    <cellStyle name="Percent 4 2 49" xfId="20625"/>
    <cellStyle name="Percent 4 2 5" xfId="20626"/>
    <cellStyle name="Percent 4 2 5 10" xfId="20627"/>
    <cellStyle name="Percent 4 2 5 11" xfId="20628"/>
    <cellStyle name="Percent 4 2 5 12" xfId="20629"/>
    <cellStyle name="Percent 4 2 5 13" xfId="20630"/>
    <cellStyle name="Percent 4 2 5 14" xfId="20631"/>
    <cellStyle name="Percent 4 2 5 15" xfId="20632"/>
    <cellStyle name="Percent 4 2 5 16" xfId="20633"/>
    <cellStyle name="Percent 4 2 5 17" xfId="20634"/>
    <cellStyle name="Percent 4 2 5 2" xfId="20635"/>
    <cellStyle name="Percent 4 2 5 3" xfId="20636"/>
    <cellStyle name="Percent 4 2 5 4" xfId="20637"/>
    <cellStyle name="Percent 4 2 5 5" xfId="20638"/>
    <cellStyle name="Percent 4 2 5 6" xfId="20639"/>
    <cellStyle name="Percent 4 2 5 7" xfId="20640"/>
    <cellStyle name="Percent 4 2 5 8" xfId="20641"/>
    <cellStyle name="Percent 4 2 5 9" xfId="20642"/>
    <cellStyle name="Percent 4 2 50" xfId="20643"/>
    <cellStyle name="Percent 4 2 51" xfId="20644"/>
    <cellStyle name="Percent 4 2 52" xfId="20645"/>
    <cellStyle name="Percent 4 2 53" xfId="20646"/>
    <cellStyle name="Percent 4 2 54" xfId="20647"/>
    <cellStyle name="Percent 4 2 55" xfId="20648"/>
    <cellStyle name="Percent 4 2 56" xfId="20649"/>
    <cellStyle name="Percent 4 2 57" xfId="20650"/>
    <cellStyle name="Percent 4 2 58" xfId="20651"/>
    <cellStyle name="Percent 4 2 59" xfId="20652"/>
    <cellStyle name="Percent 4 2 6" xfId="20653"/>
    <cellStyle name="Percent 4 2 6 10" xfId="20654"/>
    <cellStyle name="Percent 4 2 6 11" xfId="20655"/>
    <cellStyle name="Percent 4 2 6 12" xfId="20656"/>
    <cellStyle name="Percent 4 2 6 13" xfId="20657"/>
    <cellStyle name="Percent 4 2 6 14" xfId="20658"/>
    <cellStyle name="Percent 4 2 6 15" xfId="20659"/>
    <cellStyle name="Percent 4 2 6 16" xfId="20660"/>
    <cellStyle name="Percent 4 2 6 17" xfId="20661"/>
    <cellStyle name="Percent 4 2 6 2" xfId="20662"/>
    <cellStyle name="Percent 4 2 6 3" xfId="20663"/>
    <cellStyle name="Percent 4 2 6 4" xfId="20664"/>
    <cellStyle name="Percent 4 2 6 5" xfId="20665"/>
    <cellStyle name="Percent 4 2 6 6" xfId="20666"/>
    <cellStyle name="Percent 4 2 6 7" xfId="20667"/>
    <cellStyle name="Percent 4 2 6 8" xfId="20668"/>
    <cellStyle name="Percent 4 2 6 9" xfId="20669"/>
    <cellStyle name="Percent 4 2 60" xfId="20670"/>
    <cellStyle name="Percent 4 2 7" xfId="20671"/>
    <cellStyle name="Percent 4 2 7 10" xfId="20672"/>
    <cellStyle name="Percent 4 2 7 11" xfId="20673"/>
    <cellStyle name="Percent 4 2 7 12" xfId="20674"/>
    <cellStyle name="Percent 4 2 7 13" xfId="20675"/>
    <cellStyle name="Percent 4 2 7 14" xfId="20676"/>
    <cellStyle name="Percent 4 2 7 15" xfId="20677"/>
    <cellStyle name="Percent 4 2 7 16" xfId="20678"/>
    <cellStyle name="Percent 4 2 7 17" xfId="20679"/>
    <cellStyle name="Percent 4 2 7 2" xfId="20680"/>
    <cellStyle name="Percent 4 2 7 3" xfId="20681"/>
    <cellStyle name="Percent 4 2 7 4" xfId="20682"/>
    <cellStyle name="Percent 4 2 7 5" xfId="20683"/>
    <cellStyle name="Percent 4 2 7 6" xfId="20684"/>
    <cellStyle name="Percent 4 2 7 7" xfId="20685"/>
    <cellStyle name="Percent 4 2 7 8" xfId="20686"/>
    <cellStyle name="Percent 4 2 7 9" xfId="20687"/>
    <cellStyle name="Percent 4 2 8" xfId="20688"/>
    <cellStyle name="Percent 4 2 8 10" xfId="20689"/>
    <cellStyle name="Percent 4 2 8 11" xfId="20690"/>
    <cellStyle name="Percent 4 2 8 12" xfId="20691"/>
    <cellStyle name="Percent 4 2 8 13" xfId="20692"/>
    <cellStyle name="Percent 4 2 8 14" xfId="20693"/>
    <cellStyle name="Percent 4 2 8 15" xfId="20694"/>
    <cellStyle name="Percent 4 2 8 16" xfId="20695"/>
    <cellStyle name="Percent 4 2 8 17" xfId="20696"/>
    <cellStyle name="Percent 4 2 8 2" xfId="20697"/>
    <cellStyle name="Percent 4 2 8 3" xfId="20698"/>
    <cellStyle name="Percent 4 2 8 4" xfId="20699"/>
    <cellStyle name="Percent 4 2 8 5" xfId="20700"/>
    <cellStyle name="Percent 4 2 8 6" xfId="20701"/>
    <cellStyle name="Percent 4 2 8 7" xfId="20702"/>
    <cellStyle name="Percent 4 2 8 8" xfId="20703"/>
    <cellStyle name="Percent 4 2 8 9" xfId="20704"/>
    <cellStyle name="Percent 4 2 9" xfId="20705"/>
    <cellStyle name="Percent 4 2 9 10" xfId="20706"/>
    <cellStyle name="Percent 4 2 9 11" xfId="20707"/>
    <cellStyle name="Percent 4 2 9 12" xfId="20708"/>
    <cellStyle name="Percent 4 2 9 13" xfId="20709"/>
    <cellStyle name="Percent 4 2 9 14" xfId="20710"/>
    <cellStyle name="Percent 4 2 9 15" xfId="20711"/>
    <cellStyle name="Percent 4 2 9 16" xfId="20712"/>
    <cellStyle name="Percent 4 2 9 17" xfId="20713"/>
    <cellStyle name="Percent 4 2 9 2" xfId="20714"/>
    <cellStyle name="Percent 4 2 9 3" xfId="20715"/>
    <cellStyle name="Percent 4 2 9 4" xfId="20716"/>
    <cellStyle name="Percent 4 2 9 5" xfId="20717"/>
    <cellStyle name="Percent 4 2 9 6" xfId="20718"/>
    <cellStyle name="Percent 4 2 9 7" xfId="20719"/>
    <cellStyle name="Percent 4 2 9 8" xfId="20720"/>
    <cellStyle name="Percent 4 2 9 9" xfId="20721"/>
    <cellStyle name="Percent 4 20" xfId="20722"/>
    <cellStyle name="Percent 4 20 10" xfId="20723"/>
    <cellStyle name="Percent 4 20 11" xfId="20724"/>
    <cellStyle name="Percent 4 20 12" xfId="20725"/>
    <cellStyle name="Percent 4 20 13" xfId="20726"/>
    <cellStyle name="Percent 4 20 14" xfId="20727"/>
    <cellStyle name="Percent 4 20 15" xfId="20728"/>
    <cellStyle name="Percent 4 20 16" xfId="20729"/>
    <cellStyle name="Percent 4 20 17" xfId="20730"/>
    <cellStyle name="Percent 4 20 2" xfId="20731"/>
    <cellStyle name="Percent 4 20 3" xfId="20732"/>
    <cellStyle name="Percent 4 20 4" xfId="20733"/>
    <cellStyle name="Percent 4 20 5" xfId="20734"/>
    <cellStyle name="Percent 4 20 6" xfId="20735"/>
    <cellStyle name="Percent 4 20 7" xfId="20736"/>
    <cellStyle name="Percent 4 20 8" xfId="20737"/>
    <cellStyle name="Percent 4 20 9" xfId="20738"/>
    <cellStyle name="Percent 4 21" xfId="20739"/>
    <cellStyle name="Percent 4 21 10" xfId="20740"/>
    <cellStyle name="Percent 4 21 11" xfId="20741"/>
    <cellStyle name="Percent 4 21 12" xfId="20742"/>
    <cellStyle name="Percent 4 21 13" xfId="20743"/>
    <cellStyle name="Percent 4 21 14" xfId="20744"/>
    <cellStyle name="Percent 4 21 15" xfId="20745"/>
    <cellStyle name="Percent 4 21 16" xfId="20746"/>
    <cellStyle name="Percent 4 21 17" xfId="20747"/>
    <cellStyle name="Percent 4 21 2" xfId="20748"/>
    <cellStyle name="Percent 4 21 3" xfId="20749"/>
    <cellStyle name="Percent 4 21 4" xfId="20750"/>
    <cellStyle name="Percent 4 21 5" xfId="20751"/>
    <cellStyle name="Percent 4 21 6" xfId="20752"/>
    <cellStyle name="Percent 4 21 7" xfId="20753"/>
    <cellStyle name="Percent 4 21 8" xfId="20754"/>
    <cellStyle name="Percent 4 21 9" xfId="20755"/>
    <cellStyle name="Percent 4 22" xfId="20756"/>
    <cellStyle name="Percent 4 22 10" xfId="20757"/>
    <cellStyle name="Percent 4 22 11" xfId="20758"/>
    <cellStyle name="Percent 4 22 12" xfId="20759"/>
    <cellStyle name="Percent 4 22 13" xfId="20760"/>
    <cellStyle name="Percent 4 22 14" xfId="20761"/>
    <cellStyle name="Percent 4 22 15" xfId="20762"/>
    <cellStyle name="Percent 4 22 16" xfId="20763"/>
    <cellStyle name="Percent 4 22 17" xfId="20764"/>
    <cellStyle name="Percent 4 22 2" xfId="20765"/>
    <cellStyle name="Percent 4 22 3" xfId="20766"/>
    <cellStyle name="Percent 4 22 4" xfId="20767"/>
    <cellStyle name="Percent 4 22 5" xfId="20768"/>
    <cellStyle name="Percent 4 22 6" xfId="20769"/>
    <cellStyle name="Percent 4 22 7" xfId="20770"/>
    <cellStyle name="Percent 4 22 8" xfId="20771"/>
    <cellStyle name="Percent 4 22 9" xfId="20772"/>
    <cellStyle name="Percent 4 23" xfId="20773"/>
    <cellStyle name="Percent 4 23 10" xfId="20774"/>
    <cellStyle name="Percent 4 23 11" xfId="20775"/>
    <cellStyle name="Percent 4 23 12" xfId="20776"/>
    <cellStyle name="Percent 4 23 13" xfId="20777"/>
    <cellStyle name="Percent 4 23 14" xfId="20778"/>
    <cellStyle name="Percent 4 23 15" xfId="20779"/>
    <cellStyle name="Percent 4 23 16" xfId="20780"/>
    <cellStyle name="Percent 4 23 17" xfId="20781"/>
    <cellStyle name="Percent 4 23 2" xfId="20782"/>
    <cellStyle name="Percent 4 23 3" xfId="20783"/>
    <cellStyle name="Percent 4 23 4" xfId="20784"/>
    <cellStyle name="Percent 4 23 5" xfId="20785"/>
    <cellStyle name="Percent 4 23 6" xfId="20786"/>
    <cellStyle name="Percent 4 23 7" xfId="20787"/>
    <cellStyle name="Percent 4 23 8" xfId="20788"/>
    <cellStyle name="Percent 4 23 9" xfId="20789"/>
    <cellStyle name="Percent 4 24" xfId="20790"/>
    <cellStyle name="Percent 4 24 10" xfId="20791"/>
    <cellStyle name="Percent 4 24 11" xfId="20792"/>
    <cellStyle name="Percent 4 24 12" xfId="20793"/>
    <cellStyle name="Percent 4 24 13" xfId="20794"/>
    <cellStyle name="Percent 4 24 14" xfId="20795"/>
    <cellStyle name="Percent 4 24 15" xfId="20796"/>
    <cellStyle name="Percent 4 24 16" xfId="20797"/>
    <cellStyle name="Percent 4 24 17" xfId="20798"/>
    <cellStyle name="Percent 4 24 2" xfId="20799"/>
    <cellStyle name="Percent 4 24 3" xfId="20800"/>
    <cellStyle name="Percent 4 24 4" xfId="20801"/>
    <cellStyle name="Percent 4 24 5" xfId="20802"/>
    <cellStyle name="Percent 4 24 6" xfId="20803"/>
    <cellStyle name="Percent 4 24 7" xfId="20804"/>
    <cellStyle name="Percent 4 24 8" xfId="20805"/>
    <cellStyle name="Percent 4 24 9" xfId="20806"/>
    <cellStyle name="Percent 4 25" xfId="20807"/>
    <cellStyle name="Percent 4 25 10" xfId="20808"/>
    <cellStyle name="Percent 4 25 11" xfId="20809"/>
    <cellStyle name="Percent 4 25 12" xfId="20810"/>
    <cellStyle name="Percent 4 25 13" xfId="20811"/>
    <cellStyle name="Percent 4 25 14" xfId="20812"/>
    <cellStyle name="Percent 4 25 15" xfId="20813"/>
    <cellStyle name="Percent 4 25 16" xfId="20814"/>
    <cellStyle name="Percent 4 25 17" xfId="20815"/>
    <cellStyle name="Percent 4 25 2" xfId="20816"/>
    <cellStyle name="Percent 4 25 3" xfId="20817"/>
    <cellStyle name="Percent 4 25 4" xfId="20818"/>
    <cellStyle name="Percent 4 25 5" xfId="20819"/>
    <cellStyle name="Percent 4 25 6" xfId="20820"/>
    <cellStyle name="Percent 4 25 7" xfId="20821"/>
    <cellStyle name="Percent 4 25 8" xfId="20822"/>
    <cellStyle name="Percent 4 25 9" xfId="20823"/>
    <cellStyle name="Percent 4 26" xfId="20824"/>
    <cellStyle name="Percent 4 26 10" xfId="20825"/>
    <cellStyle name="Percent 4 26 11" xfId="20826"/>
    <cellStyle name="Percent 4 26 12" xfId="20827"/>
    <cellStyle name="Percent 4 26 13" xfId="20828"/>
    <cellStyle name="Percent 4 26 14" xfId="20829"/>
    <cellStyle name="Percent 4 26 15" xfId="20830"/>
    <cellStyle name="Percent 4 26 16" xfId="20831"/>
    <cellStyle name="Percent 4 26 17" xfId="20832"/>
    <cellStyle name="Percent 4 26 2" xfId="20833"/>
    <cellStyle name="Percent 4 26 3" xfId="20834"/>
    <cellStyle name="Percent 4 26 4" xfId="20835"/>
    <cellStyle name="Percent 4 26 5" xfId="20836"/>
    <cellStyle name="Percent 4 26 6" xfId="20837"/>
    <cellStyle name="Percent 4 26 7" xfId="20838"/>
    <cellStyle name="Percent 4 26 8" xfId="20839"/>
    <cellStyle name="Percent 4 26 9" xfId="20840"/>
    <cellStyle name="Percent 4 27" xfId="20841"/>
    <cellStyle name="Percent 4 27 10" xfId="20842"/>
    <cellStyle name="Percent 4 27 11" xfId="20843"/>
    <cellStyle name="Percent 4 27 12" xfId="20844"/>
    <cellStyle name="Percent 4 27 13" xfId="20845"/>
    <cellStyle name="Percent 4 27 14" xfId="20846"/>
    <cellStyle name="Percent 4 27 15" xfId="20847"/>
    <cellStyle name="Percent 4 27 16" xfId="20848"/>
    <cellStyle name="Percent 4 27 17" xfId="20849"/>
    <cellStyle name="Percent 4 27 2" xfId="20850"/>
    <cellStyle name="Percent 4 27 3" xfId="20851"/>
    <cellStyle name="Percent 4 27 4" xfId="20852"/>
    <cellStyle name="Percent 4 27 5" xfId="20853"/>
    <cellStyle name="Percent 4 27 6" xfId="20854"/>
    <cellStyle name="Percent 4 27 7" xfId="20855"/>
    <cellStyle name="Percent 4 27 8" xfId="20856"/>
    <cellStyle name="Percent 4 27 9" xfId="20857"/>
    <cellStyle name="Percent 4 28" xfId="20858"/>
    <cellStyle name="Percent 4 28 10" xfId="20859"/>
    <cellStyle name="Percent 4 28 11" xfId="20860"/>
    <cellStyle name="Percent 4 28 12" xfId="20861"/>
    <cellStyle name="Percent 4 28 13" xfId="20862"/>
    <cellStyle name="Percent 4 28 14" xfId="20863"/>
    <cellStyle name="Percent 4 28 15" xfId="20864"/>
    <cellStyle name="Percent 4 28 16" xfId="20865"/>
    <cellStyle name="Percent 4 28 17" xfId="20866"/>
    <cellStyle name="Percent 4 28 2" xfId="20867"/>
    <cellStyle name="Percent 4 28 3" xfId="20868"/>
    <cellStyle name="Percent 4 28 4" xfId="20869"/>
    <cellStyle name="Percent 4 28 5" xfId="20870"/>
    <cellStyle name="Percent 4 28 6" xfId="20871"/>
    <cellStyle name="Percent 4 28 7" xfId="20872"/>
    <cellStyle name="Percent 4 28 8" xfId="20873"/>
    <cellStyle name="Percent 4 28 9" xfId="20874"/>
    <cellStyle name="Percent 4 29" xfId="20875"/>
    <cellStyle name="Percent 4 29 10" xfId="20876"/>
    <cellStyle name="Percent 4 29 11" xfId="20877"/>
    <cellStyle name="Percent 4 29 12" xfId="20878"/>
    <cellStyle name="Percent 4 29 13" xfId="20879"/>
    <cellStyle name="Percent 4 29 14" xfId="20880"/>
    <cellStyle name="Percent 4 29 15" xfId="20881"/>
    <cellStyle name="Percent 4 29 16" xfId="20882"/>
    <cellStyle name="Percent 4 29 17" xfId="20883"/>
    <cellStyle name="Percent 4 29 2" xfId="20884"/>
    <cellStyle name="Percent 4 29 3" xfId="20885"/>
    <cellStyle name="Percent 4 29 4" xfId="20886"/>
    <cellStyle name="Percent 4 29 5" xfId="20887"/>
    <cellStyle name="Percent 4 29 6" xfId="20888"/>
    <cellStyle name="Percent 4 29 7" xfId="20889"/>
    <cellStyle name="Percent 4 29 8" xfId="20890"/>
    <cellStyle name="Percent 4 29 9" xfId="20891"/>
    <cellStyle name="Percent 4 3" xfId="20892"/>
    <cellStyle name="Percent 4 3 10" xfId="20893"/>
    <cellStyle name="Percent 4 3 2" xfId="20894"/>
    <cellStyle name="Percent 4 3 3" xfId="20895"/>
    <cellStyle name="Percent 4 3 4" xfId="20896"/>
    <cellStyle name="Percent 4 3 5" xfId="20897"/>
    <cellStyle name="Percent 4 3 6" xfId="20898"/>
    <cellStyle name="Percent 4 3 7" xfId="20899"/>
    <cellStyle name="Percent 4 3 8" xfId="20900"/>
    <cellStyle name="Percent 4 3 9" xfId="20901"/>
    <cellStyle name="Percent 4 30" xfId="20902"/>
    <cellStyle name="Percent 4 30 10" xfId="20903"/>
    <cellStyle name="Percent 4 30 11" xfId="20904"/>
    <cellStyle name="Percent 4 30 12" xfId="20905"/>
    <cellStyle name="Percent 4 30 13" xfId="20906"/>
    <cellStyle name="Percent 4 30 14" xfId="20907"/>
    <cellStyle name="Percent 4 30 15" xfId="20908"/>
    <cellStyle name="Percent 4 30 16" xfId="20909"/>
    <cellStyle name="Percent 4 30 17" xfId="20910"/>
    <cellStyle name="Percent 4 30 2" xfId="20911"/>
    <cellStyle name="Percent 4 30 3" xfId="20912"/>
    <cellStyle name="Percent 4 30 4" xfId="20913"/>
    <cellStyle name="Percent 4 30 5" xfId="20914"/>
    <cellStyle name="Percent 4 30 6" xfId="20915"/>
    <cellStyle name="Percent 4 30 7" xfId="20916"/>
    <cellStyle name="Percent 4 30 8" xfId="20917"/>
    <cellStyle name="Percent 4 30 9" xfId="20918"/>
    <cellStyle name="Percent 4 31" xfId="20919"/>
    <cellStyle name="Percent 4 31 10" xfId="20920"/>
    <cellStyle name="Percent 4 31 11" xfId="20921"/>
    <cellStyle name="Percent 4 31 12" xfId="20922"/>
    <cellStyle name="Percent 4 31 13" xfId="20923"/>
    <cellStyle name="Percent 4 31 14" xfId="20924"/>
    <cellStyle name="Percent 4 31 15" xfId="20925"/>
    <cellStyle name="Percent 4 31 16" xfId="20926"/>
    <cellStyle name="Percent 4 31 17" xfId="20927"/>
    <cellStyle name="Percent 4 31 2" xfId="20928"/>
    <cellStyle name="Percent 4 31 3" xfId="20929"/>
    <cellStyle name="Percent 4 31 4" xfId="20930"/>
    <cellStyle name="Percent 4 31 5" xfId="20931"/>
    <cellStyle name="Percent 4 31 6" xfId="20932"/>
    <cellStyle name="Percent 4 31 7" xfId="20933"/>
    <cellStyle name="Percent 4 31 8" xfId="20934"/>
    <cellStyle name="Percent 4 31 9" xfId="20935"/>
    <cellStyle name="Percent 4 32" xfId="20936"/>
    <cellStyle name="Percent 4 32 10" xfId="20937"/>
    <cellStyle name="Percent 4 32 11" xfId="20938"/>
    <cellStyle name="Percent 4 32 12" xfId="20939"/>
    <cellStyle name="Percent 4 32 13" xfId="20940"/>
    <cellStyle name="Percent 4 32 14" xfId="20941"/>
    <cellStyle name="Percent 4 32 15" xfId="20942"/>
    <cellStyle name="Percent 4 32 16" xfId="20943"/>
    <cellStyle name="Percent 4 32 17" xfId="20944"/>
    <cellStyle name="Percent 4 32 2" xfId="20945"/>
    <cellStyle name="Percent 4 32 3" xfId="20946"/>
    <cellStyle name="Percent 4 32 4" xfId="20947"/>
    <cellStyle name="Percent 4 32 5" xfId="20948"/>
    <cellStyle name="Percent 4 32 6" xfId="20949"/>
    <cellStyle name="Percent 4 32 7" xfId="20950"/>
    <cellStyle name="Percent 4 32 8" xfId="20951"/>
    <cellStyle name="Percent 4 32 9" xfId="20952"/>
    <cellStyle name="Percent 4 33" xfId="20953"/>
    <cellStyle name="Percent 4 33 10" xfId="20954"/>
    <cellStyle name="Percent 4 33 11" xfId="20955"/>
    <cellStyle name="Percent 4 33 12" xfId="20956"/>
    <cellStyle name="Percent 4 33 13" xfId="20957"/>
    <cellStyle name="Percent 4 33 14" xfId="20958"/>
    <cellStyle name="Percent 4 33 15" xfId="20959"/>
    <cellStyle name="Percent 4 33 16" xfId="20960"/>
    <cellStyle name="Percent 4 33 17" xfId="20961"/>
    <cellStyle name="Percent 4 33 2" xfId="20962"/>
    <cellStyle name="Percent 4 33 3" xfId="20963"/>
    <cellStyle name="Percent 4 33 4" xfId="20964"/>
    <cellStyle name="Percent 4 33 5" xfId="20965"/>
    <cellStyle name="Percent 4 33 6" xfId="20966"/>
    <cellStyle name="Percent 4 33 7" xfId="20967"/>
    <cellStyle name="Percent 4 33 8" xfId="20968"/>
    <cellStyle name="Percent 4 33 9" xfId="20969"/>
    <cellStyle name="Percent 4 34" xfId="20970"/>
    <cellStyle name="Percent 4 34 10" xfId="20971"/>
    <cellStyle name="Percent 4 34 11" xfId="20972"/>
    <cellStyle name="Percent 4 34 12" xfId="20973"/>
    <cellStyle name="Percent 4 34 13" xfId="20974"/>
    <cellStyle name="Percent 4 34 14" xfId="20975"/>
    <cellStyle name="Percent 4 34 15" xfId="20976"/>
    <cellStyle name="Percent 4 34 16" xfId="20977"/>
    <cellStyle name="Percent 4 34 17" xfId="20978"/>
    <cellStyle name="Percent 4 34 2" xfId="20979"/>
    <cellStyle name="Percent 4 34 3" xfId="20980"/>
    <cellStyle name="Percent 4 34 4" xfId="20981"/>
    <cellStyle name="Percent 4 34 5" xfId="20982"/>
    <cellStyle name="Percent 4 34 6" xfId="20983"/>
    <cellStyle name="Percent 4 34 7" xfId="20984"/>
    <cellStyle name="Percent 4 34 8" xfId="20985"/>
    <cellStyle name="Percent 4 34 9" xfId="20986"/>
    <cellStyle name="Percent 4 35" xfId="20987"/>
    <cellStyle name="Percent 4 35 10" xfId="20988"/>
    <cellStyle name="Percent 4 35 11" xfId="20989"/>
    <cellStyle name="Percent 4 35 12" xfId="20990"/>
    <cellStyle name="Percent 4 35 13" xfId="20991"/>
    <cellStyle name="Percent 4 35 14" xfId="20992"/>
    <cellStyle name="Percent 4 35 15" xfId="20993"/>
    <cellStyle name="Percent 4 35 16" xfId="20994"/>
    <cellStyle name="Percent 4 35 17" xfId="20995"/>
    <cellStyle name="Percent 4 35 2" xfId="20996"/>
    <cellStyle name="Percent 4 35 3" xfId="20997"/>
    <cellStyle name="Percent 4 35 4" xfId="20998"/>
    <cellStyle name="Percent 4 35 5" xfId="20999"/>
    <cellStyle name="Percent 4 35 6" xfId="21000"/>
    <cellStyle name="Percent 4 35 7" xfId="21001"/>
    <cellStyle name="Percent 4 35 8" xfId="21002"/>
    <cellStyle name="Percent 4 35 9" xfId="21003"/>
    <cellStyle name="Percent 4 36" xfId="21004"/>
    <cellStyle name="Percent 4 36 10" xfId="21005"/>
    <cellStyle name="Percent 4 36 11" xfId="21006"/>
    <cellStyle name="Percent 4 36 12" xfId="21007"/>
    <cellStyle name="Percent 4 36 13" xfId="21008"/>
    <cellStyle name="Percent 4 36 14" xfId="21009"/>
    <cellStyle name="Percent 4 36 15" xfId="21010"/>
    <cellStyle name="Percent 4 36 16" xfId="21011"/>
    <cellStyle name="Percent 4 36 17" xfId="21012"/>
    <cellStyle name="Percent 4 36 2" xfId="21013"/>
    <cellStyle name="Percent 4 36 3" xfId="21014"/>
    <cellStyle name="Percent 4 36 4" xfId="21015"/>
    <cellStyle name="Percent 4 36 5" xfId="21016"/>
    <cellStyle name="Percent 4 36 6" xfId="21017"/>
    <cellStyle name="Percent 4 36 7" xfId="21018"/>
    <cellStyle name="Percent 4 36 8" xfId="21019"/>
    <cellStyle name="Percent 4 36 9" xfId="21020"/>
    <cellStyle name="Percent 4 37" xfId="21021"/>
    <cellStyle name="Percent 4 37 10" xfId="21022"/>
    <cellStyle name="Percent 4 37 11" xfId="21023"/>
    <cellStyle name="Percent 4 37 12" xfId="21024"/>
    <cellStyle name="Percent 4 37 13" xfId="21025"/>
    <cellStyle name="Percent 4 37 14" xfId="21026"/>
    <cellStyle name="Percent 4 37 15" xfId="21027"/>
    <cellStyle name="Percent 4 37 16" xfId="21028"/>
    <cellStyle name="Percent 4 37 17" xfId="21029"/>
    <cellStyle name="Percent 4 37 2" xfId="21030"/>
    <cellStyle name="Percent 4 37 3" xfId="21031"/>
    <cellStyle name="Percent 4 37 4" xfId="21032"/>
    <cellStyle name="Percent 4 37 5" xfId="21033"/>
    <cellStyle name="Percent 4 37 6" xfId="21034"/>
    <cellStyle name="Percent 4 37 7" xfId="21035"/>
    <cellStyle name="Percent 4 37 8" xfId="21036"/>
    <cellStyle name="Percent 4 37 9" xfId="21037"/>
    <cellStyle name="Percent 4 38" xfId="21038"/>
    <cellStyle name="Percent 4 38 10" xfId="21039"/>
    <cellStyle name="Percent 4 38 11" xfId="21040"/>
    <cellStyle name="Percent 4 38 12" xfId="21041"/>
    <cellStyle name="Percent 4 38 13" xfId="21042"/>
    <cellStyle name="Percent 4 38 14" xfId="21043"/>
    <cellStyle name="Percent 4 38 15" xfId="21044"/>
    <cellStyle name="Percent 4 38 16" xfId="21045"/>
    <cellStyle name="Percent 4 38 17" xfId="21046"/>
    <cellStyle name="Percent 4 38 2" xfId="21047"/>
    <cellStyle name="Percent 4 38 3" xfId="21048"/>
    <cellStyle name="Percent 4 38 4" xfId="21049"/>
    <cellStyle name="Percent 4 38 5" xfId="21050"/>
    <cellStyle name="Percent 4 38 6" xfId="21051"/>
    <cellStyle name="Percent 4 38 7" xfId="21052"/>
    <cellStyle name="Percent 4 38 8" xfId="21053"/>
    <cellStyle name="Percent 4 38 9" xfId="21054"/>
    <cellStyle name="Percent 4 39" xfId="21055"/>
    <cellStyle name="Percent 4 39 10" xfId="21056"/>
    <cellStyle name="Percent 4 39 11" xfId="21057"/>
    <cellStyle name="Percent 4 39 12" xfId="21058"/>
    <cellStyle name="Percent 4 39 13" xfId="21059"/>
    <cellStyle name="Percent 4 39 14" xfId="21060"/>
    <cellStyle name="Percent 4 39 15" xfId="21061"/>
    <cellStyle name="Percent 4 39 16" xfId="21062"/>
    <cellStyle name="Percent 4 39 17" xfId="21063"/>
    <cellStyle name="Percent 4 39 2" xfId="21064"/>
    <cellStyle name="Percent 4 39 3" xfId="21065"/>
    <cellStyle name="Percent 4 39 4" xfId="21066"/>
    <cellStyle name="Percent 4 39 5" xfId="21067"/>
    <cellStyle name="Percent 4 39 6" xfId="21068"/>
    <cellStyle name="Percent 4 39 7" xfId="21069"/>
    <cellStyle name="Percent 4 39 8" xfId="21070"/>
    <cellStyle name="Percent 4 39 9" xfId="21071"/>
    <cellStyle name="Percent 4 4" xfId="21072"/>
    <cellStyle name="Percent 4 4 10" xfId="21073"/>
    <cellStyle name="Percent 4 4 11" xfId="21074"/>
    <cellStyle name="Percent 4 4 12" xfId="21075"/>
    <cellStyle name="Percent 4 4 13" xfId="21076"/>
    <cellStyle name="Percent 4 4 14" xfId="21077"/>
    <cellStyle name="Percent 4 4 15" xfId="21078"/>
    <cellStyle name="Percent 4 4 16" xfId="21079"/>
    <cellStyle name="Percent 4 4 17" xfId="21080"/>
    <cellStyle name="Percent 4 4 2" xfId="21081"/>
    <cellStyle name="Percent 4 4 3" xfId="21082"/>
    <cellStyle name="Percent 4 4 4" xfId="21083"/>
    <cellStyle name="Percent 4 4 5" xfId="21084"/>
    <cellStyle name="Percent 4 4 6" xfId="21085"/>
    <cellStyle name="Percent 4 4 7" xfId="21086"/>
    <cellStyle name="Percent 4 4 8" xfId="21087"/>
    <cellStyle name="Percent 4 4 9" xfId="21088"/>
    <cellStyle name="Percent 4 40" xfId="21089"/>
    <cellStyle name="Percent 4 40 10" xfId="21090"/>
    <cellStyle name="Percent 4 40 11" xfId="21091"/>
    <cellStyle name="Percent 4 40 12" xfId="21092"/>
    <cellStyle name="Percent 4 40 13" xfId="21093"/>
    <cellStyle name="Percent 4 40 14" xfId="21094"/>
    <cellStyle name="Percent 4 40 15" xfId="21095"/>
    <cellStyle name="Percent 4 40 16" xfId="21096"/>
    <cellStyle name="Percent 4 40 17" xfId="21097"/>
    <cellStyle name="Percent 4 40 2" xfId="21098"/>
    <cellStyle name="Percent 4 40 3" xfId="21099"/>
    <cellStyle name="Percent 4 40 4" xfId="21100"/>
    <cellStyle name="Percent 4 40 5" xfId="21101"/>
    <cellStyle name="Percent 4 40 6" xfId="21102"/>
    <cellStyle name="Percent 4 40 7" xfId="21103"/>
    <cellStyle name="Percent 4 40 8" xfId="21104"/>
    <cellStyle name="Percent 4 40 9" xfId="21105"/>
    <cellStyle name="Percent 4 41" xfId="21106"/>
    <cellStyle name="Percent 4 41 10" xfId="21107"/>
    <cellStyle name="Percent 4 41 11" xfId="21108"/>
    <cellStyle name="Percent 4 41 12" xfId="21109"/>
    <cellStyle name="Percent 4 41 13" xfId="21110"/>
    <cellStyle name="Percent 4 41 14" xfId="21111"/>
    <cellStyle name="Percent 4 41 15" xfId="21112"/>
    <cellStyle name="Percent 4 41 16" xfId="21113"/>
    <cellStyle name="Percent 4 41 17" xfId="21114"/>
    <cellStyle name="Percent 4 41 2" xfId="21115"/>
    <cellStyle name="Percent 4 41 3" xfId="21116"/>
    <cellStyle name="Percent 4 41 4" xfId="21117"/>
    <cellStyle name="Percent 4 41 5" xfId="21118"/>
    <cellStyle name="Percent 4 41 6" xfId="21119"/>
    <cellStyle name="Percent 4 41 7" xfId="21120"/>
    <cellStyle name="Percent 4 41 8" xfId="21121"/>
    <cellStyle name="Percent 4 41 9" xfId="21122"/>
    <cellStyle name="Percent 4 42" xfId="21123"/>
    <cellStyle name="Percent 4 42 10" xfId="21124"/>
    <cellStyle name="Percent 4 42 11" xfId="21125"/>
    <cellStyle name="Percent 4 42 12" xfId="21126"/>
    <cellStyle name="Percent 4 42 13" xfId="21127"/>
    <cellStyle name="Percent 4 42 14" xfId="21128"/>
    <cellStyle name="Percent 4 42 15" xfId="21129"/>
    <cellStyle name="Percent 4 42 16" xfId="21130"/>
    <cellStyle name="Percent 4 42 17" xfId="21131"/>
    <cellStyle name="Percent 4 42 2" xfId="21132"/>
    <cellStyle name="Percent 4 42 3" xfId="21133"/>
    <cellStyle name="Percent 4 42 4" xfId="21134"/>
    <cellStyle name="Percent 4 42 5" xfId="21135"/>
    <cellStyle name="Percent 4 42 6" xfId="21136"/>
    <cellStyle name="Percent 4 42 7" xfId="21137"/>
    <cellStyle name="Percent 4 42 8" xfId="21138"/>
    <cellStyle name="Percent 4 42 9" xfId="21139"/>
    <cellStyle name="Percent 4 43" xfId="21140"/>
    <cellStyle name="Percent 4 43 10" xfId="21141"/>
    <cellStyle name="Percent 4 43 11" xfId="21142"/>
    <cellStyle name="Percent 4 43 12" xfId="21143"/>
    <cellStyle name="Percent 4 43 13" xfId="21144"/>
    <cellStyle name="Percent 4 43 14" xfId="21145"/>
    <cellStyle name="Percent 4 43 15" xfId="21146"/>
    <cellStyle name="Percent 4 43 16" xfId="21147"/>
    <cellStyle name="Percent 4 43 17" xfId="21148"/>
    <cellStyle name="Percent 4 43 2" xfId="21149"/>
    <cellStyle name="Percent 4 43 3" xfId="21150"/>
    <cellStyle name="Percent 4 43 4" xfId="21151"/>
    <cellStyle name="Percent 4 43 5" xfId="21152"/>
    <cellStyle name="Percent 4 43 6" xfId="21153"/>
    <cellStyle name="Percent 4 43 7" xfId="21154"/>
    <cellStyle name="Percent 4 43 8" xfId="21155"/>
    <cellStyle name="Percent 4 43 9" xfId="21156"/>
    <cellStyle name="Percent 4 44" xfId="21157"/>
    <cellStyle name="Percent 4 44 10" xfId="21158"/>
    <cellStyle name="Percent 4 44 11" xfId="21159"/>
    <cellStyle name="Percent 4 44 12" xfId="21160"/>
    <cellStyle name="Percent 4 44 13" xfId="21161"/>
    <cellStyle name="Percent 4 44 14" xfId="21162"/>
    <cellStyle name="Percent 4 44 15" xfId="21163"/>
    <cellStyle name="Percent 4 44 16" xfId="21164"/>
    <cellStyle name="Percent 4 44 17" xfId="21165"/>
    <cellStyle name="Percent 4 44 2" xfId="21166"/>
    <cellStyle name="Percent 4 44 3" xfId="21167"/>
    <cellStyle name="Percent 4 44 4" xfId="21168"/>
    <cellStyle name="Percent 4 44 5" xfId="21169"/>
    <cellStyle name="Percent 4 44 6" xfId="21170"/>
    <cellStyle name="Percent 4 44 7" xfId="21171"/>
    <cellStyle name="Percent 4 44 8" xfId="21172"/>
    <cellStyle name="Percent 4 44 9" xfId="21173"/>
    <cellStyle name="Percent 4 45" xfId="21174"/>
    <cellStyle name="Percent 4 45 10" xfId="21175"/>
    <cellStyle name="Percent 4 45 11" xfId="21176"/>
    <cellStyle name="Percent 4 45 12" xfId="21177"/>
    <cellStyle name="Percent 4 45 13" xfId="21178"/>
    <cellStyle name="Percent 4 45 14" xfId="21179"/>
    <cellStyle name="Percent 4 45 15" xfId="21180"/>
    <cellStyle name="Percent 4 45 16" xfId="21181"/>
    <cellStyle name="Percent 4 45 17" xfId="21182"/>
    <cellStyle name="Percent 4 45 2" xfId="21183"/>
    <cellStyle name="Percent 4 45 3" xfId="21184"/>
    <cellStyle name="Percent 4 45 4" xfId="21185"/>
    <cellStyle name="Percent 4 45 5" xfId="21186"/>
    <cellStyle name="Percent 4 45 6" xfId="21187"/>
    <cellStyle name="Percent 4 45 7" xfId="21188"/>
    <cellStyle name="Percent 4 45 8" xfId="21189"/>
    <cellStyle name="Percent 4 45 9" xfId="21190"/>
    <cellStyle name="Percent 4 46" xfId="21191"/>
    <cellStyle name="Percent 4 46 10" xfId="21192"/>
    <cellStyle name="Percent 4 46 11" xfId="21193"/>
    <cellStyle name="Percent 4 46 12" xfId="21194"/>
    <cellStyle name="Percent 4 46 13" xfId="21195"/>
    <cellStyle name="Percent 4 46 14" xfId="21196"/>
    <cellStyle name="Percent 4 46 15" xfId="21197"/>
    <cellStyle name="Percent 4 46 16" xfId="21198"/>
    <cellStyle name="Percent 4 46 17" xfId="21199"/>
    <cellStyle name="Percent 4 46 2" xfId="21200"/>
    <cellStyle name="Percent 4 46 3" xfId="21201"/>
    <cellStyle name="Percent 4 46 4" xfId="21202"/>
    <cellStyle name="Percent 4 46 5" xfId="21203"/>
    <cellStyle name="Percent 4 46 6" xfId="21204"/>
    <cellStyle name="Percent 4 46 7" xfId="21205"/>
    <cellStyle name="Percent 4 46 8" xfId="21206"/>
    <cellStyle name="Percent 4 46 9" xfId="21207"/>
    <cellStyle name="Percent 4 47" xfId="21208"/>
    <cellStyle name="Percent 4 47 10" xfId="21209"/>
    <cellStyle name="Percent 4 47 11" xfId="21210"/>
    <cellStyle name="Percent 4 47 12" xfId="21211"/>
    <cellStyle name="Percent 4 47 13" xfId="21212"/>
    <cellStyle name="Percent 4 47 14" xfId="21213"/>
    <cellStyle name="Percent 4 47 15" xfId="21214"/>
    <cellStyle name="Percent 4 47 16" xfId="21215"/>
    <cellStyle name="Percent 4 47 17" xfId="21216"/>
    <cellStyle name="Percent 4 47 2" xfId="21217"/>
    <cellStyle name="Percent 4 47 3" xfId="21218"/>
    <cellStyle name="Percent 4 47 4" xfId="21219"/>
    <cellStyle name="Percent 4 47 5" xfId="21220"/>
    <cellStyle name="Percent 4 47 6" xfId="21221"/>
    <cellStyle name="Percent 4 47 7" xfId="21222"/>
    <cellStyle name="Percent 4 47 8" xfId="21223"/>
    <cellStyle name="Percent 4 47 9" xfId="21224"/>
    <cellStyle name="Percent 4 48" xfId="21225"/>
    <cellStyle name="Percent 4 48 10" xfId="21226"/>
    <cellStyle name="Percent 4 48 11" xfId="21227"/>
    <cellStyle name="Percent 4 48 12" xfId="21228"/>
    <cellStyle name="Percent 4 48 13" xfId="21229"/>
    <cellStyle name="Percent 4 48 14" xfId="21230"/>
    <cellStyle name="Percent 4 48 15" xfId="21231"/>
    <cellStyle name="Percent 4 48 16" xfId="21232"/>
    <cellStyle name="Percent 4 48 17" xfId="21233"/>
    <cellStyle name="Percent 4 48 2" xfId="21234"/>
    <cellStyle name="Percent 4 48 3" xfId="21235"/>
    <cellStyle name="Percent 4 48 4" xfId="21236"/>
    <cellStyle name="Percent 4 48 5" xfId="21237"/>
    <cellStyle name="Percent 4 48 6" xfId="21238"/>
    <cellStyle name="Percent 4 48 7" xfId="21239"/>
    <cellStyle name="Percent 4 48 8" xfId="21240"/>
    <cellStyle name="Percent 4 48 9" xfId="21241"/>
    <cellStyle name="Percent 4 49" xfId="21242"/>
    <cellStyle name="Percent 4 5" xfId="21243"/>
    <cellStyle name="Percent 4 5 10" xfId="21244"/>
    <cellStyle name="Percent 4 5 11" xfId="21245"/>
    <cellStyle name="Percent 4 5 12" xfId="21246"/>
    <cellStyle name="Percent 4 5 13" xfId="21247"/>
    <cellStyle name="Percent 4 5 14" xfId="21248"/>
    <cellStyle name="Percent 4 5 15" xfId="21249"/>
    <cellStyle name="Percent 4 5 16" xfId="21250"/>
    <cellStyle name="Percent 4 5 17" xfId="21251"/>
    <cellStyle name="Percent 4 5 2" xfId="21252"/>
    <cellStyle name="Percent 4 5 3" xfId="21253"/>
    <cellStyle name="Percent 4 5 4" xfId="21254"/>
    <cellStyle name="Percent 4 5 5" xfId="21255"/>
    <cellStyle name="Percent 4 5 6" xfId="21256"/>
    <cellStyle name="Percent 4 5 7" xfId="21257"/>
    <cellStyle name="Percent 4 5 8" xfId="21258"/>
    <cellStyle name="Percent 4 5 9" xfId="21259"/>
    <cellStyle name="Percent 4 50" xfId="21260"/>
    <cellStyle name="Percent 4 51" xfId="21261"/>
    <cellStyle name="Percent 4 52" xfId="21262"/>
    <cellStyle name="Percent 4 53" xfId="21263"/>
    <cellStyle name="Percent 4 54" xfId="21264"/>
    <cellStyle name="Percent 4 55" xfId="21265"/>
    <cellStyle name="Percent 4 56" xfId="21266"/>
    <cellStyle name="Percent 4 57" xfId="21267"/>
    <cellStyle name="Percent 4 58" xfId="21268"/>
    <cellStyle name="Percent 4 59" xfId="21269"/>
    <cellStyle name="Percent 4 6" xfId="21270"/>
    <cellStyle name="Percent 4 6 10" xfId="21271"/>
    <cellStyle name="Percent 4 6 11" xfId="21272"/>
    <cellStyle name="Percent 4 6 12" xfId="21273"/>
    <cellStyle name="Percent 4 6 13" xfId="21274"/>
    <cellStyle name="Percent 4 6 14" xfId="21275"/>
    <cellStyle name="Percent 4 6 15" xfId="21276"/>
    <cellStyle name="Percent 4 6 16" xfId="21277"/>
    <cellStyle name="Percent 4 6 17" xfId="21278"/>
    <cellStyle name="Percent 4 6 2" xfId="21279"/>
    <cellStyle name="Percent 4 6 3" xfId="21280"/>
    <cellStyle name="Percent 4 6 4" xfId="21281"/>
    <cellStyle name="Percent 4 6 5" xfId="21282"/>
    <cellStyle name="Percent 4 6 6" xfId="21283"/>
    <cellStyle name="Percent 4 6 7" xfId="21284"/>
    <cellStyle name="Percent 4 6 8" xfId="21285"/>
    <cellStyle name="Percent 4 6 9" xfId="21286"/>
    <cellStyle name="Percent 4 60" xfId="21287"/>
    <cellStyle name="Percent 4 61" xfId="21288"/>
    <cellStyle name="Percent 4 7" xfId="21289"/>
    <cellStyle name="Percent 4 7 10" xfId="21290"/>
    <cellStyle name="Percent 4 7 11" xfId="21291"/>
    <cellStyle name="Percent 4 7 12" xfId="21292"/>
    <cellStyle name="Percent 4 7 13" xfId="21293"/>
    <cellStyle name="Percent 4 7 14" xfId="21294"/>
    <cellStyle name="Percent 4 7 15" xfId="21295"/>
    <cellStyle name="Percent 4 7 16" xfId="21296"/>
    <cellStyle name="Percent 4 7 17" xfId="21297"/>
    <cellStyle name="Percent 4 7 2" xfId="21298"/>
    <cellStyle name="Percent 4 7 3" xfId="21299"/>
    <cellStyle name="Percent 4 7 4" xfId="21300"/>
    <cellStyle name="Percent 4 7 5" xfId="21301"/>
    <cellStyle name="Percent 4 7 6" xfId="21302"/>
    <cellStyle name="Percent 4 7 7" xfId="21303"/>
    <cellStyle name="Percent 4 7 8" xfId="21304"/>
    <cellStyle name="Percent 4 7 9" xfId="21305"/>
    <cellStyle name="Percent 4 8" xfId="21306"/>
    <cellStyle name="Percent 4 8 10" xfId="21307"/>
    <cellStyle name="Percent 4 8 11" xfId="21308"/>
    <cellStyle name="Percent 4 8 12" xfId="21309"/>
    <cellStyle name="Percent 4 8 13" xfId="21310"/>
    <cellStyle name="Percent 4 8 14" xfId="21311"/>
    <cellStyle name="Percent 4 8 15" xfId="21312"/>
    <cellStyle name="Percent 4 8 16" xfId="21313"/>
    <cellStyle name="Percent 4 8 17" xfId="21314"/>
    <cellStyle name="Percent 4 8 2" xfId="21315"/>
    <cellStyle name="Percent 4 8 3" xfId="21316"/>
    <cellStyle name="Percent 4 8 4" xfId="21317"/>
    <cellStyle name="Percent 4 8 5" xfId="21318"/>
    <cellStyle name="Percent 4 8 6" xfId="21319"/>
    <cellStyle name="Percent 4 8 7" xfId="21320"/>
    <cellStyle name="Percent 4 8 8" xfId="21321"/>
    <cellStyle name="Percent 4 8 9" xfId="21322"/>
    <cellStyle name="Percent 4 9" xfId="21323"/>
    <cellStyle name="Percent 4 9 10" xfId="21324"/>
    <cellStyle name="Percent 4 9 11" xfId="21325"/>
    <cellStyle name="Percent 4 9 12" xfId="21326"/>
    <cellStyle name="Percent 4 9 13" xfId="21327"/>
    <cellStyle name="Percent 4 9 14" xfId="21328"/>
    <cellStyle name="Percent 4 9 15" xfId="21329"/>
    <cellStyle name="Percent 4 9 16" xfId="21330"/>
    <cellStyle name="Percent 4 9 17" xfId="21331"/>
    <cellStyle name="Percent 4 9 2" xfId="21332"/>
    <cellStyle name="Percent 4 9 3" xfId="21333"/>
    <cellStyle name="Percent 4 9 4" xfId="21334"/>
    <cellStyle name="Percent 4 9 5" xfId="21335"/>
    <cellStyle name="Percent 4 9 6" xfId="21336"/>
    <cellStyle name="Percent 4 9 7" xfId="21337"/>
    <cellStyle name="Percent 4 9 8" xfId="21338"/>
    <cellStyle name="Percent 4 9 9" xfId="21339"/>
    <cellStyle name="Percent 5" xfId="21340"/>
    <cellStyle name="Percent 5 2" xfId="21341"/>
    <cellStyle name="Percent 6" xfId="21342"/>
    <cellStyle name="Percent 6 10" xfId="21343"/>
    <cellStyle name="Percent 6 10 10" xfId="21344"/>
    <cellStyle name="Percent 6 10 11" xfId="21345"/>
    <cellStyle name="Percent 6 10 12" xfId="21346"/>
    <cellStyle name="Percent 6 10 13" xfId="21347"/>
    <cellStyle name="Percent 6 10 14" xfId="21348"/>
    <cellStyle name="Percent 6 10 15" xfId="21349"/>
    <cellStyle name="Percent 6 10 16" xfId="21350"/>
    <cellStyle name="Percent 6 10 17" xfId="21351"/>
    <cellStyle name="Percent 6 10 2" xfId="21352"/>
    <cellStyle name="Percent 6 10 3" xfId="21353"/>
    <cellStyle name="Percent 6 10 4" xfId="21354"/>
    <cellStyle name="Percent 6 10 5" xfId="21355"/>
    <cellStyle name="Percent 6 10 6" xfId="21356"/>
    <cellStyle name="Percent 6 10 7" xfId="21357"/>
    <cellStyle name="Percent 6 10 8" xfId="21358"/>
    <cellStyle name="Percent 6 10 9" xfId="21359"/>
    <cellStyle name="Percent 6 11" xfId="21360"/>
    <cellStyle name="Percent 6 11 10" xfId="21361"/>
    <cellStyle name="Percent 6 11 11" xfId="21362"/>
    <cellStyle name="Percent 6 11 12" xfId="21363"/>
    <cellStyle name="Percent 6 11 13" xfId="21364"/>
    <cellStyle name="Percent 6 11 14" xfId="21365"/>
    <cellStyle name="Percent 6 11 15" xfId="21366"/>
    <cellStyle name="Percent 6 11 16" xfId="21367"/>
    <cellStyle name="Percent 6 11 17" xfId="21368"/>
    <cellStyle name="Percent 6 11 2" xfId="21369"/>
    <cellStyle name="Percent 6 11 3" xfId="21370"/>
    <cellStyle name="Percent 6 11 4" xfId="21371"/>
    <cellStyle name="Percent 6 11 5" xfId="21372"/>
    <cellStyle name="Percent 6 11 6" xfId="21373"/>
    <cellStyle name="Percent 6 11 7" xfId="21374"/>
    <cellStyle name="Percent 6 11 8" xfId="21375"/>
    <cellStyle name="Percent 6 11 9" xfId="21376"/>
    <cellStyle name="Percent 6 12" xfId="21377"/>
    <cellStyle name="Percent 6 12 10" xfId="21378"/>
    <cellStyle name="Percent 6 12 11" xfId="21379"/>
    <cellStyle name="Percent 6 12 12" xfId="21380"/>
    <cellStyle name="Percent 6 12 13" xfId="21381"/>
    <cellStyle name="Percent 6 12 14" xfId="21382"/>
    <cellStyle name="Percent 6 12 15" xfId="21383"/>
    <cellStyle name="Percent 6 12 16" xfId="21384"/>
    <cellStyle name="Percent 6 12 17" xfId="21385"/>
    <cellStyle name="Percent 6 12 2" xfId="21386"/>
    <cellStyle name="Percent 6 12 3" xfId="21387"/>
    <cellStyle name="Percent 6 12 4" xfId="21388"/>
    <cellStyle name="Percent 6 12 5" xfId="21389"/>
    <cellStyle name="Percent 6 12 6" xfId="21390"/>
    <cellStyle name="Percent 6 12 7" xfId="21391"/>
    <cellStyle name="Percent 6 12 8" xfId="21392"/>
    <cellStyle name="Percent 6 12 9" xfId="21393"/>
    <cellStyle name="Percent 6 13" xfId="21394"/>
    <cellStyle name="Percent 6 13 10" xfId="21395"/>
    <cellStyle name="Percent 6 13 11" xfId="21396"/>
    <cellStyle name="Percent 6 13 12" xfId="21397"/>
    <cellStyle name="Percent 6 13 13" xfId="21398"/>
    <cellStyle name="Percent 6 13 14" xfId="21399"/>
    <cellStyle name="Percent 6 13 15" xfId="21400"/>
    <cellStyle name="Percent 6 13 16" xfId="21401"/>
    <cellStyle name="Percent 6 13 17" xfId="21402"/>
    <cellStyle name="Percent 6 13 2" xfId="21403"/>
    <cellStyle name="Percent 6 13 3" xfId="21404"/>
    <cellStyle name="Percent 6 13 4" xfId="21405"/>
    <cellStyle name="Percent 6 13 5" xfId="21406"/>
    <cellStyle name="Percent 6 13 6" xfId="21407"/>
    <cellStyle name="Percent 6 13 7" xfId="21408"/>
    <cellStyle name="Percent 6 13 8" xfId="21409"/>
    <cellStyle name="Percent 6 13 9" xfId="21410"/>
    <cellStyle name="Percent 6 14" xfId="21411"/>
    <cellStyle name="Percent 6 14 10" xfId="21412"/>
    <cellStyle name="Percent 6 14 11" xfId="21413"/>
    <cellStyle name="Percent 6 14 12" xfId="21414"/>
    <cellStyle name="Percent 6 14 13" xfId="21415"/>
    <cellStyle name="Percent 6 14 14" xfId="21416"/>
    <cellStyle name="Percent 6 14 15" xfId="21417"/>
    <cellStyle name="Percent 6 14 16" xfId="21418"/>
    <cellStyle name="Percent 6 14 17" xfId="21419"/>
    <cellStyle name="Percent 6 14 2" xfId="21420"/>
    <cellStyle name="Percent 6 14 3" xfId="21421"/>
    <cellStyle name="Percent 6 14 4" xfId="21422"/>
    <cellStyle name="Percent 6 14 5" xfId="21423"/>
    <cellStyle name="Percent 6 14 6" xfId="21424"/>
    <cellStyle name="Percent 6 14 7" xfId="21425"/>
    <cellStyle name="Percent 6 14 8" xfId="21426"/>
    <cellStyle name="Percent 6 14 9" xfId="21427"/>
    <cellStyle name="Percent 6 15" xfId="21428"/>
    <cellStyle name="Percent 6 15 10" xfId="21429"/>
    <cellStyle name="Percent 6 15 11" xfId="21430"/>
    <cellStyle name="Percent 6 15 12" xfId="21431"/>
    <cellStyle name="Percent 6 15 13" xfId="21432"/>
    <cellStyle name="Percent 6 15 14" xfId="21433"/>
    <cellStyle name="Percent 6 15 15" xfId="21434"/>
    <cellStyle name="Percent 6 15 16" xfId="21435"/>
    <cellStyle name="Percent 6 15 17" xfId="21436"/>
    <cellStyle name="Percent 6 15 2" xfId="21437"/>
    <cellStyle name="Percent 6 15 3" xfId="21438"/>
    <cellStyle name="Percent 6 15 4" xfId="21439"/>
    <cellStyle name="Percent 6 15 5" xfId="21440"/>
    <cellStyle name="Percent 6 15 6" xfId="21441"/>
    <cellStyle name="Percent 6 15 7" xfId="21442"/>
    <cellStyle name="Percent 6 15 8" xfId="21443"/>
    <cellStyle name="Percent 6 15 9" xfId="21444"/>
    <cellStyle name="Percent 6 16" xfId="21445"/>
    <cellStyle name="Percent 6 16 10" xfId="21446"/>
    <cellStyle name="Percent 6 16 11" xfId="21447"/>
    <cellStyle name="Percent 6 16 12" xfId="21448"/>
    <cellStyle name="Percent 6 16 13" xfId="21449"/>
    <cellStyle name="Percent 6 16 14" xfId="21450"/>
    <cellStyle name="Percent 6 16 15" xfId="21451"/>
    <cellStyle name="Percent 6 16 16" xfId="21452"/>
    <cellStyle name="Percent 6 16 17" xfId="21453"/>
    <cellStyle name="Percent 6 16 2" xfId="21454"/>
    <cellStyle name="Percent 6 16 3" xfId="21455"/>
    <cellStyle name="Percent 6 16 4" xfId="21456"/>
    <cellStyle name="Percent 6 16 5" xfId="21457"/>
    <cellStyle name="Percent 6 16 6" xfId="21458"/>
    <cellStyle name="Percent 6 16 7" xfId="21459"/>
    <cellStyle name="Percent 6 16 8" xfId="21460"/>
    <cellStyle name="Percent 6 16 9" xfId="21461"/>
    <cellStyle name="Percent 6 17" xfId="21462"/>
    <cellStyle name="Percent 6 17 10" xfId="21463"/>
    <cellStyle name="Percent 6 17 11" xfId="21464"/>
    <cellStyle name="Percent 6 17 12" xfId="21465"/>
    <cellStyle name="Percent 6 17 13" xfId="21466"/>
    <cellStyle name="Percent 6 17 14" xfId="21467"/>
    <cellStyle name="Percent 6 17 15" xfId="21468"/>
    <cellStyle name="Percent 6 17 16" xfId="21469"/>
    <cellStyle name="Percent 6 17 17" xfId="21470"/>
    <cellStyle name="Percent 6 17 2" xfId="21471"/>
    <cellStyle name="Percent 6 17 3" xfId="21472"/>
    <cellStyle name="Percent 6 17 4" xfId="21473"/>
    <cellStyle name="Percent 6 17 5" xfId="21474"/>
    <cellStyle name="Percent 6 17 6" xfId="21475"/>
    <cellStyle name="Percent 6 17 7" xfId="21476"/>
    <cellStyle name="Percent 6 17 8" xfId="21477"/>
    <cellStyle name="Percent 6 17 9" xfId="21478"/>
    <cellStyle name="Percent 6 18" xfId="21479"/>
    <cellStyle name="Percent 6 18 10" xfId="21480"/>
    <cellStyle name="Percent 6 18 11" xfId="21481"/>
    <cellStyle name="Percent 6 18 12" xfId="21482"/>
    <cellStyle name="Percent 6 18 13" xfId="21483"/>
    <cellStyle name="Percent 6 18 14" xfId="21484"/>
    <cellStyle name="Percent 6 18 15" xfId="21485"/>
    <cellStyle name="Percent 6 18 16" xfId="21486"/>
    <cellStyle name="Percent 6 18 17" xfId="21487"/>
    <cellStyle name="Percent 6 18 2" xfId="21488"/>
    <cellStyle name="Percent 6 18 3" xfId="21489"/>
    <cellStyle name="Percent 6 18 4" xfId="21490"/>
    <cellStyle name="Percent 6 18 5" xfId="21491"/>
    <cellStyle name="Percent 6 18 6" xfId="21492"/>
    <cellStyle name="Percent 6 18 7" xfId="21493"/>
    <cellStyle name="Percent 6 18 8" xfId="21494"/>
    <cellStyle name="Percent 6 18 9" xfId="21495"/>
    <cellStyle name="Percent 6 19" xfId="21496"/>
    <cellStyle name="Percent 6 19 10" xfId="21497"/>
    <cellStyle name="Percent 6 19 11" xfId="21498"/>
    <cellStyle name="Percent 6 19 12" xfId="21499"/>
    <cellStyle name="Percent 6 19 13" xfId="21500"/>
    <cellStyle name="Percent 6 19 14" xfId="21501"/>
    <cellStyle name="Percent 6 19 15" xfId="21502"/>
    <cellStyle name="Percent 6 19 16" xfId="21503"/>
    <cellStyle name="Percent 6 19 17" xfId="21504"/>
    <cellStyle name="Percent 6 19 2" xfId="21505"/>
    <cellStyle name="Percent 6 19 3" xfId="21506"/>
    <cellStyle name="Percent 6 19 4" xfId="21507"/>
    <cellStyle name="Percent 6 19 5" xfId="21508"/>
    <cellStyle name="Percent 6 19 6" xfId="21509"/>
    <cellStyle name="Percent 6 19 7" xfId="21510"/>
    <cellStyle name="Percent 6 19 8" xfId="21511"/>
    <cellStyle name="Percent 6 19 9" xfId="21512"/>
    <cellStyle name="Percent 6 2" xfId="21513"/>
    <cellStyle name="Percent 6 20" xfId="21514"/>
    <cellStyle name="Percent 6 20 10" xfId="21515"/>
    <cellStyle name="Percent 6 20 11" xfId="21516"/>
    <cellStyle name="Percent 6 20 12" xfId="21517"/>
    <cellStyle name="Percent 6 20 13" xfId="21518"/>
    <cellStyle name="Percent 6 20 14" xfId="21519"/>
    <cellStyle name="Percent 6 20 15" xfId="21520"/>
    <cellStyle name="Percent 6 20 16" xfId="21521"/>
    <cellStyle name="Percent 6 20 17" xfId="21522"/>
    <cellStyle name="Percent 6 20 2" xfId="21523"/>
    <cellStyle name="Percent 6 20 3" xfId="21524"/>
    <cellStyle name="Percent 6 20 4" xfId="21525"/>
    <cellStyle name="Percent 6 20 5" xfId="21526"/>
    <cellStyle name="Percent 6 20 6" xfId="21527"/>
    <cellStyle name="Percent 6 20 7" xfId="21528"/>
    <cellStyle name="Percent 6 20 8" xfId="21529"/>
    <cellStyle name="Percent 6 20 9" xfId="21530"/>
    <cellStyle name="Percent 6 21" xfId="21531"/>
    <cellStyle name="Percent 6 21 10" xfId="21532"/>
    <cellStyle name="Percent 6 21 11" xfId="21533"/>
    <cellStyle name="Percent 6 21 12" xfId="21534"/>
    <cellStyle name="Percent 6 21 13" xfId="21535"/>
    <cellStyle name="Percent 6 21 14" xfId="21536"/>
    <cellStyle name="Percent 6 21 15" xfId="21537"/>
    <cellStyle name="Percent 6 21 16" xfId="21538"/>
    <cellStyle name="Percent 6 21 17" xfId="21539"/>
    <cellStyle name="Percent 6 21 2" xfId="21540"/>
    <cellStyle name="Percent 6 21 3" xfId="21541"/>
    <cellStyle name="Percent 6 21 4" xfId="21542"/>
    <cellStyle name="Percent 6 21 5" xfId="21543"/>
    <cellStyle name="Percent 6 21 6" xfId="21544"/>
    <cellStyle name="Percent 6 21 7" xfId="21545"/>
    <cellStyle name="Percent 6 21 8" xfId="21546"/>
    <cellStyle name="Percent 6 21 9" xfId="21547"/>
    <cellStyle name="Percent 6 22" xfId="21548"/>
    <cellStyle name="Percent 6 22 10" xfId="21549"/>
    <cellStyle name="Percent 6 22 11" xfId="21550"/>
    <cellStyle name="Percent 6 22 12" xfId="21551"/>
    <cellStyle name="Percent 6 22 13" xfId="21552"/>
    <cellStyle name="Percent 6 22 14" xfId="21553"/>
    <cellStyle name="Percent 6 22 15" xfId="21554"/>
    <cellStyle name="Percent 6 22 16" xfId="21555"/>
    <cellStyle name="Percent 6 22 17" xfId="21556"/>
    <cellStyle name="Percent 6 22 2" xfId="21557"/>
    <cellStyle name="Percent 6 22 3" xfId="21558"/>
    <cellStyle name="Percent 6 22 4" xfId="21559"/>
    <cellStyle name="Percent 6 22 5" xfId="21560"/>
    <cellStyle name="Percent 6 22 6" xfId="21561"/>
    <cellStyle name="Percent 6 22 7" xfId="21562"/>
    <cellStyle name="Percent 6 22 8" xfId="21563"/>
    <cellStyle name="Percent 6 22 9" xfId="21564"/>
    <cellStyle name="Percent 6 23" xfId="21565"/>
    <cellStyle name="Percent 6 23 10" xfId="21566"/>
    <cellStyle name="Percent 6 23 11" xfId="21567"/>
    <cellStyle name="Percent 6 23 12" xfId="21568"/>
    <cellStyle name="Percent 6 23 13" xfId="21569"/>
    <cellStyle name="Percent 6 23 14" xfId="21570"/>
    <cellStyle name="Percent 6 23 15" xfId="21571"/>
    <cellStyle name="Percent 6 23 16" xfId="21572"/>
    <cellStyle name="Percent 6 23 17" xfId="21573"/>
    <cellStyle name="Percent 6 23 2" xfId="21574"/>
    <cellStyle name="Percent 6 23 3" xfId="21575"/>
    <cellStyle name="Percent 6 23 4" xfId="21576"/>
    <cellStyle name="Percent 6 23 5" xfId="21577"/>
    <cellStyle name="Percent 6 23 6" xfId="21578"/>
    <cellStyle name="Percent 6 23 7" xfId="21579"/>
    <cellStyle name="Percent 6 23 8" xfId="21580"/>
    <cellStyle name="Percent 6 23 9" xfId="21581"/>
    <cellStyle name="Percent 6 24" xfId="21582"/>
    <cellStyle name="Percent 6 24 10" xfId="21583"/>
    <cellStyle name="Percent 6 24 11" xfId="21584"/>
    <cellStyle name="Percent 6 24 12" xfId="21585"/>
    <cellStyle name="Percent 6 24 13" xfId="21586"/>
    <cellStyle name="Percent 6 24 14" xfId="21587"/>
    <cellStyle name="Percent 6 24 15" xfId="21588"/>
    <cellStyle name="Percent 6 24 16" xfId="21589"/>
    <cellStyle name="Percent 6 24 17" xfId="21590"/>
    <cellStyle name="Percent 6 24 2" xfId="21591"/>
    <cellStyle name="Percent 6 24 3" xfId="21592"/>
    <cellStyle name="Percent 6 24 4" xfId="21593"/>
    <cellStyle name="Percent 6 24 5" xfId="21594"/>
    <cellStyle name="Percent 6 24 6" xfId="21595"/>
    <cellStyle name="Percent 6 24 7" xfId="21596"/>
    <cellStyle name="Percent 6 24 8" xfId="21597"/>
    <cellStyle name="Percent 6 24 9" xfId="21598"/>
    <cellStyle name="Percent 6 25" xfId="21599"/>
    <cellStyle name="Percent 6 25 10" xfId="21600"/>
    <cellStyle name="Percent 6 25 11" xfId="21601"/>
    <cellStyle name="Percent 6 25 12" xfId="21602"/>
    <cellStyle name="Percent 6 25 13" xfId="21603"/>
    <cellStyle name="Percent 6 25 14" xfId="21604"/>
    <cellStyle name="Percent 6 25 15" xfId="21605"/>
    <cellStyle name="Percent 6 25 16" xfId="21606"/>
    <cellStyle name="Percent 6 25 17" xfId="21607"/>
    <cellStyle name="Percent 6 25 2" xfId="21608"/>
    <cellStyle name="Percent 6 25 3" xfId="21609"/>
    <cellStyle name="Percent 6 25 4" xfId="21610"/>
    <cellStyle name="Percent 6 25 5" xfId="21611"/>
    <cellStyle name="Percent 6 25 6" xfId="21612"/>
    <cellStyle name="Percent 6 25 7" xfId="21613"/>
    <cellStyle name="Percent 6 25 8" xfId="21614"/>
    <cellStyle name="Percent 6 25 9" xfId="21615"/>
    <cellStyle name="Percent 6 26" xfId="21616"/>
    <cellStyle name="Percent 6 26 10" xfId="21617"/>
    <cellStyle name="Percent 6 26 11" xfId="21618"/>
    <cellStyle name="Percent 6 26 12" xfId="21619"/>
    <cellStyle name="Percent 6 26 13" xfId="21620"/>
    <cellStyle name="Percent 6 26 14" xfId="21621"/>
    <cellStyle name="Percent 6 26 15" xfId="21622"/>
    <cellStyle name="Percent 6 26 16" xfId="21623"/>
    <cellStyle name="Percent 6 26 17" xfId="21624"/>
    <cellStyle name="Percent 6 26 2" xfId="21625"/>
    <cellStyle name="Percent 6 26 3" xfId="21626"/>
    <cellStyle name="Percent 6 26 4" xfId="21627"/>
    <cellStyle name="Percent 6 26 5" xfId="21628"/>
    <cellStyle name="Percent 6 26 6" xfId="21629"/>
    <cellStyle name="Percent 6 26 7" xfId="21630"/>
    <cellStyle name="Percent 6 26 8" xfId="21631"/>
    <cellStyle name="Percent 6 26 9" xfId="21632"/>
    <cellStyle name="Percent 6 27" xfId="21633"/>
    <cellStyle name="Percent 6 27 10" xfId="21634"/>
    <cellStyle name="Percent 6 27 11" xfId="21635"/>
    <cellStyle name="Percent 6 27 12" xfId="21636"/>
    <cellStyle name="Percent 6 27 13" xfId="21637"/>
    <cellStyle name="Percent 6 27 14" xfId="21638"/>
    <cellStyle name="Percent 6 27 15" xfId="21639"/>
    <cellStyle name="Percent 6 27 16" xfId="21640"/>
    <cellStyle name="Percent 6 27 17" xfId="21641"/>
    <cellStyle name="Percent 6 27 2" xfId="21642"/>
    <cellStyle name="Percent 6 27 3" xfId="21643"/>
    <cellStyle name="Percent 6 27 4" xfId="21644"/>
    <cellStyle name="Percent 6 27 5" xfId="21645"/>
    <cellStyle name="Percent 6 27 6" xfId="21646"/>
    <cellStyle name="Percent 6 27 7" xfId="21647"/>
    <cellStyle name="Percent 6 27 8" xfId="21648"/>
    <cellStyle name="Percent 6 27 9" xfId="21649"/>
    <cellStyle name="Percent 6 28" xfId="21650"/>
    <cellStyle name="Percent 6 28 10" xfId="21651"/>
    <cellStyle name="Percent 6 28 11" xfId="21652"/>
    <cellStyle name="Percent 6 28 12" xfId="21653"/>
    <cellStyle name="Percent 6 28 13" xfId="21654"/>
    <cellStyle name="Percent 6 28 14" xfId="21655"/>
    <cellStyle name="Percent 6 28 15" xfId="21656"/>
    <cellStyle name="Percent 6 28 16" xfId="21657"/>
    <cellStyle name="Percent 6 28 17" xfId="21658"/>
    <cellStyle name="Percent 6 28 2" xfId="21659"/>
    <cellStyle name="Percent 6 28 3" xfId="21660"/>
    <cellStyle name="Percent 6 28 4" xfId="21661"/>
    <cellStyle name="Percent 6 28 5" xfId="21662"/>
    <cellStyle name="Percent 6 28 6" xfId="21663"/>
    <cellStyle name="Percent 6 28 7" xfId="21664"/>
    <cellStyle name="Percent 6 28 8" xfId="21665"/>
    <cellStyle name="Percent 6 28 9" xfId="21666"/>
    <cellStyle name="Percent 6 29" xfId="21667"/>
    <cellStyle name="Percent 6 29 10" xfId="21668"/>
    <cellStyle name="Percent 6 29 11" xfId="21669"/>
    <cellStyle name="Percent 6 29 12" xfId="21670"/>
    <cellStyle name="Percent 6 29 13" xfId="21671"/>
    <cellStyle name="Percent 6 29 14" xfId="21672"/>
    <cellStyle name="Percent 6 29 15" xfId="21673"/>
    <cellStyle name="Percent 6 29 16" xfId="21674"/>
    <cellStyle name="Percent 6 29 17" xfId="21675"/>
    <cellStyle name="Percent 6 29 2" xfId="21676"/>
    <cellStyle name="Percent 6 29 3" xfId="21677"/>
    <cellStyle name="Percent 6 29 4" xfId="21678"/>
    <cellStyle name="Percent 6 29 5" xfId="21679"/>
    <cellStyle name="Percent 6 29 6" xfId="21680"/>
    <cellStyle name="Percent 6 29 7" xfId="21681"/>
    <cellStyle name="Percent 6 29 8" xfId="21682"/>
    <cellStyle name="Percent 6 29 9" xfId="21683"/>
    <cellStyle name="Percent 6 3" xfId="21684"/>
    <cellStyle name="Percent 6 3 10" xfId="21685"/>
    <cellStyle name="Percent 6 3 11" xfId="21686"/>
    <cellStyle name="Percent 6 3 12" xfId="21687"/>
    <cellStyle name="Percent 6 3 13" xfId="21688"/>
    <cellStyle name="Percent 6 3 14" xfId="21689"/>
    <cellStyle name="Percent 6 3 15" xfId="21690"/>
    <cellStyle name="Percent 6 3 16" xfId="21691"/>
    <cellStyle name="Percent 6 3 17" xfId="21692"/>
    <cellStyle name="Percent 6 3 2" xfId="21693"/>
    <cellStyle name="Percent 6 3 3" xfId="21694"/>
    <cellStyle name="Percent 6 3 4" xfId="21695"/>
    <cellStyle name="Percent 6 3 5" xfId="21696"/>
    <cellStyle name="Percent 6 3 6" xfId="21697"/>
    <cellStyle name="Percent 6 3 7" xfId="21698"/>
    <cellStyle name="Percent 6 3 8" xfId="21699"/>
    <cellStyle name="Percent 6 3 9" xfId="21700"/>
    <cellStyle name="Percent 6 30" xfId="21701"/>
    <cellStyle name="Percent 6 30 10" xfId="21702"/>
    <cellStyle name="Percent 6 30 11" xfId="21703"/>
    <cellStyle name="Percent 6 30 12" xfId="21704"/>
    <cellStyle name="Percent 6 30 13" xfId="21705"/>
    <cellStyle name="Percent 6 30 14" xfId="21706"/>
    <cellStyle name="Percent 6 30 15" xfId="21707"/>
    <cellStyle name="Percent 6 30 16" xfId="21708"/>
    <cellStyle name="Percent 6 30 17" xfId="21709"/>
    <cellStyle name="Percent 6 30 2" xfId="21710"/>
    <cellStyle name="Percent 6 30 3" xfId="21711"/>
    <cellStyle name="Percent 6 30 4" xfId="21712"/>
    <cellStyle name="Percent 6 30 5" xfId="21713"/>
    <cellStyle name="Percent 6 30 6" xfId="21714"/>
    <cellStyle name="Percent 6 30 7" xfId="21715"/>
    <cellStyle name="Percent 6 30 8" xfId="21716"/>
    <cellStyle name="Percent 6 30 9" xfId="21717"/>
    <cellStyle name="Percent 6 31" xfId="21718"/>
    <cellStyle name="Percent 6 31 10" xfId="21719"/>
    <cellStyle name="Percent 6 31 11" xfId="21720"/>
    <cellStyle name="Percent 6 31 12" xfId="21721"/>
    <cellStyle name="Percent 6 31 13" xfId="21722"/>
    <cellStyle name="Percent 6 31 14" xfId="21723"/>
    <cellStyle name="Percent 6 31 15" xfId="21724"/>
    <cellStyle name="Percent 6 31 16" xfId="21725"/>
    <cellStyle name="Percent 6 31 17" xfId="21726"/>
    <cellStyle name="Percent 6 31 2" xfId="21727"/>
    <cellStyle name="Percent 6 31 3" xfId="21728"/>
    <cellStyle name="Percent 6 31 4" xfId="21729"/>
    <cellStyle name="Percent 6 31 5" xfId="21730"/>
    <cellStyle name="Percent 6 31 6" xfId="21731"/>
    <cellStyle name="Percent 6 31 7" xfId="21732"/>
    <cellStyle name="Percent 6 31 8" xfId="21733"/>
    <cellStyle name="Percent 6 31 9" xfId="21734"/>
    <cellStyle name="Percent 6 32" xfId="21735"/>
    <cellStyle name="Percent 6 32 10" xfId="21736"/>
    <cellStyle name="Percent 6 32 11" xfId="21737"/>
    <cellStyle name="Percent 6 32 12" xfId="21738"/>
    <cellStyle name="Percent 6 32 13" xfId="21739"/>
    <cellStyle name="Percent 6 32 14" xfId="21740"/>
    <cellStyle name="Percent 6 32 15" xfId="21741"/>
    <cellStyle name="Percent 6 32 16" xfId="21742"/>
    <cellStyle name="Percent 6 32 17" xfId="21743"/>
    <cellStyle name="Percent 6 32 2" xfId="21744"/>
    <cellStyle name="Percent 6 32 3" xfId="21745"/>
    <cellStyle name="Percent 6 32 4" xfId="21746"/>
    <cellStyle name="Percent 6 32 5" xfId="21747"/>
    <cellStyle name="Percent 6 32 6" xfId="21748"/>
    <cellStyle name="Percent 6 32 7" xfId="21749"/>
    <cellStyle name="Percent 6 32 8" xfId="21750"/>
    <cellStyle name="Percent 6 32 9" xfId="21751"/>
    <cellStyle name="Percent 6 33" xfId="21752"/>
    <cellStyle name="Percent 6 33 10" xfId="21753"/>
    <cellStyle name="Percent 6 33 11" xfId="21754"/>
    <cellStyle name="Percent 6 33 12" xfId="21755"/>
    <cellStyle name="Percent 6 33 13" xfId="21756"/>
    <cellStyle name="Percent 6 33 14" xfId="21757"/>
    <cellStyle name="Percent 6 33 15" xfId="21758"/>
    <cellStyle name="Percent 6 33 16" xfId="21759"/>
    <cellStyle name="Percent 6 33 17" xfId="21760"/>
    <cellStyle name="Percent 6 33 2" xfId="21761"/>
    <cellStyle name="Percent 6 33 3" xfId="21762"/>
    <cellStyle name="Percent 6 33 4" xfId="21763"/>
    <cellStyle name="Percent 6 33 5" xfId="21764"/>
    <cellStyle name="Percent 6 33 6" xfId="21765"/>
    <cellStyle name="Percent 6 33 7" xfId="21766"/>
    <cellStyle name="Percent 6 33 8" xfId="21767"/>
    <cellStyle name="Percent 6 33 9" xfId="21768"/>
    <cellStyle name="Percent 6 34" xfId="21769"/>
    <cellStyle name="Percent 6 34 10" xfId="21770"/>
    <cellStyle name="Percent 6 34 11" xfId="21771"/>
    <cellStyle name="Percent 6 34 12" xfId="21772"/>
    <cellStyle name="Percent 6 34 13" xfId="21773"/>
    <cellStyle name="Percent 6 34 14" xfId="21774"/>
    <cellStyle name="Percent 6 34 15" xfId="21775"/>
    <cellStyle name="Percent 6 34 16" xfId="21776"/>
    <cellStyle name="Percent 6 34 17" xfId="21777"/>
    <cellStyle name="Percent 6 34 2" xfId="21778"/>
    <cellStyle name="Percent 6 34 3" xfId="21779"/>
    <cellStyle name="Percent 6 34 4" xfId="21780"/>
    <cellStyle name="Percent 6 34 5" xfId="21781"/>
    <cellStyle name="Percent 6 34 6" xfId="21782"/>
    <cellStyle name="Percent 6 34 7" xfId="21783"/>
    <cellStyle name="Percent 6 34 8" xfId="21784"/>
    <cellStyle name="Percent 6 34 9" xfId="21785"/>
    <cellStyle name="Percent 6 35" xfId="21786"/>
    <cellStyle name="Percent 6 35 10" xfId="21787"/>
    <cellStyle name="Percent 6 35 11" xfId="21788"/>
    <cellStyle name="Percent 6 35 12" xfId="21789"/>
    <cellStyle name="Percent 6 35 13" xfId="21790"/>
    <cellStyle name="Percent 6 35 14" xfId="21791"/>
    <cellStyle name="Percent 6 35 15" xfId="21792"/>
    <cellStyle name="Percent 6 35 16" xfId="21793"/>
    <cellStyle name="Percent 6 35 17" xfId="21794"/>
    <cellStyle name="Percent 6 35 2" xfId="21795"/>
    <cellStyle name="Percent 6 35 3" xfId="21796"/>
    <cellStyle name="Percent 6 35 4" xfId="21797"/>
    <cellStyle name="Percent 6 35 5" xfId="21798"/>
    <cellStyle name="Percent 6 35 6" xfId="21799"/>
    <cellStyle name="Percent 6 35 7" xfId="21800"/>
    <cellStyle name="Percent 6 35 8" xfId="21801"/>
    <cellStyle name="Percent 6 35 9" xfId="21802"/>
    <cellStyle name="Percent 6 36" xfId="21803"/>
    <cellStyle name="Percent 6 36 10" xfId="21804"/>
    <cellStyle name="Percent 6 36 11" xfId="21805"/>
    <cellStyle name="Percent 6 36 12" xfId="21806"/>
    <cellStyle name="Percent 6 36 13" xfId="21807"/>
    <cellStyle name="Percent 6 36 14" xfId="21808"/>
    <cellStyle name="Percent 6 36 15" xfId="21809"/>
    <cellStyle name="Percent 6 36 16" xfId="21810"/>
    <cellStyle name="Percent 6 36 17" xfId="21811"/>
    <cellStyle name="Percent 6 36 2" xfId="21812"/>
    <cellStyle name="Percent 6 36 3" xfId="21813"/>
    <cellStyle name="Percent 6 36 4" xfId="21814"/>
    <cellStyle name="Percent 6 36 5" xfId="21815"/>
    <cellStyle name="Percent 6 36 6" xfId="21816"/>
    <cellStyle name="Percent 6 36 7" xfId="21817"/>
    <cellStyle name="Percent 6 36 8" xfId="21818"/>
    <cellStyle name="Percent 6 36 9" xfId="21819"/>
    <cellStyle name="Percent 6 37" xfId="21820"/>
    <cellStyle name="Percent 6 37 10" xfId="21821"/>
    <cellStyle name="Percent 6 37 11" xfId="21822"/>
    <cellStyle name="Percent 6 37 12" xfId="21823"/>
    <cellStyle name="Percent 6 37 13" xfId="21824"/>
    <cellStyle name="Percent 6 37 14" xfId="21825"/>
    <cellStyle name="Percent 6 37 15" xfId="21826"/>
    <cellStyle name="Percent 6 37 16" xfId="21827"/>
    <cellStyle name="Percent 6 37 17" xfId="21828"/>
    <cellStyle name="Percent 6 37 2" xfId="21829"/>
    <cellStyle name="Percent 6 37 3" xfId="21830"/>
    <cellStyle name="Percent 6 37 4" xfId="21831"/>
    <cellStyle name="Percent 6 37 5" xfId="21832"/>
    <cellStyle name="Percent 6 37 6" xfId="21833"/>
    <cellStyle name="Percent 6 37 7" xfId="21834"/>
    <cellStyle name="Percent 6 37 8" xfId="21835"/>
    <cellStyle name="Percent 6 37 9" xfId="21836"/>
    <cellStyle name="Percent 6 38" xfId="21837"/>
    <cellStyle name="Percent 6 38 10" xfId="21838"/>
    <cellStyle name="Percent 6 38 11" xfId="21839"/>
    <cellStyle name="Percent 6 38 12" xfId="21840"/>
    <cellStyle name="Percent 6 38 13" xfId="21841"/>
    <cellStyle name="Percent 6 38 14" xfId="21842"/>
    <cellStyle name="Percent 6 38 15" xfId="21843"/>
    <cellStyle name="Percent 6 38 16" xfId="21844"/>
    <cellStyle name="Percent 6 38 17" xfId="21845"/>
    <cellStyle name="Percent 6 38 2" xfId="21846"/>
    <cellStyle name="Percent 6 38 3" xfId="21847"/>
    <cellStyle name="Percent 6 38 4" xfId="21848"/>
    <cellStyle name="Percent 6 38 5" xfId="21849"/>
    <cellStyle name="Percent 6 38 6" xfId="21850"/>
    <cellStyle name="Percent 6 38 7" xfId="21851"/>
    <cellStyle name="Percent 6 38 8" xfId="21852"/>
    <cellStyle name="Percent 6 38 9" xfId="21853"/>
    <cellStyle name="Percent 6 39" xfId="21854"/>
    <cellStyle name="Percent 6 39 10" xfId="21855"/>
    <cellStyle name="Percent 6 39 11" xfId="21856"/>
    <cellStyle name="Percent 6 39 12" xfId="21857"/>
    <cellStyle name="Percent 6 39 13" xfId="21858"/>
    <cellStyle name="Percent 6 39 14" xfId="21859"/>
    <cellStyle name="Percent 6 39 15" xfId="21860"/>
    <cellStyle name="Percent 6 39 16" xfId="21861"/>
    <cellStyle name="Percent 6 39 17" xfId="21862"/>
    <cellStyle name="Percent 6 39 2" xfId="21863"/>
    <cellStyle name="Percent 6 39 3" xfId="21864"/>
    <cellStyle name="Percent 6 39 4" xfId="21865"/>
    <cellStyle name="Percent 6 39 5" xfId="21866"/>
    <cellStyle name="Percent 6 39 6" xfId="21867"/>
    <cellStyle name="Percent 6 39 7" xfId="21868"/>
    <cellStyle name="Percent 6 39 8" xfId="21869"/>
    <cellStyle name="Percent 6 39 9" xfId="21870"/>
    <cellStyle name="Percent 6 4" xfId="21871"/>
    <cellStyle name="Percent 6 4 10" xfId="21872"/>
    <cellStyle name="Percent 6 4 11" xfId="21873"/>
    <cellStyle name="Percent 6 4 12" xfId="21874"/>
    <cellStyle name="Percent 6 4 13" xfId="21875"/>
    <cellStyle name="Percent 6 4 14" xfId="21876"/>
    <cellStyle name="Percent 6 4 15" xfId="21877"/>
    <cellStyle name="Percent 6 4 16" xfId="21878"/>
    <cellStyle name="Percent 6 4 17" xfId="21879"/>
    <cellStyle name="Percent 6 4 2" xfId="21880"/>
    <cellStyle name="Percent 6 4 3" xfId="21881"/>
    <cellStyle name="Percent 6 4 4" xfId="21882"/>
    <cellStyle name="Percent 6 4 5" xfId="21883"/>
    <cellStyle name="Percent 6 4 6" xfId="21884"/>
    <cellStyle name="Percent 6 4 7" xfId="21885"/>
    <cellStyle name="Percent 6 4 8" xfId="21886"/>
    <cellStyle name="Percent 6 4 9" xfId="21887"/>
    <cellStyle name="Percent 6 40" xfId="21888"/>
    <cellStyle name="Percent 6 40 10" xfId="21889"/>
    <cellStyle name="Percent 6 40 11" xfId="21890"/>
    <cellStyle name="Percent 6 40 12" xfId="21891"/>
    <cellStyle name="Percent 6 40 13" xfId="21892"/>
    <cellStyle name="Percent 6 40 14" xfId="21893"/>
    <cellStyle name="Percent 6 40 15" xfId="21894"/>
    <cellStyle name="Percent 6 40 16" xfId="21895"/>
    <cellStyle name="Percent 6 40 17" xfId="21896"/>
    <cellStyle name="Percent 6 40 2" xfId="21897"/>
    <cellStyle name="Percent 6 40 3" xfId="21898"/>
    <cellStyle name="Percent 6 40 4" xfId="21899"/>
    <cellStyle name="Percent 6 40 5" xfId="21900"/>
    <cellStyle name="Percent 6 40 6" xfId="21901"/>
    <cellStyle name="Percent 6 40 7" xfId="21902"/>
    <cellStyle name="Percent 6 40 8" xfId="21903"/>
    <cellStyle name="Percent 6 40 9" xfId="21904"/>
    <cellStyle name="Percent 6 41" xfId="21905"/>
    <cellStyle name="Percent 6 41 10" xfId="21906"/>
    <cellStyle name="Percent 6 41 11" xfId="21907"/>
    <cellStyle name="Percent 6 41 12" xfId="21908"/>
    <cellStyle name="Percent 6 41 13" xfId="21909"/>
    <cellStyle name="Percent 6 41 14" xfId="21910"/>
    <cellStyle name="Percent 6 41 15" xfId="21911"/>
    <cellStyle name="Percent 6 41 16" xfId="21912"/>
    <cellStyle name="Percent 6 41 17" xfId="21913"/>
    <cellStyle name="Percent 6 41 2" xfId="21914"/>
    <cellStyle name="Percent 6 41 3" xfId="21915"/>
    <cellStyle name="Percent 6 41 4" xfId="21916"/>
    <cellStyle name="Percent 6 41 5" xfId="21917"/>
    <cellStyle name="Percent 6 41 6" xfId="21918"/>
    <cellStyle name="Percent 6 41 7" xfId="21919"/>
    <cellStyle name="Percent 6 41 8" xfId="21920"/>
    <cellStyle name="Percent 6 41 9" xfId="21921"/>
    <cellStyle name="Percent 6 42" xfId="21922"/>
    <cellStyle name="Percent 6 42 10" xfId="21923"/>
    <cellStyle name="Percent 6 42 11" xfId="21924"/>
    <cellStyle name="Percent 6 42 12" xfId="21925"/>
    <cellStyle name="Percent 6 42 13" xfId="21926"/>
    <cellStyle name="Percent 6 42 14" xfId="21927"/>
    <cellStyle name="Percent 6 42 15" xfId="21928"/>
    <cellStyle name="Percent 6 42 16" xfId="21929"/>
    <cellStyle name="Percent 6 42 17" xfId="21930"/>
    <cellStyle name="Percent 6 42 2" xfId="21931"/>
    <cellStyle name="Percent 6 42 3" xfId="21932"/>
    <cellStyle name="Percent 6 42 4" xfId="21933"/>
    <cellStyle name="Percent 6 42 5" xfId="21934"/>
    <cellStyle name="Percent 6 42 6" xfId="21935"/>
    <cellStyle name="Percent 6 42 7" xfId="21936"/>
    <cellStyle name="Percent 6 42 8" xfId="21937"/>
    <cellStyle name="Percent 6 42 9" xfId="21938"/>
    <cellStyle name="Percent 6 43" xfId="21939"/>
    <cellStyle name="Percent 6 43 10" xfId="21940"/>
    <cellStyle name="Percent 6 43 11" xfId="21941"/>
    <cellStyle name="Percent 6 43 12" xfId="21942"/>
    <cellStyle name="Percent 6 43 13" xfId="21943"/>
    <cellStyle name="Percent 6 43 14" xfId="21944"/>
    <cellStyle name="Percent 6 43 15" xfId="21945"/>
    <cellStyle name="Percent 6 43 16" xfId="21946"/>
    <cellStyle name="Percent 6 43 17" xfId="21947"/>
    <cellStyle name="Percent 6 43 2" xfId="21948"/>
    <cellStyle name="Percent 6 43 3" xfId="21949"/>
    <cellStyle name="Percent 6 43 4" xfId="21950"/>
    <cellStyle name="Percent 6 43 5" xfId="21951"/>
    <cellStyle name="Percent 6 43 6" xfId="21952"/>
    <cellStyle name="Percent 6 43 7" xfId="21953"/>
    <cellStyle name="Percent 6 43 8" xfId="21954"/>
    <cellStyle name="Percent 6 43 9" xfId="21955"/>
    <cellStyle name="Percent 6 44" xfId="21956"/>
    <cellStyle name="Percent 6 44 10" xfId="21957"/>
    <cellStyle name="Percent 6 44 11" xfId="21958"/>
    <cellStyle name="Percent 6 44 12" xfId="21959"/>
    <cellStyle name="Percent 6 44 13" xfId="21960"/>
    <cellStyle name="Percent 6 44 14" xfId="21961"/>
    <cellStyle name="Percent 6 44 15" xfId="21962"/>
    <cellStyle name="Percent 6 44 16" xfId="21963"/>
    <cellStyle name="Percent 6 44 17" xfId="21964"/>
    <cellStyle name="Percent 6 44 2" xfId="21965"/>
    <cellStyle name="Percent 6 44 3" xfId="21966"/>
    <cellStyle name="Percent 6 44 4" xfId="21967"/>
    <cellStyle name="Percent 6 44 5" xfId="21968"/>
    <cellStyle name="Percent 6 44 6" xfId="21969"/>
    <cellStyle name="Percent 6 44 7" xfId="21970"/>
    <cellStyle name="Percent 6 44 8" xfId="21971"/>
    <cellStyle name="Percent 6 44 9" xfId="21972"/>
    <cellStyle name="Percent 6 45" xfId="21973"/>
    <cellStyle name="Percent 6 45 10" xfId="21974"/>
    <cellStyle name="Percent 6 45 11" xfId="21975"/>
    <cellStyle name="Percent 6 45 12" xfId="21976"/>
    <cellStyle name="Percent 6 45 13" xfId="21977"/>
    <cellStyle name="Percent 6 45 14" xfId="21978"/>
    <cellStyle name="Percent 6 45 15" xfId="21979"/>
    <cellStyle name="Percent 6 45 16" xfId="21980"/>
    <cellStyle name="Percent 6 45 17" xfId="21981"/>
    <cellStyle name="Percent 6 45 2" xfId="21982"/>
    <cellStyle name="Percent 6 45 3" xfId="21983"/>
    <cellStyle name="Percent 6 45 4" xfId="21984"/>
    <cellStyle name="Percent 6 45 5" xfId="21985"/>
    <cellStyle name="Percent 6 45 6" xfId="21986"/>
    <cellStyle name="Percent 6 45 7" xfId="21987"/>
    <cellStyle name="Percent 6 45 8" xfId="21988"/>
    <cellStyle name="Percent 6 45 9" xfId="21989"/>
    <cellStyle name="Percent 6 46" xfId="21990"/>
    <cellStyle name="Percent 6 46 10" xfId="21991"/>
    <cellStyle name="Percent 6 46 11" xfId="21992"/>
    <cellStyle name="Percent 6 46 12" xfId="21993"/>
    <cellStyle name="Percent 6 46 13" xfId="21994"/>
    <cellStyle name="Percent 6 46 14" xfId="21995"/>
    <cellStyle name="Percent 6 46 15" xfId="21996"/>
    <cellStyle name="Percent 6 46 16" xfId="21997"/>
    <cellStyle name="Percent 6 46 17" xfId="21998"/>
    <cellStyle name="Percent 6 46 2" xfId="21999"/>
    <cellStyle name="Percent 6 46 3" xfId="22000"/>
    <cellStyle name="Percent 6 46 4" xfId="22001"/>
    <cellStyle name="Percent 6 46 5" xfId="22002"/>
    <cellStyle name="Percent 6 46 6" xfId="22003"/>
    <cellStyle name="Percent 6 46 7" xfId="22004"/>
    <cellStyle name="Percent 6 46 8" xfId="22005"/>
    <cellStyle name="Percent 6 46 9" xfId="22006"/>
    <cellStyle name="Percent 6 47" xfId="22007"/>
    <cellStyle name="Percent 6 47 10" xfId="22008"/>
    <cellStyle name="Percent 6 47 11" xfId="22009"/>
    <cellStyle name="Percent 6 47 12" xfId="22010"/>
    <cellStyle name="Percent 6 47 13" xfId="22011"/>
    <cellStyle name="Percent 6 47 14" xfId="22012"/>
    <cellStyle name="Percent 6 47 15" xfId="22013"/>
    <cellStyle name="Percent 6 47 16" xfId="22014"/>
    <cellStyle name="Percent 6 47 17" xfId="22015"/>
    <cellStyle name="Percent 6 47 2" xfId="22016"/>
    <cellStyle name="Percent 6 47 3" xfId="22017"/>
    <cellStyle name="Percent 6 47 4" xfId="22018"/>
    <cellStyle name="Percent 6 47 5" xfId="22019"/>
    <cellStyle name="Percent 6 47 6" xfId="22020"/>
    <cellStyle name="Percent 6 47 7" xfId="22021"/>
    <cellStyle name="Percent 6 47 8" xfId="22022"/>
    <cellStyle name="Percent 6 47 9" xfId="22023"/>
    <cellStyle name="Percent 6 48" xfId="22024"/>
    <cellStyle name="Percent 6 49" xfId="22025"/>
    <cellStyle name="Percent 6 5" xfId="22026"/>
    <cellStyle name="Percent 6 5 10" xfId="22027"/>
    <cellStyle name="Percent 6 5 11" xfId="22028"/>
    <cellStyle name="Percent 6 5 12" xfId="22029"/>
    <cellStyle name="Percent 6 5 13" xfId="22030"/>
    <cellStyle name="Percent 6 5 14" xfId="22031"/>
    <cellStyle name="Percent 6 5 15" xfId="22032"/>
    <cellStyle name="Percent 6 5 16" xfId="22033"/>
    <cellStyle name="Percent 6 5 17" xfId="22034"/>
    <cellStyle name="Percent 6 5 2" xfId="22035"/>
    <cellStyle name="Percent 6 5 3" xfId="22036"/>
    <cellStyle name="Percent 6 5 4" xfId="22037"/>
    <cellStyle name="Percent 6 5 5" xfId="22038"/>
    <cellStyle name="Percent 6 5 6" xfId="22039"/>
    <cellStyle name="Percent 6 5 7" xfId="22040"/>
    <cellStyle name="Percent 6 5 8" xfId="22041"/>
    <cellStyle name="Percent 6 5 9" xfId="22042"/>
    <cellStyle name="Percent 6 50" xfId="22043"/>
    <cellStyle name="Percent 6 51" xfId="22044"/>
    <cellStyle name="Percent 6 52" xfId="22045"/>
    <cellStyle name="Percent 6 53" xfId="22046"/>
    <cellStyle name="Percent 6 54" xfId="22047"/>
    <cellStyle name="Percent 6 55" xfId="22048"/>
    <cellStyle name="Percent 6 56" xfId="22049"/>
    <cellStyle name="Percent 6 57" xfId="22050"/>
    <cellStyle name="Percent 6 58" xfId="22051"/>
    <cellStyle name="Percent 6 59" xfId="22052"/>
    <cellStyle name="Percent 6 6" xfId="22053"/>
    <cellStyle name="Percent 6 6 10" xfId="22054"/>
    <cellStyle name="Percent 6 6 11" xfId="22055"/>
    <cellStyle name="Percent 6 6 12" xfId="22056"/>
    <cellStyle name="Percent 6 6 13" xfId="22057"/>
    <cellStyle name="Percent 6 6 14" xfId="22058"/>
    <cellStyle name="Percent 6 6 15" xfId="22059"/>
    <cellStyle name="Percent 6 6 16" xfId="22060"/>
    <cellStyle name="Percent 6 6 17" xfId="22061"/>
    <cellStyle name="Percent 6 6 2" xfId="22062"/>
    <cellStyle name="Percent 6 6 3" xfId="22063"/>
    <cellStyle name="Percent 6 6 4" xfId="22064"/>
    <cellStyle name="Percent 6 6 5" xfId="22065"/>
    <cellStyle name="Percent 6 6 6" xfId="22066"/>
    <cellStyle name="Percent 6 6 7" xfId="22067"/>
    <cellStyle name="Percent 6 6 8" xfId="22068"/>
    <cellStyle name="Percent 6 6 9" xfId="22069"/>
    <cellStyle name="Percent 6 60" xfId="22070"/>
    <cellStyle name="Percent 6 7" xfId="22071"/>
    <cellStyle name="Percent 6 7 10" xfId="22072"/>
    <cellStyle name="Percent 6 7 11" xfId="22073"/>
    <cellStyle name="Percent 6 7 12" xfId="22074"/>
    <cellStyle name="Percent 6 7 13" xfId="22075"/>
    <cellStyle name="Percent 6 7 14" xfId="22076"/>
    <cellStyle name="Percent 6 7 15" xfId="22077"/>
    <cellStyle name="Percent 6 7 16" xfId="22078"/>
    <cellStyle name="Percent 6 7 17" xfId="22079"/>
    <cellStyle name="Percent 6 7 2" xfId="22080"/>
    <cellStyle name="Percent 6 7 3" xfId="22081"/>
    <cellStyle name="Percent 6 7 4" xfId="22082"/>
    <cellStyle name="Percent 6 7 5" xfId="22083"/>
    <cellStyle name="Percent 6 7 6" xfId="22084"/>
    <cellStyle name="Percent 6 7 7" xfId="22085"/>
    <cellStyle name="Percent 6 7 8" xfId="22086"/>
    <cellStyle name="Percent 6 7 9" xfId="22087"/>
    <cellStyle name="Percent 6 8" xfId="22088"/>
    <cellStyle name="Percent 6 8 10" xfId="22089"/>
    <cellStyle name="Percent 6 8 11" xfId="22090"/>
    <cellStyle name="Percent 6 8 12" xfId="22091"/>
    <cellStyle name="Percent 6 8 13" xfId="22092"/>
    <cellStyle name="Percent 6 8 14" xfId="22093"/>
    <cellStyle name="Percent 6 8 15" xfId="22094"/>
    <cellStyle name="Percent 6 8 16" xfId="22095"/>
    <cellStyle name="Percent 6 8 17" xfId="22096"/>
    <cellStyle name="Percent 6 8 2" xfId="22097"/>
    <cellStyle name="Percent 6 8 3" xfId="22098"/>
    <cellStyle name="Percent 6 8 4" xfId="22099"/>
    <cellStyle name="Percent 6 8 5" xfId="22100"/>
    <cellStyle name="Percent 6 8 6" xfId="22101"/>
    <cellStyle name="Percent 6 8 7" xfId="22102"/>
    <cellStyle name="Percent 6 8 8" xfId="22103"/>
    <cellStyle name="Percent 6 8 9" xfId="22104"/>
    <cellStyle name="Percent 6 9" xfId="22105"/>
    <cellStyle name="Percent 6 9 10" xfId="22106"/>
    <cellStyle name="Percent 6 9 11" xfId="22107"/>
    <cellStyle name="Percent 6 9 12" xfId="22108"/>
    <cellStyle name="Percent 6 9 13" xfId="22109"/>
    <cellStyle name="Percent 6 9 14" xfId="22110"/>
    <cellStyle name="Percent 6 9 15" xfId="22111"/>
    <cellStyle name="Percent 6 9 16" xfId="22112"/>
    <cellStyle name="Percent 6 9 17" xfId="22113"/>
    <cellStyle name="Percent 6 9 2" xfId="22114"/>
    <cellStyle name="Percent 6 9 3" xfId="22115"/>
    <cellStyle name="Percent 6 9 4" xfId="22116"/>
    <cellStyle name="Percent 6 9 5" xfId="22117"/>
    <cellStyle name="Percent 6 9 6" xfId="22118"/>
    <cellStyle name="Percent 6 9 7" xfId="22119"/>
    <cellStyle name="Percent 6 9 8" xfId="22120"/>
    <cellStyle name="Percent 6 9 9" xfId="22121"/>
    <cellStyle name="Percent 7" xfId="22122"/>
    <cellStyle name="Percent 7 2" xfId="22123"/>
    <cellStyle name="Percent 7 2 10" xfId="22124"/>
    <cellStyle name="Percent 7 2 11" xfId="22125"/>
    <cellStyle name="Percent 7 2 12" xfId="22126"/>
    <cellStyle name="Percent 7 2 13" xfId="22127"/>
    <cellStyle name="Percent 7 2 14" xfId="22128"/>
    <cellStyle name="Percent 7 2 15" xfId="22129"/>
    <cellStyle name="Percent 7 2 16" xfId="22130"/>
    <cellStyle name="Percent 7 2 17" xfId="22131"/>
    <cellStyle name="Percent 7 2 2" xfId="22132"/>
    <cellStyle name="Percent 7 2 3" xfId="22133"/>
    <cellStyle name="Percent 7 2 4" xfId="22134"/>
    <cellStyle name="Percent 7 2 5" xfId="22135"/>
    <cellStyle name="Percent 7 2 6" xfId="22136"/>
    <cellStyle name="Percent 7 2 7" xfId="22137"/>
    <cellStyle name="Percent 7 2 8" xfId="22138"/>
    <cellStyle name="Percent 7 2 9" xfId="22139"/>
    <cellStyle name="Percent 8" xfId="22140"/>
    <cellStyle name="Percent 8 10" xfId="22141"/>
    <cellStyle name="Percent 8 10 10" xfId="22142"/>
    <cellStyle name="Percent 8 10 11" xfId="22143"/>
    <cellStyle name="Percent 8 10 12" xfId="22144"/>
    <cellStyle name="Percent 8 10 13" xfId="22145"/>
    <cellStyle name="Percent 8 10 14" xfId="22146"/>
    <cellStyle name="Percent 8 10 15" xfId="22147"/>
    <cellStyle name="Percent 8 10 16" xfId="22148"/>
    <cellStyle name="Percent 8 10 17" xfId="22149"/>
    <cellStyle name="Percent 8 10 2" xfId="22150"/>
    <cellStyle name="Percent 8 10 3" xfId="22151"/>
    <cellStyle name="Percent 8 10 4" xfId="22152"/>
    <cellStyle name="Percent 8 10 5" xfId="22153"/>
    <cellStyle name="Percent 8 10 6" xfId="22154"/>
    <cellStyle name="Percent 8 10 7" xfId="22155"/>
    <cellStyle name="Percent 8 10 8" xfId="22156"/>
    <cellStyle name="Percent 8 10 9" xfId="22157"/>
    <cellStyle name="Percent 8 11" xfId="22158"/>
    <cellStyle name="Percent 8 11 10" xfId="22159"/>
    <cellStyle name="Percent 8 11 11" xfId="22160"/>
    <cellStyle name="Percent 8 11 12" xfId="22161"/>
    <cellStyle name="Percent 8 11 13" xfId="22162"/>
    <cellStyle name="Percent 8 11 14" xfId="22163"/>
    <cellStyle name="Percent 8 11 15" xfId="22164"/>
    <cellStyle name="Percent 8 11 16" xfId="22165"/>
    <cellStyle name="Percent 8 11 17" xfId="22166"/>
    <cellStyle name="Percent 8 11 2" xfId="22167"/>
    <cellStyle name="Percent 8 11 3" xfId="22168"/>
    <cellStyle name="Percent 8 11 4" xfId="22169"/>
    <cellStyle name="Percent 8 11 5" xfId="22170"/>
    <cellStyle name="Percent 8 11 6" xfId="22171"/>
    <cellStyle name="Percent 8 11 7" xfId="22172"/>
    <cellStyle name="Percent 8 11 8" xfId="22173"/>
    <cellStyle name="Percent 8 11 9" xfId="22174"/>
    <cellStyle name="Percent 8 12" xfId="22175"/>
    <cellStyle name="Percent 8 12 10" xfId="22176"/>
    <cellStyle name="Percent 8 12 11" xfId="22177"/>
    <cellStyle name="Percent 8 12 12" xfId="22178"/>
    <cellStyle name="Percent 8 12 13" xfId="22179"/>
    <cellStyle name="Percent 8 12 14" xfId="22180"/>
    <cellStyle name="Percent 8 12 15" xfId="22181"/>
    <cellStyle name="Percent 8 12 16" xfId="22182"/>
    <cellStyle name="Percent 8 12 17" xfId="22183"/>
    <cellStyle name="Percent 8 12 2" xfId="22184"/>
    <cellStyle name="Percent 8 12 3" xfId="22185"/>
    <cellStyle name="Percent 8 12 4" xfId="22186"/>
    <cellStyle name="Percent 8 12 5" xfId="22187"/>
    <cellStyle name="Percent 8 12 6" xfId="22188"/>
    <cellStyle name="Percent 8 12 7" xfId="22189"/>
    <cellStyle name="Percent 8 12 8" xfId="22190"/>
    <cellStyle name="Percent 8 12 9" xfId="22191"/>
    <cellStyle name="Percent 8 13" xfId="22192"/>
    <cellStyle name="Percent 8 13 10" xfId="22193"/>
    <cellStyle name="Percent 8 13 11" xfId="22194"/>
    <cellStyle name="Percent 8 13 12" xfId="22195"/>
    <cellStyle name="Percent 8 13 13" xfId="22196"/>
    <cellStyle name="Percent 8 13 14" xfId="22197"/>
    <cellStyle name="Percent 8 13 15" xfId="22198"/>
    <cellStyle name="Percent 8 13 16" xfId="22199"/>
    <cellStyle name="Percent 8 13 17" xfId="22200"/>
    <cellStyle name="Percent 8 13 2" xfId="22201"/>
    <cellStyle name="Percent 8 13 3" xfId="22202"/>
    <cellStyle name="Percent 8 13 4" xfId="22203"/>
    <cellStyle name="Percent 8 13 5" xfId="22204"/>
    <cellStyle name="Percent 8 13 6" xfId="22205"/>
    <cellStyle name="Percent 8 13 7" xfId="22206"/>
    <cellStyle name="Percent 8 13 8" xfId="22207"/>
    <cellStyle name="Percent 8 13 9" xfId="22208"/>
    <cellStyle name="Percent 8 14" xfId="22209"/>
    <cellStyle name="Percent 8 14 10" xfId="22210"/>
    <cellStyle name="Percent 8 14 11" xfId="22211"/>
    <cellStyle name="Percent 8 14 12" xfId="22212"/>
    <cellStyle name="Percent 8 14 13" xfId="22213"/>
    <cellStyle name="Percent 8 14 14" xfId="22214"/>
    <cellStyle name="Percent 8 14 15" xfId="22215"/>
    <cellStyle name="Percent 8 14 16" xfId="22216"/>
    <cellStyle name="Percent 8 14 17" xfId="22217"/>
    <cellStyle name="Percent 8 14 2" xfId="22218"/>
    <cellStyle name="Percent 8 14 3" xfId="22219"/>
    <cellStyle name="Percent 8 14 4" xfId="22220"/>
    <cellStyle name="Percent 8 14 5" xfId="22221"/>
    <cellStyle name="Percent 8 14 6" xfId="22222"/>
    <cellStyle name="Percent 8 14 7" xfId="22223"/>
    <cellStyle name="Percent 8 14 8" xfId="22224"/>
    <cellStyle name="Percent 8 14 9" xfId="22225"/>
    <cellStyle name="Percent 8 15" xfId="22226"/>
    <cellStyle name="Percent 8 15 10" xfId="22227"/>
    <cellStyle name="Percent 8 15 11" xfId="22228"/>
    <cellStyle name="Percent 8 15 12" xfId="22229"/>
    <cellStyle name="Percent 8 15 13" xfId="22230"/>
    <cellStyle name="Percent 8 15 14" xfId="22231"/>
    <cellStyle name="Percent 8 15 15" xfId="22232"/>
    <cellStyle name="Percent 8 15 16" xfId="22233"/>
    <cellStyle name="Percent 8 15 17" xfId="22234"/>
    <cellStyle name="Percent 8 15 2" xfId="22235"/>
    <cellStyle name="Percent 8 15 3" xfId="22236"/>
    <cellStyle name="Percent 8 15 4" xfId="22237"/>
    <cellStyle name="Percent 8 15 5" xfId="22238"/>
    <cellStyle name="Percent 8 15 6" xfId="22239"/>
    <cellStyle name="Percent 8 15 7" xfId="22240"/>
    <cellStyle name="Percent 8 15 8" xfId="22241"/>
    <cellStyle name="Percent 8 15 9" xfId="22242"/>
    <cellStyle name="Percent 8 16" xfId="22243"/>
    <cellStyle name="Percent 8 16 10" xfId="22244"/>
    <cellStyle name="Percent 8 16 11" xfId="22245"/>
    <cellStyle name="Percent 8 16 12" xfId="22246"/>
    <cellStyle name="Percent 8 16 13" xfId="22247"/>
    <cellStyle name="Percent 8 16 14" xfId="22248"/>
    <cellStyle name="Percent 8 16 15" xfId="22249"/>
    <cellStyle name="Percent 8 16 16" xfId="22250"/>
    <cellStyle name="Percent 8 16 17" xfId="22251"/>
    <cellStyle name="Percent 8 16 2" xfId="22252"/>
    <cellStyle name="Percent 8 16 3" xfId="22253"/>
    <cellStyle name="Percent 8 16 4" xfId="22254"/>
    <cellStyle name="Percent 8 16 5" xfId="22255"/>
    <cellStyle name="Percent 8 16 6" xfId="22256"/>
    <cellStyle name="Percent 8 16 7" xfId="22257"/>
    <cellStyle name="Percent 8 16 8" xfId="22258"/>
    <cellStyle name="Percent 8 16 9" xfId="22259"/>
    <cellStyle name="Percent 8 17" xfId="22260"/>
    <cellStyle name="Percent 8 17 10" xfId="22261"/>
    <cellStyle name="Percent 8 17 11" xfId="22262"/>
    <cellStyle name="Percent 8 17 12" xfId="22263"/>
    <cellStyle name="Percent 8 17 13" xfId="22264"/>
    <cellStyle name="Percent 8 17 14" xfId="22265"/>
    <cellStyle name="Percent 8 17 15" xfId="22266"/>
    <cellStyle name="Percent 8 17 16" xfId="22267"/>
    <cellStyle name="Percent 8 17 17" xfId="22268"/>
    <cellStyle name="Percent 8 17 2" xfId="22269"/>
    <cellStyle name="Percent 8 17 3" xfId="22270"/>
    <cellStyle name="Percent 8 17 4" xfId="22271"/>
    <cellStyle name="Percent 8 17 5" xfId="22272"/>
    <cellStyle name="Percent 8 17 6" xfId="22273"/>
    <cellStyle name="Percent 8 17 7" xfId="22274"/>
    <cellStyle name="Percent 8 17 8" xfId="22275"/>
    <cellStyle name="Percent 8 17 9" xfId="22276"/>
    <cellStyle name="Percent 8 18" xfId="22277"/>
    <cellStyle name="Percent 8 18 10" xfId="22278"/>
    <cellStyle name="Percent 8 18 11" xfId="22279"/>
    <cellStyle name="Percent 8 18 12" xfId="22280"/>
    <cellStyle name="Percent 8 18 13" xfId="22281"/>
    <cellStyle name="Percent 8 18 14" xfId="22282"/>
    <cellStyle name="Percent 8 18 15" xfId="22283"/>
    <cellStyle name="Percent 8 18 16" xfId="22284"/>
    <cellStyle name="Percent 8 18 17" xfId="22285"/>
    <cellStyle name="Percent 8 18 2" xfId="22286"/>
    <cellStyle name="Percent 8 18 3" xfId="22287"/>
    <cellStyle name="Percent 8 18 4" xfId="22288"/>
    <cellStyle name="Percent 8 18 5" xfId="22289"/>
    <cellStyle name="Percent 8 18 6" xfId="22290"/>
    <cellStyle name="Percent 8 18 7" xfId="22291"/>
    <cellStyle name="Percent 8 18 8" xfId="22292"/>
    <cellStyle name="Percent 8 18 9" xfId="22293"/>
    <cellStyle name="Percent 8 19" xfId="22294"/>
    <cellStyle name="Percent 8 19 10" xfId="22295"/>
    <cellStyle name="Percent 8 19 11" xfId="22296"/>
    <cellStyle name="Percent 8 19 12" xfId="22297"/>
    <cellStyle name="Percent 8 19 13" xfId="22298"/>
    <cellStyle name="Percent 8 19 14" xfId="22299"/>
    <cellStyle name="Percent 8 19 15" xfId="22300"/>
    <cellStyle name="Percent 8 19 16" xfId="22301"/>
    <cellStyle name="Percent 8 19 17" xfId="22302"/>
    <cellStyle name="Percent 8 19 2" xfId="22303"/>
    <cellStyle name="Percent 8 19 3" xfId="22304"/>
    <cellStyle name="Percent 8 19 4" xfId="22305"/>
    <cellStyle name="Percent 8 19 5" xfId="22306"/>
    <cellStyle name="Percent 8 19 6" xfId="22307"/>
    <cellStyle name="Percent 8 19 7" xfId="22308"/>
    <cellStyle name="Percent 8 19 8" xfId="22309"/>
    <cellStyle name="Percent 8 19 9" xfId="22310"/>
    <cellStyle name="Percent 8 2" xfId="22311"/>
    <cellStyle name="Percent 8 2 2" xfId="22312"/>
    <cellStyle name="Percent 8 2 2 10" xfId="22313"/>
    <cellStyle name="Percent 8 2 2 11" xfId="22314"/>
    <cellStyle name="Percent 8 2 2 12" xfId="22315"/>
    <cellStyle name="Percent 8 2 2 13" xfId="22316"/>
    <cellStyle name="Percent 8 2 2 14" xfId="22317"/>
    <cellStyle name="Percent 8 2 2 15" xfId="22318"/>
    <cellStyle name="Percent 8 2 2 16" xfId="22319"/>
    <cellStyle name="Percent 8 2 2 17" xfId="22320"/>
    <cellStyle name="Percent 8 2 2 18" xfId="22321"/>
    <cellStyle name="Percent 8 2 2 19" xfId="22322"/>
    <cellStyle name="Percent 8 2 2 2" xfId="22323"/>
    <cellStyle name="Percent 8 2 2 2 10" xfId="22324"/>
    <cellStyle name="Percent 8 2 2 2 11" xfId="22325"/>
    <cellStyle name="Percent 8 2 2 2 12" xfId="22326"/>
    <cellStyle name="Percent 8 2 2 2 13" xfId="22327"/>
    <cellStyle name="Percent 8 2 2 2 14" xfId="22328"/>
    <cellStyle name="Percent 8 2 2 2 15" xfId="22329"/>
    <cellStyle name="Percent 8 2 2 2 16" xfId="22330"/>
    <cellStyle name="Percent 8 2 2 2 17" xfId="22331"/>
    <cellStyle name="Percent 8 2 2 2 18" xfId="22332"/>
    <cellStyle name="Percent 8 2 2 2 19" xfId="22333"/>
    <cellStyle name="Percent 8 2 2 2 2" xfId="22334"/>
    <cellStyle name="Percent 8 2 2 2 2 10" xfId="22335"/>
    <cellStyle name="Percent 8 2 2 2 2 11" xfId="22336"/>
    <cellStyle name="Percent 8 2 2 2 2 12" xfId="22337"/>
    <cellStyle name="Percent 8 2 2 2 2 13" xfId="22338"/>
    <cellStyle name="Percent 8 2 2 2 2 2" xfId="22339"/>
    <cellStyle name="Percent 8 2 2 2 2 3" xfId="22340"/>
    <cellStyle name="Percent 8 2 2 2 2 4" xfId="22341"/>
    <cellStyle name="Percent 8 2 2 2 2 5" xfId="22342"/>
    <cellStyle name="Percent 8 2 2 2 2 6" xfId="22343"/>
    <cellStyle name="Percent 8 2 2 2 2 7" xfId="22344"/>
    <cellStyle name="Percent 8 2 2 2 2 8" xfId="22345"/>
    <cellStyle name="Percent 8 2 2 2 2 9" xfId="22346"/>
    <cellStyle name="Percent 8 2 2 2 20" xfId="22347"/>
    <cellStyle name="Percent 8 2 2 2 21" xfId="22348"/>
    <cellStyle name="Percent 8 2 2 2 22" xfId="22349"/>
    <cellStyle name="Percent 8 2 2 2 23" xfId="22350"/>
    <cellStyle name="Percent 8 2 2 2 24" xfId="22351"/>
    <cellStyle name="Percent 8 2 2 2 25" xfId="22352"/>
    <cellStyle name="Percent 8 2 2 2 26" xfId="22353"/>
    <cellStyle name="Percent 8 2 2 2 27" xfId="22354"/>
    <cellStyle name="Percent 8 2 2 2 28" xfId="22355"/>
    <cellStyle name="Percent 8 2 2 2 29" xfId="22356"/>
    <cellStyle name="Percent 8 2 2 2 3" xfId="22357"/>
    <cellStyle name="Percent 8 2 2 2 30" xfId="22358"/>
    <cellStyle name="Percent 8 2 2 2 31" xfId="22359"/>
    <cellStyle name="Percent 8 2 2 2 32" xfId="22360"/>
    <cellStyle name="Percent 8 2 2 2 33" xfId="22361"/>
    <cellStyle name="Percent 8 2 2 2 34" xfId="22362"/>
    <cellStyle name="Percent 8 2 2 2 35" xfId="22363"/>
    <cellStyle name="Percent 8 2 2 2 36" xfId="22364"/>
    <cellStyle name="Percent 8 2 2 2 37" xfId="22365"/>
    <cellStyle name="Percent 8 2 2 2 38" xfId="22366"/>
    <cellStyle name="Percent 8 2 2 2 39" xfId="22367"/>
    <cellStyle name="Percent 8 2 2 2 4" xfId="22368"/>
    <cellStyle name="Percent 8 2 2 2 40" xfId="22369"/>
    <cellStyle name="Percent 8 2 2 2 41" xfId="22370"/>
    <cellStyle name="Percent 8 2 2 2 42" xfId="22371"/>
    <cellStyle name="Percent 8 2 2 2 43" xfId="22372"/>
    <cellStyle name="Percent 8 2 2 2 44" xfId="22373"/>
    <cellStyle name="Percent 8 2 2 2 45" xfId="22374"/>
    <cellStyle name="Percent 8 2 2 2 46" xfId="22375"/>
    <cellStyle name="Percent 8 2 2 2 47" xfId="22376"/>
    <cellStyle name="Percent 8 2 2 2 48" xfId="22377"/>
    <cellStyle name="Percent 8 2 2 2 49" xfId="22378"/>
    <cellStyle name="Percent 8 2 2 2 5" xfId="22379"/>
    <cellStyle name="Percent 8 2 2 2 50" xfId="22380"/>
    <cellStyle name="Percent 8 2 2 2 51" xfId="22381"/>
    <cellStyle name="Percent 8 2 2 2 52" xfId="22382"/>
    <cellStyle name="Percent 8 2 2 2 53" xfId="22383"/>
    <cellStyle name="Percent 8 2 2 2 54" xfId="22384"/>
    <cellStyle name="Percent 8 2 2 2 55" xfId="22385"/>
    <cellStyle name="Percent 8 2 2 2 56" xfId="22386"/>
    <cellStyle name="Percent 8 2 2 2 57" xfId="22387"/>
    <cellStyle name="Percent 8 2 2 2 58" xfId="22388"/>
    <cellStyle name="Percent 8 2 2 2 59" xfId="22389"/>
    <cellStyle name="Percent 8 2 2 2 6" xfId="22390"/>
    <cellStyle name="Percent 8 2 2 2 60" xfId="22391"/>
    <cellStyle name="Percent 8 2 2 2 61" xfId="22392"/>
    <cellStyle name="Percent 8 2 2 2 62" xfId="22393"/>
    <cellStyle name="Percent 8 2 2 2 63" xfId="22394"/>
    <cellStyle name="Percent 8 2 2 2 64" xfId="22395"/>
    <cellStyle name="Percent 8 2 2 2 65" xfId="22396"/>
    <cellStyle name="Percent 8 2 2 2 66" xfId="22397"/>
    <cellStyle name="Percent 8 2 2 2 67" xfId="22398"/>
    <cellStyle name="Percent 8 2 2 2 68" xfId="22399"/>
    <cellStyle name="Percent 8 2 2 2 69" xfId="22400"/>
    <cellStyle name="Percent 8 2 2 2 7" xfId="22401"/>
    <cellStyle name="Percent 8 2 2 2 8" xfId="22402"/>
    <cellStyle name="Percent 8 2 2 2 9" xfId="22403"/>
    <cellStyle name="Percent 8 2 2 20" xfId="22404"/>
    <cellStyle name="Percent 8 2 2 21" xfId="22405"/>
    <cellStyle name="Percent 8 2 2 22" xfId="22406"/>
    <cellStyle name="Percent 8 2 2 23" xfId="22407"/>
    <cellStyle name="Percent 8 2 2 24" xfId="22408"/>
    <cellStyle name="Percent 8 2 2 25" xfId="22409"/>
    <cellStyle name="Percent 8 2 2 26" xfId="22410"/>
    <cellStyle name="Percent 8 2 2 27" xfId="22411"/>
    <cellStyle name="Percent 8 2 2 28" xfId="22412"/>
    <cellStyle name="Percent 8 2 2 29" xfId="22413"/>
    <cellStyle name="Percent 8 2 2 3" xfId="22414"/>
    <cellStyle name="Percent 8 2 2 3 10" xfId="22415"/>
    <cellStyle name="Percent 8 2 2 3 11" xfId="22416"/>
    <cellStyle name="Percent 8 2 2 3 12" xfId="22417"/>
    <cellStyle name="Percent 8 2 2 3 13" xfId="22418"/>
    <cellStyle name="Percent 8 2 2 3 2" xfId="22419"/>
    <cellStyle name="Percent 8 2 2 3 3" xfId="22420"/>
    <cellStyle name="Percent 8 2 2 3 4" xfId="22421"/>
    <cellStyle name="Percent 8 2 2 3 5" xfId="22422"/>
    <cellStyle name="Percent 8 2 2 3 6" xfId="22423"/>
    <cellStyle name="Percent 8 2 2 3 7" xfId="22424"/>
    <cellStyle name="Percent 8 2 2 3 8" xfId="22425"/>
    <cellStyle name="Percent 8 2 2 3 9" xfId="22426"/>
    <cellStyle name="Percent 8 2 2 30" xfId="22427"/>
    <cellStyle name="Percent 8 2 2 31" xfId="22428"/>
    <cellStyle name="Percent 8 2 2 32" xfId="22429"/>
    <cellStyle name="Percent 8 2 2 33" xfId="22430"/>
    <cellStyle name="Percent 8 2 2 34" xfId="22431"/>
    <cellStyle name="Percent 8 2 2 35" xfId="22432"/>
    <cellStyle name="Percent 8 2 2 36" xfId="22433"/>
    <cellStyle name="Percent 8 2 2 37" xfId="22434"/>
    <cellStyle name="Percent 8 2 2 38" xfId="22435"/>
    <cellStyle name="Percent 8 2 2 39" xfId="22436"/>
    <cellStyle name="Percent 8 2 2 4" xfId="22437"/>
    <cellStyle name="Percent 8 2 2 40" xfId="22438"/>
    <cellStyle name="Percent 8 2 2 41" xfId="22439"/>
    <cellStyle name="Percent 8 2 2 42" xfId="22440"/>
    <cellStyle name="Percent 8 2 2 43" xfId="22441"/>
    <cellStyle name="Percent 8 2 2 44" xfId="22442"/>
    <cellStyle name="Percent 8 2 2 45" xfId="22443"/>
    <cellStyle name="Percent 8 2 2 46" xfId="22444"/>
    <cellStyle name="Percent 8 2 2 47" xfId="22445"/>
    <cellStyle name="Percent 8 2 2 48" xfId="22446"/>
    <cellStyle name="Percent 8 2 2 49" xfId="22447"/>
    <cellStyle name="Percent 8 2 2 5" xfId="22448"/>
    <cellStyle name="Percent 8 2 2 50" xfId="22449"/>
    <cellStyle name="Percent 8 2 2 51" xfId="22450"/>
    <cellStyle name="Percent 8 2 2 52" xfId="22451"/>
    <cellStyle name="Percent 8 2 2 53" xfId="22452"/>
    <cellStyle name="Percent 8 2 2 54" xfId="22453"/>
    <cellStyle name="Percent 8 2 2 55" xfId="22454"/>
    <cellStyle name="Percent 8 2 2 56" xfId="22455"/>
    <cellStyle name="Percent 8 2 2 57" xfId="22456"/>
    <cellStyle name="Percent 8 2 2 58" xfId="22457"/>
    <cellStyle name="Percent 8 2 2 59" xfId="22458"/>
    <cellStyle name="Percent 8 2 2 6" xfId="22459"/>
    <cellStyle name="Percent 8 2 2 60" xfId="22460"/>
    <cellStyle name="Percent 8 2 2 61" xfId="22461"/>
    <cellStyle name="Percent 8 2 2 62" xfId="22462"/>
    <cellStyle name="Percent 8 2 2 63" xfId="22463"/>
    <cellStyle name="Percent 8 2 2 64" xfId="22464"/>
    <cellStyle name="Percent 8 2 2 65" xfId="22465"/>
    <cellStyle name="Percent 8 2 2 66" xfId="22466"/>
    <cellStyle name="Percent 8 2 2 67" xfId="22467"/>
    <cellStyle name="Percent 8 2 2 68" xfId="22468"/>
    <cellStyle name="Percent 8 2 2 69" xfId="22469"/>
    <cellStyle name="Percent 8 2 2 7" xfId="22470"/>
    <cellStyle name="Percent 8 2 2 70" xfId="22471"/>
    <cellStyle name="Percent 8 2 2 8" xfId="22472"/>
    <cellStyle name="Percent 8 2 2 9" xfId="22473"/>
    <cellStyle name="Percent 8 2 3" xfId="22474"/>
    <cellStyle name="Percent 8 2 3 10" xfId="22475"/>
    <cellStyle name="Percent 8 2 3 11" xfId="22476"/>
    <cellStyle name="Percent 8 2 3 12" xfId="22477"/>
    <cellStyle name="Percent 8 2 3 13" xfId="22478"/>
    <cellStyle name="Percent 8 2 3 14" xfId="22479"/>
    <cellStyle name="Percent 8 2 3 15" xfId="22480"/>
    <cellStyle name="Percent 8 2 3 16" xfId="22481"/>
    <cellStyle name="Percent 8 2 3 17" xfId="22482"/>
    <cellStyle name="Percent 8 2 3 18" xfId="22483"/>
    <cellStyle name="Percent 8 2 3 19" xfId="22484"/>
    <cellStyle name="Percent 8 2 3 2" xfId="22485"/>
    <cellStyle name="Percent 8 2 3 2 10" xfId="22486"/>
    <cellStyle name="Percent 8 2 3 2 11" xfId="22487"/>
    <cellStyle name="Percent 8 2 3 2 12" xfId="22488"/>
    <cellStyle name="Percent 8 2 3 2 13" xfId="22489"/>
    <cellStyle name="Percent 8 2 3 2 2" xfId="22490"/>
    <cellStyle name="Percent 8 2 3 2 3" xfId="22491"/>
    <cellStyle name="Percent 8 2 3 2 4" xfId="22492"/>
    <cellStyle name="Percent 8 2 3 2 5" xfId="22493"/>
    <cellStyle name="Percent 8 2 3 2 6" xfId="22494"/>
    <cellStyle name="Percent 8 2 3 2 7" xfId="22495"/>
    <cellStyle name="Percent 8 2 3 2 8" xfId="22496"/>
    <cellStyle name="Percent 8 2 3 2 9" xfId="22497"/>
    <cellStyle name="Percent 8 2 3 20" xfId="22498"/>
    <cellStyle name="Percent 8 2 3 21" xfId="22499"/>
    <cellStyle name="Percent 8 2 3 22" xfId="22500"/>
    <cellStyle name="Percent 8 2 3 23" xfId="22501"/>
    <cellStyle name="Percent 8 2 3 24" xfId="22502"/>
    <cellStyle name="Percent 8 2 3 25" xfId="22503"/>
    <cellStyle name="Percent 8 2 3 26" xfId="22504"/>
    <cellStyle name="Percent 8 2 3 27" xfId="22505"/>
    <cellStyle name="Percent 8 2 3 28" xfId="22506"/>
    <cellStyle name="Percent 8 2 3 29" xfId="22507"/>
    <cellStyle name="Percent 8 2 3 3" xfId="22508"/>
    <cellStyle name="Percent 8 2 3 30" xfId="22509"/>
    <cellStyle name="Percent 8 2 3 31" xfId="22510"/>
    <cellStyle name="Percent 8 2 3 32" xfId="22511"/>
    <cellStyle name="Percent 8 2 3 33" xfId="22512"/>
    <cellStyle name="Percent 8 2 3 34" xfId="22513"/>
    <cellStyle name="Percent 8 2 3 35" xfId="22514"/>
    <cellStyle name="Percent 8 2 3 36" xfId="22515"/>
    <cellStyle name="Percent 8 2 3 37" xfId="22516"/>
    <cellStyle name="Percent 8 2 3 38" xfId="22517"/>
    <cellStyle name="Percent 8 2 3 39" xfId="22518"/>
    <cellStyle name="Percent 8 2 3 4" xfId="22519"/>
    <cellStyle name="Percent 8 2 3 40" xfId="22520"/>
    <cellStyle name="Percent 8 2 3 41" xfId="22521"/>
    <cellStyle name="Percent 8 2 3 42" xfId="22522"/>
    <cellStyle name="Percent 8 2 3 43" xfId="22523"/>
    <cellStyle name="Percent 8 2 3 44" xfId="22524"/>
    <cellStyle name="Percent 8 2 3 45" xfId="22525"/>
    <cellStyle name="Percent 8 2 3 46" xfId="22526"/>
    <cellStyle name="Percent 8 2 3 47" xfId="22527"/>
    <cellStyle name="Percent 8 2 3 48" xfId="22528"/>
    <cellStyle name="Percent 8 2 3 49" xfId="22529"/>
    <cellStyle name="Percent 8 2 3 5" xfId="22530"/>
    <cellStyle name="Percent 8 2 3 50" xfId="22531"/>
    <cellStyle name="Percent 8 2 3 51" xfId="22532"/>
    <cellStyle name="Percent 8 2 3 52" xfId="22533"/>
    <cellStyle name="Percent 8 2 3 53" xfId="22534"/>
    <cellStyle name="Percent 8 2 3 54" xfId="22535"/>
    <cellStyle name="Percent 8 2 3 55" xfId="22536"/>
    <cellStyle name="Percent 8 2 3 56" xfId="22537"/>
    <cellStyle name="Percent 8 2 3 57" xfId="22538"/>
    <cellStyle name="Percent 8 2 3 58" xfId="22539"/>
    <cellStyle name="Percent 8 2 3 59" xfId="22540"/>
    <cellStyle name="Percent 8 2 3 6" xfId="22541"/>
    <cellStyle name="Percent 8 2 3 60" xfId="22542"/>
    <cellStyle name="Percent 8 2 3 61" xfId="22543"/>
    <cellStyle name="Percent 8 2 3 62" xfId="22544"/>
    <cellStyle name="Percent 8 2 3 63" xfId="22545"/>
    <cellStyle name="Percent 8 2 3 64" xfId="22546"/>
    <cellStyle name="Percent 8 2 3 65" xfId="22547"/>
    <cellStyle name="Percent 8 2 3 66" xfId="22548"/>
    <cellStyle name="Percent 8 2 3 67" xfId="22549"/>
    <cellStyle name="Percent 8 2 3 68" xfId="22550"/>
    <cellStyle name="Percent 8 2 3 69" xfId="22551"/>
    <cellStyle name="Percent 8 2 3 7" xfId="22552"/>
    <cellStyle name="Percent 8 2 3 8" xfId="22553"/>
    <cellStyle name="Percent 8 2 3 9" xfId="22554"/>
    <cellStyle name="Percent 8 20" xfId="22555"/>
    <cellStyle name="Percent 8 20 10" xfId="22556"/>
    <cellStyle name="Percent 8 20 11" xfId="22557"/>
    <cellStyle name="Percent 8 20 12" xfId="22558"/>
    <cellStyle name="Percent 8 20 13" xfId="22559"/>
    <cellStyle name="Percent 8 20 14" xfId="22560"/>
    <cellStyle name="Percent 8 20 15" xfId="22561"/>
    <cellStyle name="Percent 8 20 16" xfId="22562"/>
    <cellStyle name="Percent 8 20 17" xfId="22563"/>
    <cellStyle name="Percent 8 20 2" xfId="22564"/>
    <cellStyle name="Percent 8 20 3" xfId="22565"/>
    <cellStyle name="Percent 8 20 4" xfId="22566"/>
    <cellStyle name="Percent 8 20 5" xfId="22567"/>
    <cellStyle name="Percent 8 20 6" xfId="22568"/>
    <cellStyle name="Percent 8 20 7" xfId="22569"/>
    <cellStyle name="Percent 8 20 8" xfId="22570"/>
    <cellStyle name="Percent 8 20 9" xfId="22571"/>
    <cellStyle name="Percent 8 21" xfId="22572"/>
    <cellStyle name="Percent 8 21 10" xfId="22573"/>
    <cellStyle name="Percent 8 21 11" xfId="22574"/>
    <cellStyle name="Percent 8 21 12" xfId="22575"/>
    <cellStyle name="Percent 8 21 13" xfId="22576"/>
    <cellStyle name="Percent 8 21 14" xfId="22577"/>
    <cellStyle name="Percent 8 21 15" xfId="22578"/>
    <cellStyle name="Percent 8 21 16" xfId="22579"/>
    <cellStyle name="Percent 8 21 17" xfId="22580"/>
    <cellStyle name="Percent 8 21 2" xfId="22581"/>
    <cellStyle name="Percent 8 21 3" xfId="22582"/>
    <cellStyle name="Percent 8 21 4" xfId="22583"/>
    <cellStyle name="Percent 8 21 5" xfId="22584"/>
    <cellStyle name="Percent 8 21 6" xfId="22585"/>
    <cellStyle name="Percent 8 21 7" xfId="22586"/>
    <cellStyle name="Percent 8 21 8" xfId="22587"/>
    <cellStyle name="Percent 8 21 9" xfId="22588"/>
    <cellStyle name="Percent 8 22" xfId="22589"/>
    <cellStyle name="Percent 8 22 10" xfId="22590"/>
    <cellStyle name="Percent 8 22 11" xfId="22591"/>
    <cellStyle name="Percent 8 22 12" xfId="22592"/>
    <cellStyle name="Percent 8 22 13" xfId="22593"/>
    <cellStyle name="Percent 8 22 14" xfId="22594"/>
    <cellStyle name="Percent 8 22 15" xfId="22595"/>
    <cellStyle name="Percent 8 22 16" xfId="22596"/>
    <cellStyle name="Percent 8 22 17" xfId="22597"/>
    <cellStyle name="Percent 8 22 2" xfId="22598"/>
    <cellStyle name="Percent 8 22 3" xfId="22599"/>
    <cellStyle name="Percent 8 22 4" xfId="22600"/>
    <cellStyle name="Percent 8 22 5" xfId="22601"/>
    <cellStyle name="Percent 8 22 6" xfId="22602"/>
    <cellStyle name="Percent 8 22 7" xfId="22603"/>
    <cellStyle name="Percent 8 22 8" xfId="22604"/>
    <cellStyle name="Percent 8 22 9" xfId="22605"/>
    <cellStyle name="Percent 8 23" xfId="22606"/>
    <cellStyle name="Percent 8 23 10" xfId="22607"/>
    <cellStyle name="Percent 8 23 11" xfId="22608"/>
    <cellStyle name="Percent 8 23 12" xfId="22609"/>
    <cellStyle name="Percent 8 23 13" xfId="22610"/>
    <cellStyle name="Percent 8 23 14" xfId="22611"/>
    <cellStyle name="Percent 8 23 15" xfId="22612"/>
    <cellStyle name="Percent 8 23 16" xfId="22613"/>
    <cellStyle name="Percent 8 23 17" xfId="22614"/>
    <cellStyle name="Percent 8 23 2" xfId="22615"/>
    <cellStyle name="Percent 8 23 3" xfId="22616"/>
    <cellStyle name="Percent 8 23 4" xfId="22617"/>
    <cellStyle name="Percent 8 23 5" xfId="22618"/>
    <cellStyle name="Percent 8 23 6" xfId="22619"/>
    <cellStyle name="Percent 8 23 7" xfId="22620"/>
    <cellStyle name="Percent 8 23 8" xfId="22621"/>
    <cellStyle name="Percent 8 23 9" xfId="22622"/>
    <cellStyle name="Percent 8 24" xfId="22623"/>
    <cellStyle name="Percent 8 24 10" xfId="22624"/>
    <cellStyle name="Percent 8 24 11" xfId="22625"/>
    <cellStyle name="Percent 8 24 12" xfId="22626"/>
    <cellStyle name="Percent 8 24 13" xfId="22627"/>
    <cellStyle name="Percent 8 24 14" xfId="22628"/>
    <cellStyle name="Percent 8 24 15" xfId="22629"/>
    <cellStyle name="Percent 8 24 16" xfId="22630"/>
    <cellStyle name="Percent 8 24 17" xfId="22631"/>
    <cellStyle name="Percent 8 24 2" xfId="22632"/>
    <cellStyle name="Percent 8 24 3" xfId="22633"/>
    <cellStyle name="Percent 8 24 4" xfId="22634"/>
    <cellStyle name="Percent 8 24 5" xfId="22635"/>
    <cellStyle name="Percent 8 24 6" xfId="22636"/>
    <cellStyle name="Percent 8 24 7" xfId="22637"/>
    <cellStyle name="Percent 8 24 8" xfId="22638"/>
    <cellStyle name="Percent 8 24 9" xfId="22639"/>
    <cellStyle name="Percent 8 25" xfId="22640"/>
    <cellStyle name="Percent 8 25 10" xfId="22641"/>
    <cellStyle name="Percent 8 25 11" xfId="22642"/>
    <cellStyle name="Percent 8 25 12" xfId="22643"/>
    <cellStyle name="Percent 8 25 13" xfId="22644"/>
    <cellStyle name="Percent 8 25 14" xfId="22645"/>
    <cellStyle name="Percent 8 25 15" xfId="22646"/>
    <cellStyle name="Percent 8 25 16" xfId="22647"/>
    <cellStyle name="Percent 8 25 17" xfId="22648"/>
    <cellStyle name="Percent 8 25 2" xfId="22649"/>
    <cellStyle name="Percent 8 25 3" xfId="22650"/>
    <cellStyle name="Percent 8 25 4" xfId="22651"/>
    <cellStyle name="Percent 8 25 5" xfId="22652"/>
    <cellStyle name="Percent 8 25 6" xfId="22653"/>
    <cellStyle name="Percent 8 25 7" xfId="22654"/>
    <cellStyle name="Percent 8 25 8" xfId="22655"/>
    <cellStyle name="Percent 8 25 9" xfId="22656"/>
    <cellStyle name="Percent 8 26" xfId="22657"/>
    <cellStyle name="Percent 8 26 10" xfId="22658"/>
    <cellStyle name="Percent 8 26 11" xfId="22659"/>
    <cellStyle name="Percent 8 26 12" xfId="22660"/>
    <cellStyle name="Percent 8 26 13" xfId="22661"/>
    <cellStyle name="Percent 8 26 14" xfId="22662"/>
    <cellStyle name="Percent 8 26 15" xfId="22663"/>
    <cellStyle name="Percent 8 26 16" xfId="22664"/>
    <cellStyle name="Percent 8 26 17" xfId="22665"/>
    <cellStyle name="Percent 8 26 2" xfId="22666"/>
    <cellStyle name="Percent 8 26 3" xfId="22667"/>
    <cellStyle name="Percent 8 26 4" xfId="22668"/>
    <cellStyle name="Percent 8 26 5" xfId="22669"/>
    <cellStyle name="Percent 8 26 6" xfId="22670"/>
    <cellStyle name="Percent 8 26 7" xfId="22671"/>
    <cellStyle name="Percent 8 26 8" xfId="22672"/>
    <cellStyle name="Percent 8 26 9" xfId="22673"/>
    <cellStyle name="Percent 8 27" xfId="22674"/>
    <cellStyle name="Percent 8 27 10" xfId="22675"/>
    <cellStyle name="Percent 8 27 11" xfId="22676"/>
    <cellStyle name="Percent 8 27 12" xfId="22677"/>
    <cellStyle name="Percent 8 27 13" xfId="22678"/>
    <cellStyle name="Percent 8 27 14" xfId="22679"/>
    <cellStyle name="Percent 8 27 15" xfId="22680"/>
    <cellStyle name="Percent 8 27 16" xfId="22681"/>
    <cellStyle name="Percent 8 27 17" xfId="22682"/>
    <cellStyle name="Percent 8 27 2" xfId="22683"/>
    <cellStyle name="Percent 8 27 3" xfId="22684"/>
    <cellStyle name="Percent 8 27 4" xfId="22685"/>
    <cellStyle name="Percent 8 27 5" xfId="22686"/>
    <cellStyle name="Percent 8 27 6" xfId="22687"/>
    <cellStyle name="Percent 8 27 7" xfId="22688"/>
    <cellStyle name="Percent 8 27 8" xfId="22689"/>
    <cellStyle name="Percent 8 27 9" xfId="22690"/>
    <cellStyle name="Percent 8 28" xfId="22691"/>
    <cellStyle name="Percent 8 28 10" xfId="22692"/>
    <cellStyle name="Percent 8 28 11" xfId="22693"/>
    <cellStyle name="Percent 8 28 12" xfId="22694"/>
    <cellStyle name="Percent 8 28 13" xfId="22695"/>
    <cellStyle name="Percent 8 28 14" xfId="22696"/>
    <cellStyle name="Percent 8 28 15" xfId="22697"/>
    <cellStyle name="Percent 8 28 16" xfId="22698"/>
    <cellStyle name="Percent 8 28 17" xfId="22699"/>
    <cellStyle name="Percent 8 28 2" xfId="22700"/>
    <cellStyle name="Percent 8 28 3" xfId="22701"/>
    <cellStyle name="Percent 8 28 4" xfId="22702"/>
    <cellStyle name="Percent 8 28 5" xfId="22703"/>
    <cellStyle name="Percent 8 28 6" xfId="22704"/>
    <cellStyle name="Percent 8 28 7" xfId="22705"/>
    <cellStyle name="Percent 8 28 8" xfId="22706"/>
    <cellStyle name="Percent 8 28 9" xfId="22707"/>
    <cellStyle name="Percent 8 29" xfId="22708"/>
    <cellStyle name="Percent 8 29 10" xfId="22709"/>
    <cellStyle name="Percent 8 29 11" xfId="22710"/>
    <cellStyle name="Percent 8 29 12" xfId="22711"/>
    <cellStyle name="Percent 8 29 13" xfId="22712"/>
    <cellStyle name="Percent 8 29 14" xfId="22713"/>
    <cellStyle name="Percent 8 29 15" xfId="22714"/>
    <cellStyle name="Percent 8 29 16" xfId="22715"/>
    <cellStyle name="Percent 8 29 17" xfId="22716"/>
    <cellStyle name="Percent 8 29 2" xfId="22717"/>
    <cellStyle name="Percent 8 29 3" xfId="22718"/>
    <cellStyle name="Percent 8 29 4" xfId="22719"/>
    <cellStyle name="Percent 8 29 5" xfId="22720"/>
    <cellStyle name="Percent 8 29 6" xfId="22721"/>
    <cellStyle name="Percent 8 29 7" xfId="22722"/>
    <cellStyle name="Percent 8 29 8" xfId="22723"/>
    <cellStyle name="Percent 8 29 9" xfId="22724"/>
    <cellStyle name="Percent 8 3" xfId="22725"/>
    <cellStyle name="Percent 8 3 10" xfId="22726"/>
    <cellStyle name="Percent 8 3 11" xfId="22727"/>
    <cellStyle name="Percent 8 3 12" xfId="22728"/>
    <cellStyle name="Percent 8 3 13" xfId="22729"/>
    <cellStyle name="Percent 8 3 14" xfId="22730"/>
    <cellStyle name="Percent 8 3 15" xfId="22731"/>
    <cellStyle name="Percent 8 3 16" xfId="22732"/>
    <cellStyle name="Percent 8 3 17" xfId="22733"/>
    <cellStyle name="Percent 8 3 18" xfId="22734"/>
    <cellStyle name="Percent 8 3 2" xfId="22735"/>
    <cellStyle name="Percent 8 3 2 10" xfId="22736"/>
    <cellStyle name="Percent 8 3 2 11" xfId="22737"/>
    <cellStyle name="Percent 8 3 2 12" xfId="22738"/>
    <cellStyle name="Percent 8 3 2 13" xfId="22739"/>
    <cellStyle name="Percent 8 3 2 14" xfId="22740"/>
    <cellStyle name="Percent 8 3 2 15" xfId="22741"/>
    <cellStyle name="Percent 8 3 2 16" xfId="22742"/>
    <cellStyle name="Percent 8 3 2 17" xfId="22743"/>
    <cellStyle name="Percent 8 3 2 18" xfId="22744"/>
    <cellStyle name="Percent 8 3 2 19" xfId="22745"/>
    <cellStyle name="Percent 8 3 2 2" xfId="22746"/>
    <cellStyle name="Percent 8 3 2 2 10" xfId="22747"/>
    <cellStyle name="Percent 8 3 2 2 11" xfId="22748"/>
    <cellStyle name="Percent 8 3 2 2 12" xfId="22749"/>
    <cellStyle name="Percent 8 3 2 2 13" xfId="22750"/>
    <cellStyle name="Percent 8 3 2 2 2" xfId="22751"/>
    <cellStyle name="Percent 8 3 2 2 3" xfId="22752"/>
    <cellStyle name="Percent 8 3 2 2 4" xfId="22753"/>
    <cellStyle name="Percent 8 3 2 2 5" xfId="22754"/>
    <cellStyle name="Percent 8 3 2 2 6" xfId="22755"/>
    <cellStyle name="Percent 8 3 2 2 7" xfId="22756"/>
    <cellStyle name="Percent 8 3 2 2 8" xfId="22757"/>
    <cellStyle name="Percent 8 3 2 2 9" xfId="22758"/>
    <cellStyle name="Percent 8 3 2 20" xfId="22759"/>
    <cellStyle name="Percent 8 3 2 21" xfId="22760"/>
    <cellStyle name="Percent 8 3 2 22" xfId="22761"/>
    <cellStyle name="Percent 8 3 2 23" xfId="22762"/>
    <cellStyle name="Percent 8 3 2 24" xfId="22763"/>
    <cellStyle name="Percent 8 3 2 25" xfId="22764"/>
    <cellStyle name="Percent 8 3 2 26" xfId="22765"/>
    <cellStyle name="Percent 8 3 2 27" xfId="22766"/>
    <cellStyle name="Percent 8 3 2 28" xfId="22767"/>
    <cellStyle name="Percent 8 3 2 29" xfId="22768"/>
    <cellStyle name="Percent 8 3 2 3" xfId="22769"/>
    <cellStyle name="Percent 8 3 2 30" xfId="22770"/>
    <cellStyle name="Percent 8 3 2 31" xfId="22771"/>
    <cellStyle name="Percent 8 3 2 32" xfId="22772"/>
    <cellStyle name="Percent 8 3 2 33" xfId="22773"/>
    <cellStyle name="Percent 8 3 2 34" xfId="22774"/>
    <cellStyle name="Percent 8 3 2 35" xfId="22775"/>
    <cellStyle name="Percent 8 3 2 36" xfId="22776"/>
    <cellStyle name="Percent 8 3 2 37" xfId="22777"/>
    <cellStyle name="Percent 8 3 2 38" xfId="22778"/>
    <cellStyle name="Percent 8 3 2 39" xfId="22779"/>
    <cellStyle name="Percent 8 3 2 4" xfId="22780"/>
    <cellStyle name="Percent 8 3 2 40" xfId="22781"/>
    <cellStyle name="Percent 8 3 2 41" xfId="22782"/>
    <cellStyle name="Percent 8 3 2 42" xfId="22783"/>
    <cellStyle name="Percent 8 3 2 43" xfId="22784"/>
    <cellStyle name="Percent 8 3 2 44" xfId="22785"/>
    <cellStyle name="Percent 8 3 2 45" xfId="22786"/>
    <cellStyle name="Percent 8 3 2 46" xfId="22787"/>
    <cellStyle name="Percent 8 3 2 47" xfId="22788"/>
    <cellStyle name="Percent 8 3 2 48" xfId="22789"/>
    <cellStyle name="Percent 8 3 2 49" xfId="22790"/>
    <cellStyle name="Percent 8 3 2 5" xfId="22791"/>
    <cellStyle name="Percent 8 3 2 50" xfId="22792"/>
    <cellStyle name="Percent 8 3 2 51" xfId="22793"/>
    <cellStyle name="Percent 8 3 2 52" xfId="22794"/>
    <cellStyle name="Percent 8 3 2 53" xfId="22795"/>
    <cellStyle name="Percent 8 3 2 54" xfId="22796"/>
    <cellStyle name="Percent 8 3 2 55" xfId="22797"/>
    <cellStyle name="Percent 8 3 2 56" xfId="22798"/>
    <cellStyle name="Percent 8 3 2 57" xfId="22799"/>
    <cellStyle name="Percent 8 3 2 58" xfId="22800"/>
    <cellStyle name="Percent 8 3 2 59" xfId="22801"/>
    <cellStyle name="Percent 8 3 2 6" xfId="22802"/>
    <cellStyle name="Percent 8 3 2 60" xfId="22803"/>
    <cellStyle name="Percent 8 3 2 61" xfId="22804"/>
    <cellStyle name="Percent 8 3 2 62" xfId="22805"/>
    <cellStyle name="Percent 8 3 2 63" xfId="22806"/>
    <cellStyle name="Percent 8 3 2 64" xfId="22807"/>
    <cellStyle name="Percent 8 3 2 65" xfId="22808"/>
    <cellStyle name="Percent 8 3 2 66" xfId="22809"/>
    <cellStyle name="Percent 8 3 2 67" xfId="22810"/>
    <cellStyle name="Percent 8 3 2 68" xfId="22811"/>
    <cellStyle name="Percent 8 3 2 69" xfId="22812"/>
    <cellStyle name="Percent 8 3 2 7" xfId="22813"/>
    <cellStyle name="Percent 8 3 2 8" xfId="22814"/>
    <cellStyle name="Percent 8 3 2 9" xfId="22815"/>
    <cellStyle name="Percent 8 3 3" xfId="22816"/>
    <cellStyle name="Percent 8 3 3 10" xfId="22817"/>
    <cellStyle name="Percent 8 3 3 11" xfId="22818"/>
    <cellStyle name="Percent 8 3 3 12" xfId="22819"/>
    <cellStyle name="Percent 8 3 3 13" xfId="22820"/>
    <cellStyle name="Percent 8 3 3 2" xfId="22821"/>
    <cellStyle name="Percent 8 3 3 3" xfId="22822"/>
    <cellStyle name="Percent 8 3 3 4" xfId="22823"/>
    <cellStyle name="Percent 8 3 3 5" xfId="22824"/>
    <cellStyle name="Percent 8 3 3 6" xfId="22825"/>
    <cellStyle name="Percent 8 3 3 7" xfId="22826"/>
    <cellStyle name="Percent 8 3 3 8" xfId="22827"/>
    <cellStyle name="Percent 8 3 3 9" xfId="22828"/>
    <cellStyle name="Percent 8 3 4" xfId="22829"/>
    <cellStyle name="Percent 8 3 5" xfId="22830"/>
    <cellStyle name="Percent 8 3 6" xfId="22831"/>
    <cellStyle name="Percent 8 3 7" xfId="22832"/>
    <cellStyle name="Percent 8 3 8" xfId="22833"/>
    <cellStyle name="Percent 8 3 9" xfId="22834"/>
    <cellStyle name="Percent 8 30" xfId="22835"/>
    <cellStyle name="Percent 8 30 10" xfId="22836"/>
    <cellStyle name="Percent 8 30 11" xfId="22837"/>
    <cellStyle name="Percent 8 30 12" xfId="22838"/>
    <cellStyle name="Percent 8 30 13" xfId="22839"/>
    <cellStyle name="Percent 8 30 14" xfId="22840"/>
    <cellStyle name="Percent 8 30 15" xfId="22841"/>
    <cellStyle name="Percent 8 30 16" xfId="22842"/>
    <cellStyle name="Percent 8 30 17" xfId="22843"/>
    <cellStyle name="Percent 8 30 2" xfId="22844"/>
    <cellStyle name="Percent 8 30 3" xfId="22845"/>
    <cellStyle name="Percent 8 30 4" xfId="22846"/>
    <cellStyle name="Percent 8 30 5" xfId="22847"/>
    <cellStyle name="Percent 8 30 6" xfId="22848"/>
    <cellStyle name="Percent 8 30 7" xfId="22849"/>
    <cellStyle name="Percent 8 30 8" xfId="22850"/>
    <cellStyle name="Percent 8 30 9" xfId="22851"/>
    <cellStyle name="Percent 8 31" xfId="22852"/>
    <cellStyle name="Percent 8 31 10" xfId="22853"/>
    <cellStyle name="Percent 8 31 11" xfId="22854"/>
    <cellStyle name="Percent 8 31 12" xfId="22855"/>
    <cellStyle name="Percent 8 31 13" xfId="22856"/>
    <cellStyle name="Percent 8 31 14" xfId="22857"/>
    <cellStyle name="Percent 8 31 15" xfId="22858"/>
    <cellStyle name="Percent 8 31 16" xfId="22859"/>
    <cellStyle name="Percent 8 31 17" xfId="22860"/>
    <cellStyle name="Percent 8 31 2" xfId="22861"/>
    <cellStyle name="Percent 8 31 3" xfId="22862"/>
    <cellStyle name="Percent 8 31 4" xfId="22863"/>
    <cellStyle name="Percent 8 31 5" xfId="22864"/>
    <cellStyle name="Percent 8 31 6" xfId="22865"/>
    <cellStyle name="Percent 8 31 7" xfId="22866"/>
    <cellStyle name="Percent 8 31 8" xfId="22867"/>
    <cellStyle name="Percent 8 31 9" xfId="22868"/>
    <cellStyle name="Percent 8 32" xfId="22869"/>
    <cellStyle name="Percent 8 32 10" xfId="22870"/>
    <cellStyle name="Percent 8 32 11" xfId="22871"/>
    <cellStyle name="Percent 8 32 12" xfId="22872"/>
    <cellStyle name="Percent 8 32 13" xfId="22873"/>
    <cellStyle name="Percent 8 32 14" xfId="22874"/>
    <cellStyle name="Percent 8 32 15" xfId="22875"/>
    <cellStyle name="Percent 8 32 16" xfId="22876"/>
    <cellStyle name="Percent 8 32 17" xfId="22877"/>
    <cellStyle name="Percent 8 32 2" xfId="22878"/>
    <cellStyle name="Percent 8 32 3" xfId="22879"/>
    <cellStyle name="Percent 8 32 4" xfId="22880"/>
    <cellStyle name="Percent 8 32 5" xfId="22881"/>
    <cellStyle name="Percent 8 32 6" xfId="22882"/>
    <cellStyle name="Percent 8 32 7" xfId="22883"/>
    <cellStyle name="Percent 8 32 8" xfId="22884"/>
    <cellStyle name="Percent 8 32 9" xfId="22885"/>
    <cellStyle name="Percent 8 33" xfId="22886"/>
    <cellStyle name="Percent 8 33 10" xfId="22887"/>
    <cellStyle name="Percent 8 33 11" xfId="22888"/>
    <cellStyle name="Percent 8 33 12" xfId="22889"/>
    <cellStyle name="Percent 8 33 13" xfId="22890"/>
    <cellStyle name="Percent 8 33 14" xfId="22891"/>
    <cellStyle name="Percent 8 33 15" xfId="22892"/>
    <cellStyle name="Percent 8 33 16" xfId="22893"/>
    <cellStyle name="Percent 8 33 17" xfId="22894"/>
    <cellStyle name="Percent 8 33 2" xfId="22895"/>
    <cellStyle name="Percent 8 33 3" xfId="22896"/>
    <cellStyle name="Percent 8 33 4" xfId="22897"/>
    <cellStyle name="Percent 8 33 5" xfId="22898"/>
    <cellStyle name="Percent 8 33 6" xfId="22899"/>
    <cellStyle name="Percent 8 33 7" xfId="22900"/>
    <cellStyle name="Percent 8 33 8" xfId="22901"/>
    <cellStyle name="Percent 8 33 9" xfId="22902"/>
    <cellStyle name="Percent 8 34" xfId="22903"/>
    <cellStyle name="Percent 8 34 10" xfId="22904"/>
    <cellStyle name="Percent 8 34 11" xfId="22905"/>
    <cellStyle name="Percent 8 34 12" xfId="22906"/>
    <cellStyle name="Percent 8 34 13" xfId="22907"/>
    <cellStyle name="Percent 8 34 14" xfId="22908"/>
    <cellStyle name="Percent 8 34 15" xfId="22909"/>
    <cellStyle name="Percent 8 34 16" xfId="22910"/>
    <cellStyle name="Percent 8 34 17" xfId="22911"/>
    <cellStyle name="Percent 8 34 2" xfId="22912"/>
    <cellStyle name="Percent 8 34 3" xfId="22913"/>
    <cellStyle name="Percent 8 34 4" xfId="22914"/>
    <cellStyle name="Percent 8 34 5" xfId="22915"/>
    <cellStyle name="Percent 8 34 6" xfId="22916"/>
    <cellStyle name="Percent 8 34 7" xfId="22917"/>
    <cellStyle name="Percent 8 34 8" xfId="22918"/>
    <cellStyle name="Percent 8 34 9" xfId="22919"/>
    <cellStyle name="Percent 8 35" xfId="22920"/>
    <cellStyle name="Percent 8 35 10" xfId="22921"/>
    <cellStyle name="Percent 8 35 11" xfId="22922"/>
    <cellStyle name="Percent 8 35 12" xfId="22923"/>
    <cellStyle name="Percent 8 35 13" xfId="22924"/>
    <cellStyle name="Percent 8 35 14" xfId="22925"/>
    <cellStyle name="Percent 8 35 15" xfId="22926"/>
    <cellStyle name="Percent 8 35 16" xfId="22927"/>
    <cellStyle name="Percent 8 35 17" xfId="22928"/>
    <cellStyle name="Percent 8 35 2" xfId="22929"/>
    <cellStyle name="Percent 8 35 3" xfId="22930"/>
    <cellStyle name="Percent 8 35 4" xfId="22931"/>
    <cellStyle name="Percent 8 35 5" xfId="22932"/>
    <cellStyle name="Percent 8 35 6" xfId="22933"/>
    <cellStyle name="Percent 8 35 7" xfId="22934"/>
    <cellStyle name="Percent 8 35 8" xfId="22935"/>
    <cellStyle name="Percent 8 35 9" xfId="22936"/>
    <cellStyle name="Percent 8 36" xfId="22937"/>
    <cellStyle name="Percent 8 36 10" xfId="22938"/>
    <cellStyle name="Percent 8 36 11" xfId="22939"/>
    <cellStyle name="Percent 8 36 12" xfId="22940"/>
    <cellStyle name="Percent 8 36 13" xfId="22941"/>
    <cellStyle name="Percent 8 36 14" xfId="22942"/>
    <cellStyle name="Percent 8 36 15" xfId="22943"/>
    <cellStyle name="Percent 8 36 16" xfId="22944"/>
    <cellStyle name="Percent 8 36 17" xfId="22945"/>
    <cellStyle name="Percent 8 36 2" xfId="22946"/>
    <cellStyle name="Percent 8 36 3" xfId="22947"/>
    <cellStyle name="Percent 8 36 4" xfId="22948"/>
    <cellStyle name="Percent 8 36 5" xfId="22949"/>
    <cellStyle name="Percent 8 36 6" xfId="22950"/>
    <cellStyle name="Percent 8 36 7" xfId="22951"/>
    <cellStyle name="Percent 8 36 8" xfId="22952"/>
    <cellStyle name="Percent 8 36 9" xfId="22953"/>
    <cellStyle name="Percent 8 37" xfId="22954"/>
    <cellStyle name="Percent 8 37 10" xfId="22955"/>
    <cellStyle name="Percent 8 37 11" xfId="22956"/>
    <cellStyle name="Percent 8 37 12" xfId="22957"/>
    <cellStyle name="Percent 8 37 13" xfId="22958"/>
    <cellStyle name="Percent 8 37 14" xfId="22959"/>
    <cellStyle name="Percent 8 37 15" xfId="22960"/>
    <cellStyle name="Percent 8 37 16" xfId="22961"/>
    <cellStyle name="Percent 8 37 17" xfId="22962"/>
    <cellStyle name="Percent 8 37 2" xfId="22963"/>
    <cellStyle name="Percent 8 37 3" xfId="22964"/>
    <cellStyle name="Percent 8 37 4" xfId="22965"/>
    <cellStyle name="Percent 8 37 5" xfId="22966"/>
    <cellStyle name="Percent 8 37 6" xfId="22967"/>
    <cellStyle name="Percent 8 37 7" xfId="22968"/>
    <cellStyle name="Percent 8 37 8" xfId="22969"/>
    <cellStyle name="Percent 8 37 9" xfId="22970"/>
    <cellStyle name="Percent 8 38" xfId="22971"/>
    <cellStyle name="Percent 8 38 10" xfId="22972"/>
    <cellStyle name="Percent 8 38 11" xfId="22973"/>
    <cellStyle name="Percent 8 38 12" xfId="22974"/>
    <cellStyle name="Percent 8 38 13" xfId="22975"/>
    <cellStyle name="Percent 8 38 14" xfId="22976"/>
    <cellStyle name="Percent 8 38 15" xfId="22977"/>
    <cellStyle name="Percent 8 38 16" xfId="22978"/>
    <cellStyle name="Percent 8 38 17" xfId="22979"/>
    <cellStyle name="Percent 8 38 2" xfId="22980"/>
    <cellStyle name="Percent 8 38 3" xfId="22981"/>
    <cellStyle name="Percent 8 38 4" xfId="22982"/>
    <cellStyle name="Percent 8 38 5" xfId="22983"/>
    <cellStyle name="Percent 8 38 6" xfId="22984"/>
    <cellStyle name="Percent 8 38 7" xfId="22985"/>
    <cellStyle name="Percent 8 38 8" xfId="22986"/>
    <cellStyle name="Percent 8 38 9" xfId="22987"/>
    <cellStyle name="Percent 8 39" xfId="22988"/>
    <cellStyle name="Percent 8 39 10" xfId="22989"/>
    <cellStyle name="Percent 8 39 11" xfId="22990"/>
    <cellStyle name="Percent 8 39 12" xfId="22991"/>
    <cellStyle name="Percent 8 39 13" xfId="22992"/>
    <cellStyle name="Percent 8 39 14" xfId="22993"/>
    <cellStyle name="Percent 8 39 15" xfId="22994"/>
    <cellStyle name="Percent 8 39 16" xfId="22995"/>
    <cellStyle name="Percent 8 39 17" xfId="22996"/>
    <cellStyle name="Percent 8 39 2" xfId="22997"/>
    <cellStyle name="Percent 8 39 3" xfId="22998"/>
    <cellStyle name="Percent 8 39 4" xfId="22999"/>
    <cellStyle name="Percent 8 39 5" xfId="23000"/>
    <cellStyle name="Percent 8 39 6" xfId="23001"/>
    <cellStyle name="Percent 8 39 7" xfId="23002"/>
    <cellStyle name="Percent 8 39 8" xfId="23003"/>
    <cellStyle name="Percent 8 39 9" xfId="23004"/>
    <cellStyle name="Percent 8 4" xfId="23005"/>
    <cellStyle name="Percent 8 4 10" xfId="23006"/>
    <cellStyle name="Percent 8 4 11" xfId="23007"/>
    <cellStyle name="Percent 8 4 12" xfId="23008"/>
    <cellStyle name="Percent 8 4 13" xfId="23009"/>
    <cellStyle name="Percent 8 4 14" xfId="23010"/>
    <cellStyle name="Percent 8 4 15" xfId="23011"/>
    <cellStyle name="Percent 8 4 16" xfId="23012"/>
    <cellStyle name="Percent 8 4 17" xfId="23013"/>
    <cellStyle name="Percent 8 4 2" xfId="23014"/>
    <cellStyle name="Percent 8 4 2 10" xfId="23015"/>
    <cellStyle name="Percent 8 4 2 11" xfId="23016"/>
    <cellStyle name="Percent 8 4 2 12" xfId="23017"/>
    <cellStyle name="Percent 8 4 2 13" xfId="23018"/>
    <cellStyle name="Percent 8 4 2 2" xfId="23019"/>
    <cellStyle name="Percent 8 4 2 3" xfId="23020"/>
    <cellStyle name="Percent 8 4 2 4" xfId="23021"/>
    <cellStyle name="Percent 8 4 2 5" xfId="23022"/>
    <cellStyle name="Percent 8 4 2 6" xfId="23023"/>
    <cellStyle name="Percent 8 4 2 7" xfId="23024"/>
    <cellStyle name="Percent 8 4 2 8" xfId="23025"/>
    <cellStyle name="Percent 8 4 2 9" xfId="23026"/>
    <cellStyle name="Percent 8 4 3" xfId="23027"/>
    <cellStyle name="Percent 8 4 4" xfId="23028"/>
    <cellStyle name="Percent 8 4 5" xfId="23029"/>
    <cellStyle name="Percent 8 4 6" xfId="23030"/>
    <cellStyle name="Percent 8 4 7" xfId="23031"/>
    <cellStyle name="Percent 8 4 8" xfId="23032"/>
    <cellStyle name="Percent 8 4 9" xfId="23033"/>
    <cellStyle name="Percent 8 40" xfId="23034"/>
    <cellStyle name="Percent 8 40 10" xfId="23035"/>
    <cellStyle name="Percent 8 40 11" xfId="23036"/>
    <cellStyle name="Percent 8 40 12" xfId="23037"/>
    <cellStyle name="Percent 8 40 13" xfId="23038"/>
    <cellStyle name="Percent 8 40 14" xfId="23039"/>
    <cellStyle name="Percent 8 40 15" xfId="23040"/>
    <cellStyle name="Percent 8 40 16" xfId="23041"/>
    <cellStyle name="Percent 8 40 17" xfId="23042"/>
    <cellStyle name="Percent 8 40 2" xfId="23043"/>
    <cellStyle name="Percent 8 40 3" xfId="23044"/>
    <cellStyle name="Percent 8 40 4" xfId="23045"/>
    <cellStyle name="Percent 8 40 5" xfId="23046"/>
    <cellStyle name="Percent 8 40 6" xfId="23047"/>
    <cellStyle name="Percent 8 40 7" xfId="23048"/>
    <cellStyle name="Percent 8 40 8" xfId="23049"/>
    <cellStyle name="Percent 8 40 9" xfId="23050"/>
    <cellStyle name="Percent 8 41" xfId="23051"/>
    <cellStyle name="Percent 8 41 10" xfId="23052"/>
    <cellStyle name="Percent 8 41 11" xfId="23053"/>
    <cellStyle name="Percent 8 41 12" xfId="23054"/>
    <cellStyle name="Percent 8 41 13" xfId="23055"/>
    <cellStyle name="Percent 8 41 14" xfId="23056"/>
    <cellStyle name="Percent 8 41 15" xfId="23057"/>
    <cellStyle name="Percent 8 41 16" xfId="23058"/>
    <cellStyle name="Percent 8 41 17" xfId="23059"/>
    <cellStyle name="Percent 8 41 2" xfId="23060"/>
    <cellStyle name="Percent 8 41 3" xfId="23061"/>
    <cellStyle name="Percent 8 41 4" xfId="23062"/>
    <cellStyle name="Percent 8 41 5" xfId="23063"/>
    <cellStyle name="Percent 8 41 6" xfId="23064"/>
    <cellStyle name="Percent 8 41 7" xfId="23065"/>
    <cellStyle name="Percent 8 41 8" xfId="23066"/>
    <cellStyle name="Percent 8 41 9" xfId="23067"/>
    <cellStyle name="Percent 8 42" xfId="23068"/>
    <cellStyle name="Percent 8 42 10" xfId="23069"/>
    <cellStyle name="Percent 8 42 11" xfId="23070"/>
    <cellStyle name="Percent 8 42 12" xfId="23071"/>
    <cellStyle name="Percent 8 42 13" xfId="23072"/>
    <cellStyle name="Percent 8 42 14" xfId="23073"/>
    <cellStyle name="Percent 8 42 15" xfId="23074"/>
    <cellStyle name="Percent 8 42 16" xfId="23075"/>
    <cellStyle name="Percent 8 42 17" xfId="23076"/>
    <cellStyle name="Percent 8 42 2" xfId="23077"/>
    <cellStyle name="Percent 8 42 3" xfId="23078"/>
    <cellStyle name="Percent 8 42 4" xfId="23079"/>
    <cellStyle name="Percent 8 42 5" xfId="23080"/>
    <cellStyle name="Percent 8 42 6" xfId="23081"/>
    <cellStyle name="Percent 8 42 7" xfId="23082"/>
    <cellStyle name="Percent 8 42 8" xfId="23083"/>
    <cellStyle name="Percent 8 42 9" xfId="23084"/>
    <cellStyle name="Percent 8 43" xfId="23085"/>
    <cellStyle name="Percent 8 43 10" xfId="23086"/>
    <cellStyle name="Percent 8 43 11" xfId="23087"/>
    <cellStyle name="Percent 8 43 12" xfId="23088"/>
    <cellStyle name="Percent 8 43 13" xfId="23089"/>
    <cellStyle name="Percent 8 43 14" xfId="23090"/>
    <cellStyle name="Percent 8 43 15" xfId="23091"/>
    <cellStyle name="Percent 8 43 16" xfId="23092"/>
    <cellStyle name="Percent 8 43 17" xfId="23093"/>
    <cellStyle name="Percent 8 43 2" xfId="23094"/>
    <cellStyle name="Percent 8 43 3" xfId="23095"/>
    <cellStyle name="Percent 8 43 4" xfId="23096"/>
    <cellStyle name="Percent 8 43 5" xfId="23097"/>
    <cellStyle name="Percent 8 43 6" xfId="23098"/>
    <cellStyle name="Percent 8 43 7" xfId="23099"/>
    <cellStyle name="Percent 8 43 8" xfId="23100"/>
    <cellStyle name="Percent 8 43 9" xfId="23101"/>
    <cellStyle name="Percent 8 44" xfId="23102"/>
    <cellStyle name="Percent 8 44 10" xfId="23103"/>
    <cellStyle name="Percent 8 44 11" xfId="23104"/>
    <cellStyle name="Percent 8 44 12" xfId="23105"/>
    <cellStyle name="Percent 8 44 13" xfId="23106"/>
    <cellStyle name="Percent 8 44 14" xfId="23107"/>
    <cellStyle name="Percent 8 44 15" xfId="23108"/>
    <cellStyle name="Percent 8 44 16" xfId="23109"/>
    <cellStyle name="Percent 8 44 17" xfId="23110"/>
    <cellStyle name="Percent 8 44 2" xfId="23111"/>
    <cellStyle name="Percent 8 44 3" xfId="23112"/>
    <cellStyle name="Percent 8 44 4" xfId="23113"/>
    <cellStyle name="Percent 8 44 5" xfId="23114"/>
    <cellStyle name="Percent 8 44 6" xfId="23115"/>
    <cellStyle name="Percent 8 44 7" xfId="23116"/>
    <cellStyle name="Percent 8 44 8" xfId="23117"/>
    <cellStyle name="Percent 8 44 9" xfId="23118"/>
    <cellStyle name="Percent 8 45" xfId="23119"/>
    <cellStyle name="Percent 8 45 10" xfId="23120"/>
    <cellStyle name="Percent 8 45 11" xfId="23121"/>
    <cellStyle name="Percent 8 45 12" xfId="23122"/>
    <cellStyle name="Percent 8 45 13" xfId="23123"/>
    <cellStyle name="Percent 8 45 14" xfId="23124"/>
    <cellStyle name="Percent 8 45 15" xfId="23125"/>
    <cellStyle name="Percent 8 45 16" xfId="23126"/>
    <cellStyle name="Percent 8 45 17" xfId="23127"/>
    <cellStyle name="Percent 8 45 2" xfId="23128"/>
    <cellStyle name="Percent 8 45 3" xfId="23129"/>
    <cellStyle name="Percent 8 45 4" xfId="23130"/>
    <cellStyle name="Percent 8 45 5" xfId="23131"/>
    <cellStyle name="Percent 8 45 6" xfId="23132"/>
    <cellStyle name="Percent 8 45 7" xfId="23133"/>
    <cellStyle name="Percent 8 45 8" xfId="23134"/>
    <cellStyle name="Percent 8 45 9" xfId="23135"/>
    <cellStyle name="Percent 8 46" xfId="23136"/>
    <cellStyle name="Percent 8 46 10" xfId="23137"/>
    <cellStyle name="Percent 8 46 11" xfId="23138"/>
    <cellStyle name="Percent 8 46 12" xfId="23139"/>
    <cellStyle name="Percent 8 46 13" xfId="23140"/>
    <cellStyle name="Percent 8 46 14" xfId="23141"/>
    <cellStyle name="Percent 8 46 15" xfId="23142"/>
    <cellStyle name="Percent 8 46 16" xfId="23143"/>
    <cellStyle name="Percent 8 46 17" xfId="23144"/>
    <cellStyle name="Percent 8 46 2" xfId="23145"/>
    <cellStyle name="Percent 8 46 3" xfId="23146"/>
    <cellStyle name="Percent 8 46 4" xfId="23147"/>
    <cellStyle name="Percent 8 46 5" xfId="23148"/>
    <cellStyle name="Percent 8 46 6" xfId="23149"/>
    <cellStyle name="Percent 8 46 7" xfId="23150"/>
    <cellStyle name="Percent 8 46 8" xfId="23151"/>
    <cellStyle name="Percent 8 46 9" xfId="23152"/>
    <cellStyle name="Percent 8 47" xfId="23153"/>
    <cellStyle name="Percent 8 47 10" xfId="23154"/>
    <cellStyle name="Percent 8 47 11" xfId="23155"/>
    <cellStyle name="Percent 8 47 12" xfId="23156"/>
    <cellStyle name="Percent 8 47 13" xfId="23157"/>
    <cellStyle name="Percent 8 47 14" xfId="23158"/>
    <cellStyle name="Percent 8 47 15" xfId="23159"/>
    <cellStyle name="Percent 8 47 16" xfId="23160"/>
    <cellStyle name="Percent 8 47 17" xfId="23161"/>
    <cellStyle name="Percent 8 47 2" xfId="23162"/>
    <cellStyle name="Percent 8 47 3" xfId="23163"/>
    <cellStyle name="Percent 8 47 4" xfId="23164"/>
    <cellStyle name="Percent 8 47 5" xfId="23165"/>
    <cellStyle name="Percent 8 47 6" xfId="23166"/>
    <cellStyle name="Percent 8 47 7" xfId="23167"/>
    <cellStyle name="Percent 8 47 8" xfId="23168"/>
    <cellStyle name="Percent 8 47 9" xfId="23169"/>
    <cellStyle name="Percent 8 48" xfId="23170"/>
    <cellStyle name="Percent 8 49" xfId="23171"/>
    <cellStyle name="Percent 8 5" xfId="23172"/>
    <cellStyle name="Percent 8 5 10" xfId="23173"/>
    <cellStyle name="Percent 8 5 11" xfId="23174"/>
    <cellStyle name="Percent 8 5 12" xfId="23175"/>
    <cellStyle name="Percent 8 5 13" xfId="23176"/>
    <cellStyle name="Percent 8 5 14" xfId="23177"/>
    <cellStyle name="Percent 8 5 15" xfId="23178"/>
    <cellStyle name="Percent 8 5 16" xfId="23179"/>
    <cellStyle name="Percent 8 5 17" xfId="23180"/>
    <cellStyle name="Percent 8 5 2" xfId="23181"/>
    <cellStyle name="Percent 8 5 3" xfId="23182"/>
    <cellStyle name="Percent 8 5 4" xfId="23183"/>
    <cellStyle name="Percent 8 5 5" xfId="23184"/>
    <cellStyle name="Percent 8 5 6" xfId="23185"/>
    <cellStyle name="Percent 8 5 7" xfId="23186"/>
    <cellStyle name="Percent 8 5 8" xfId="23187"/>
    <cellStyle name="Percent 8 5 9" xfId="23188"/>
    <cellStyle name="Percent 8 50" xfId="23189"/>
    <cellStyle name="Percent 8 51" xfId="23190"/>
    <cellStyle name="Percent 8 52" xfId="23191"/>
    <cellStyle name="Percent 8 53" xfId="23192"/>
    <cellStyle name="Percent 8 54" xfId="23193"/>
    <cellStyle name="Percent 8 55" xfId="23194"/>
    <cellStyle name="Percent 8 56" xfId="23195"/>
    <cellStyle name="Percent 8 57" xfId="23196"/>
    <cellStyle name="Percent 8 58" xfId="23197"/>
    <cellStyle name="Percent 8 59" xfId="23198"/>
    <cellStyle name="Percent 8 6" xfId="23199"/>
    <cellStyle name="Percent 8 6 10" xfId="23200"/>
    <cellStyle name="Percent 8 6 11" xfId="23201"/>
    <cellStyle name="Percent 8 6 12" xfId="23202"/>
    <cellStyle name="Percent 8 6 13" xfId="23203"/>
    <cellStyle name="Percent 8 6 14" xfId="23204"/>
    <cellStyle name="Percent 8 6 15" xfId="23205"/>
    <cellStyle name="Percent 8 6 16" xfId="23206"/>
    <cellStyle name="Percent 8 6 17" xfId="23207"/>
    <cellStyle name="Percent 8 6 2" xfId="23208"/>
    <cellStyle name="Percent 8 6 3" xfId="23209"/>
    <cellStyle name="Percent 8 6 4" xfId="23210"/>
    <cellStyle name="Percent 8 6 5" xfId="23211"/>
    <cellStyle name="Percent 8 6 6" xfId="23212"/>
    <cellStyle name="Percent 8 6 7" xfId="23213"/>
    <cellStyle name="Percent 8 6 8" xfId="23214"/>
    <cellStyle name="Percent 8 6 9" xfId="23215"/>
    <cellStyle name="Percent 8 60" xfId="23216"/>
    <cellStyle name="Percent 8 7" xfId="23217"/>
    <cellStyle name="Percent 8 7 10" xfId="23218"/>
    <cellStyle name="Percent 8 7 11" xfId="23219"/>
    <cellStyle name="Percent 8 7 12" xfId="23220"/>
    <cellStyle name="Percent 8 7 13" xfId="23221"/>
    <cellStyle name="Percent 8 7 14" xfId="23222"/>
    <cellStyle name="Percent 8 7 15" xfId="23223"/>
    <cellStyle name="Percent 8 7 16" xfId="23224"/>
    <cellStyle name="Percent 8 7 17" xfId="23225"/>
    <cellStyle name="Percent 8 7 2" xfId="23226"/>
    <cellStyle name="Percent 8 7 3" xfId="23227"/>
    <cellStyle name="Percent 8 7 4" xfId="23228"/>
    <cellStyle name="Percent 8 7 5" xfId="23229"/>
    <cellStyle name="Percent 8 7 6" xfId="23230"/>
    <cellStyle name="Percent 8 7 7" xfId="23231"/>
    <cellStyle name="Percent 8 7 8" xfId="23232"/>
    <cellStyle name="Percent 8 7 9" xfId="23233"/>
    <cellStyle name="Percent 8 8" xfId="23234"/>
    <cellStyle name="Percent 8 8 10" xfId="23235"/>
    <cellStyle name="Percent 8 8 11" xfId="23236"/>
    <cellStyle name="Percent 8 8 12" xfId="23237"/>
    <cellStyle name="Percent 8 8 13" xfId="23238"/>
    <cellStyle name="Percent 8 8 14" xfId="23239"/>
    <cellStyle name="Percent 8 8 15" xfId="23240"/>
    <cellStyle name="Percent 8 8 16" xfId="23241"/>
    <cellStyle name="Percent 8 8 17" xfId="23242"/>
    <cellStyle name="Percent 8 8 2" xfId="23243"/>
    <cellStyle name="Percent 8 8 3" xfId="23244"/>
    <cellStyle name="Percent 8 8 4" xfId="23245"/>
    <cellStyle name="Percent 8 8 5" xfId="23246"/>
    <cellStyle name="Percent 8 8 6" xfId="23247"/>
    <cellStyle name="Percent 8 8 7" xfId="23248"/>
    <cellStyle name="Percent 8 8 8" xfId="23249"/>
    <cellStyle name="Percent 8 8 9" xfId="23250"/>
    <cellStyle name="Percent 8 9" xfId="23251"/>
    <cellStyle name="Percent 8 9 10" xfId="23252"/>
    <cellStyle name="Percent 8 9 11" xfId="23253"/>
    <cellStyle name="Percent 8 9 12" xfId="23254"/>
    <cellStyle name="Percent 8 9 13" xfId="23255"/>
    <cellStyle name="Percent 8 9 14" xfId="23256"/>
    <cellStyle name="Percent 8 9 15" xfId="23257"/>
    <cellStyle name="Percent 8 9 16" xfId="23258"/>
    <cellStyle name="Percent 8 9 17" xfId="23259"/>
    <cellStyle name="Percent 8 9 2" xfId="23260"/>
    <cellStyle name="Percent 8 9 3" xfId="23261"/>
    <cellStyle name="Percent 8 9 4" xfId="23262"/>
    <cellStyle name="Percent 8 9 5" xfId="23263"/>
    <cellStyle name="Percent 8 9 6" xfId="23264"/>
    <cellStyle name="Percent 8 9 7" xfId="23265"/>
    <cellStyle name="Percent 8 9 8" xfId="23266"/>
    <cellStyle name="Percent 8 9 9" xfId="23267"/>
    <cellStyle name="Percent 9" xfId="23268"/>
    <cellStyle name="Percent 9 10" xfId="23269"/>
    <cellStyle name="Percent 9 11" xfId="23270"/>
    <cellStyle name="Percent 9 12" xfId="23271"/>
    <cellStyle name="Percent 9 13" xfId="23272"/>
    <cellStyle name="Percent 9 14" xfId="23273"/>
    <cellStyle name="Percent 9 15" xfId="23274"/>
    <cellStyle name="Percent 9 16" xfId="23275"/>
    <cellStyle name="Percent 9 17" xfId="23276"/>
    <cellStyle name="Percent 9 18" xfId="23277"/>
    <cellStyle name="Percent 9 2" xfId="23278"/>
    <cellStyle name="Percent 9 2 10" xfId="23279"/>
    <cellStyle name="Percent 9 2 11" xfId="23280"/>
    <cellStyle name="Percent 9 2 12" xfId="23281"/>
    <cellStyle name="Percent 9 2 13" xfId="23282"/>
    <cellStyle name="Percent 9 2 14" xfId="23283"/>
    <cellStyle name="Percent 9 2 15" xfId="23284"/>
    <cellStyle name="Percent 9 2 2" xfId="23285"/>
    <cellStyle name="Percent 9 2 2 10" xfId="23286"/>
    <cellStyle name="Percent 9 2 2 11" xfId="23287"/>
    <cellStyle name="Percent 9 2 2 12" xfId="23288"/>
    <cellStyle name="Percent 9 2 2 13" xfId="23289"/>
    <cellStyle name="Percent 9 2 2 14" xfId="23290"/>
    <cellStyle name="Percent 9 2 2 2" xfId="23291"/>
    <cellStyle name="Percent 9 2 2 2 10" xfId="23292"/>
    <cellStyle name="Percent 9 2 2 2 11" xfId="23293"/>
    <cellStyle name="Percent 9 2 2 2 12" xfId="23294"/>
    <cellStyle name="Percent 9 2 2 2 13" xfId="23295"/>
    <cellStyle name="Percent 9 2 2 2 2" xfId="23296"/>
    <cellStyle name="Percent 9 2 2 2 3" xfId="23297"/>
    <cellStyle name="Percent 9 2 2 2 4" xfId="23298"/>
    <cellStyle name="Percent 9 2 2 2 5" xfId="23299"/>
    <cellStyle name="Percent 9 2 2 2 6" xfId="23300"/>
    <cellStyle name="Percent 9 2 2 2 7" xfId="23301"/>
    <cellStyle name="Percent 9 2 2 2 8" xfId="23302"/>
    <cellStyle name="Percent 9 2 2 2 9" xfId="23303"/>
    <cellStyle name="Percent 9 2 2 3" xfId="23304"/>
    <cellStyle name="Percent 9 2 2 4" xfId="23305"/>
    <cellStyle name="Percent 9 2 2 5" xfId="23306"/>
    <cellStyle name="Percent 9 2 2 6" xfId="23307"/>
    <cellStyle name="Percent 9 2 2 7" xfId="23308"/>
    <cellStyle name="Percent 9 2 2 8" xfId="23309"/>
    <cellStyle name="Percent 9 2 2 9" xfId="23310"/>
    <cellStyle name="Percent 9 2 3" xfId="23311"/>
    <cellStyle name="Percent 9 2 3 10" xfId="23312"/>
    <cellStyle name="Percent 9 2 3 11" xfId="23313"/>
    <cellStyle name="Percent 9 2 3 12" xfId="23314"/>
    <cellStyle name="Percent 9 2 3 13" xfId="23315"/>
    <cellStyle name="Percent 9 2 3 2" xfId="23316"/>
    <cellStyle name="Percent 9 2 3 3" xfId="23317"/>
    <cellStyle name="Percent 9 2 3 4" xfId="23318"/>
    <cellStyle name="Percent 9 2 3 5" xfId="23319"/>
    <cellStyle name="Percent 9 2 3 6" xfId="23320"/>
    <cellStyle name="Percent 9 2 3 7" xfId="23321"/>
    <cellStyle name="Percent 9 2 3 8" xfId="23322"/>
    <cellStyle name="Percent 9 2 3 9" xfId="23323"/>
    <cellStyle name="Percent 9 2 4" xfId="23324"/>
    <cellStyle name="Percent 9 2 5" xfId="23325"/>
    <cellStyle name="Percent 9 2 6" xfId="23326"/>
    <cellStyle name="Percent 9 2 7" xfId="23327"/>
    <cellStyle name="Percent 9 2 8" xfId="23328"/>
    <cellStyle name="Percent 9 2 9" xfId="23329"/>
    <cellStyle name="Percent 9 3" xfId="23330"/>
    <cellStyle name="Percent 9 3 10" xfId="23331"/>
    <cellStyle name="Percent 9 3 11" xfId="23332"/>
    <cellStyle name="Percent 9 3 12" xfId="23333"/>
    <cellStyle name="Percent 9 3 13" xfId="23334"/>
    <cellStyle name="Percent 9 3 14" xfId="23335"/>
    <cellStyle name="Percent 9 3 15" xfId="23336"/>
    <cellStyle name="Percent 9 3 16" xfId="23337"/>
    <cellStyle name="Percent 9 3 17" xfId="23338"/>
    <cellStyle name="Percent 9 3 18" xfId="23339"/>
    <cellStyle name="Percent 9 3 19" xfId="23340"/>
    <cellStyle name="Percent 9 3 2" xfId="23341"/>
    <cellStyle name="Percent 9 3 2 10" xfId="23342"/>
    <cellStyle name="Percent 9 3 2 11" xfId="23343"/>
    <cellStyle name="Percent 9 3 2 12" xfId="23344"/>
    <cellStyle name="Percent 9 3 2 13" xfId="23345"/>
    <cellStyle name="Percent 9 3 2 2" xfId="23346"/>
    <cellStyle name="Percent 9 3 2 3" xfId="23347"/>
    <cellStyle name="Percent 9 3 2 4" xfId="23348"/>
    <cellStyle name="Percent 9 3 2 5" xfId="23349"/>
    <cellStyle name="Percent 9 3 2 6" xfId="23350"/>
    <cellStyle name="Percent 9 3 2 7" xfId="23351"/>
    <cellStyle name="Percent 9 3 2 8" xfId="23352"/>
    <cellStyle name="Percent 9 3 2 9" xfId="23353"/>
    <cellStyle name="Percent 9 3 20" xfId="23354"/>
    <cellStyle name="Percent 9 3 21" xfId="23355"/>
    <cellStyle name="Percent 9 3 22" xfId="23356"/>
    <cellStyle name="Percent 9 3 23" xfId="23357"/>
    <cellStyle name="Percent 9 3 24" xfId="23358"/>
    <cellStyle name="Percent 9 3 25" xfId="23359"/>
    <cellStyle name="Percent 9 3 26" xfId="23360"/>
    <cellStyle name="Percent 9 3 27" xfId="23361"/>
    <cellStyle name="Percent 9 3 28" xfId="23362"/>
    <cellStyle name="Percent 9 3 29" xfId="23363"/>
    <cellStyle name="Percent 9 3 3" xfId="23364"/>
    <cellStyle name="Percent 9 3 30" xfId="23365"/>
    <cellStyle name="Percent 9 3 31" xfId="23366"/>
    <cellStyle name="Percent 9 3 32" xfId="23367"/>
    <cellStyle name="Percent 9 3 33" xfId="23368"/>
    <cellStyle name="Percent 9 3 34" xfId="23369"/>
    <cellStyle name="Percent 9 3 35" xfId="23370"/>
    <cellStyle name="Percent 9 3 36" xfId="23371"/>
    <cellStyle name="Percent 9 3 37" xfId="23372"/>
    <cellStyle name="Percent 9 3 38" xfId="23373"/>
    <cellStyle name="Percent 9 3 39" xfId="23374"/>
    <cellStyle name="Percent 9 3 4" xfId="23375"/>
    <cellStyle name="Percent 9 3 40" xfId="23376"/>
    <cellStyle name="Percent 9 3 41" xfId="23377"/>
    <cellStyle name="Percent 9 3 42" xfId="23378"/>
    <cellStyle name="Percent 9 3 43" xfId="23379"/>
    <cellStyle name="Percent 9 3 44" xfId="23380"/>
    <cellStyle name="Percent 9 3 45" xfId="23381"/>
    <cellStyle name="Percent 9 3 46" xfId="23382"/>
    <cellStyle name="Percent 9 3 47" xfId="23383"/>
    <cellStyle name="Percent 9 3 48" xfId="23384"/>
    <cellStyle name="Percent 9 3 49" xfId="23385"/>
    <cellStyle name="Percent 9 3 5" xfId="23386"/>
    <cellStyle name="Percent 9 3 50" xfId="23387"/>
    <cellStyle name="Percent 9 3 51" xfId="23388"/>
    <cellStyle name="Percent 9 3 52" xfId="23389"/>
    <cellStyle name="Percent 9 3 53" xfId="23390"/>
    <cellStyle name="Percent 9 3 54" xfId="23391"/>
    <cellStyle name="Percent 9 3 55" xfId="23392"/>
    <cellStyle name="Percent 9 3 56" xfId="23393"/>
    <cellStyle name="Percent 9 3 57" xfId="23394"/>
    <cellStyle name="Percent 9 3 58" xfId="23395"/>
    <cellStyle name="Percent 9 3 59" xfId="23396"/>
    <cellStyle name="Percent 9 3 6" xfId="23397"/>
    <cellStyle name="Percent 9 3 60" xfId="23398"/>
    <cellStyle name="Percent 9 3 61" xfId="23399"/>
    <cellStyle name="Percent 9 3 62" xfId="23400"/>
    <cellStyle name="Percent 9 3 63" xfId="23401"/>
    <cellStyle name="Percent 9 3 64" xfId="23402"/>
    <cellStyle name="Percent 9 3 65" xfId="23403"/>
    <cellStyle name="Percent 9 3 66" xfId="23404"/>
    <cellStyle name="Percent 9 3 67" xfId="23405"/>
    <cellStyle name="Percent 9 3 68" xfId="23406"/>
    <cellStyle name="Percent 9 3 69" xfId="23407"/>
    <cellStyle name="Percent 9 3 7" xfId="23408"/>
    <cellStyle name="Percent 9 3 8" xfId="23409"/>
    <cellStyle name="Percent 9 3 9" xfId="23410"/>
    <cellStyle name="Percent 9 4" xfId="23411"/>
    <cellStyle name="Percent 9 4 10" xfId="23412"/>
    <cellStyle name="Percent 9 4 11" xfId="23413"/>
    <cellStyle name="Percent 9 4 12" xfId="23414"/>
    <cellStyle name="Percent 9 4 13" xfId="23415"/>
    <cellStyle name="Percent 9 4 14" xfId="23416"/>
    <cellStyle name="Percent 9 4 2" xfId="23417"/>
    <cellStyle name="Percent 9 4 2 10" xfId="23418"/>
    <cellStyle name="Percent 9 4 2 11" xfId="23419"/>
    <cellStyle name="Percent 9 4 2 12" xfId="23420"/>
    <cellStyle name="Percent 9 4 2 13" xfId="23421"/>
    <cellStyle name="Percent 9 4 2 2" xfId="23422"/>
    <cellStyle name="Percent 9 4 2 3" xfId="23423"/>
    <cellStyle name="Percent 9 4 2 4" xfId="23424"/>
    <cellStyle name="Percent 9 4 2 5" xfId="23425"/>
    <cellStyle name="Percent 9 4 2 6" xfId="23426"/>
    <cellStyle name="Percent 9 4 2 7" xfId="23427"/>
    <cellStyle name="Percent 9 4 2 8" xfId="23428"/>
    <cellStyle name="Percent 9 4 2 9" xfId="23429"/>
    <cellStyle name="Percent 9 4 3" xfId="23430"/>
    <cellStyle name="Percent 9 4 4" xfId="23431"/>
    <cellStyle name="Percent 9 4 5" xfId="23432"/>
    <cellStyle name="Percent 9 4 6" xfId="23433"/>
    <cellStyle name="Percent 9 4 7" xfId="23434"/>
    <cellStyle name="Percent 9 4 8" xfId="23435"/>
    <cellStyle name="Percent 9 4 9" xfId="23436"/>
    <cellStyle name="Percent 9 5" xfId="23437"/>
    <cellStyle name="Percent 9 5 10" xfId="23438"/>
    <cellStyle name="Percent 9 5 11" xfId="23439"/>
    <cellStyle name="Percent 9 5 12" xfId="23440"/>
    <cellStyle name="Percent 9 5 13" xfId="23441"/>
    <cellStyle name="Percent 9 5 14" xfId="23442"/>
    <cellStyle name="Percent 9 5 2" xfId="23443"/>
    <cellStyle name="Percent 9 5 2 10" xfId="23444"/>
    <cellStyle name="Percent 9 5 2 11" xfId="23445"/>
    <cellStyle name="Percent 9 5 2 12" xfId="23446"/>
    <cellStyle name="Percent 9 5 2 13" xfId="23447"/>
    <cellStyle name="Percent 9 5 2 2" xfId="23448"/>
    <cellStyle name="Percent 9 5 2 3" xfId="23449"/>
    <cellStyle name="Percent 9 5 2 4" xfId="23450"/>
    <cellStyle name="Percent 9 5 2 5" xfId="23451"/>
    <cellStyle name="Percent 9 5 2 6" xfId="23452"/>
    <cellStyle name="Percent 9 5 2 7" xfId="23453"/>
    <cellStyle name="Percent 9 5 2 8" xfId="23454"/>
    <cellStyle name="Percent 9 5 2 9" xfId="23455"/>
    <cellStyle name="Percent 9 5 3" xfId="23456"/>
    <cellStyle name="Percent 9 5 4" xfId="23457"/>
    <cellStyle name="Percent 9 5 5" xfId="23458"/>
    <cellStyle name="Percent 9 5 6" xfId="23459"/>
    <cellStyle name="Percent 9 5 7" xfId="23460"/>
    <cellStyle name="Percent 9 5 8" xfId="23461"/>
    <cellStyle name="Percent 9 5 9" xfId="23462"/>
    <cellStyle name="Percent 9 6" xfId="23463"/>
    <cellStyle name="Percent 9 6 10" xfId="23464"/>
    <cellStyle name="Percent 9 6 11" xfId="23465"/>
    <cellStyle name="Percent 9 6 12" xfId="23466"/>
    <cellStyle name="Percent 9 6 13" xfId="23467"/>
    <cellStyle name="Percent 9 6 2" xfId="23468"/>
    <cellStyle name="Percent 9 6 3" xfId="23469"/>
    <cellStyle name="Percent 9 6 4" xfId="23470"/>
    <cellStyle name="Percent 9 6 5" xfId="23471"/>
    <cellStyle name="Percent 9 6 6" xfId="23472"/>
    <cellStyle name="Percent 9 6 7" xfId="23473"/>
    <cellStyle name="Percent 9 6 8" xfId="23474"/>
    <cellStyle name="Percent 9 6 9" xfId="23475"/>
    <cellStyle name="Percent 9 7" xfId="23476"/>
    <cellStyle name="Percent 9 8" xfId="23477"/>
    <cellStyle name="Percent 9 9" xfId="23478"/>
    <cellStyle name="Percent Input" xfId="23479"/>
    <cellStyle name="Percent(0)" xfId="23480"/>
    <cellStyle name="Percent(1)" xfId="23481"/>
    <cellStyle name="Percent(2)" xfId="23482"/>
    <cellStyle name="Percent*" xfId="23483"/>
    <cellStyle name="Percent[1]" xfId="23484"/>
    <cellStyle name="Percent[2]" xfId="23485"/>
    <cellStyle name="Percent[2D]" xfId="23486"/>
    <cellStyle name="Percent1" xfId="23487"/>
    <cellStyle name="Percent2" xfId="23488"/>
    <cellStyle name="percentage" xfId="23489"/>
    <cellStyle name="PillarText" xfId="23490"/>
    <cellStyle name="Pre-inputted cells" xfId="23491"/>
    <cellStyle name="Pre-inputted cells 10" xfId="23492"/>
    <cellStyle name="Pre-inputted cells 10 10" xfId="23493"/>
    <cellStyle name="Pre-inputted cells 10 11" xfId="23494"/>
    <cellStyle name="Pre-inputted cells 10 12" xfId="23495"/>
    <cellStyle name="Pre-inputted cells 10 13" xfId="23496"/>
    <cellStyle name="Pre-inputted cells 10 14" xfId="23497"/>
    <cellStyle name="Pre-inputted cells 10 15" xfId="23498"/>
    <cellStyle name="Pre-inputted cells 10 16" xfId="23499"/>
    <cellStyle name="Pre-inputted cells 10 17" xfId="23500"/>
    <cellStyle name="Pre-inputted cells 10 18" xfId="23501"/>
    <cellStyle name="Pre-inputted cells 10 19" xfId="23502"/>
    <cellStyle name="Pre-inputted cells 10 2" xfId="23503"/>
    <cellStyle name="Pre-inputted cells 10 2 10" xfId="23504"/>
    <cellStyle name="Pre-inputted cells 10 2 11" xfId="23505"/>
    <cellStyle name="Pre-inputted cells 10 2 12" xfId="23506"/>
    <cellStyle name="Pre-inputted cells 10 2 13" xfId="23507"/>
    <cellStyle name="Pre-inputted cells 10 2 2" xfId="23508"/>
    <cellStyle name="Pre-inputted cells 10 2 3" xfId="23509"/>
    <cellStyle name="Pre-inputted cells 10 2 4" xfId="23510"/>
    <cellStyle name="Pre-inputted cells 10 2 5" xfId="23511"/>
    <cellStyle name="Pre-inputted cells 10 2 6" xfId="23512"/>
    <cellStyle name="Pre-inputted cells 10 2 7" xfId="23513"/>
    <cellStyle name="Pre-inputted cells 10 2 8" xfId="23514"/>
    <cellStyle name="Pre-inputted cells 10 2 9" xfId="23515"/>
    <cellStyle name="Pre-inputted cells 10 20" xfId="23516"/>
    <cellStyle name="Pre-inputted cells 10 21" xfId="23517"/>
    <cellStyle name="Pre-inputted cells 10 22" xfId="23518"/>
    <cellStyle name="Pre-inputted cells 10 23" xfId="23519"/>
    <cellStyle name="Pre-inputted cells 10 24" xfId="23520"/>
    <cellStyle name="Pre-inputted cells 10 25" xfId="23521"/>
    <cellStyle name="Pre-inputted cells 10 26" xfId="23522"/>
    <cellStyle name="Pre-inputted cells 10 27" xfId="23523"/>
    <cellStyle name="Pre-inputted cells 10 28" xfId="23524"/>
    <cellStyle name="Pre-inputted cells 10 29" xfId="23525"/>
    <cellStyle name="Pre-inputted cells 10 3" xfId="23526"/>
    <cellStyle name="Pre-inputted cells 10 30" xfId="23527"/>
    <cellStyle name="Pre-inputted cells 10 31" xfId="23528"/>
    <cellStyle name="Pre-inputted cells 10 32" xfId="23529"/>
    <cellStyle name="Pre-inputted cells 10 33" xfId="23530"/>
    <cellStyle name="Pre-inputted cells 10 34" xfId="23531"/>
    <cellStyle name="Pre-inputted cells 10 4" xfId="23532"/>
    <cellStyle name="Pre-inputted cells 10 5" xfId="23533"/>
    <cellStyle name="Pre-inputted cells 10 6" xfId="23534"/>
    <cellStyle name="Pre-inputted cells 10 7" xfId="23535"/>
    <cellStyle name="Pre-inputted cells 10 8" xfId="23536"/>
    <cellStyle name="Pre-inputted cells 10 9" xfId="23537"/>
    <cellStyle name="Pre-inputted cells 11" xfId="23538"/>
    <cellStyle name="Pre-inputted cells 11 10" xfId="23539"/>
    <cellStyle name="Pre-inputted cells 11 11" xfId="23540"/>
    <cellStyle name="Pre-inputted cells 11 12" xfId="23541"/>
    <cellStyle name="Pre-inputted cells 11 13" xfId="23542"/>
    <cellStyle name="Pre-inputted cells 11 14" xfId="23543"/>
    <cellStyle name="Pre-inputted cells 11 15" xfId="23544"/>
    <cellStyle name="Pre-inputted cells 11 16" xfId="23545"/>
    <cellStyle name="Pre-inputted cells 11 17" xfId="23546"/>
    <cellStyle name="Pre-inputted cells 11 18" xfId="23547"/>
    <cellStyle name="Pre-inputted cells 11 19" xfId="23548"/>
    <cellStyle name="Pre-inputted cells 11 2" xfId="23549"/>
    <cellStyle name="Pre-inputted cells 11 2 10" xfId="23550"/>
    <cellStyle name="Pre-inputted cells 11 2 11" xfId="23551"/>
    <cellStyle name="Pre-inputted cells 11 2 12" xfId="23552"/>
    <cellStyle name="Pre-inputted cells 11 2 13" xfId="23553"/>
    <cellStyle name="Pre-inputted cells 11 2 2" xfId="23554"/>
    <cellStyle name="Pre-inputted cells 11 2 3" xfId="23555"/>
    <cellStyle name="Pre-inputted cells 11 2 4" xfId="23556"/>
    <cellStyle name="Pre-inputted cells 11 2 5" xfId="23557"/>
    <cellStyle name="Pre-inputted cells 11 2 6" xfId="23558"/>
    <cellStyle name="Pre-inputted cells 11 2 7" xfId="23559"/>
    <cellStyle name="Pre-inputted cells 11 2 8" xfId="23560"/>
    <cellStyle name="Pre-inputted cells 11 2 9" xfId="23561"/>
    <cellStyle name="Pre-inputted cells 11 20" xfId="23562"/>
    <cellStyle name="Pre-inputted cells 11 21" xfId="23563"/>
    <cellStyle name="Pre-inputted cells 11 22" xfId="23564"/>
    <cellStyle name="Pre-inputted cells 11 23" xfId="23565"/>
    <cellStyle name="Pre-inputted cells 11 24" xfId="23566"/>
    <cellStyle name="Pre-inputted cells 11 25" xfId="23567"/>
    <cellStyle name="Pre-inputted cells 11 26" xfId="23568"/>
    <cellStyle name="Pre-inputted cells 11 27" xfId="23569"/>
    <cellStyle name="Pre-inputted cells 11 28" xfId="23570"/>
    <cellStyle name="Pre-inputted cells 11 29" xfId="23571"/>
    <cellStyle name="Pre-inputted cells 11 3" xfId="23572"/>
    <cellStyle name="Pre-inputted cells 11 30" xfId="23573"/>
    <cellStyle name="Pre-inputted cells 11 31" xfId="23574"/>
    <cellStyle name="Pre-inputted cells 11 32" xfId="23575"/>
    <cellStyle name="Pre-inputted cells 11 33" xfId="23576"/>
    <cellStyle name="Pre-inputted cells 11 34" xfId="23577"/>
    <cellStyle name="Pre-inputted cells 11 4" xfId="23578"/>
    <cellStyle name="Pre-inputted cells 11 5" xfId="23579"/>
    <cellStyle name="Pre-inputted cells 11 6" xfId="23580"/>
    <cellStyle name="Pre-inputted cells 11 7" xfId="23581"/>
    <cellStyle name="Pre-inputted cells 11 8" xfId="23582"/>
    <cellStyle name="Pre-inputted cells 11 9" xfId="23583"/>
    <cellStyle name="Pre-inputted cells 12" xfId="23584"/>
    <cellStyle name="Pre-inputted cells 12 10" xfId="23585"/>
    <cellStyle name="Pre-inputted cells 12 11" xfId="23586"/>
    <cellStyle name="Pre-inputted cells 12 12" xfId="23587"/>
    <cellStyle name="Pre-inputted cells 12 13" xfId="23588"/>
    <cellStyle name="Pre-inputted cells 12 14" xfId="23589"/>
    <cellStyle name="Pre-inputted cells 12 15" xfId="23590"/>
    <cellStyle name="Pre-inputted cells 12 16" xfId="23591"/>
    <cellStyle name="Pre-inputted cells 12 17" xfId="23592"/>
    <cellStyle name="Pre-inputted cells 12 18" xfId="23593"/>
    <cellStyle name="Pre-inputted cells 12 19" xfId="23594"/>
    <cellStyle name="Pre-inputted cells 12 2" xfId="23595"/>
    <cellStyle name="Pre-inputted cells 12 2 10" xfId="23596"/>
    <cellStyle name="Pre-inputted cells 12 2 11" xfId="23597"/>
    <cellStyle name="Pre-inputted cells 12 2 12" xfId="23598"/>
    <cellStyle name="Pre-inputted cells 12 2 13" xfId="23599"/>
    <cellStyle name="Pre-inputted cells 12 2 2" xfId="23600"/>
    <cellStyle name="Pre-inputted cells 12 2 3" xfId="23601"/>
    <cellStyle name="Pre-inputted cells 12 2 4" xfId="23602"/>
    <cellStyle name="Pre-inputted cells 12 2 5" xfId="23603"/>
    <cellStyle name="Pre-inputted cells 12 2 6" xfId="23604"/>
    <cellStyle name="Pre-inputted cells 12 2 7" xfId="23605"/>
    <cellStyle name="Pre-inputted cells 12 2 8" xfId="23606"/>
    <cellStyle name="Pre-inputted cells 12 2 9" xfId="23607"/>
    <cellStyle name="Pre-inputted cells 12 20" xfId="23608"/>
    <cellStyle name="Pre-inputted cells 12 21" xfId="23609"/>
    <cellStyle name="Pre-inputted cells 12 22" xfId="23610"/>
    <cellStyle name="Pre-inputted cells 12 23" xfId="23611"/>
    <cellStyle name="Pre-inputted cells 12 24" xfId="23612"/>
    <cellStyle name="Pre-inputted cells 12 25" xfId="23613"/>
    <cellStyle name="Pre-inputted cells 12 26" xfId="23614"/>
    <cellStyle name="Pre-inputted cells 12 27" xfId="23615"/>
    <cellStyle name="Pre-inputted cells 12 28" xfId="23616"/>
    <cellStyle name="Pre-inputted cells 12 29" xfId="23617"/>
    <cellStyle name="Pre-inputted cells 12 3" xfId="23618"/>
    <cellStyle name="Pre-inputted cells 12 30" xfId="23619"/>
    <cellStyle name="Pre-inputted cells 12 31" xfId="23620"/>
    <cellStyle name="Pre-inputted cells 12 32" xfId="23621"/>
    <cellStyle name="Pre-inputted cells 12 33" xfId="23622"/>
    <cellStyle name="Pre-inputted cells 12 34" xfId="23623"/>
    <cellStyle name="Pre-inputted cells 12 4" xfId="23624"/>
    <cellStyle name="Pre-inputted cells 12 5" xfId="23625"/>
    <cellStyle name="Pre-inputted cells 12 6" xfId="23626"/>
    <cellStyle name="Pre-inputted cells 12 7" xfId="23627"/>
    <cellStyle name="Pre-inputted cells 12 8" xfId="23628"/>
    <cellStyle name="Pre-inputted cells 12 9" xfId="23629"/>
    <cellStyle name="Pre-inputted cells 13" xfId="23630"/>
    <cellStyle name="Pre-inputted cells 13 10" xfId="23631"/>
    <cellStyle name="Pre-inputted cells 13 11" xfId="23632"/>
    <cellStyle name="Pre-inputted cells 13 12" xfId="23633"/>
    <cellStyle name="Pre-inputted cells 13 13" xfId="23634"/>
    <cellStyle name="Pre-inputted cells 13 2" xfId="23635"/>
    <cellStyle name="Pre-inputted cells 13 3" xfId="23636"/>
    <cellStyle name="Pre-inputted cells 13 4" xfId="23637"/>
    <cellStyle name="Pre-inputted cells 13 5" xfId="23638"/>
    <cellStyle name="Pre-inputted cells 13 6" xfId="23639"/>
    <cellStyle name="Pre-inputted cells 13 7" xfId="23640"/>
    <cellStyle name="Pre-inputted cells 13 8" xfId="23641"/>
    <cellStyle name="Pre-inputted cells 13 9" xfId="23642"/>
    <cellStyle name="Pre-inputted cells 14" xfId="23643"/>
    <cellStyle name="Pre-inputted cells 14 2" xfId="23644"/>
    <cellStyle name="Pre-inputted cells 14 2 2" xfId="23645"/>
    <cellStyle name="Pre-inputted cells 14 2 3" xfId="23646"/>
    <cellStyle name="Pre-inputted cells 14 3" xfId="23647"/>
    <cellStyle name="Pre-inputted cells 14 3 2" xfId="23648"/>
    <cellStyle name="Pre-inputted cells 15" xfId="23649"/>
    <cellStyle name="Pre-inputted cells 15 2" xfId="23650"/>
    <cellStyle name="Pre-inputted cells 15 2 2" xfId="23651"/>
    <cellStyle name="Pre-inputted cells 16" xfId="23652"/>
    <cellStyle name="Pre-inputted cells 16 2" xfId="23653"/>
    <cellStyle name="Pre-inputted cells 17" xfId="23654"/>
    <cellStyle name="Pre-inputted cells 18" xfId="23655"/>
    <cellStyle name="Pre-inputted cells 19" xfId="23656"/>
    <cellStyle name="Pre-inputted cells 2" xfId="23657"/>
    <cellStyle name="Pre-inputted cells 2 10" xfId="23658"/>
    <cellStyle name="Pre-inputted cells 2 11" xfId="23659"/>
    <cellStyle name="Pre-inputted cells 2 12" xfId="23660"/>
    <cellStyle name="Pre-inputted cells 2 13" xfId="23661"/>
    <cellStyle name="Pre-inputted cells 2 14" xfId="23662"/>
    <cellStyle name="Pre-inputted cells 2 15" xfId="23663"/>
    <cellStyle name="Pre-inputted cells 2 16" xfId="23664"/>
    <cellStyle name="Pre-inputted cells 2 17" xfId="23665"/>
    <cellStyle name="Pre-inputted cells 2 18" xfId="23666"/>
    <cellStyle name="Pre-inputted cells 2 19" xfId="23667"/>
    <cellStyle name="Pre-inputted cells 2 2" xfId="23668"/>
    <cellStyle name="Pre-inputted cells 2 2 10" xfId="23669"/>
    <cellStyle name="Pre-inputted cells 2 2 11" xfId="23670"/>
    <cellStyle name="Pre-inputted cells 2 2 12" xfId="23671"/>
    <cellStyle name="Pre-inputted cells 2 2 13" xfId="23672"/>
    <cellStyle name="Pre-inputted cells 2 2 14" xfId="23673"/>
    <cellStyle name="Pre-inputted cells 2 2 15" xfId="23674"/>
    <cellStyle name="Pre-inputted cells 2 2 16" xfId="23675"/>
    <cellStyle name="Pre-inputted cells 2 2 17" xfId="23676"/>
    <cellStyle name="Pre-inputted cells 2 2 18" xfId="23677"/>
    <cellStyle name="Pre-inputted cells 2 2 19" xfId="23678"/>
    <cellStyle name="Pre-inputted cells 2 2 2" xfId="23679"/>
    <cellStyle name="Pre-inputted cells 2 2 2 10" xfId="23680"/>
    <cellStyle name="Pre-inputted cells 2 2 2 11" xfId="23681"/>
    <cellStyle name="Pre-inputted cells 2 2 2 12" xfId="23682"/>
    <cellStyle name="Pre-inputted cells 2 2 2 13" xfId="23683"/>
    <cellStyle name="Pre-inputted cells 2 2 2 14" xfId="23684"/>
    <cellStyle name="Pre-inputted cells 2 2 2 15" xfId="23685"/>
    <cellStyle name="Pre-inputted cells 2 2 2 16" xfId="23686"/>
    <cellStyle name="Pre-inputted cells 2 2 2 17" xfId="23687"/>
    <cellStyle name="Pre-inputted cells 2 2 2 18" xfId="23688"/>
    <cellStyle name="Pre-inputted cells 2 2 2 19" xfId="23689"/>
    <cellStyle name="Pre-inputted cells 2 2 2 2" xfId="23690"/>
    <cellStyle name="Pre-inputted cells 2 2 2 2 10" xfId="23691"/>
    <cellStyle name="Pre-inputted cells 2 2 2 2 11" xfId="23692"/>
    <cellStyle name="Pre-inputted cells 2 2 2 2 12" xfId="23693"/>
    <cellStyle name="Pre-inputted cells 2 2 2 2 13" xfId="23694"/>
    <cellStyle name="Pre-inputted cells 2 2 2 2 14" xfId="23695"/>
    <cellStyle name="Pre-inputted cells 2 2 2 2 15" xfId="23696"/>
    <cellStyle name="Pre-inputted cells 2 2 2 2 16" xfId="23697"/>
    <cellStyle name="Pre-inputted cells 2 2 2 2 17" xfId="23698"/>
    <cellStyle name="Pre-inputted cells 2 2 2 2 18" xfId="23699"/>
    <cellStyle name="Pre-inputted cells 2 2 2 2 19" xfId="23700"/>
    <cellStyle name="Pre-inputted cells 2 2 2 2 2" xfId="23701"/>
    <cellStyle name="Pre-inputted cells 2 2 2 2 2 10" xfId="23702"/>
    <cellStyle name="Pre-inputted cells 2 2 2 2 2 11" xfId="23703"/>
    <cellStyle name="Pre-inputted cells 2 2 2 2 2 12" xfId="23704"/>
    <cellStyle name="Pre-inputted cells 2 2 2 2 2 13" xfId="23705"/>
    <cellStyle name="Pre-inputted cells 2 2 2 2 2 2" xfId="23706"/>
    <cellStyle name="Pre-inputted cells 2 2 2 2 2 3" xfId="23707"/>
    <cellStyle name="Pre-inputted cells 2 2 2 2 2 4" xfId="23708"/>
    <cellStyle name="Pre-inputted cells 2 2 2 2 2 5" xfId="23709"/>
    <cellStyle name="Pre-inputted cells 2 2 2 2 2 6" xfId="23710"/>
    <cellStyle name="Pre-inputted cells 2 2 2 2 2 7" xfId="23711"/>
    <cellStyle name="Pre-inputted cells 2 2 2 2 2 8" xfId="23712"/>
    <cellStyle name="Pre-inputted cells 2 2 2 2 2 9" xfId="23713"/>
    <cellStyle name="Pre-inputted cells 2 2 2 2 20" xfId="23714"/>
    <cellStyle name="Pre-inputted cells 2 2 2 2 21" xfId="23715"/>
    <cellStyle name="Pre-inputted cells 2 2 2 2 22" xfId="23716"/>
    <cellStyle name="Pre-inputted cells 2 2 2 2 23" xfId="23717"/>
    <cellStyle name="Pre-inputted cells 2 2 2 2 24" xfId="23718"/>
    <cellStyle name="Pre-inputted cells 2 2 2 2 25" xfId="23719"/>
    <cellStyle name="Pre-inputted cells 2 2 2 2 26" xfId="23720"/>
    <cellStyle name="Pre-inputted cells 2 2 2 2 27" xfId="23721"/>
    <cellStyle name="Pre-inputted cells 2 2 2 2 28" xfId="23722"/>
    <cellStyle name="Pre-inputted cells 2 2 2 2 29" xfId="23723"/>
    <cellStyle name="Pre-inputted cells 2 2 2 2 3" xfId="23724"/>
    <cellStyle name="Pre-inputted cells 2 2 2 2 30" xfId="23725"/>
    <cellStyle name="Pre-inputted cells 2 2 2 2 31" xfId="23726"/>
    <cellStyle name="Pre-inputted cells 2 2 2 2 32" xfId="23727"/>
    <cellStyle name="Pre-inputted cells 2 2 2 2 33" xfId="23728"/>
    <cellStyle name="Pre-inputted cells 2 2 2 2 34" xfId="23729"/>
    <cellStyle name="Pre-inputted cells 2 2 2 2 4" xfId="23730"/>
    <cellStyle name="Pre-inputted cells 2 2 2 2 5" xfId="23731"/>
    <cellStyle name="Pre-inputted cells 2 2 2 2 6" xfId="23732"/>
    <cellStyle name="Pre-inputted cells 2 2 2 2 7" xfId="23733"/>
    <cellStyle name="Pre-inputted cells 2 2 2 2 8" xfId="23734"/>
    <cellStyle name="Pre-inputted cells 2 2 2 2 9" xfId="23735"/>
    <cellStyle name="Pre-inputted cells 2 2 2 20" xfId="23736"/>
    <cellStyle name="Pre-inputted cells 2 2 2 21" xfId="23737"/>
    <cellStyle name="Pre-inputted cells 2 2 2 22" xfId="23738"/>
    <cellStyle name="Pre-inputted cells 2 2 2 23" xfId="23739"/>
    <cellStyle name="Pre-inputted cells 2 2 2 24" xfId="23740"/>
    <cellStyle name="Pre-inputted cells 2 2 2 25" xfId="23741"/>
    <cellStyle name="Pre-inputted cells 2 2 2 26" xfId="23742"/>
    <cellStyle name="Pre-inputted cells 2 2 2 27" xfId="23743"/>
    <cellStyle name="Pre-inputted cells 2 2 2 28" xfId="23744"/>
    <cellStyle name="Pre-inputted cells 2 2 2 29" xfId="23745"/>
    <cellStyle name="Pre-inputted cells 2 2 2 3" xfId="23746"/>
    <cellStyle name="Pre-inputted cells 2 2 2 3 10" xfId="23747"/>
    <cellStyle name="Pre-inputted cells 2 2 2 3 11" xfId="23748"/>
    <cellStyle name="Pre-inputted cells 2 2 2 3 12" xfId="23749"/>
    <cellStyle name="Pre-inputted cells 2 2 2 3 13" xfId="23750"/>
    <cellStyle name="Pre-inputted cells 2 2 2 3 2" xfId="23751"/>
    <cellStyle name="Pre-inputted cells 2 2 2 3 3" xfId="23752"/>
    <cellStyle name="Pre-inputted cells 2 2 2 3 4" xfId="23753"/>
    <cellStyle name="Pre-inputted cells 2 2 2 3 5" xfId="23754"/>
    <cellStyle name="Pre-inputted cells 2 2 2 3 6" xfId="23755"/>
    <cellStyle name="Pre-inputted cells 2 2 2 3 7" xfId="23756"/>
    <cellStyle name="Pre-inputted cells 2 2 2 3 8" xfId="23757"/>
    <cellStyle name="Pre-inputted cells 2 2 2 3 9" xfId="23758"/>
    <cellStyle name="Pre-inputted cells 2 2 2 30" xfId="23759"/>
    <cellStyle name="Pre-inputted cells 2 2 2 31" xfId="23760"/>
    <cellStyle name="Pre-inputted cells 2 2 2 32" xfId="23761"/>
    <cellStyle name="Pre-inputted cells 2 2 2 33" xfId="23762"/>
    <cellStyle name="Pre-inputted cells 2 2 2 34" xfId="23763"/>
    <cellStyle name="Pre-inputted cells 2 2 2 35" xfId="23764"/>
    <cellStyle name="Pre-inputted cells 2 2 2 4" xfId="23765"/>
    <cellStyle name="Pre-inputted cells 2 2 2 5" xfId="23766"/>
    <cellStyle name="Pre-inputted cells 2 2 2 6" xfId="23767"/>
    <cellStyle name="Pre-inputted cells 2 2 2 7" xfId="23768"/>
    <cellStyle name="Pre-inputted cells 2 2 2 8" xfId="23769"/>
    <cellStyle name="Pre-inputted cells 2 2 2 9" xfId="23770"/>
    <cellStyle name="Pre-inputted cells 2 2 2_4 28 1_Asst_Health_Crit_AllTO_RIIO_20110714pm" xfId="23771"/>
    <cellStyle name="Pre-inputted cells 2 2 20" xfId="23772"/>
    <cellStyle name="Pre-inputted cells 2 2 21" xfId="23773"/>
    <cellStyle name="Pre-inputted cells 2 2 22" xfId="23774"/>
    <cellStyle name="Pre-inputted cells 2 2 23" xfId="23775"/>
    <cellStyle name="Pre-inputted cells 2 2 24" xfId="23776"/>
    <cellStyle name="Pre-inputted cells 2 2 25" xfId="23777"/>
    <cellStyle name="Pre-inputted cells 2 2 26" xfId="23778"/>
    <cellStyle name="Pre-inputted cells 2 2 27" xfId="23779"/>
    <cellStyle name="Pre-inputted cells 2 2 28" xfId="23780"/>
    <cellStyle name="Pre-inputted cells 2 2 29" xfId="23781"/>
    <cellStyle name="Pre-inputted cells 2 2 3" xfId="23782"/>
    <cellStyle name="Pre-inputted cells 2 2 3 10" xfId="23783"/>
    <cellStyle name="Pre-inputted cells 2 2 3 11" xfId="23784"/>
    <cellStyle name="Pre-inputted cells 2 2 3 12" xfId="23785"/>
    <cellStyle name="Pre-inputted cells 2 2 3 13" xfId="23786"/>
    <cellStyle name="Pre-inputted cells 2 2 3 14" xfId="23787"/>
    <cellStyle name="Pre-inputted cells 2 2 3 15" xfId="23788"/>
    <cellStyle name="Pre-inputted cells 2 2 3 16" xfId="23789"/>
    <cellStyle name="Pre-inputted cells 2 2 3 17" xfId="23790"/>
    <cellStyle name="Pre-inputted cells 2 2 3 18" xfId="23791"/>
    <cellStyle name="Pre-inputted cells 2 2 3 19" xfId="23792"/>
    <cellStyle name="Pre-inputted cells 2 2 3 2" xfId="23793"/>
    <cellStyle name="Pre-inputted cells 2 2 3 2 10" xfId="23794"/>
    <cellStyle name="Pre-inputted cells 2 2 3 2 11" xfId="23795"/>
    <cellStyle name="Pre-inputted cells 2 2 3 2 12" xfId="23796"/>
    <cellStyle name="Pre-inputted cells 2 2 3 2 13" xfId="23797"/>
    <cellStyle name="Pre-inputted cells 2 2 3 2 2" xfId="23798"/>
    <cellStyle name="Pre-inputted cells 2 2 3 2 3" xfId="23799"/>
    <cellStyle name="Pre-inputted cells 2 2 3 2 4" xfId="23800"/>
    <cellStyle name="Pre-inputted cells 2 2 3 2 5" xfId="23801"/>
    <cellStyle name="Pre-inputted cells 2 2 3 2 6" xfId="23802"/>
    <cellStyle name="Pre-inputted cells 2 2 3 2 7" xfId="23803"/>
    <cellStyle name="Pre-inputted cells 2 2 3 2 8" xfId="23804"/>
    <cellStyle name="Pre-inputted cells 2 2 3 2 9" xfId="23805"/>
    <cellStyle name="Pre-inputted cells 2 2 3 20" xfId="23806"/>
    <cellStyle name="Pre-inputted cells 2 2 3 21" xfId="23807"/>
    <cellStyle name="Pre-inputted cells 2 2 3 22" xfId="23808"/>
    <cellStyle name="Pre-inputted cells 2 2 3 23" xfId="23809"/>
    <cellStyle name="Pre-inputted cells 2 2 3 24" xfId="23810"/>
    <cellStyle name="Pre-inputted cells 2 2 3 25" xfId="23811"/>
    <cellStyle name="Pre-inputted cells 2 2 3 26" xfId="23812"/>
    <cellStyle name="Pre-inputted cells 2 2 3 27" xfId="23813"/>
    <cellStyle name="Pre-inputted cells 2 2 3 28" xfId="23814"/>
    <cellStyle name="Pre-inputted cells 2 2 3 29" xfId="23815"/>
    <cellStyle name="Pre-inputted cells 2 2 3 3" xfId="23816"/>
    <cellStyle name="Pre-inputted cells 2 2 3 30" xfId="23817"/>
    <cellStyle name="Pre-inputted cells 2 2 3 31" xfId="23818"/>
    <cellStyle name="Pre-inputted cells 2 2 3 32" xfId="23819"/>
    <cellStyle name="Pre-inputted cells 2 2 3 33" xfId="23820"/>
    <cellStyle name="Pre-inputted cells 2 2 3 34" xfId="23821"/>
    <cellStyle name="Pre-inputted cells 2 2 3 4" xfId="23822"/>
    <cellStyle name="Pre-inputted cells 2 2 3 5" xfId="23823"/>
    <cellStyle name="Pre-inputted cells 2 2 3 6" xfId="23824"/>
    <cellStyle name="Pre-inputted cells 2 2 3 7" xfId="23825"/>
    <cellStyle name="Pre-inputted cells 2 2 3 8" xfId="23826"/>
    <cellStyle name="Pre-inputted cells 2 2 3 9" xfId="23827"/>
    <cellStyle name="Pre-inputted cells 2 2 30" xfId="23828"/>
    <cellStyle name="Pre-inputted cells 2 2 31" xfId="23829"/>
    <cellStyle name="Pre-inputted cells 2 2 32" xfId="23830"/>
    <cellStyle name="Pre-inputted cells 2 2 33" xfId="23831"/>
    <cellStyle name="Pre-inputted cells 2 2 34" xfId="23832"/>
    <cellStyle name="Pre-inputted cells 2 2 35" xfId="23833"/>
    <cellStyle name="Pre-inputted cells 2 2 36" xfId="23834"/>
    <cellStyle name="Pre-inputted cells 2 2 37" xfId="23835"/>
    <cellStyle name="Pre-inputted cells 2 2 38" xfId="23836"/>
    <cellStyle name="Pre-inputted cells 2 2 4" xfId="23837"/>
    <cellStyle name="Pre-inputted cells 2 2 4 10" xfId="23838"/>
    <cellStyle name="Pre-inputted cells 2 2 4 11" xfId="23839"/>
    <cellStyle name="Pre-inputted cells 2 2 4 12" xfId="23840"/>
    <cellStyle name="Pre-inputted cells 2 2 4 13" xfId="23841"/>
    <cellStyle name="Pre-inputted cells 2 2 4 14" xfId="23842"/>
    <cellStyle name="Pre-inputted cells 2 2 4 15" xfId="23843"/>
    <cellStyle name="Pre-inputted cells 2 2 4 16" xfId="23844"/>
    <cellStyle name="Pre-inputted cells 2 2 4 17" xfId="23845"/>
    <cellStyle name="Pre-inputted cells 2 2 4 18" xfId="23846"/>
    <cellStyle name="Pre-inputted cells 2 2 4 19" xfId="23847"/>
    <cellStyle name="Pre-inputted cells 2 2 4 2" xfId="23848"/>
    <cellStyle name="Pre-inputted cells 2 2 4 2 10" xfId="23849"/>
    <cellStyle name="Pre-inputted cells 2 2 4 2 11" xfId="23850"/>
    <cellStyle name="Pre-inputted cells 2 2 4 2 12" xfId="23851"/>
    <cellStyle name="Pre-inputted cells 2 2 4 2 13" xfId="23852"/>
    <cellStyle name="Pre-inputted cells 2 2 4 2 2" xfId="23853"/>
    <cellStyle name="Pre-inputted cells 2 2 4 2 3" xfId="23854"/>
    <cellStyle name="Pre-inputted cells 2 2 4 2 4" xfId="23855"/>
    <cellStyle name="Pre-inputted cells 2 2 4 2 5" xfId="23856"/>
    <cellStyle name="Pre-inputted cells 2 2 4 2 6" xfId="23857"/>
    <cellStyle name="Pre-inputted cells 2 2 4 2 7" xfId="23858"/>
    <cellStyle name="Pre-inputted cells 2 2 4 2 8" xfId="23859"/>
    <cellStyle name="Pre-inputted cells 2 2 4 2 9" xfId="23860"/>
    <cellStyle name="Pre-inputted cells 2 2 4 20" xfId="23861"/>
    <cellStyle name="Pre-inputted cells 2 2 4 21" xfId="23862"/>
    <cellStyle name="Pre-inputted cells 2 2 4 22" xfId="23863"/>
    <cellStyle name="Pre-inputted cells 2 2 4 23" xfId="23864"/>
    <cellStyle name="Pre-inputted cells 2 2 4 24" xfId="23865"/>
    <cellStyle name="Pre-inputted cells 2 2 4 25" xfId="23866"/>
    <cellStyle name="Pre-inputted cells 2 2 4 26" xfId="23867"/>
    <cellStyle name="Pre-inputted cells 2 2 4 27" xfId="23868"/>
    <cellStyle name="Pre-inputted cells 2 2 4 28" xfId="23869"/>
    <cellStyle name="Pre-inputted cells 2 2 4 29" xfId="23870"/>
    <cellStyle name="Pre-inputted cells 2 2 4 3" xfId="23871"/>
    <cellStyle name="Pre-inputted cells 2 2 4 30" xfId="23872"/>
    <cellStyle name="Pre-inputted cells 2 2 4 31" xfId="23873"/>
    <cellStyle name="Pre-inputted cells 2 2 4 32" xfId="23874"/>
    <cellStyle name="Pre-inputted cells 2 2 4 33" xfId="23875"/>
    <cellStyle name="Pre-inputted cells 2 2 4 34" xfId="23876"/>
    <cellStyle name="Pre-inputted cells 2 2 4 4" xfId="23877"/>
    <cellStyle name="Pre-inputted cells 2 2 4 5" xfId="23878"/>
    <cellStyle name="Pre-inputted cells 2 2 4 6" xfId="23879"/>
    <cellStyle name="Pre-inputted cells 2 2 4 7" xfId="23880"/>
    <cellStyle name="Pre-inputted cells 2 2 4 8" xfId="23881"/>
    <cellStyle name="Pre-inputted cells 2 2 4 9" xfId="23882"/>
    <cellStyle name="Pre-inputted cells 2 2 5" xfId="23883"/>
    <cellStyle name="Pre-inputted cells 2 2 5 10" xfId="23884"/>
    <cellStyle name="Pre-inputted cells 2 2 5 11" xfId="23885"/>
    <cellStyle name="Pre-inputted cells 2 2 5 12" xfId="23886"/>
    <cellStyle name="Pre-inputted cells 2 2 5 13" xfId="23887"/>
    <cellStyle name="Pre-inputted cells 2 2 5 2" xfId="23888"/>
    <cellStyle name="Pre-inputted cells 2 2 5 3" xfId="23889"/>
    <cellStyle name="Pre-inputted cells 2 2 5 4" xfId="23890"/>
    <cellStyle name="Pre-inputted cells 2 2 5 5" xfId="23891"/>
    <cellStyle name="Pre-inputted cells 2 2 5 6" xfId="23892"/>
    <cellStyle name="Pre-inputted cells 2 2 5 7" xfId="23893"/>
    <cellStyle name="Pre-inputted cells 2 2 5 8" xfId="23894"/>
    <cellStyle name="Pre-inputted cells 2 2 5 9" xfId="23895"/>
    <cellStyle name="Pre-inputted cells 2 2 6" xfId="23896"/>
    <cellStyle name="Pre-inputted cells 2 2 7" xfId="23897"/>
    <cellStyle name="Pre-inputted cells 2 2 8" xfId="23898"/>
    <cellStyle name="Pre-inputted cells 2 2 9" xfId="23899"/>
    <cellStyle name="Pre-inputted cells 2 2_4 28 1_Asst_Health_Crit_AllTO_RIIO_20110714pm" xfId="23900"/>
    <cellStyle name="Pre-inputted cells 2 20" xfId="23901"/>
    <cellStyle name="Pre-inputted cells 2 21" xfId="23902"/>
    <cellStyle name="Pre-inputted cells 2 22" xfId="23903"/>
    <cellStyle name="Pre-inputted cells 2 23" xfId="23904"/>
    <cellStyle name="Pre-inputted cells 2 24" xfId="23905"/>
    <cellStyle name="Pre-inputted cells 2 25" xfId="23906"/>
    <cellStyle name="Pre-inputted cells 2 26" xfId="23907"/>
    <cellStyle name="Pre-inputted cells 2 27" xfId="23908"/>
    <cellStyle name="Pre-inputted cells 2 28" xfId="23909"/>
    <cellStyle name="Pre-inputted cells 2 29" xfId="23910"/>
    <cellStyle name="Pre-inputted cells 2 3" xfId="23911"/>
    <cellStyle name="Pre-inputted cells 2 3 10" xfId="23912"/>
    <cellStyle name="Pre-inputted cells 2 3 11" xfId="23913"/>
    <cellStyle name="Pre-inputted cells 2 3 12" xfId="23914"/>
    <cellStyle name="Pre-inputted cells 2 3 13" xfId="23915"/>
    <cellStyle name="Pre-inputted cells 2 3 14" xfId="23916"/>
    <cellStyle name="Pre-inputted cells 2 3 15" xfId="23917"/>
    <cellStyle name="Pre-inputted cells 2 3 16" xfId="23918"/>
    <cellStyle name="Pre-inputted cells 2 3 17" xfId="23919"/>
    <cellStyle name="Pre-inputted cells 2 3 18" xfId="23920"/>
    <cellStyle name="Pre-inputted cells 2 3 19" xfId="23921"/>
    <cellStyle name="Pre-inputted cells 2 3 2" xfId="23922"/>
    <cellStyle name="Pre-inputted cells 2 3 2 10" xfId="23923"/>
    <cellStyle name="Pre-inputted cells 2 3 2 11" xfId="23924"/>
    <cellStyle name="Pre-inputted cells 2 3 2 12" xfId="23925"/>
    <cellStyle name="Pre-inputted cells 2 3 2 13" xfId="23926"/>
    <cellStyle name="Pre-inputted cells 2 3 2 14" xfId="23927"/>
    <cellStyle name="Pre-inputted cells 2 3 2 15" xfId="23928"/>
    <cellStyle name="Pre-inputted cells 2 3 2 16" xfId="23929"/>
    <cellStyle name="Pre-inputted cells 2 3 2 17" xfId="23930"/>
    <cellStyle name="Pre-inputted cells 2 3 2 18" xfId="23931"/>
    <cellStyle name="Pre-inputted cells 2 3 2 19" xfId="23932"/>
    <cellStyle name="Pre-inputted cells 2 3 2 2" xfId="23933"/>
    <cellStyle name="Pre-inputted cells 2 3 2 2 10" xfId="23934"/>
    <cellStyle name="Pre-inputted cells 2 3 2 2 11" xfId="23935"/>
    <cellStyle name="Pre-inputted cells 2 3 2 2 12" xfId="23936"/>
    <cellStyle name="Pre-inputted cells 2 3 2 2 13" xfId="23937"/>
    <cellStyle name="Pre-inputted cells 2 3 2 2 2" xfId="23938"/>
    <cellStyle name="Pre-inputted cells 2 3 2 2 3" xfId="23939"/>
    <cellStyle name="Pre-inputted cells 2 3 2 2 4" xfId="23940"/>
    <cellStyle name="Pre-inputted cells 2 3 2 2 5" xfId="23941"/>
    <cellStyle name="Pre-inputted cells 2 3 2 2 6" xfId="23942"/>
    <cellStyle name="Pre-inputted cells 2 3 2 2 7" xfId="23943"/>
    <cellStyle name="Pre-inputted cells 2 3 2 2 8" xfId="23944"/>
    <cellStyle name="Pre-inputted cells 2 3 2 2 9" xfId="23945"/>
    <cellStyle name="Pre-inputted cells 2 3 2 20" xfId="23946"/>
    <cellStyle name="Pre-inputted cells 2 3 2 21" xfId="23947"/>
    <cellStyle name="Pre-inputted cells 2 3 2 22" xfId="23948"/>
    <cellStyle name="Pre-inputted cells 2 3 2 23" xfId="23949"/>
    <cellStyle name="Pre-inputted cells 2 3 2 24" xfId="23950"/>
    <cellStyle name="Pre-inputted cells 2 3 2 25" xfId="23951"/>
    <cellStyle name="Pre-inputted cells 2 3 2 26" xfId="23952"/>
    <cellStyle name="Pre-inputted cells 2 3 2 27" xfId="23953"/>
    <cellStyle name="Pre-inputted cells 2 3 2 28" xfId="23954"/>
    <cellStyle name="Pre-inputted cells 2 3 2 29" xfId="23955"/>
    <cellStyle name="Pre-inputted cells 2 3 2 3" xfId="23956"/>
    <cellStyle name="Pre-inputted cells 2 3 2 30" xfId="23957"/>
    <cellStyle name="Pre-inputted cells 2 3 2 31" xfId="23958"/>
    <cellStyle name="Pre-inputted cells 2 3 2 32" xfId="23959"/>
    <cellStyle name="Pre-inputted cells 2 3 2 33" xfId="23960"/>
    <cellStyle name="Pre-inputted cells 2 3 2 34" xfId="23961"/>
    <cellStyle name="Pre-inputted cells 2 3 2 4" xfId="23962"/>
    <cellStyle name="Pre-inputted cells 2 3 2 5" xfId="23963"/>
    <cellStyle name="Pre-inputted cells 2 3 2 6" xfId="23964"/>
    <cellStyle name="Pre-inputted cells 2 3 2 7" xfId="23965"/>
    <cellStyle name="Pre-inputted cells 2 3 2 8" xfId="23966"/>
    <cellStyle name="Pre-inputted cells 2 3 2 9" xfId="23967"/>
    <cellStyle name="Pre-inputted cells 2 3 20" xfId="23968"/>
    <cellStyle name="Pre-inputted cells 2 3 21" xfId="23969"/>
    <cellStyle name="Pre-inputted cells 2 3 22" xfId="23970"/>
    <cellStyle name="Pre-inputted cells 2 3 23" xfId="23971"/>
    <cellStyle name="Pre-inputted cells 2 3 24" xfId="23972"/>
    <cellStyle name="Pre-inputted cells 2 3 25" xfId="23973"/>
    <cellStyle name="Pre-inputted cells 2 3 26" xfId="23974"/>
    <cellStyle name="Pre-inputted cells 2 3 27" xfId="23975"/>
    <cellStyle name="Pre-inputted cells 2 3 28" xfId="23976"/>
    <cellStyle name="Pre-inputted cells 2 3 29" xfId="23977"/>
    <cellStyle name="Pre-inputted cells 2 3 3" xfId="23978"/>
    <cellStyle name="Pre-inputted cells 2 3 3 10" xfId="23979"/>
    <cellStyle name="Pre-inputted cells 2 3 3 11" xfId="23980"/>
    <cellStyle name="Pre-inputted cells 2 3 3 12" xfId="23981"/>
    <cellStyle name="Pre-inputted cells 2 3 3 13" xfId="23982"/>
    <cellStyle name="Pre-inputted cells 2 3 3 2" xfId="23983"/>
    <cellStyle name="Pre-inputted cells 2 3 3 3" xfId="23984"/>
    <cellStyle name="Pre-inputted cells 2 3 3 4" xfId="23985"/>
    <cellStyle name="Pre-inputted cells 2 3 3 5" xfId="23986"/>
    <cellStyle name="Pre-inputted cells 2 3 3 6" xfId="23987"/>
    <cellStyle name="Pre-inputted cells 2 3 3 7" xfId="23988"/>
    <cellStyle name="Pre-inputted cells 2 3 3 8" xfId="23989"/>
    <cellStyle name="Pre-inputted cells 2 3 3 9" xfId="23990"/>
    <cellStyle name="Pre-inputted cells 2 3 30" xfId="23991"/>
    <cellStyle name="Pre-inputted cells 2 3 31" xfId="23992"/>
    <cellStyle name="Pre-inputted cells 2 3 32" xfId="23993"/>
    <cellStyle name="Pre-inputted cells 2 3 33" xfId="23994"/>
    <cellStyle name="Pre-inputted cells 2 3 34" xfId="23995"/>
    <cellStyle name="Pre-inputted cells 2 3 35" xfId="23996"/>
    <cellStyle name="Pre-inputted cells 2 3 4" xfId="23997"/>
    <cellStyle name="Pre-inputted cells 2 3 5" xfId="23998"/>
    <cellStyle name="Pre-inputted cells 2 3 6" xfId="23999"/>
    <cellStyle name="Pre-inputted cells 2 3 7" xfId="24000"/>
    <cellStyle name="Pre-inputted cells 2 3 8" xfId="24001"/>
    <cellStyle name="Pre-inputted cells 2 3 9" xfId="24002"/>
    <cellStyle name="Pre-inputted cells 2 3_4 28 1_Asst_Health_Crit_AllTO_RIIO_20110714pm" xfId="24003"/>
    <cellStyle name="Pre-inputted cells 2 30" xfId="24004"/>
    <cellStyle name="Pre-inputted cells 2 31" xfId="24005"/>
    <cellStyle name="Pre-inputted cells 2 32" xfId="24006"/>
    <cellStyle name="Pre-inputted cells 2 33" xfId="24007"/>
    <cellStyle name="Pre-inputted cells 2 34" xfId="24008"/>
    <cellStyle name="Pre-inputted cells 2 35" xfId="24009"/>
    <cellStyle name="Pre-inputted cells 2 36" xfId="24010"/>
    <cellStyle name="Pre-inputted cells 2 37" xfId="24011"/>
    <cellStyle name="Pre-inputted cells 2 38" xfId="24012"/>
    <cellStyle name="Pre-inputted cells 2 39" xfId="24013"/>
    <cellStyle name="Pre-inputted cells 2 4" xfId="24014"/>
    <cellStyle name="Pre-inputted cells 2 4 10" xfId="24015"/>
    <cellStyle name="Pre-inputted cells 2 4 11" xfId="24016"/>
    <cellStyle name="Pre-inputted cells 2 4 12" xfId="24017"/>
    <cellStyle name="Pre-inputted cells 2 4 13" xfId="24018"/>
    <cellStyle name="Pre-inputted cells 2 4 14" xfId="24019"/>
    <cellStyle name="Pre-inputted cells 2 4 15" xfId="24020"/>
    <cellStyle name="Pre-inputted cells 2 4 16" xfId="24021"/>
    <cellStyle name="Pre-inputted cells 2 4 17" xfId="24022"/>
    <cellStyle name="Pre-inputted cells 2 4 18" xfId="24023"/>
    <cellStyle name="Pre-inputted cells 2 4 19" xfId="24024"/>
    <cellStyle name="Pre-inputted cells 2 4 2" xfId="24025"/>
    <cellStyle name="Pre-inputted cells 2 4 2 10" xfId="24026"/>
    <cellStyle name="Pre-inputted cells 2 4 2 11" xfId="24027"/>
    <cellStyle name="Pre-inputted cells 2 4 2 12" xfId="24028"/>
    <cellStyle name="Pre-inputted cells 2 4 2 13" xfId="24029"/>
    <cellStyle name="Pre-inputted cells 2 4 2 2" xfId="24030"/>
    <cellStyle name="Pre-inputted cells 2 4 2 3" xfId="24031"/>
    <cellStyle name="Pre-inputted cells 2 4 2 4" xfId="24032"/>
    <cellStyle name="Pre-inputted cells 2 4 2 5" xfId="24033"/>
    <cellStyle name="Pre-inputted cells 2 4 2 6" xfId="24034"/>
    <cellStyle name="Pre-inputted cells 2 4 2 7" xfId="24035"/>
    <cellStyle name="Pre-inputted cells 2 4 2 8" xfId="24036"/>
    <cellStyle name="Pre-inputted cells 2 4 2 9" xfId="24037"/>
    <cellStyle name="Pre-inputted cells 2 4 20" xfId="24038"/>
    <cellStyle name="Pre-inputted cells 2 4 21" xfId="24039"/>
    <cellStyle name="Pre-inputted cells 2 4 22" xfId="24040"/>
    <cellStyle name="Pre-inputted cells 2 4 23" xfId="24041"/>
    <cellStyle name="Pre-inputted cells 2 4 24" xfId="24042"/>
    <cellStyle name="Pre-inputted cells 2 4 25" xfId="24043"/>
    <cellStyle name="Pre-inputted cells 2 4 26" xfId="24044"/>
    <cellStyle name="Pre-inputted cells 2 4 27" xfId="24045"/>
    <cellStyle name="Pre-inputted cells 2 4 28" xfId="24046"/>
    <cellStyle name="Pre-inputted cells 2 4 29" xfId="24047"/>
    <cellStyle name="Pre-inputted cells 2 4 3" xfId="24048"/>
    <cellStyle name="Pre-inputted cells 2 4 30" xfId="24049"/>
    <cellStyle name="Pre-inputted cells 2 4 31" xfId="24050"/>
    <cellStyle name="Pre-inputted cells 2 4 32" xfId="24051"/>
    <cellStyle name="Pre-inputted cells 2 4 33" xfId="24052"/>
    <cellStyle name="Pre-inputted cells 2 4 34" xfId="24053"/>
    <cellStyle name="Pre-inputted cells 2 4 4" xfId="24054"/>
    <cellStyle name="Pre-inputted cells 2 4 5" xfId="24055"/>
    <cellStyle name="Pre-inputted cells 2 4 6" xfId="24056"/>
    <cellStyle name="Pre-inputted cells 2 4 7" xfId="24057"/>
    <cellStyle name="Pre-inputted cells 2 4 8" xfId="24058"/>
    <cellStyle name="Pre-inputted cells 2 4 9" xfId="24059"/>
    <cellStyle name="Pre-inputted cells 2 5" xfId="24060"/>
    <cellStyle name="Pre-inputted cells 2 5 10" xfId="24061"/>
    <cellStyle name="Pre-inputted cells 2 5 11" xfId="24062"/>
    <cellStyle name="Pre-inputted cells 2 5 12" xfId="24063"/>
    <cellStyle name="Pre-inputted cells 2 5 13" xfId="24064"/>
    <cellStyle name="Pre-inputted cells 2 5 14" xfId="24065"/>
    <cellStyle name="Pre-inputted cells 2 5 15" xfId="24066"/>
    <cellStyle name="Pre-inputted cells 2 5 15 2" xfId="24067"/>
    <cellStyle name="Pre-inputted cells 2 5 15 2 2" xfId="24068"/>
    <cellStyle name="Pre-inputted cells 2 5 15 2 3" xfId="24069"/>
    <cellStyle name="Pre-inputted cells 2 5 15 2 3 2" xfId="24070"/>
    <cellStyle name="Pre-inputted cells 2 5 15 2 4" xfId="24071"/>
    <cellStyle name="Pre-inputted cells 2 5 15 2 4 2" xfId="24072"/>
    <cellStyle name="Pre-inputted cells 2 5 16" xfId="24073"/>
    <cellStyle name="Pre-inputted cells 2 5 17" xfId="24074"/>
    <cellStyle name="Pre-inputted cells 2 5 18" xfId="24075"/>
    <cellStyle name="Pre-inputted cells 2 5 19" xfId="24076"/>
    <cellStyle name="Pre-inputted cells 2 5 2" xfId="24077"/>
    <cellStyle name="Pre-inputted cells 2 5 2 10" xfId="24078"/>
    <cellStyle name="Pre-inputted cells 2 5 2 11" xfId="24079"/>
    <cellStyle name="Pre-inputted cells 2 5 2 12" xfId="24080"/>
    <cellStyle name="Pre-inputted cells 2 5 2 13" xfId="24081"/>
    <cellStyle name="Pre-inputted cells 2 5 2 2" xfId="24082"/>
    <cellStyle name="Pre-inputted cells 2 5 2 3" xfId="24083"/>
    <cellStyle name="Pre-inputted cells 2 5 2 4" xfId="24084"/>
    <cellStyle name="Pre-inputted cells 2 5 2 5" xfId="24085"/>
    <cellStyle name="Pre-inputted cells 2 5 2 6" xfId="24086"/>
    <cellStyle name="Pre-inputted cells 2 5 2 7" xfId="24087"/>
    <cellStyle name="Pre-inputted cells 2 5 2 8" xfId="24088"/>
    <cellStyle name="Pre-inputted cells 2 5 2 9" xfId="24089"/>
    <cellStyle name="Pre-inputted cells 2 5 20" xfId="24090"/>
    <cellStyle name="Pre-inputted cells 2 5 21" xfId="24091"/>
    <cellStyle name="Pre-inputted cells 2 5 22" xfId="24092"/>
    <cellStyle name="Pre-inputted cells 2 5 23" xfId="24093"/>
    <cellStyle name="Pre-inputted cells 2 5 24" xfId="24094"/>
    <cellStyle name="Pre-inputted cells 2 5 25" xfId="24095"/>
    <cellStyle name="Pre-inputted cells 2 5 26" xfId="24096"/>
    <cellStyle name="Pre-inputted cells 2 5 27" xfId="24097"/>
    <cellStyle name="Pre-inputted cells 2 5 28" xfId="24098"/>
    <cellStyle name="Pre-inputted cells 2 5 29" xfId="24099"/>
    <cellStyle name="Pre-inputted cells 2 5 3" xfId="24100"/>
    <cellStyle name="Pre-inputted cells 2 5 30" xfId="24101"/>
    <cellStyle name="Pre-inputted cells 2 5 31" xfId="24102"/>
    <cellStyle name="Pre-inputted cells 2 5 32" xfId="24103"/>
    <cellStyle name="Pre-inputted cells 2 5 33" xfId="24104"/>
    <cellStyle name="Pre-inputted cells 2 5 34" xfId="24105"/>
    <cellStyle name="Pre-inputted cells 2 5 4" xfId="24106"/>
    <cellStyle name="Pre-inputted cells 2 5 5" xfId="24107"/>
    <cellStyle name="Pre-inputted cells 2 5 6" xfId="24108"/>
    <cellStyle name="Pre-inputted cells 2 5 7" xfId="24109"/>
    <cellStyle name="Pre-inputted cells 2 5 8" xfId="24110"/>
    <cellStyle name="Pre-inputted cells 2 5 9" xfId="24111"/>
    <cellStyle name="Pre-inputted cells 2 6" xfId="24112"/>
    <cellStyle name="Pre-inputted cells 2 6 10" xfId="24113"/>
    <cellStyle name="Pre-inputted cells 2 6 11" xfId="24114"/>
    <cellStyle name="Pre-inputted cells 2 6 12" xfId="24115"/>
    <cellStyle name="Pre-inputted cells 2 6 13" xfId="24116"/>
    <cellStyle name="Pre-inputted cells 2 6 2" xfId="24117"/>
    <cellStyle name="Pre-inputted cells 2 6 3" xfId="24118"/>
    <cellStyle name="Pre-inputted cells 2 6 4" xfId="24119"/>
    <cellStyle name="Pre-inputted cells 2 6 5" xfId="24120"/>
    <cellStyle name="Pre-inputted cells 2 6 6" xfId="24121"/>
    <cellStyle name="Pre-inputted cells 2 6 7" xfId="24122"/>
    <cellStyle name="Pre-inputted cells 2 6 8" xfId="24123"/>
    <cellStyle name="Pre-inputted cells 2 6 9" xfId="24124"/>
    <cellStyle name="Pre-inputted cells 2 7" xfId="24125"/>
    <cellStyle name="Pre-inputted cells 2 8" xfId="24126"/>
    <cellStyle name="Pre-inputted cells 2 9" xfId="24127"/>
    <cellStyle name="Pre-inputted cells 2_1.3s Accounting C Costs Scots" xfId="24128"/>
    <cellStyle name="Pre-inputted cells 20" xfId="24129"/>
    <cellStyle name="Pre-inputted cells 21" xfId="24130"/>
    <cellStyle name="Pre-inputted cells 22" xfId="24131"/>
    <cellStyle name="Pre-inputted cells 23" xfId="24132"/>
    <cellStyle name="Pre-inputted cells 24" xfId="24133"/>
    <cellStyle name="Pre-inputted cells 25" xfId="24134"/>
    <cellStyle name="Pre-inputted cells 26" xfId="24135"/>
    <cellStyle name="Pre-inputted cells 27" xfId="24136"/>
    <cellStyle name="Pre-inputted cells 28" xfId="24137"/>
    <cellStyle name="Pre-inputted cells 29" xfId="24138"/>
    <cellStyle name="Pre-inputted cells 3" xfId="24139"/>
    <cellStyle name="Pre-inputted cells 3 10" xfId="24140"/>
    <cellStyle name="Pre-inputted cells 3 11" xfId="24141"/>
    <cellStyle name="Pre-inputted cells 3 12" xfId="24142"/>
    <cellStyle name="Pre-inputted cells 3 13" xfId="24143"/>
    <cellStyle name="Pre-inputted cells 3 14" xfId="24144"/>
    <cellStyle name="Pre-inputted cells 3 15" xfId="24145"/>
    <cellStyle name="Pre-inputted cells 3 16" xfId="24146"/>
    <cellStyle name="Pre-inputted cells 3 17" xfId="24147"/>
    <cellStyle name="Pre-inputted cells 3 18" xfId="24148"/>
    <cellStyle name="Pre-inputted cells 3 19" xfId="24149"/>
    <cellStyle name="Pre-inputted cells 3 2" xfId="24150"/>
    <cellStyle name="Pre-inputted cells 3 2 10" xfId="24151"/>
    <cellStyle name="Pre-inputted cells 3 2 11" xfId="24152"/>
    <cellStyle name="Pre-inputted cells 3 2 12" xfId="24153"/>
    <cellStyle name="Pre-inputted cells 3 2 13" xfId="24154"/>
    <cellStyle name="Pre-inputted cells 3 2 14" xfId="24155"/>
    <cellStyle name="Pre-inputted cells 3 2 15" xfId="24156"/>
    <cellStyle name="Pre-inputted cells 3 2 16" xfId="24157"/>
    <cellStyle name="Pre-inputted cells 3 2 17" xfId="24158"/>
    <cellStyle name="Pre-inputted cells 3 2 18" xfId="24159"/>
    <cellStyle name="Pre-inputted cells 3 2 19" xfId="24160"/>
    <cellStyle name="Pre-inputted cells 3 2 2" xfId="24161"/>
    <cellStyle name="Pre-inputted cells 3 2 2 10" xfId="24162"/>
    <cellStyle name="Pre-inputted cells 3 2 2 11" xfId="24163"/>
    <cellStyle name="Pre-inputted cells 3 2 2 12" xfId="24164"/>
    <cellStyle name="Pre-inputted cells 3 2 2 13" xfId="24165"/>
    <cellStyle name="Pre-inputted cells 3 2 2 14" xfId="24166"/>
    <cellStyle name="Pre-inputted cells 3 2 2 15" xfId="24167"/>
    <cellStyle name="Pre-inputted cells 3 2 2 16" xfId="24168"/>
    <cellStyle name="Pre-inputted cells 3 2 2 17" xfId="24169"/>
    <cellStyle name="Pre-inputted cells 3 2 2 18" xfId="24170"/>
    <cellStyle name="Pre-inputted cells 3 2 2 19" xfId="24171"/>
    <cellStyle name="Pre-inputted cells 3 2 2 2" xfId="24172"/>
    <cellStyle name="Pre-inputted cells 3 2 2 2 10" xfId="24173"/>
    <cellStyle name="Pre-inputted cells 3 2 2 2 11" xfId="24174"/>
    <cellStyle name="Pre-inputted cells 3 2 2 2 12" xfId="24175"/>
    <cellStyle name="Pre-inputted cells 3 2 2 2 13" xfId="24176"/>
    <cellStyle name="Pre-inputted cells 3 2 2 2 14" xfId="24177"/>
    <cellStyle name="Pre-inputted cells 3 2 2 2 15" xfId="24178"/>
    <cellStyle name="Pre-inputted cells 3 2 2 2 16" xfId="24179"/>
    <cellStyle name="Pre-inputted cells 3 2 2 2 17" xfId="24180"/>
    <cellStyle name="Pre-inputted cells 3 2 2 2 18" xfId="24181"/>
    <cellStyle name="Pre-inputted cells 3 2 2 2 19" xfId="24182"/>
    <cellStyle name="Pre-inputted cells 3 2 2 2 2" xfId="24183"/>
    <cellStyle name="Pre-inputted cells 3 2 2 2 2 10" xfId="24184"/>
    <cellStyle name="Pre-inputted cells 3 2 2 2 2 11" xfId="24185"/>
    <cellStyle name="Pre-inputted cells 3 2 2 2 2 12" xfId="24186"/>
    <cellStyle name="Pre-inputted cells 3 2 2 2 2 13" xfId="24187"/>
    <cellStyle name="Pre-inputted cells 3 2 2 2 2 2" xfId="24188"/>
    <cellStyle name="Pre-inputted cells 3 2 2 2 2 3" xfId="24189"/>
    <cellStyle name="Pre-inputted cells 3 2 2 2 2 4" xfId="24190"/>
    <cellStyle name="Pre-inputted cells 3 2 2 2 2 5" xfId="24191"/>
    <cellStyle name="Pre-inputted cells 3 2 2 2 2 6" xfId="24192"/>
    <cellStyle name="Pre-inputted cells 3 2 2 2 2 7" xfId="24193"/>
    <cellStyle name="Pre-inputted cells 3 2 2 2 2 8" xfId="24194"/>
    <cellStyle name="Pre-inputted cells 3 2 2 2 2 9" xfId="24195"/>
    <cellStyle name="Pre-inputted cells 3 2 2 2 20" xfId="24196"/>
    <cellStyle name="Pre-inputted cells 3 2 2 2 21" xfId="24197"/>
    <cellStyle name="Pre-inputted cells 3 2 2 2 22" xfId="24198"/>
    <cellStyle name="Pre-inputted cells 3 2 2 2 23" xfId="24199"/>
    <cellStyle name="Pre-inputted cells 3 2 2 2 24" xfId="24200"/>
    <cellStyle name="Pre-inputted cells 3 2 2 2 25" xfId="24201"/>
    <cellStyle name="Pre-inputted cells 3 2 2 2 26" xfId="24202"/>
    <cellStyle name="Pre-inputted cells 3 2 2 2 27" xfId="24203"/>
    <cellStyle name="Pre-inputted cells 3 2 2 2 28" xfId="24204"/>
    <cellStyle name="Pre-inputted cells 3 2 2 2 29" xfId="24205"/>
    <cellStyle name="Pre-inputted cells 3 2 2 2 3" xfId="24206"/>
    <cellStyle name="Pre-inputted cells 3 2 2 2 30" xfId="24207"/>
    <cellStyle name="Pre-inputted cells 3 2 2 2 31" xfId="24208"/>
    <cellStyle name="Pre-inputted cells 3 2 2 2 32" xfId="24209"/>
    <cellStyle name="Pre-inputted cells 3 2 2 2 33" xfId="24210"/>
    <cellStyle name="Pre-inputted cells 3 2 2 2 34" xfId="24211"/>
    <cellStyle name="Pre-inputted cells 3 2 2 2 4" xfId="24212"/>
    <cellStyle name="Pre-inputted cells 3 2 2 2 5" xfId="24213"/>
    <cellStyle name="Pre-inputted cells 3 2 2 2 6" xfId="24214"/>
    <cellStyle name="Pre-inputted cells 3 2 2 2 7" xfId="24215"/>
    <cellStyle name="Pre-inputted cells 3 2 2 2 8" xfId="24216"/>
    <cellStyle name="Pre-inputted cells 3 2 2 2 9" xfId="24217"/>
    <cellStyle name="Pre-inputted cells 3 2 2 20" xfId="24218"/>
    <cellStyle name="Pre-inputted cells 3 2 2 21" xfId="24219"/>
    <cellStyle name="Pre-inputted cells 3 2 2 22" xfId="24220"/>
    <cellStyle name="Pre-inputted cells 3 2 2 23" xfId="24221"/>
    <cellStyle name="Pre-inputted cells 3 2 2 24" xfId="24222"/>
    <cellStyle name="Pre-inputted cells 3 2 2 25" xfId="24223"/>
    <cellStyle name="Pre-inputted cells 3 2 2 26" xfId="24224"/>
    <cellStyle name="Pre-inputted cells 3 2 2 27" xfId="24225"/>
    <cellStyle name="Pre-inputted cells 3 2 2 28" xfId="24226"/>
    <cellStyle name="Pre-inputted cells 3 2 2 29" xfId="24227"/>
    <cellStyle name="Pre-inputted cells 3 2 2 3" xfId="24228"/>
    <cellStyle name="Pre-inputted cells 3 2 2 3 10" xfId="24229"/>
    <cellStyle name="Pre-inputted cells 3 2 2 3 11" xfId="24230"/>
    <cellStyle name="Pre-inputted cells 3 2 2 3 12" xfId="24231"/>
    <cellStyle name="Pre-inputted cells 3 2 2 3 13" xfId="24232"/>
    <cellStyle name="Pre-inputted cells 3 2 2 3 2" xfId="24233"/>
    <cellStyle name="Pre-inputted cells 3 2 2 3 3" xfId="24234"/>
    <cellStyle name="Pre-inputted cells 3 2 2 3 4" xfId="24235"/>
    <cellStyle name="Pre-inputted cells 3 2 2 3 5" xfId="24236"/>
    <cellStyle name="Pre-inputted cells 3 2 2 3 6" xfId="24237"/>
    <cellStyle name="Pre-inputted cells 3 2 2 3 7" xfId="24238"/>
    <cellStyle name="Pre-inputted cells 3 2 2 3 8" xfId="24239"/>
    <cellStyle name="Pre-inputted cells 3 2 2 3 9" xfId="24240"/>
    <cellStyle name="Pre-inputted cells 3 2 2 30" xfId="24241"/>
    <cellStyle name="Pre-inputted cells 3 2 2 31" xfId="24242"/>
    <cellStyle name="Pre-inputted cells 3 2 2 32" xfId="24243"/>
    <cellStyle name="Pre-inputted cells 3 2 2 33" xfId="24244"/>
    <cellStyle name="Pre-inputted cells 3 2 2 34" xfId="24245"/>
    <cellStyle name="Pre-inputted cells 3 2 2 35" xfId="24246"/>
    <cellStyle name="Pre-inputted cells 3 2 2 4" xfId="24247"/>
    <cellStyle name="Pre-inputted cells 3 2 2 5" xfId="24248"/>
    <cellStyle name="Pre-inputted cells 3 2 2 6" xfId="24249"/>
    <cellStyle name="Pre-inputted cells 3 2 2 7" xfId="24250"/>
    <cellStyle name="Pre-inputted cells 3 2 2 8" xfId="24251"/>
    <cellStyle name="Pre-inputted cells 3 2 2 9" xfId="24252"/>
    <cellStyle name="Pre-inputted cells 3 2 2_4 28 1_Asst_Health_Crit_AllTO_RIIO_20110714pm" xfId="24253"/>
    <cellStyle name="Pre-inputted cells 3 2 20" xfId="24254"/>
    <cellStyle name="Pre-inputted cells 3 2 21" xfId="24255"/>
    <cellStyle name="Pre-inputted cells 3 2 22" xfId="24256"/>
    <cellStyle name="Pre-inputted cells 3 2 23" xfId="24257"/>
    <cellStyle name="Pre-inputted cells 3 2 24" xfId="24258"/>
    <cellStyle name="Pre-inputted cells 3 2 25" xfId="24259"/>
    <cellStyle name="Pre-inputted cells 3 2 26" xfId="24260"/>
    <cellStyle name="Pre-inputted cells 3 2 27" xfId="24261"/>
    <cellStyle name="Pre-inputted cells 3 2 28" xfId="24262"/>
    <cellStyle name="Pre-inputted cells 3 2 29" xfId="24263"/>
    <cellStyle name="Pre-inputted cells 3 2 3" xfId="24264"/>
    <cellStyle name="Pre-inputted cells 3 2 3 10" xfId="24265"/>
    <cellStyle name="Pre-inputted cells 3 2 3 11" xfId="24266"/>
    <cellStyle name="Pre-inputted cells 3 2 3 12" xfId="24267"/>
    <cellStyle name="Pre-inputted cells 3 2 3 13" xfId="24268"/>
    <cellStyle name="Pre-inputted cells 3 2 3 14" xfId="24269"/>
    <cellStyle name="Pre-inputted cells 3 2 3 15" xfId="24270"/>
    <cellStyle name="Pre-inputted cells 3 2 3 16" xfId="24271"/>
    <cellStyle name="Pre-inputted cells 3 2 3 17" xfId="24272"/>
    <cellStyle name="Pre-inputted cells 3 2 3 18" xfId="24273"/>
    <cellStyle name="Pre-inputted cells 3 2 3 19" xfId="24274"/>
    <cellStyle name="Pre-inputted cells 3 2 3 2" xfId="24275"/>
    <cellStyle name="Pre-inputted cells 3 2 3 2 10" xfId="24276"/>
    <cellStyle name="Pre-inputted cells 3 2 3 2 11" xfId="24277"/>
    <cellStyle name="Pre-inputted cells 3 2 3 2 12" xfId="24278"/>
    <cellStyle name="Pre-inputted cells 3 2 3 2 13" xfId="24279"/>
    <cellStyle name="Pre-inputted cells 3 2 3 2 2" xfId="24280"/>
    <cellStyle name="Pre-inputted cells 3 2 3 2 3" xfId="24281"/>
    <cellStyle name="Pre-inputted cells 3 2 3 2 4" xfId="24282"/>
    <cellStyle name="Pre-inputted cells 3 2 3 2 5" xfId="24283"/>
    <cellStyle name="Pre-inputted cells 3 2 3 2 6" xfId="24284"/>
    <cellStyle name="Pre-inputted cells 3 2 3 2 7" xfId="24285"/>
    <cellStyle name="Pre-inputted cells 3 2 3 2 8" xfId="24286"/>
    <cellStyle name="Pre-inputted cells 3 2 3 2 9" xfId="24287"/>
    <cellStyle name="Pre-inputted cells 3 2 3 20" xfId="24288"/>
    <cellStyle name="Pre-inputted cells 3 2 3 21" xfId="24289"/>
    <cellStyle name="Pre-inputted cells 3 2 3 22" xfId="24290"/>
    <cellStyle name="Pre-inputted cells 3 2 3 23" xfId="24291"/>
    <cellStyle name="Pre-inputted cells 3 2 3 24" xfId="24292"/>
    <cellStyle name="Pre-inputted cells 3 2 3 25" xfId="24293"/>
    <cellStyle name="Pre-inputted cells 3 2 3 26" xfId="24294"/>
    <cellStyle name="Pre-inputted cells 3 2 3 27" xfId="24295"/>
    <cellStyle name="Pre-inputted cells 3 2 3 28" xfId="24296"/>
    <cellStyle name="Pre-inputted cells 3 2 3 29" xfId="24297"/>
    <cellStyle name="Pre-inputted cells 3 2 3 3" xfId="24298"/>
    <cellStyle name="Pre-inputted cells 3 2 3 30" xfId="24299"/>
    <cellStyle name="Pre-inputted cells 3 2 3 31" xfId="24300"/>
    <cellStyle name="Pre-inputted cells 3 2 3 32" xfId="24301"/>
    <cellStyle name="Pre-inputted cells 3 2 3 33" xfId="24302"/>
    <cellStyle name="Pre-inputted cells 3 2 3 34" xfId="24303"/>
    <cellStyle name="Pre-inputted cells 3 2 3 4" xfId="24304"/>
    <cellStyle name="Pre-inputted cells 3 2 3 5" xfId="24305"/>
    <cellStyle name="Pre-inputted cells 3 2 3 6" xfId="24306"/>
    <cellStyle name="Pre-inputted cells 3 2 3 7" xfId="24307"/>
    <cellStyle name="Pre-inputted cells 3 2 3 8" xfId="24308"/>
    <cellStyle name="Pre-inputted cells 3 2 3 9" xfId="24309"/>
    <cellStyle name="Pre-inputted cells 3 2 30" xfId="24310"/>
    <cellStyle name="Pre-inputted cells 3 2 31" xfId="24311"/>
    <cellStyle name="Pre-inputted cells 3 2 32" xfId="24312"/>
    <cellStyle name="Pre-inputted cells 3 2 33" xfId="24313"/>
    <cellStyle name="Pre-inputted cells 3 2 34" xfId="24314"/>
    <cellStyle name="Pre-inputted cells 3 2 35" xfId="24315"/>
    <cellStyle name="Pre-inputted cells 3 2 36" xfId="24316"/>
    <cellStyle name="Pre-inputted cells 3 2 37" xfId="24317"/>
    <cellStyle name="Pre-inputted cells 3 2 38" xfId="24318"/>
    <cellStyle name="Pre-inputted cells 3 2 4" xfId="24319"/>
    <cellStyle name="Pre-inputted cells 3 2 4 10" xfId="24320"/>
    <cellStyle name="Pre-inputted cells 3 2 4 11" xfId="24321"/>
    <cellStyle name="Pre-inputted cells 3 2 4 12" xfId="24322"/>
    <cellStyle name="Pre-inputted cells 3 2 4 13" xfId="24323"/>
    <cellStyle name="Pre-inputted cells 3 2 4 14" xfId="24324"/>
    <cellStyle name="Pre-inputted cells 3 2 4 15" xfId="24325"/>
    <cellStyle name="Pre-inputted cells 3 2 4 16" xfId="24326"/>
    <cellStyle name="Pre-inputted cells 3 2 4 17" xfId="24327"/>
    <cellStyle name="Pre-inputted cells 3 2 4 18" xfId="24328"/>
    <cellStyle name="Pre-inputted cells 3 2 4 19" xfId="24329"/>
    <cellStyle name="Pre-inputted cells 3 2 4 2" xfId="24330"/>
    <cellStyle name="Pre-inputted cells 3 2 4 2 10" xfId="24331"/>
    <cellStyle name="Pre-inputted cells 3 2 4 2 11" xfId="24332"/>
    <cellStyle name="Pre-inputted cells 3 2 4 2 12" xfId="24333"/>
    <cellStyle name="Pre-inputted cells 3 2 4 2 13" xfId="24334"/>
    <cellStyle name="Pre-inputted cells 3 2 4 2 2" xfId="24335"/>
    <cellStyle name="Pre-inputted cells 3 2 4 2 3" xfId="24336"/>
    <cellStyle name="Pre-inputted cells 3 2 4 2 4" xfId="24337"/>
    <cellStyle name="Pre-inputted cells 3 2 4 2 5" xfId="24338"/>
    <cellStyle name="Pre-inputted cells 3 2 4 2 6" xfId="24339"/>
    <cellStyle name="Pre-inputted cells 3 2 4 2 7" xfId="24340"/>
    <cellStyle name="Pre-inputted cells 3 2 4 2 8" xfId="24341"/>
    <cellStyle name="Pre-inputted cells 3 2 4 2 9" xfId="24342"/>
    <cellStyle name="Pre-inputted cells 3 2 4 20" xfId="24343"/>
    <cellStyle name="Pre-inputted cells 3 2 4 21" xfId="24344"/>
    <cellStyle name="Pre-inputted cells 3 2 4 22" xfId="24345"/>
    <cellStyle name="Pre-inputted cells 3 2 4 23" xfId="24346"/>
    <cellStyle name="Pre-inputted cells 3 2 4 24" xfId="24347"/>
    <cellStyle name="Pre-inputted cells 3 2 4 25" xfId="24348"/>
    <cellStyle name="Pre-inputted cells 3 2 4 26" xfId="24349"/>
    <cellStyle name="Pre-inputted cells 3 2 4 27" xfId="24350"/>
    <cellStyle name="Pre-inputted cells 3 2 4 28" xfId="24351"/>
    <cellStyle name="Pre-inputted cells 3 2 4 29" xfId="24352"/>
    <cellStyle name="Pre-inputted cells 3 2 4 3" xfId="24353"/>
    <cellStyle name="Pre-inputted cells 3 2 4 30" xfId="24354"/>
    <cellStyle name="Pre-inputted cells 3 2 4 31" xfId="24355"/>
    <cellStyle name="Pre-inputted cells 3 2 4 32" xfId="24356"/>
    <cellStyle name="Pre-inputted cells 3 2 4 33" xfId="24357"/>
    <cellStyle name="Pre-inputted cells 3 2 4 34" xfId="24358"/>
    <cellStyle name="Pre-inputted cells 3 2 4 4" xfId="24359"/>
    <cellStyle name="Pre-inputted cells 3 2 4 5" xfId="24360"/>
    <cellStyle name="Pre-inputted cells 3 2 4 6" xfId="24361"/>
    <cellStyle name="Pre-inputted cells 3 2 4 7" xfId="24362"/>
    <cellStyle name="Pre-inputted cells 3 2 4 8" xfId="24363"/>
    <cellStyle name="Pre-inputted cells 3 2 4 9" xfId="24364"/>
    <cellStyle name="Pre-inputted cells 3 2 5" xfId="24365"/>
    <cellStyle name="Pre-inputted cells 3 2 5 10" xfId="24366"/>
    <cellStyle name="Pre-inputted cells 3 2 5 11" xfId="24367"/>
    <cellStyle name="Pre-inputted cells 3 2 5 12" xfId="24368"/>
    <cellStyle name="Pre-inputted cells 3 2 5 13" xfId="24369"/>
    <cellStyle name="Pre-inputted cells 3 2 5 2" xfId="24370"/>
    <cellStyle name="Pre-inputted cells 3 2 5 3" xfId="24371"/>
    <cellStyle name="Pre-inputted cells 3 2 5 4" xfId="24372"/>
    <cellStyle name="Pre-inputted cells 3 2 5 5" xfId="24373"/>
    <cellStyle name="Pre-inputted cells 3 2 5 6" xfId="24374"/>
    <cellStyle name="Pre-inputted cells 3 2 5 7" xfId="24375"/>
    <cellStyle name="Pre-inputted cells 3 2 5 8" xfId="24376"/>
    <cellStyle name="Pre-inputted cells 3 2 5 9" xfId="24377"/>
    <cellStyle name="Pre-inputted cells 3 2 6" xfId="24378"/>
    <cellStyle name="Pre-inputted cells 3 2 7" xfId="24379"/>
    <cellStyle name="Pre-inputted cells 3 2 8" xfId="24380"/>
    <cellStyle name="Pre-inputted cells 3 2 9" xfId="24381"/>
    <cellStyle name="Pre-inputted cells 3 2_4 28 1_Asst_Health_Crit_AllTO_RIIO_20110714pm" xfId="24382"/>
    <cellStyle name="Pre-inputted cells 3 20" xfId="24383"/>
    <cellStyle name="Pre-inputted cells 3 21" xfId="24384"/>
    <cellStyle name="Pre-inputted cells 3 22" xfId="24385"/>
    <cellStyle name="Pre-inputted cells 3 23" xfId="24386"/>
    <cellStyle name="Pre-inputted cells 3 24" xfId="24387"/>
    <cellStyle name="Pre-inputted cells 3 25" xfId="24388"/>
    <cellStyle name="Pre-inputted cells 3 26" xfId="24389"/>
    <cellStyle name="Pre-inputted cells 3 27" xfId="24390"/>
    <cellStyle name="Pre-inputted cells 3 28" xfId="24391"/>
    <cellStyle name="Pre-inputted cells 3 29" xfId="24392"/>
    <cellStyle name="Pre-inputted cells 3 3" xfId="24393"/>
    <cellStyle name="Pre-inputted cells 3 3 10" xfId="24394"/>
    <cellStyle name="Pre-inputted cells 3 3 11" xfId="24395"/>
    <cellStyle name="Pre-inputted cells 3 3 12" xfId="24396"/>
    <cellStyle name="Pre-inputted cells 3 3 13" xfId="24397"/>
    <cellStyle name="Pre-inputted cells 3 3 14" xfId="24398"/>
    <cellStyle name="Pre-inputted cells 3 3 15" xfId="24399"/>
    <cellStyle name="Pre-inputted cells 3 3 16" xfId="24400"/>
    <cellStyle name="Pre-inputted cells 3 3 17" xfId="24401"/>
    <cellStyle name="Pre-inputted cells 3 3 18" xfId="24402"/>
    <cellStyle name="Pre-inputted cells 3 3 19" xfId="24403"/>
    <cellStyle name="Pre-inputted cells 3 3 2" xfId="24404"/>
    <cellStyle name="Pre-inputted cells 3 3 2 10" xfId="24405"/>
    <cellStyle name="Pre-inputted cells 3 3 2 11" xfId="24406"/>
    <cellStyle name="Pre-inputted cells 3 3 2 12" xfId="24407"/>
    <cellStyle name="Pre-inputted cells 3 3 2 13" xfId="24408"/>
    <cellStyle name="Pre-inputted cells 3 3 2 14" xfId="24409"/>
    <cellStyle name="Pre-inputted cells 3 3 2 15" xfId="24410"/>
    <cellStyle name="Pre-inputted cells 3 3 2 16" xfId="24411"/>
    <cellStyle name="Pre-inputted cells 3 3 2 17" xfId="24412"/>
    <cellStyle name="Pre-inputted cells 3 3 2 18" xfId="24413"/>
    <cellStyle name="Pre-inputted cells 3 3 2 19" xfId="24414"/>
    <cellStyle name="Pre-inputted cells 3 3 2 2" xfId="24415"/>
    <cellStyle name="Pre-inputted cells 3 3 2 2 10" xfId="24416"/>
    <cellStyle name="Pre-inputted cells 3 3 2 2 11" xfId="24417"/>
    <cellStyle name="Pre-inputted cells 3 3 2 2 12" xfId="24418"/>
    <cellStyle name="Pre-inputted cells 3 3 2 2 13" xfId="24419"/>
    <cellStyle name="Pre-inputted cells 3 3 2 2 2" xfId="24420"/>
    <cellStyle name="Pre-inputted cells 3 3 2 2 3" xfId="24421"/>
    <cellStyle name="Pre-inputted cells 3 3 2 2 4" xfId="24422"/>
    <cellStyle name="Pre-inputted cells 3 3 2 2 5" xfId="24423"/>
    <cellStyle name="Pre-inputted cells 3 3 2 2 6" xfId="24424"/>
    <cellStyle name="Pre-inputted cells 3 3 2 2 7" xfId="24425"/>
    <cellStyle name="Pre-inputted cells 3 3 2 2 8" xfId="24426"/>
    <cellStyle name="Pre-inputted cells 3 3 2 2 9" xfId="24427"/>
    <cellStyle name="Pre-inputted cells 3 3 2 20" xfId="24428"/>
    <cellStyle name="Pre-inputted cells 3 3 2 21" xfId="24429"/>
    <cellStyle name="Pre-inputted cells 3 3 2 22" xfId="24430"/>
    <cellStyle name="Pre-inputted cells 3 3 2 23" xfId="24431"/>
    <cellStyle name="Pre-inputted cells 3 3 2 24" xfId="24432"/>
    <cellStyle name="Pre-inputted cells 3 3 2 25" xfId="24433"/>
    <cellStyle name="Pre-inputted cells 3 3 2 26" xfId="24434"/>
    <cellStyle name="Pre-inputted cells 3 3 2 27" xfId="24435"/>
    <cellStyle name="Pre-inputted cells 3 3 2 28" xfId="24436"/>
    <cellStyle name="Pre-inputted cells 3 3 2 29" xfId="24437"/>
    <cellStyle name="Pre-inputted cells 3 3 2 3" xfId="24438"/>
    <cellStyle name="Pre-inputted cells 3 3 2 30" xfId="24439"/>
    <cellStyle name="Pre-inputted cells 3 3 2 31" xfId="24440"/>
    <cellStyle name="Pre-inputted cells 3 3 2 32" xfId="24441"/>
    <cellStyle name="Pre-inputted cells 3 3 2 33" xfId="24442"/>
    <cellStyle name="Pre-inputted cells 3 3 2 34" xfId="24443"/>
    <cellStyle name="Pre-inputted cells 3 3 2 4" xfId="24444"/>
    <cellStyle name="Pre-inputted cells 3 3 2 5" xfId="24445"/>
    <cellStyle name="Pre-inputted cells 3 3 2 6" xfId="24446"/>
    <cellStyle name="Pre-inputted cells 3 3 2 7" xfId="24447"/>
    <cellStyle name="Pre-inputted cells 3 3 2 8" xfId="24448"/>
    <cellStyle name="Pre-inputted cells 3 3 2 9" xfId="24449"/>
    <cellStyle name="Pre-inputted cells 3 3 20" xfId="24450"/>
    <cellStyle name="Pre-inputted cells 3 3 21" xfId="24451"/>
    <cellStyle name="Pre-inputted cells 3 3 22" xfId="24452"/>
    <cellStyle name="Pre-inputted cells 3 3 23" xfId="24453"/>
    <cellStyle name="Pre-inputted cells 3 3 24" xfId="24454"/>
    <cellStyle name="Pre-inputted cells 3 3 25" xfId="24455"/>
    <cellStyle name="Pre-inputted cells 3 3 26" xfId="24456"/>
    <cellStyle name="Pre-inputted cells 3 3 27" xfId="24457"/>
    <cellStyle name="Pre-inputted cells 3 3 28" xfId="24458"/>
    <cellStyle name="Pre-inputted cells 3 3 29" xfId="24459"/>
    <cellStyle name="Pre-inputted cells 3 3 3" xfId="24460"/>
    <cellStyle name="Pre-inputted cells 3 3 3 10" xfId="24461"/>
    <cellStyle name="Pre-inputted cells 3 3 3 11" xfId="24462"/>
    <cellStyle name="Pre-inputted cells 3 3 3 12" xfId="24463"/>
    <cellStyle name="Pre-inputted cells 3 3 3 13" xfId="24464"/>
    <cellStyle name="Pre-inputted cells 3 3 3 2" xfId="24465"/>
    <cellStyle name="Pre-inputted cells 3 3 3 3" xfId="24466"/>
    <cellStyle name="Pre-inputted cells 3 3 3 4" xfId="24467"/>
    <cellStyle name="Pre-inputted cells 3 3 3 5" xfId="24468"/>
    <cellStyle name="Pre-inputted cells 3 3 3 6" xfId="24469"/>
    <cellStyle name="Pre-inputted cells 3 3 3 7" xfId="24470"/>
    <cellStyle name="Pre-inputted cells 3 3 3 8" xfId="24471"/>
    <cellStyle name="Pre-inputted cells 3 3 3 9" xfId="24472"/>
    <cellStyle name="Pre-inputted cells 3 3 30" xfId="24473"/>
    <cellStyle name="Pre-inputted cells 3 3 31" xfId="24474"/>
    <cellStyle name="Pre-inputted cells 3 3 32" xfId="24475"/>
    <cellStyle name="Pre-inputted cells 3 3 33" xfId="24476"/>
    <cellStyle name="Pre-inputted cells 3 3 34" xfId="24477"/>
    <cellStyle name="Pre-inputted cells 3 3 35" xfId="24478"/>
    <cellStyle name="Pre-inputted cells 3 3 4" xfId="24479"/>
    <cellStyle name="Pre-inputted cells 3 3 5" xfId="24480"/>
    <cellStyle name="Pre-inputted cells 3 3 6" xfId="24481"/>
    <cellStyle name="Pre-inputted cells 3 3 7" xfId="24482"/>
    <cellStyle name="Pre-inputted cells 3 3 8" xfId="24483"/>
    <cellStyle name="Pre-inputted cells 3 3 9" xfId="24484"/>
    <cellStyle name="Pre-inputted cells 3 3_4 28 1_Asst_Health_Crit_AllTO_RIIO_20110714pm" xfId="24485"/>
    <cellStyle name="Pre-inputted cells 3 30" xfId="24486"/>
    <cellStyle name="Pre-inputted cells 3 31" xfId="24487"/>
    <cellStyle name="Pre-inputted cells 3 32" xfId="24488"/>
    <cellStyle name="Pre-inputted cells 3 33" xfId="24489"/>
    <cellStyle name="Pre-inputted cells 3 34" xfId="24490"/>
    <cellStyle name="Pre-inputted cells 3 35" xfId="24491"/>
    <cellStyle name="Pre-inputted cells 3 36" xfId="24492"/>
    <cellStyle name="Pre-inputted cells 3 37" xfId="24493"/>
    <cellStyle name="Pre-inputted cells 3 38" xfId="24494"/>
    <cellStyle name="Pre-inputted cells 3 39" xfId="24495"/>
    <cellStyle name="Pre-inputted cells 3 4" xfId="24496"/>
    <cellStyle name="Pre-inputted cells 3 4 10" xfId="24497"/>
    <cellStyle name="Pre-inputted cells 3 4 11" xfId="24498"/>
    <cellStyle name="Pre-inputted cells 3 4 12" xfId="24499"/>
    <cellStyle name="Pre-inputted cells 3 4 13" xfId="24500"/>
    <cellStyle name="Pre-inputted cells 3 4 14" xfId="24501"/>
    <cellStyle name="Pre-inputted cells 3 4 15" xfId="24502"/>
    <cellStyle name="Pre-inputted cells 3 4 16" xfId="24503"/>
    <cellStyle name="Pre-inputted cells 3 4 17" xfId="24504"/>
    <cellStyle name="Pre-inputted cells 3 4 18" xfId="24505"/>
    <cellStyle name="Pre-inputted cells 3 4 19" xfId="24506"/>
    <cellStyle name="Pre-inputted cells 3 4 2" xfId="24507"/>
    <cellStyle name="Pre-inputted cells 3 4 2 10" xfId="24508"/>
    <cellStyle name="Pre-inputted cells 3 4 2 11" xfId="24509"/>
    <cellStyle name="Pre-inputted cells 3 4 2 12" xfId="24510"/>
    <cellStyle name="Pre-inputted cells 3 4 2 13" xfId="24511"/>
    <cellStyle name="Pre-inputted cells 3 4 2 2" xfId="24512"/>
    <cellStyle name="Pre-inputted cells 3 4 2 3" xfId="24513"/>
    <cellStyle name="Pre-inputted cells 3 4 2 4" xfId="24514"/>
    <cellStyle name="Pre-inputted cells 3 4 2 5" xfId="24515"/>
    <cellStyle name="Pre-inputted cells 3 4 2 6" xfId="24516"/>
    <cellStyle name="Pre-inputted cells 3 4 2 7" xfId="24517"/>
    <cellStyle name="Pre-inputted cells 3 4 2 8" xfId="24518"/>
    <cellStyle name="Pre-inputted cells 3 4 2 9" xfId="24519"/>
    <cellStyle name="Pre-inputted cells 3 4 20" xfId="24520"/>
    <cellStyle name="Pre-inputted cells 3 4 21" xfId="24521"/>
    <cellStyle name="Pre-inputted cells 3 4 22" xfId="24522"/>
    <cellStyle name="Pre-inputted cells 3 4 23" xfId="24523"/>
    <cellStyle name="Pre-inputted cells 3 4 24" xfId="24524"/>
    <cellStyle name="Pre-inputted cells 3 4 25" xfId="24525"/>
    <cellStyle name="Pre-inputted cells 3 4 26" xfId="24526"/>
    <cellStyle name="Pre-inputted cells 3 4 27" xfId="24527"/>
    <cellStyle name="Pre-inputted cells 3 4 28" xfId="24528"/>
    <cellStyle name="Pre-inputted cells 3 4 29" xfId="24529"/>
    <cellStyle name="Pre-inputted cells 3 4 3" xfId="24530"/>
    <cellStyle name="Pre-inputted cells 3 4 30" xfId="24531"/>
    <cellStyle name="Pre-inputted cells 3 4 31" xfId="24532"/>
    <cellStyle name="Pre-inputted cells 3 4 32" xfId="24533"/>
    <cellStyle name="Pre-inputted cells 3 4 33" xfId="24534"/>
    <cellStyle name="Pre-inputted cells 3 4 34" xfId="24535"/>
    <cellStyle name="Pre-inputted cells 3 4 4" xfId="24536"/>
    <cellStyle name="Pre-inputted cells 3 4 5" xfId="24537"/>
    <cellStyle name="Pre-inputted cells 3 4 6" xfId="24538"/>
    <cellStyle name="Pre-inputted cells 3 4 7" xfId="24539"/>
    <cellStyle name="Pre-inputted cells 3 4 8" xfId="24540"/>
    <cellStyle name="Pre-inputted cells 3 4 9" xfId="24541"/>
    <cellStyle name="Pre-inputted cells 3 5" xfId="24542"/>
    <cellStyle name="Pre-inputted cells 3 5 10" xfId="24543"/>
    <cellStyle name="Pre-inputted cells 3 5 11" xfId="24544"/>
    <cellStyle name="Pre-inputted cells 3 5 12" xfId="24545"/>
    <cellStyle name="Pre-inputted cells 3 5 13" xfId="24546"/>
    <cellStyle name="Pre-inputted cells 3 5 14" xfId="24547"/>
    <cellStyle name="Pre-inputted cells 3 5 15" xfId="24548"/>
    <cellStyle name="Pre-inputted cells 3 5 16" xfId="24549"/>
    <cellStyle name="Pre-inputted cells 3 5 17" xfId="24550"/>
    <cellStyle name="Pre-inputted cells 3 5 18" xfId="24551"/>
    <cellStyle name="Pre-inputted cells 3 5 19" xfId="24552"/>
    <cellStyle name="Pre-inputted cells 3 5 2" xfId="24553"/>
    <cellStyle name="Pre-inputted cells 3 5 2 10" xfId="24554"/>
    <cellStyle name="Pre-inputted cells 3 5 2 11" xfId="24555"/>
    <cellStyle name="Pre-inputted cells 3 5 2 12" xfId="24556"/>
    <cellStyle name="Pre-inputted cells 3 5 2 13" xfId="24557"/>
    <cellStyle name="Pre-inputted cells 3 5 2 2" xfId="24558"/>
    <cellStyle name="Pre-inputted cells 3 5 2 3" xfId="24559"/>
    <cellStyle name="Pre-inputted cells 3 5 2 4" xfId="24560"/>
    <cellStyle name="Pre-inputted cells 3 5 2 5" xfId="24561"/>
    <cellStyle name="Pre-inputted cells 3 5 2 6" xfId="24562"/>
    <cellStyle name="Pre-inputted cells 3 5 2 7" xfId="24563"/>
    <cellStyle name="Pre-inputted cells 3 5 2 8" xfId="24564"/>
    <cellStyle name="Pre-inputted cells 3 5 2 9" xfId="24565"/>
    <cellStyle name="Pre-inputted cells 3 5 20" xfId="24566"/>
    <cellStyle name="Pre-inputted cells 3 5 21" xfId="24567"/>
    <cellStyle name="Pre-inputted cells 3 5 22" xfId="24568"/>
    <cellStyle name="Pre-inputted cells 3 5 23" xfId="24569"/>
    <cellStyle name="Pre-inputted cells 3 5 24" xfId="24570"/>
    <cellStyle name="Pre-inputted cells 3 5 25" xfId="24571"/>
    <cellStyle name="Pre-inputted cells 3 5 26" xfId="24572"/>
    <cellStyle name="Pre-inputted cells 3 5 27" xfId="24573"/>
    <cellStyle name="Pre-inputted cells 3 5 28" xfId="24574"/>
    <cellStyle name="Pre-inputted cells 3 5 29" xfId="24575"/>
    <cellStyle name="Pre-inputted cells 3 5 3" xfId="24576"/>
    <cellStyle name="Pre-inputted cells 3 5 30" xfId="24577"/>
    <cellStyle name="Pre-inputted cells 3 5 31" xfId="24578"/>
    <cellStyle name="Pre-inputted cells 3 5 32" xfId="24579"/>
    <cellStyle name="Pre-inputted cells 3 5 33" xfId="24580"/>
    <cellStyle name="Pre-inputted cells 3 5 34" xfId="24581"/>
    <cellStyle name="Pre-inputted cells 3 5 4" xfId="24582"/>
    <cellStyle name="Pre-inputted cells 3 5 5" xfId="24583"/>
    <cellStyle name="Pre-inputted cells 3 5 6" xfId="24584"/>
    <cellStyle name="Pre-inputted cells 3 5 7" xfId="24585"/>
    <cellStyle name="Pre-inputted cells 3 5 8" xfId="24586"/>
    <cellStyle name="Pre-inputted cells 3 5 9" xfId="24587"/>
    <cellStyle name="Pre-inputted cells 3 6" xfId="24588"/>
    <cellStyle name="Pre-inputted cells 3 6 10" xfId="24589"/>
    <cellStyle name="Pre-inputted cells 3 6 11" xfId="24590"/>
    <cellStyle name="Pre-inputted cells 3 6 12" xfId="24591"/>
    <cellStyle name="Pre-inputted cells 3 6 13" xfId="24592"/>
    <cellStyle name="Pre-inputted cells 3 6 2" xfId="24593"/>
    <cellStyle name="Pre-inputted cells 3 6 3" xfId="24594"/>
    <cellStyle name="Pre-inputted cells 3 6 4" xfId="24595"/>
    <cellStyle name="Pre-inputted cells 3 6 5" xfId="24596"/>
    <cellStyle name="Pre-inputted cells 3 6 6" xfId="24597"/>
    <cellStyle name="Pre-inputted cells 3 6 7" xfId="24598"/>
    <cellStyle name="Pre-inputted cells 3 6 8" xfId="24599"/>
    <cellStyle name="Pre-inputted cells 3 6 9" xfId="24600"/>
    <cellStyle name="Pre-inputted cells 3 7" xfId="24601"/>
    <cellStyle name="Pre-inputted cells 3 7 2" xfId="24602"/>
    <cellStyle name="Pre-inputted cells 3 7 2 2" xfId="24603"/>
    <cellStyle name="Pre-inputted cells 3 8" xfId="24604"/>
    <cellStyle name="Pre-inputted cells 3 9" xfId="24605"/>
    <cellStyle name="Pre-inputted cells 3_1.3s Accounting C Costs Scots" xfId="24606"/>
    <cellStyle name="Pre-inputted cells 30" xfId="24607"/>
    <cellStyle name="Pre-inputted cells 31" xfId="24608"/>
    <cellStyle name="Pre-inputted cells 32" xfId="24609"/>
    <cellStyle name="Pre-inputted cells 33" xfId="24610"/>
    <cellStyle name="Pre-inputted cells 34" xfId="24611"/>
    <cellStyle name="Pre-inputted cells 35" xfId="24612"/>
    <cellStyle name="Pre-inputted cells 36" xfId="24613"/>
    <cellStyle name="Pre-inputted cells 37" xfId="24614"/>
    <cellStyle name="Pre-inputted cells 38" xfId="24615"/>
    <cellStyle name="Pre-inputted cells 39" xfId="24616"/>
    <cellStyle name="Pre-inputted cells 4" xfId="24617"/>
    <cellStyle name="Pre-inputted cells 4 10" xfId="24618"/>
    <cellStyle name="Pre-inputted cells 4 11" xfId="24619"/>
    <cellStyle name="Pre-inputted cells 4 12" xfId="24620"/>
    <cellStyle name="Pre-inputted cells 4 13" xfId="24621"/>
    <cellStyle name="Pre-inputted cells 4 14" xfId="24622"/>
    <cellStyle name="Pre-inputted cells 4 15" xfId="24623"/>
    <cellStyle name="Pre-inputted cells 4 16" xfId="24624"/>
    <cellStyle name="Pre-inputted cells 4 17" xfId="24625"/>
    <cellStyle name="Pre-inputted cells 4 18" xfId="24626"/>
    <cellStyle name="Pre-inputted cells 4 19" xfId="24627"/>
    <cellStyle name="Pre-inputted cells 4 2" xfId="24628"/>
    <cellStyle name="Pre-inputted cells 4 2 10" xfId="24629"/>
    <cellStyle name="Pre-inputted cells 4 2 11" xfId="24630"/>
    <cellStyle name="Pre-inputted cells 4 2 12" xfId="24631"/>
    <cellStyle name="Pre-inputted cells 4 2 13" xfId="24632"/>
    <cellStyle name="Pre-inputted cells 4 2 14" xfId="24633"/>
    <cellStyle name="Pre-inputted cells 4 2 15" xfId="24634"/>
    <cellStyle name="Pre-inputted cells 4 2 16" xfId="24635"/>
    <cellStyle name="Pre-inputted cells 4 2 17" xfId="24636"/>
    <cellStyle name="Pre-inputted cells 4 2 18" xfId="24637"/>
    <cellStyle name="Pre-inputted cells 4 2 19" xfId="24638"/>
    <cellStyle name="Pre-inputted cells 4 2 2" xfId="24639"/>
    <cellStyle name="Pre-inputted cells 4 2 2 10" xfId="24640"/>
    <cellStyle name="Pre-inputted cells 4 2 2 11" xfId="24641"/>
    <cellStyle name="Pre-inputted cells 4 2 2 12" xfId="24642"/>
    <cellStyle name="Pre-inputted cells 4 2 2 13" xfId="24643"/>
    <cellStyle name="Pre-inputted cells 4 2 2 14" xfId="24644"/>
    <cellStyle name="Pre-inputted cells 4 2 2 15" xfId="24645"/>
    <cellStyle name="Pre-inputted cells 4 2 2 16" xfId="24646"/>
    <cellStyle name="Pre-inputted cells 4 2 2 17" xfId="24647"/>
    <cellStyle name="Pre-inputted cells 4 2 2 18" xfId="24648"/>
    <cellStyle name="Pre-inputted cells 4 2 2 19" xfId="24649"/>
    <cellStyle name="Pre-inputted cells 4 2 2 2" xfId="24650"/>
    <cellStyle name="Pre-inputted cells 4 2 2 2 10" xfId="24651"/>
    <cellStyle name="Pre-inputted cells 4 2 2 2 11" xfId="24652"/>
    <cellStyle name="Pre-inputted cells 4 2 2 2 12" xfId="24653"/>
    <cellStyle name="Pre-inputted cells 4 2 2 2 13" xfId="24654"/>
    <cellStyle name="Pre-inputted cells 4 2 2 2 14" xfId="24655"/>
    <cellStyle name="Pre-inputted cells 4 2 2 2 15" xfId="24656"/>
    <cellStyle name="Pre-inputted cells 4 2 2 2 16" xfId="24657"/>
    <cellStyle name="Pre-inputted cells 4 2 2 2 17" xfId="24658"/>
    <cellStyle name="Pre-inputted cells 4 2 2 2 18" xfId="24659"/>
    <cellStyle name="Pre-inputted cells 4 2 2 2 19" xfId="24660"/>
    <cellStyle name="Pre-inputted cells 4 2 2 2 2" xfId="24661"/>
    <cellStyle name="Pre-inputted cells 4 2 2 2 2 10" xfId="24662"/>
    <cellStyle name="Pre-inputted cells 4 2 2 2 2 11" xfId="24663"/>
    <cellStyle name="Pre-inputted cells 4 2 2 2 2 12" xfId="24664"/>
    <cellStyle name="Pre-inputted cells 4 2 2 2 2 13" xfId="24665"/>
    <cellStyle name="Pre-inputted cells 4 2 2 2 2 2" xfId="24666"/>
    <cellStyle name="Pre-inputted cells 4 2 2 2 2 3" xfId="24667"/>
    <cellStyle name="Pre-inputted cells 4 2 2 2 2 4" xfId="24668"/>
    <cellStyle name="Pre-inputted cells 4 2 2 2 2 5" xfId="24669"/>
    <cellStyle name="Pre-inputted cells 4 2 2 2 2 6" xfId="24670"/>
    <cellStyle name="Pre-inputted cells 4 2 2 2 2 7" xfId="24671"/>
    <cellStyle name="Pre-inputted cells 4 2 2 2 2 8" xfId="24672"/>
    <cellStyle name="Pre-inputted cells 4 2 2 2 2 9" xfId="24673"/>
    <cellStyle name="Pre-inputted cells 4 2 2 2 20" xfId="24674"/>
    <cellStyle name="Pre-inputted cells 4 2 2 2 21" xfId="24675"/>
    <cellStyle name="Pre-inputted cells 4 2 2 2 22" xfId="24676"/>
    <cellStyle name="Pre-inputted cells 4 2 2 2 23" xfId="24677"/>
    <cellStyle name="Pre-inputted cells 4 2 2 2 24" xfId="24678"/>
    <cellStyle name="Pre-inputted cells 4 2 2 2 25" xfId="24679"/>
    <cellStyle name="Pre-inputted cells 4 2 2 2 26" xfId="24680"/>
    <cellStyle name="Pre-inputted cells 4 2 2 2 27" xfId="24681"/>
    <cellStyle name="Pre-inputted cells 4 2 2 2 28" xfId="24682"/>
    <cellStyle name="Pre-inputted cells 4 2 2 2 29" xfId="24683"/>
    <cellStyle name="Pre-inputted cells 4 2 2 2 3" xfId="24684"/>
    <cellStyle name="Pre-inputted cells 4 2 2 2 30" xfId="24685"/>
    <cellStyle name="Pre-inputted cells 4 2 2 2 31" xfId="24686"/>
    <cellStyle name="Pre-inputted cells 4 2 2 2 32" xfId="24687"/>
    <cellStyle name="Pre-inputted cells 4 2 2 2 33" xfId="24688"/>
    <cellStyle name="Pre-inputted cells 4 2 2 2 34" xfId="24689"/>
    <cellStyle name="Pre-inputted cells 4 2 2 2 4" xfId="24690"/>
    <cellStyle name="Pre-inputted cells 4 2 2 2 5" xfId="24691"/>
    <cellStyle name="Pre-inputted cells 4 2 2 2 6" xfId="24692"/>
    <cellStyle name="Pre-inputted cells 4 2 2 2 7" xfId="24693"/>
    <cellStyle name="Pre-inputted cells 4 2 2 2 8" xfId="24694"/>
    <cellStyle name="Pre-inputted cells 4 2 2 2 9" xfId="24695"/>
    <cellStyle name="Pre-inputted cells 4 2 2 20" xfId="24696"/>
    <cellStyle name="Pre-inputted cells 4 2 2 21" xfId="24697"/>
    <cellStyle name="Pre-inputted cells 4 2 2 22" xfId="24698"/>
    <cellStyle name="Pre-inputted cells 4 2 2 23" xfId="24699"/>
    <cellStyle name="Pre-inputted cells 4 2 2 24" xfId="24700"/>
    <cellStyle name="Pre-inputted cells 4 2 2 25" xfId="24701"/>
    <cellStyle name="Pre-inputted cells 4 2 2 26" xfId="24702"/>
    <cellStyle name="Pre-inputted cells 4 2 2 27" xfId="24703"/>
    <cellStyle name="Pre-inputted cells 4 2 2 28" xfId="24704"/>
    <cellStyle name="Pre-inputted cells 4 2 2 29" xfId="24705"/>
    <cellStyle name="Pre-inputted cells 4 2 2 3" xfId="24706"/>
    <cellStyle name="Pre-inputted cells 4 2 2 3 10" xfId="24707"/>
    <cellStyle name="Pre-inputted cells 4 2 2 3 11" xfId="24708"/>
    <cellStyle name="Pre-inputted cells 4 2 2 3 12" xfId="24709"/>
    <cellStyle name="Pre-inputted cells 4 2 2 3 13" xfId="24710"/>
    <cellStyle name="Pre-inputted cells 4 2 2 3 2" xfId="24711"/>
    <cellStyle name="Pre-inputted cells 4 2 2 3 3" xfId="24712"/>
    <cellStyle name="Pre-inputted cells 4 2 2 3 4" xfId="24713"/>
    <cellStyle name="Pre-inputted cells 4 2 2 3 5" xfId="24714"/>
    <cellStyle name="Pre-inputted cells 4 2 2 3 6" xfId="24715"/>
    <cellStyle name="Pre-inputted cells 4 2 2 3 7" xfId="24716"/>
    <cellStyle name="Pre-inputted cells 4 2 2 3 8" xfId="24717"/>
    <cellStyle name="Pre-inputted cells 4 2 2 3 9" xfId="24718"/>
    <cellStyle name="Pre-inputted cells 4 2 2 30" xfId="24719"/>
    <cellStyle name="Pre-inputted cells 4 2 2 31" xfId="24720"/>
    <cellStyle name="Pre-inputted cells 4 2 2 32" xfId="24721"/>
    <cellStyle name="Pre-inputted cells 4 2 2 33" xfId="24722"/>
    <cellStyle name="Pre-inputted cells 4 2 2 34" xfId="24723"/>
    <cellStyle name="Pre-inputted cells 4 2 2 35" xfId="24724"/>
    <cellStyle name="Pre-inputted cells 4 2 2 4" xfId="24725"/>
    <cellStyle name="Pre-inputted cells 4 2 2 5" xfId="24726"/>
    <cellStyle name="Pre-inputted cells 4 2 2 6" xfId="24727"/>
    <cellStyle name="Pre-inputted cells 4 2 2 7" xfId="24728"/>
    <cellStyle name="Pre-inputted cells 4 2 2 8" xfId="24729"/>
    <cellStyle name="Pre-inputted cells 4 2 2 9" xfId="24730"/>
    <cellStyle name="Pre-inputted cells 4 2 2_4 28 1_Asst_Health_Crit_AllTO_RIIO_20110714pm" xfId="24731"/>
    <cellStyle name="Pre-inputted cells 4 2 20" xfId="24732"/>
    <cellStyle name="Pre-inputted cells 4 2 21" xfId="24733"/>
    <cellStyle name="Pre-inputted cells 4 2 22" xfId="24734"/>
    <cellStyle name="Pre-inputted cells 4 2 23" xfId="24735"/>
    <cellStyle name="Pre-inputted cells 4 2 24" xfId="24736"/>
    <cellStyle name="Pre-inputted cells 4 2 25" xfId="24737"/>
    <cellStyle name="Pre-inputted cells 4 2 26" xfId="24738"/>
    <cellStyle name="Pre-inputted cells 4 2 27" xfId="24739"/>
    <cellStyle name="Pre-inputted cells 4 2 28" xfId="24740"/>
    <cellStyle name="Pre-inputted cells 4 2 29" xfId="24741"/>
    <cellStyle name="Pre-inputted cells 4 2 3" xfId="24742"/>
    <cellStyle name="Pre-inputted cells 4 2 3 10" xfId="24743"/>
    <cellStyle name="Pre-inputted cells 4 2 3 11" xfId="24744"/>
    <cellStyle name="Pre-inputted cells 4 2 3 12" xfId="24745"/>
    <cellStyle name="Pre-inputted cells 4 2 3 13" xfId="24746"/>
    <cellStyle name="Pre-inputted cells 4 2 3 14" xfId="24747"/>
    <cellStyle name="Pre-inputted cells 4 2 3 15" xfId="24748"/>
    <cellStyle name="Pre-inputted cells 4 2 3 16" xfId="24749"/>
    <cellStyle name="Pre-inputted cells 4 2 3 17" xfId="24750"/>
    <cellStyle name="Pre-inputted cells 4 2 3 18" xfId="24751"/>
    <cellStyle name="Pre-inputted cells 4 2 3 19" xfId="24752"/>
    <cellStyle name="Pre-inputted cells 4 2 3 2" xfId="24753"/>
    <cellStyle name="Pre-inputted cells 4 2 3 2 10" xfId="24754"/>
    <cellStyle name="Pre-inputted cells 4 2 3 2 11" xfId="24755"/>
    <cellStyle name="Pre-inputted cells 4 2 3 2 12" xfId="24756"/>
    <cellStyle name="Pre-inputted cells 4 2 3 2 13" xfId="24757"/>
    <cellStyle name="Pre-inputted cells 4 2 3 2 2" xfId="24758"/>
    <cellStyle name="Pre-inputted cells 4 2 3 2 3" xfId="24759"/>
    <cellStyle name="Pre-inputted cells 4 2 3 2 4" xfId="24760"/>
    <cellStyle name="Pre-inputted cells 4 2 3 2 5" xfId="24761"/>
    <cellStyle name="Pre-inputted cells 4 2 3 2 6" xfId="24762"/>
    <cellStyle name="Pre-inputted cells 4 2 3 2 7" xfId="24763"/>
    <cellStyle name="Pre-inputted cells 4 2 3 2 8" xfId="24764"/>
    <cellStyle name="Pre-inputted cells 4 2 3 2 9" xfId="24765"/>
    <cellStyle name="Pre-inputted cells 4 2 3 20" xfId="24766"/>
    <cellStyle name="Pre-inputted cells 4 2 3 21" xfId="24767"/>
    <cellStyle name="Pre-inputted cells 4 2 3 22" xfId="24768"/>
    <cellStyle name="Pre-inputted cells 4 2 3 23" xfId="24769"/>
    <cellStyle name="Pre-inputted cells 4 2 3 24" xfId="24770"/>
    <cellStyle name="Pre-inputted cells 4 2 3 25" xfId="24771"/>
    <cellStyle name="Pre-inputted cells 4 2 3 26" xfId="24772"/>
    <cellStyle name="Pre-inputted cells 4 2 3 27" xfId="24773"/>
    <cellStyle name="Pre-inputted cells 4 2 3 28" xfId="24774"/>
    <cellStyle name="Pre-inputted cells 4 2 3 29" xfId="24775"/>
    <cellStyle name="Pre-inputted cells 4 2 3 3" xfId="24776"/>
    <cellStyle name="Pre-inputted cells 4 2 3 30" xfId="24777"/>
    <cellStyle name="Pre-inputted cells 4 2 3 31" xfId="24778"/>
    <cellStyle name="Pre-inputted cells 4 2 3 32" xfId="24779"/>
    <cellStyle name="Pre-inputted cells 4 2 3 33" xfId="24780"/>
    <cellStyle name="Pre-inputted cells 4 2 3 34" xfId="24781"/>
    <cellStyle name="Pre-inputted cells 4 2 3 4" xfId="24782"/>
    <cellStyle name="Pre-inputted cells 4 2 3 5" xfId="24783"/>
    <cellStyle name="Pre-inputted cells 4 2 3 6" xfId="24784"/>
    <cellStyle name="Pre-inputted cells 4 2 3 7" xfId="24785"/>
    <cellStyle name="Pre-inputted cells 4 2 3 8" xfId="24786"/>
    <cellStyle name="Pre-inputted cells 4 2 3 9" xfId="24787"/>
    <cellStyle name="Pre-inputted cells 4 2 30" xfId="24788"/>
    <cellStyle name="Pre-inputted cells 4 2 31" xfId="24789"/>
    <cellStyle name="Pre-inputted cells 4 2 32" xfId="24790"/>
    <cellStyle name="Pre-inputted cells 4 2 33" xfId="24791"/>
    <cellStyle name="Pre-inputted cells 4 2 34" xfId="24792"/>
    <cellStyle name="Pre-inputted cells 4 2 35" xfId="24793"/>
    <cellStyle name="Pre-inputted cells 4 2 36" xfId="24794"/>
    <cellStyle name="Pre-inputted cells 4 2 37" xfId="24795"/>
    <cellStyle name="Pre-inputted cells 4 2 38" xfId="24796"/>
    <cellStyle name="Pre-inputted cells 4 2 4" xfId="24797"/>
    <cellStyle name="Pre-inputted cells 4 2 4 10" xfId="24798"/>
    <cellStyle name="Pre-inputted cells 4 2 4 11" xfId="24799"/>
    <cellStyle name="Pre-inputted cells 4 2 4 12" xfId="24800"/>
    <cellStyle name="Pre-inputted cells 4 2 4 13" xfId="24801"/>
    <cellStyle name="Pre-inputted cells 4 2 4 14" xfId="24802"/>
    <cellStyle name="Pre-inputted cells 4 2 4 15" xfId="24803"/>
    <cellStyle name="Pre-inputted cells 4 2 4 16" xfId="24804"/>
    <cellStyle name="Pre-inputted cells 4 2 4 17" xfId="24805"/>
    <cellStyle name="Pre-inputted cells 4 2 4 18" xfId="24806"/>
    <cellStyle name="Pre-inputted cells 4 2 4 19" xfId="24807"/>
    <cellStyle name="Pre-inputted cells 4 2 4 2" xfId="24808"/>
    <cellStyle name="Pre-inputted cells 4 2 4 2 10" xfId="24809"/>
    <cellStyle name="Pre-inputted cells 4 2 4 2 11" xfId="24810"/>
    <cellStyle name="Pre-inputted cells 4 2 4 2 12" xfId="24811"/>
    <cellStyle name="Pre-inputted cells 4 2 4 2 13" xfId="24812"/>
    <cellStyle name="Pre-inputted cells 4 2 4 2 2" xfId="24813"/>
    <cellStyle name="Pre-inputted cells 4 2 4 2 3" xfId="24814"/>
    <cellStyle name="Pre-inputted cells 4 2 4 2 4" xfId="24815"/>
    <cellStyle name="Pre-inputted cells 4 2 4 2 5" xfId="24816"/>
    <cellStyle name="Pre-inputted cells 4 2 4 2 6" xfId="24817"/>
    <cellStyle name="Pre-inputted cells 4 2 4 2 7" xfId="24818"/>
    <cellStyle name="Pre-inputted cells 4 2 4 2 8" xfId="24819"/>
    <cellStyle name="Pre-inputted cells 4 2 4 2 9" xfId="24820"/>
    <cellStyle name="Pre-inputted cells 4 2 4 20" xfId="24821"/>
    <cellStyle name="Pre-inputted cells 4 2 4 21" xfId="24822"/>
    <cellStyle name="Pre-inputted cells 4 2 4 22" xfId="24823"/>
    <cellStyle name="Pre-inputted cells 4 2 4 23" xfId="24824"/>
    <cellStyle name="Pre-inputted cells 4 2 4 24" xfId="24825"/>
    <cellStyle name="Pre-inputted cells 4 2 4 25" xfId="24826"/>
    <cellStyle name="Pre-inputted cells 4 2 4 26" xfId="24827"/>
    <cellStyle name="Pre-inputted cells 4 2 4 27" xfId="24828"/>
    <cellStyle name="Pre-inputted cells 4 2 4 28" xfId="24829"/>
    <cellStyle name="Pre-inputted cells 4 2 4 29" xfId="24830"/>
    <cellStyle name="Pre-inputted cells 4 2 4 3" xfId="24831"/>
    <cellStyle name="Pre-inputted cells 4 2 4 30" xfId="24832"/>
    <cellStyle name="Pre-inputted cells 4 2 4 31" xfId="24833"/>
    <cellStyle name="Pre-inputted cells 4 2 4 32" xfId="24834"/>
    <cellStyle name="Pre-inputted cells 4 2 4 33" xfId="24835"/>
    <cellStyle name="Pre-inputted cells 4 2 4 34" xfId="24836"/>
    <cellStyle name="Pre-inputted cells 4 2 4 4" xfId="24837"/>
    <cellStyle name="Pre-inputted cells 4 2 4 5" xfId="24838"/>
    <cellStyle name="Pre-inputted cells 4 2 4 6" xfId="24839"/>
    <cellStyle name="Pre-inputted cells 4 2 4 7" xfId="24840"/>
    <cellStyle name="Pre-inputted cells 4 2 4 8" xfId="24841"/>
    <cellStyle name="Pre-inputted cells 4 2 4 9" xfId="24842"/>
    <cellStyle name="Pre-inputted cells 4 2 5" xfId="24843"/>
    <cellStyle name="Pre-inputted cells 4 2 5 10" xfId="24844"/>
    <cellStyle name="Pre-inputted cells 4 2 5 11" xfId="24845"/>
    <cellStyle name="Pre-inputted cells 4 2 5 12" xfId="24846"/>
    <cellStyle name="Pre-inputted cells 4 2 5 13" xfId="24847"/>
    <cellStyle name="Pre-inputted cells 4 2 5 2" xfId="24848"/>
    <cellStyle name="Pre-inputted cells 4 2 5 3" xfId="24849"/>
    <cellStyle name="Pre-inputted cells 4 2 5 4" xfId="24850"/>
    <cellStyle name="Pre-inputted cells 4 2 5 5" xfId="24851"/>
    <cellStyle name="Pre-inputted cells 4 2 5 6" xfId="24852"/>
    <cellStyle name="Pre-inputted cells 4 2 5 7" xfId="24853"/>
    <cellStyle name="Pre-inputted cells 4 2 5 8" xfId="24854"/>
    <cellStyle name="Pre-inputted cells 4 2 5 9" xfId="24855"/>
    <cellStyle name="Pre-inputted cells 4 2 6" xfId="24856"/>
    <cellStyle name="Pre-inputted cells 4 2 7" xfId="24857"/>
    <cellStyle name="Pre-inputted cells 4 2 8" xfId="24858"/>
    <cellStyle name="Pre-inputted cells 4 2 9" xfId="24859"/>
    <cellStyle name="Pre-inputted cells 4 2_4 28 1_Asst_Health_Crit_AllTO_RIIO_20110714pm" xfId="24860"/>
    <cellStyle name="Pre-inputted cells 4 20" xfId="24861"/>
    <cellStyle name="Pre-inputted cells 4 21" xfId="24862"/>
    <cellStyle name="Pre-inputted cells 4 22" xfId="24863"/>
    <cellStyle name="Pre-inputted cells 4 23" xfId="24864"/>
    <cellStyle name="Pre-inputted cells 4 24" xfId="24865"/>
    <cellStyle name="Pre-inputted cells 4 25" xfId="24866"/>
    <cellStyle name="Pre-inputted cells 4 26" xfId="24867"/>
    <cellStyle name="Pre-inputted cells 4 27" xfId="24868"/>
    <cellStyle name="Pre-inputted cells 4 28" xfId="24869"/>
    <cellStyle name="Pre-inputted cells 4 29" xfId="24870"/>
    <cellStyle name="Pre-inputted cells 4 3" xfId="24871"/>
    <cellStyle name="Pre-inputted cells 4 3 10" xfId="24872"/>
    <cellStyle name="Pre-inputted cells 4 3 11" xfId="24873"/>
    <cellStyle name="Pre-inputted cells 4 3 12" xfId="24874"/>
    <cellStyle name="Pre-inputted cells 4 3 13" xfId="24875"/>
    <cellStyle name="Pre-inputted cells 4 3 14" xfId="24876"/>
    <cellStyle name="Pre-inputted cells 4 3 15" xfId="24877"/>
    <cellStyle name="Pre-inputted cells 4 3 16" xfId="24878"/>
    <cellStyle name="Pre-inputted cells 4 3 17" xfId="24879"/>
    <cellStyle name="Pre-inputted cells 4 3 18" xfId="24880"/>
    <cellStyle name="Pre-inputted cells 4 3 19" xfId="24881"/>
    <cellStyle name="Pre-inputted cells 4 3 2" xfId="24882"/>
    <cellStyle name="Pre-inputted cells 4 3 2 10" xfId="24883"/>
    <cellStyle name="Pre-inputted cells 4 3 2 11" xfId="24884"/>
    <cellStyle name="Pre-inputted cells 4 3 2 12" xfId="24885"/>
    <cellStyle name="Pre-inputted cells 4 3 2 13" xfId="24886"/>
    <cellStyle name="Pre-inputted cells 4 3 2 14" xfId="24887"/>
    <cellStyle name="Pre-inputted cells 4 3 2 15" xfId="24888"/>
    <cellStyle name="Pre-inputted cells 4 3 2 16" xfId="24889"/>
    <cellStyle name="Pre-inputted cells 4 3 2 17" xfId="24890"/>
    <cellStyle name="Pre-inputted cells 4 3 2 18" xfId="24891"/>
    <cellStyle name="Pre-inputted cells 4 3 2 19" xfId="24892"/>
    <cellStyle name="Pre-inputted cells 4 3 2 2" xfId="24893"/>
    <cellStyle name="Pre-inputted cells 4 3 2 2 10" xfId="24894"/>
    <cellStyle name="Pre-inputted cells 4 3 2 2 11" xfId="24895"/>
    <cellStyle name="Pre-inputted cells 4 3 2 2 12" xfId="24896"/>
    <cellStyle name="Pre-inputted cells 4 3 2 2 13" xfId="24897"/>
    <cellStyle name="Pre-inputted cells 4 3 2 2 2" xfId="24898"/>
    <cellStyle name="Pre-inputted cells 4 3 2 2 3" xfId="24899"/>
    <cellStyle name="Pre-inputted cells 4 3 2 2 4" xfId="24900"/>
    <cellStyle name="Pre-inputted cells 4 3 2 2 5" xfId="24901"/>
    <cellStyle name="Pre-inputted cells 4 3 2 2 6" xfId="24902"/>
    <cellStyle name="Pre-inputted cells 4 3 2 2 7" xfId="24903"/>
    <cellStyle name="Pre-inputted cells 4 3 2 2 8" xfId="24904"/>
    <cellStyle name="Pre-inputted cells 4 3 2 2 9" xfId="24905"/>
    <cellStyle name="Pre-inputted cells 4 3 2 20" xfId="24906"/>
    <cellStyle name="Pre-inputted cells 4 3 2 21" xfId="24907"/>
    <cellStyle name="Pre-inputted cells 4 3 2 22" xfId="24908"/>
    <cellStyle name="Pre-inputted cells 4 3 2 23" xfId="24909"/>
    <cellStyle name="Pre-inputted cells 4 3 2 24" xfId="24910"/>
    <cellStyle name="Pre-inputted cells 4 3 2 25" xfId="24911"/>
    <cellStyle name="Pre-inputted cells 4 3 2 26" xfId="24912"/>
    <cellStyle name="Pre-inputted cells 4 3 2 27" xfId="24913"/>
    <cellStyle name="Pre-inputted cells 4 3 2 28" xfId="24914"/>
    <cellStyle name="Pre-inputted cells 4 3 2 29" xfId="24915"/>
    <cellStyle name="Pre-inputted cells 4 3 2 3" xfId="24916"/>
    <cellStyle name="Pre-inputted cells 4 3 2 30" xfId="24917"/>
    <cellStyle name="Pre-inputted cells 4 3 2 31" xfId="24918"/>
    <cellStyle name="Pre-inputted cells 4 3 2 32" xfId="24919"/>
    <cellStyle name="Pre-inputted cells 4 3 2 33" xfId="24920"/>
    <cellStyle name="Pre-inputted cells 4 3 2 34" xfId="24921"/>
    <cellStyle name="Pre-inputted cells 4 3 2 4" xfId="24922"/>
    <cellStyle name="Pre-inputted cells 4 3 2 5" xfId="24923"/>
    <cellStyle name="Pre-inputted cells 4 3 2 6" xfId="24924"/>
    <cellStyle name="Pre-inputted cells 4 3 2 7" xfId="24925"/>
    <cellStyle name="Pre-inputted cells 4 3 2 8" xfId="24926"/>
    <cellStyle name="Pre-inputted cells 4 3 2 9" xfId="24927"/>
    <cellStyle name="Pre-inputted cells 4 3 20" xfId="24928"/>
    <cellStyle name="Pre-inputted cells 4 3 21" xfId="24929"/>
    <cellStyle name="Pre-inputted cells 4 3 22" xfId="24930"/>
    <cellStyle name="Pre-inputted cells 4 3 23" xfId="24931"/>
    <cellStyle name="Pre-inputted cells 4 3 24" xfId="24932"/>
    <cellStyle name="Pre-inputted cells 4 3 25" xfId="24933"/>
    <cellStyle name="Pre-inputted cells 4 3 26" xfId="24934"/>
    <cellStyle name="Pre-inputted cells 4 3 27" xfId="24935"/>
    <cellStyle name="Pre-inputted cells 4 3 28" xfId="24936"/>
    <cellStyle name="Pre-inputted cells 4 3 29" xfId="24937"/>
    <cellStyle name="Pre-inputted cells 4 3 3" xfId="24938"/>
    <cellStyle name="Pre-inputted cells 4 3 3 10" xfId="24939"/>
    <cellStyle name="Pre-inputted cells 4 3 3 11" xfId="24940"/>
    <cellStyle name="Pre-inputted cells 4 3 3 12" xfId="24941"/>
    <cellStyle name="Pre-inputted cells 4 3 3 13" xfId="24942"/>
    <cellStyle name="Pre-inputted cells 4 3 3 2" xfId="24943"/>
    <cellStyle name="Pre-inputted cells 4 3 3 3" xfId="24944"/>
    <cellStyle name="Pre-inputted cells 4 3 3 4" xfId="24945"/>
    <cellStyle name="Pre-inputted cells 4 3 3 5" xfId="24946"/>
    <cellStyle name="Pre-inputted cells 4 3 3 6" xfId="24947"/>
    <cellStyle name="Pre-inputted cells 4 3 3 7" xfId="24948"/>
    <cellStyle name="Pre-inputted cells 4 3 3 8" xfId="24949"/>
    <cellStyle name="Pre-inputted cells 4 3 3 9" xfId="24950"/>
    <cellStyle name="Pre-inputted cells 4 3 30" xfId="24951"/>
    <cellStyle name="Pre-inputted cells 4 3 31" xfId="24952"/>
    <cellStyle name="Pre-inputted cells 4 3 32" xfId="24953"/>
    <cellStyle name="Pre-inputted cells 4 3 33" xfId="24954"/>
    <cellStyle name="Pre-inputted cells 4 3 34" xfId="24955"/>
    <cellStyle name="Pre-inputted cells 4 3 35" xfId="24956"/>
    <cellStyle name="Pre-inputted cells 4 3 4" xfId="24957"/>
    <cellStyle name="Pre-inputted cells 4 3 5" xfId="24958"/>
    <cellStyle name="Pre-inputted cells 4 3 6" xfId="24959"/>
    <cellStyle name="Pre-inputted cells 4 3 7" xfId="24960"/>
    <cellStyle name="Pre-inputted cells 4 3 8" xfId="24961"/>
    <cellStyle name="Pre-inputted cells 4 3 9" xfId="24962"/>
    <cellStyle name="Pre-inputted cells 4 3_4 28 1_Asst_Health_Crit_AllTO_RIIO_20110714pm" xfId="24963"/>
    <cellStyle name="Pre-inputted cells 4 30" xfId="24964"/>
    <cellStyle name="Pre-inputted cells 4 31" xfId="24965"/>
    <cellStyle name="Pre-inputted cells 4 32" xfId="24966"/>
    <cellStyle name="Pre-inputted cells 4 33" xfId="24967"/>
    <cellStyle name="Pre-inputted cells 4 34" xfId="24968"/>
    <cellStyle name="Pre-inputted cells 4 35" xfId="24969"/>
    <cellStyle name="Pre-inputted cells 4 36" xfId="24970"/>
    <cellStyle name="Pre-inputted cells 4 37" xfId="24971"/>
    <cellStyle name="Pre-inputted cells 4 38" xfId="24972"/>
    <cellStyle name="Pre-inputted cells 4 39" xfId="24973"/>
    <cellStyle name="Pre-inputted cells 4 4" xfId="24974"/>
    <cellStyle name="Pre-inputted cells 4 4 10" xfId="24975"/>
    <cellStyle name="Pre-inputted cells 4 4 11" xfId="24976"/>
    <cellStyle name="Pre-inputted cells 4 4 12" xfId="24977"/>
    <cellStyle name="Pre-inputted cells 4 4 13" xfId="24978"/>
    <cellStyle name="Pre-inputted cells 4 4 14" xfId="24979"/>
    <cellStyle name="Pre-inputted cells 4 4 15" xfId="24980"/>
    <cellStyle name="Pre-inputted cells 4 4 16" xfId="24981"/>
    <cellStyle name="Pre-inputted cells 4 4 17" xfId="24982"/>
    <cellStyle name="Pre-inputted cells 4 4 18" xfId="24983"/>
    <cellStyle name="Pre-inputted cells 4 4 19" xfId="24984"/>
    <cellStyle name="Pre-inputted cells 4 4 2" xfId="24985"/>
    <cellStyle name="Pre-inputted cells 4 4 2 10" xfId="24986"/>
    <cellStyle name="Pre-inputted cells 4 4 2 11" xfId="24987"/>
    <cellStyle name="Pre-inputted cells 4 4 2 12" xfId="24988"/>
    <cellStyle name="Pre-inputted cells 4 4 2 13" xfId="24989"/>
    <cellStyle name="Pre-inputted cells 4 4 2 2" xfId="24990"/>
    <cellStyle name="Pre-inputted cells 4 4 2 3" xfId="24991"/>
    <cellStyle name="Pre-inputted cells 4 4 2 4" xfId="24992"/>
    <cellStyle name="Pre-inputted cells 4 4 2 5" xfId="24993"/>
    <cellStyle name="Pre-inputted cells 4 4 2 6" xfId="24994"/>
    <cellStyle name="Pre-inputted cells 4 4 2 7" xfId="24995"/>
    <cellStyle name="Pre-inputted cells 4 4 2 8" xfId="24996"/>
    <cellStyle name="Pre-inputted cells 4 4 2 9" xfId="24997"/>
    <cellStyle name="Pre-inputted cells 4 4 20" xfId="24998"/>
    <cellStyle name="Pre-inputted cells 4 4 21" xfId="24999"/>
    <cellStyle name="Pre-inputted cells 4 4 22" xfId="25000"/>
    <cellStyle name="Pre-inputted cells 4 4 23" xfId="25001"/>
    <cellStyle name="Pre-inputted cells 4 4 24" xfId="25002"/>
    <cellStyle name="Pre-inputted cells 4 4 25" xfId="25003"/>
    <cellStyle name="Pre-inputted cells 4 4 26" xfId="25004"/>
    <cellStyle name="Pre-inputted cells 4 4 27" xfId="25005"/>
    <cellStyle name="Pre-inputted cells 4 4 28" xfId="25006"/>
    <cellStyle name="Pre-inputted cells 4 4 29" xfId="25007"/>
    <cellStyle name="Pre-inputted cells 4 4 3" xfId="25008"/>
    <cellStyle name="Pre-inputted cells 4 4 30" xfId="25009"/>
    <cellStyle name="Pre-inputted cells 4 4 31" xfId="25010"/>
    <cellStyle name="Pre-inputted cells 4 4 32" xfId="25011"/>
    <cellStyle name="Pre-inputted cells 4 4 33" xfId="25012"/>
    <cellStyle name="Pre-inputted cells 4 4 34" xfId="25013"/>
    <cellStyle name="Pre-inputted cells 4 4 4" xfId="25014"/>
    <cellStyle name="Pre-inputted cells 4 4 5" xfId="25015"/>
    <cellStyle name="Pre-inputted cells 4 4 6" xfId="25016"/>
    <cellStyle name="Pre-inputted cells 4 4 7" xfId="25017"/>
    <cellStyle name="Pre-inputted cells 4 4 8" xfId="25018"/>
    <cellStyle name="Pre-inputted cells 4 4 9" xfId="25019"/>
    <cellStyle name="Pre-inputted cells 4 5" xfId="25020"/>
    <cellStyle name="Pre-inputted cells 4 5 10" xfId="25021"/>
    <cellStyle name="Pre-inputted cells 4 5 11" xfId="25022"/>
    <cellStyle name="Pre-inputted cells 4 5 12" xfId="25023"/>
    <cellStyle name="Pre-inputted cells 4 5 13" xfId="25024"/>
    <cellStyle name="Pre-inputted cells 4 5 14" xfId="25025"/>
    <cellStyle name="Pre-inputted cells 4 5 15" xfId="25026"/>
    <cellStyle name="Pre-inputted cells 4 5 16" xfId="25027"/>
    <cellStyle name="Pre-inputted cells 4 5 17" xfId="25028"/>
    <cellStyle name="Pre-inputted cells 4 5 18" xfId="25029"/>
    <cellStyle name="Pre-inputted cells 4 5 19" xfId="25030"/>
    <cellStyle name="Pre-inputted cells 4 5 2" xfId="25031"/>
    <cellStyle name="Pre-inputted cells 4 5 2 10" xfId="25032"/>
    <cellStyle name="Pre-inputted cells 4 5 2 11" xfId="25033"/>
    <cellStyle name="Pre-inputted cells 4 5 2 12" xfId="25034"/>
    <cellStyle name="Pre-inputted cells 4 5 2 13" xfId="25035"/>
    <cellStyle name="Pre-inputted cells 4 5 2 2" xfId="25036"/>
    <cellStyle name="Pre-inputted cells 4 5 2 3" xfId="25037"/>
    <cellStyle name="Pre-inputted cells 4 5 2 4" xfId="25038"/>
    <cellStyle name="Pre-inputted cells 4 5 2 5" xfId="25039"/>
    <cellStyle name="Pre-inputted cells 4 5 2 6" xfId="25040"/>
    <cellStyle name="Pre-inputted cells 4 5 2 7" xfId="25041"/>
    <cellStyle name="Pre-inputted cells 4 5 2 8" xfId="25042"/>
    <cellStyle name="Pre-inputted cells 4 5 2 9" xfId="25043"/>
    <cellStyle name="Pre-inputted cells 4 5 20" xfId="25044"/>
    <cellStyle name="Pre-inputted cells 4 5 21" xfId="25045"/>
    <cellStyle name="Pre-inputted cells 4 5 22" xfId="25046"/>
    <cellStyle name="Pre-inputted cells 4 5 23" xfId="25047"/>
    <cellStyle name="Pre-inputted cells 4 5 24" xfId="25048"/>
    <cellStyle name="Pre-inputted cells 4 5 25" xfId="25049"/>
    <cellStyle name="Pre-inputted cells 4 5 26" xfId="25050"/>
    <cellStyle name="Pre-inputted cells 4 5 27" xfId="25051"/>
    <cellStyle name="Pre-inputted cells 4 5 28" xfId="25052"/>
    <cellStyle name="Pre-inputted cells 4 5 29" xfId="25053"/>
    <cellStyle name="Pre-inputted cells 4 5 3" xfId="25054"/>
    <cellStyle name="Pre-inputted cells 4 5 30" xfId="25055"/>
    <cellStyle name="Pre-inputted cells 4 5 31" xfId="25056"/>
    <cellStyle name="Pre-inputted cells 4 5 32" xfId="25057"/>
    <cellStyle name="Pre-inputted cells 4 5 33" xfId="25058"/>
    <cellStyle name="Pre-inputted cells 4 5 34" xfId="25059"/>
    <cellStyle name="Pre-inputted cells 4 5 4" xfId="25060"/>
    <cellStyle name="Pre-inputted cells 4 5 5" xfId="25061"/>
    <cellStyle name="Pre-inputted cells 4 5 6" xfId="25062"/>
    <cellStyle name="Pre-inputted cells 4 5 7" xfId="25063"/>
    <cellStyle name="Pre-inputted cells 4 5 8" xfId="25064"/>
    <cellStyle name="Pre-inputted cells 4 5 9" xfId="25065"/>
    <cellStyle name="Pre-inputted cells 4 6" xfId="25066"/>
    <cellStyle name="Pre-inputted cells 4 6 10" xfId="25067"/>
    <cellStyle name="Pre-inputted cells 4 6 11" xfId="25068"/>
    <cellStyle name="Pre-inputted cells 4 6 12" xfId="25069"/>
    <cellStyle name="Pre-inputted cells 4 6 13" xfId="25070"/>
    <cellStyle name="Pre-inputted cells 4 6 2" xfId="25071"/>
    <cellStyle name="Pre-inputted cells 4 6 3" xfId="25072"/>
    <cellStyle name="Pre-inputted cells 4 6 4" xfId="25073"/>
    <cellStyle name="Pre-inputted cells 4 6 5" xfId="25074"/>
    <cellStyle name="Pre-inputted cells 4 6 6" xfId="25075"/>
    <cellStyle name="Pre-inputted cells 4 6 7" xfId="25076"/>
    <cellStyle name="Pre-inputted cells 4 6 8" xfId="25077"/>
    <cellStyle name="Pre-inputted cells 4 6 9" xfId="25078"/>
    <cellStyle name="Pre-inputted cells 4 7" xfId="25079"/>
    <cellStyle name="Pre-inputted cells 4 7 2" xfId="25080"/>
    <cellStyle name="Pre-inputted cells 4 7 2 2" xfId="25081"/>
    <cellStyle name="Pre-inputted cells 4 8" xfId="25082"/>
    <cellStyle name="Pre-inputted cells 4 9" xfId="25083"/>
    <cellStyle name="Pre-inputted cells 4_1.3s Accounting C Costs Scots" xfId="25084"/>
    <cellStyle name="Pre-inputted cells 40" xfId="25085"/>
    <cellStyle name="Pre-inputted cells 41" xfId="25086"/>
    <cellStyle name="Pre-inputted cells 42" xfId="25087"/>
    <cellStyle name="Pre-inputted cells 43" xfId="25088"/>
    <cellStyle name="Pre-inputted cells 44" xfId="25089"/>
    <cellStyle name="Pre-inputted cells 45" xfId="25090"/>
    <cellStyle name="Pre-inputted cells 46" xfId="25091"/>
    <cellStyle name="Pre-inputted cells 5" xfId="25092"/>
    <cellStyle name="Pre-inputted cells 5 10" xfId="25093"/>
    <cellStyle name="Pre-inputted cells 5 11" xfId="25094"/>
    <cellStyle name="Pre-inputted cells 5 12" xfId="25095"/>
    <cellStyle name="Pre-inputted cells 5 13" xfId="25096"/>
    <cellStyle name="Pre-inputted cells 5 14" xfId="25097"/>
    <cellStyle name="Pre-inputted cells 5 15" xfId="25098"/>
    <cellStyle name="Pre-inputted cells 5 16" xfId="25099"/>
    <cellStyle name="Pre-inputted cells 5 17" xfId="25100"/>
    <cellStyle name="Pre-inputted cells 5 18" xfId="25101"/>
    <cellStyle name="Pre-inputted cells 5 19" xfId="25102"/>
    <cellStyle name="Pre-inputted cells 5 2" xfId="25103"/>
    <cellStyle name="Pre-inputted cells 5 2 10" xfId="25104"/>
    <cellStyle name="Pre-inputted cells 5 2 11" xfId="25105"/>
    <cellStyle name="Pre-inputted cells 5 2 12" xfId="25106"/>
    <cellStyle name="Pre-inputted cells 5 2 13" xfId="25107"/>
    <cellStyle name="Pre-inputted cells 5 2 14" xfId="25108"/>
    <cellStyle name="Pre-inputted cells 5 2 15" xfId="25109"/>
    <cellStyle name="Pre-inputted cells 5 2 16" xfId="25110"/>
    <cellStyle name="Pre-inputted cells 5 2 17" xfId="25111"/>
    <cellStyle name="Pre-inputted cells 5 2 18" xfId="25112"/>
    <cellStyle name="Pre-inputted cells 5 2 19" xfId="25113"/>
    <cellStyle name="Pre-inputted cells 5 2 2" xfId="25114"/>
    <cellStyle name="Pre-inputted cells 5 2 2 10" xfId="25115"/>
    <cellStyle name="Pre-inputted cells 5 2 2 11" xfId="25116"/>
    <cellStyle name="Pre-inputted cells 5 2 2 12" xfId="25117"/>
    <cellStyle name="Pre-inputted cells 5 2 2 13" xfId="25118"/>
    <cellStyle name="Pre-inputted cells 5 2 2 14" xfId="25119"/>
    <cellStyle name="Pre-inputted cells 5 2 2 15" xfId="25120"/>
    <cellStyle name="Pre-inputted cells 5 2 2 16" xfId="25121"/>
    <cellStyle name="Pre-inputted cells 5 2 2 17" xfId="25122"/>
    <cellStyle name="Pre-inputted cells 5 2 2 18" xfId="25123"/>
    <cellStyle name="Pre-inputted cells 5 2 2 19" xfId="25124"/>
    <cellStyle name="Pre-inputted cells 5 2 2 2" xfId="25125"/>
    <cellStyle name="Pre-inputted cells 5 2 2 2 10" xfId="25126"/>
    <cellStyle name="Pre-inputted cells 5 2 2 2 11" xfId="25127"/>
    <cellStyle name="Pre-inputted cells 5 2 2 2 12" xfId="25128"/>
    <cellStyle name="Pre-inputted cells 5 2 2 2 13" xfId="25129"/>
    <cellStyle name="Pre-inputted cells 5 2 2 2 14" xfId="25130"/>
    <cellStyle name="Pre-inputted cells 5 2 2 2 15" xfId="25131"/>
    <cellStyle name="Pre-inputted cells 5 2 2 2 16" xfId="25132"/>
    <cellStyle name="Pre-inputted cells 5 2 2 2 17" xfId="25133"/>
    <cellStyle name="Pre-inputted cells 5 2 2 2 18" xfId="25134"/>
    <cellStyle name="Pre-inputted cells 5 2 2 2 19" xfId="25135"/>
    <cellStyle name="Pre-inputted cells 5 2 2 2 2" xfId="25136"/>
    <cellStyle name="Pre-inputted cells 5 2 2 2 2 10" xfId="25137"/>
    <cellStyle name="Pre-inputted cells 5 2 2 2 2 11" xfId="25138"/>
    <cellStyle name="Pre-inputted cells 5 2 2 2 2 12" xfId="25139"/>
    <cellStyle name="Pre-inputted cells 5 2 2 2 2 13" xfId="25140"/>
    <cellStyle name="Pre-inputted cells 5 2 2 2 2 14" xfId="25141"/>
    <cellStyle name="Pre-inputted cells 5 2 2 2 2 15" xfId="25142"/>
    <cellStyle name="Pre-inputted cells 5 2 2 2 2 16" xfId="25143"/>
    <cellStyle name="Pre-inputted cells 5 2 2 2 2 17" xfId="25144"/>
    <cellStyle name="Pre-inputted cells 5 2 2 2 2 18" xfId="25145"/>
    <cellStyle name="Pre-inputted cells 5 2 2 2 2 19" xfId="25146"/>
    <cellStyle name="Pre-inputted cells 5 2 2 2 2 2" xfId="25147"/>
    <cellStyle name="Pre-inputted cells 5 2 2 2 2 2 10" xfId="25148"/>
    <cellStyle name="Pre-inputted cells 5 2 2 2 2 2 11" xfId="25149"/>
    <cellStyle name="Pre-inputted cells 5 2 2 2 2 2 12" xfId="25150"/>
    <cellStyle name="Pre-inputted cells 5 2 2 2 2 2 13" xfId="25151"/>
    <cellStyle name="Pre-inputted cells 5 2 2 2 2 2 2" xfId="25152"/>
    <cellStyle name="Pre-inputted cells 5 2 2 2 2 2 3" xfId="25153"/>
    <cellStyle name="Pre-inputted cells 5 2 2 2 2 2 4" xfId="25154"/>
    <cellStyle name="Pre-inputted cells 5 2 2 2 2 2 5" xfId="25155"/>
    <cellStyle name="Pre-inputted cells 5 2 2 2 2 2 6" xfId="25156"/>
    <cellStyle name="Pre-inputted cells 5 2 2 2 2 2 7" xfId="25157"/>
    <cellStyle name="Pre-inputted cells 5 2 2 2 2 2 8" xfId="25158"/>
    <cellStyle name="Pre-inputted cells 5 2 2 2 2 2 9" xfId="25159"/>
    <cellStyle name="Pre-inputted cells 5 2 2 2 2 20" xfId="25160"/>
    <cellStyle name="Pre-inputted cells 5 2 2 2 2 21" xfId="25161"/>
    <cellStyle name="Pre-inputted cells 5 2 2 2 2 22" xfId="25162"/>
    <cellStyle name="Pre-inputted cells 5 2 2 2 2 23" xfId="25163"/>
    <cellStyle name="Pre-inputted cells 5 2 2 2 2 24" xfId="25164"/>
    <cellStyle name="Pre-inputted cells 5 2 2 2 2 25" xfId="25165"/>
    <cellStyle name="Pre-inputted cells 5 2 2 2 2 26" xfId="25166"/>
    <cellStyle name="Pre-inputted cells 5 2 2 2 2 27" xfId="25167"/>
    <cellStyle name="Pre-inputted cells 5 2 2 2 2 28" xfId="25168"/>
    <cellStyle name="Pre-inputted cells 5 2 2 2 2 29" xfId="25169"/>
    <cellStyle name="Pre-inputted cells 5 2 2 2 2 3" xfId="25170"/>
    <cellStyle name="Pre-inputted cells 5 2 2 2 2 30" xfId="25171"/>
    <cellStyle name="Pre-inputted cells 5 2 2 2 2 31" xfId="25172"/>
    <cellStyle name="Pre-inputted cells 5 2 2 2 2 32" xfId="25173"/>
    <cellStyle name="Pre-inputted cells 5 2 2 2 2 33" xfId="25174"/>
    <cellStyle name="Pre-inputted cells 5 2 2 2 2 34" xfId="25175"/>
    <cellStyle name="Pre-inputted cells 5 2 2 2 2 4" xfId="25176"/>
    <cellStyle name="Pre-inputted cells 5 2 2 2 2 5" xfId="25177"/>
    <cellStyle name="Pre-inputted cells 5 2 2 2 2 6" xfId="25178"/>
    <cellStyle name="Pre-inputted cells 5 2 2 2 2 7" xfId="25179"/>
    <cellStyle name="Pre-inputted cells 5 2 2 2 2 8" xfId="25180"/>
    <cellStyle name="Pre-inputted cells 5 2 2 2 2 9" xfId="25181"/>
    <cellStyle name="Pre-inputted cells 5 2 2 2 20" xfId="25182"/>
    <cellStyle name="Pre-inputted cells 5 2 2 2 21" xfId="25183"/>
    <cellStyle name="Pre-inputted cells 5 2 2 2 22" xfId="25184"/>
    <cellStyle name="Pre-inputted cells 5 2 2 2 23" xfId="25185"/>
    <cellStyle name="Pre-inputted cells 5 2 2 2 24" xfId="25186"/>
    <cellStyle name="Pre-inputted cells 5 2 2 2 25" xfId="25187"/>
    <cellStyle name="Pre-inputted cells 5 2 2 2 26" xfId="25188"/>
    <cellStyle name="Pre-inputted cells 5 2 2 2 27" xfId="25189"/>
    <cellStyle name="Pre-inputted cells 5 2 2 2 28" xfId="25190"/>
    <cellStyle name="Pre-inputted cells 5 2 2 2 29" xfId="25191"/>
    <cellStyle name="Pre-inputted cells 5 2 2 2 3" xfId="25192"/>
    <cellStyle name="Pre-inputted cells 5 2 2 2 3 10" xfId="25193"/>
    <cellStyle name="Pre-inputted cells 5 2 2 2 3 11" xfId="25194"/>
    <cellStyle name="Pre-inputted cells 5 2 2 2 3 12" xfId="25195"/>
    <cellStyle name="Pre-inputted cells 5 2 2 2 3 13" xfId="25196"/>
    <cellStyle name="Pre-inputted cells 5 2 2 2 3 2" xfId="25197"/>
    <cellStyle name="Pre-inputted cells 5 2 2 2 3 3" xfId="25198"/>
    <cellStyle name="Pre-inputted cells 5 2 2 2 3 4" xfId="25199"/>
    <cellStyle name="Pre-inputted cells 5 2 2 2 3 5" xfId="25200"/>
    <cellStyle name="Pre-inputted cells 5 2 2 2 3 6" xfId="25201"/>
    <cellStyle name="Pre-inputted cells 5 2 2 2 3 7" xfId="25202"/>
    <cellStyle name="Pre-inputted cells 5 2 2 2 3 8" xfId="25203"/>
    <cellStyle name="Pre-inputted cells 5 2 2 2 3 9" xfId="25204"/>
    <cellStyle name="Pre-inputted cells 5 2 2 2 30" xfId="25205"/>
    <cellStyle name="Pre-inputted cells 5 2 2 2 31" xfId="25206"/>
    <cellStyle name="Pre-inputted cells 5 2 2 2 4" xfId="25207"/>
    <cellStyle name="Pre-inputted cells 5 2 2 2 5" xfId="25208"/>
    <cellStyle name="Pre-inputted cells 5 2 2 2 6" xfId="25209"/>
    <cellStyle name="Pre-inputted cells 5 2 2 2 7" xfId="25210"/>
    <cellStyle name="Pre-inputted cells 5 2 2 2 8" xfId="25211"/>
    <cellStyle name="Pre-inputted cells 5 2 2 2 9" xfId="25212"/>
    <cellStyle name="Pre-inputted cells 5 2 2 2_4 28 1_Asst_Health_Crit_AllTO_RIIO_20110714pm" xfId="25213"/>
    <cellStyle name="Pre-inputted cells 5 2 2 20" xfId="25214"/>
    <cellStyle name="Pre-inputted cells 5 2 2 21" xfId="25215"/>
    <cellStyle name="Pre-inputted cells 5 2 2 22" xfId="25216"/>
    <cellStyle name="Pre-inputted cells 5 2 2 23" xfId="25217"/>
    <cellStyle name="Pre-inputted cells 5 2 2 24" xfId="25218"/>
    <cellStyle name="Pre-inputted cells 5 2 2 25" xfId="25219"/>
    <cellStyle name="Pre-inputted cells 5 2 2 26" xfId="25220"/>
    <cellStyle name="Pre-inputted cells 5 2 2 27" xfId="25221"/>
    <cellStyle name="Pre-inputted cells 5 2 2 28" xfId="25222"/>
    <cellStyle name="Pre-inputted cells 5 2 2 29" xfId="25223"/>
    <cellStyle name="Pre-inputted cells 5 2 2 3" xfId="25224"/>
    <cellStyle name="Pre-inputted cells 5 2 2 3 10" xfId="25225"/>
    <cellStyle name="Pre-inputted cells 5 2 2 3 11" xfId="25226"/>
    <cellStyle name="Pre-inputted cells 5 2 2 3 12" xfId="25227"/>
    <cellStyle name="Pre-inputted cells 5 2 2 3 13" xfId="25228"/>
    <cellStyle name="Pre-inputted cells 5 2 2 3 14" xfId="25229"/>
    <cellStyle name="Pre-inputted cells 5 2 2 3 15" xfId="25230"/>
    <cellStyle name="Pre-inputted cells 5 2 2 3 16" xfId="25231"/>
    <cellStyle name="Pre-inputted cells 5 2 2 3 17" xfId="25232"/>
    <cellStyle name="Pre-inputted cells 5 2 2 3 18" xfId="25233"/>
    <cellStyle name="Pre-inputted cells 5 2 2 3 19" xfId="25234"/>
    <cellStyle name="Pre-inputted cells 5 2 2 3 2" xfId="25235"/>
    <cellStyle name="Pre-inputted cells 5 2 2 3 2 10" xfId="25236"/>
    <cellStyle name="Pre-inputted cells 5 2 2 3 2 11" xfId="25237"/>
    <cellStyle name="Pre-inputted cells 5 2 2 3 2 12" xfId="25238"/>
    <cellStyle name="Pre-inputted cells 5 2 2 3 2 13" xfId="25239"/>
    <cellStyle name="Pre-inputted cells 5 2 2 3 2 2" xfId="25240"/>
    <cellStyle name="Pre-inputted cells 5 2 2 3 2 3" xfId="25241"/>
    <cellStyle name="Pre-inputted cells 5 2 2 3 2 4" xfId="25242"/>
    <cellStyle name="Pre-inputted cells 5 2 2 3 2 5" xfId="25243"/>
    <cellStyle name="Pre-inputted cells 5 2 2 3 2 6" xfId="25244"/>
    <cellStyle name="Pre-inputted cells 5 2 2 3 2 7" xfId="25245"/>
    <cellStyle name="Pre-inputted cells 5 2 2 3 2 8" xfId="25246"/>
    <cellStyle name="Pre-inputted cells 5 2 2 3 2 9" xfId="25247"/>
    <cellStyle name="Pre-inputted cells 5 2 2 3 20" xfId="25248"/>
    <cellStyle name="Pre-inputted cells 5 2 2 3 21" xfId="25249"/>
    <cellStyle name="Pre-inputted cells 5 2 2 3 22" xfId="25250"/>
    <cellStyle name="Pre-inputted cells 5 2 2 3 23" xfId="25251"/>
    <cellStyle name="Pre-inputted cells 5 2 2 3 24" xfId="25252"/>
    <cellStyle name="Pre-inputted cells 5 2 2 3 25" xfId="25253"/>
    <cellStyle name="Pre-inputted cells 5 2 2 3 26" xfId="25254"/>
    <cellStyle name="Pre-inputted cells 5 2 2 3 27" xfId="25255"/>
    <cellStyle name="Pre-inputted cells 5 2 2 3 28" xfId="25256"/>
    <cellStyle name="Pre-inputted cells 5 2 2 3 29" xfId="25257"/>
    <cellStyle name="Pre-inputted cells 5 2 2 3 3" xfId="25258"/>
    <cellStyle name="Pre-inputted cells 5 2 2 3 30" xfId="25259"/>
    <cellStyle name="Pre-inputted cells 5 2 2 3 4" xfId="25260"/>
    <cellStyle name="Pre-inputted cells 5 2 2 3 5" xfId="25261"/>
    <cellStyle name="Pre-inputted cells 5 2 2 3 6" xfId="25262"/>
    <cellStyle name="Pre-inputted cells 5 2 2 3 7" xfId="25263"/>
    <cellStyle name="Pre-inputted cells 5 2 2 3 8" xfId="25264"/>
    <cellStyle name="Pre-inputted cells 5 2 2 3 9" xfId="25265"/>
    <cellStyle name="Pre-inputted cells 5 2 2 30" xfId="25266"/>
    <cellStyle name="Pre-inputted cells 5 2 2 31" xfId="25267"/>
    <cellStyle name="Pre-inputted cells 5 2 2 32" xfId="25268"/>
    <cellStyle name="Pre-inputted cells 5 2 2 33" xfId="25269"/>
    <cellStyle name="Pre-inputted cells 5 2 2 4" xfId="25270"/>
    <cellStyle name="Pre-inputted cells 5 2 2 4 10" xfId="25271"/>
    <cellStyle name="Pre-inputted cells 5 2 2 4 11" xfId="25272"/>
    <cellStyle name="Pre-inputted cells 5 2 2 4 12" xfId="25273"/>
    <cellStyle name="Pre-inputted cells 5 2 2 4 13" xfId="25274"/>
    <cellStyle name="Pre-inputted cells 5 2 2 4 14" xfId="25275"/>
    <cellStyle name="Pre-inputted cells 5 2 2 4 15" xfId="25276"/>
    <cellStyle name="Pre-inputted cells 5 2 2 4 16" xfId="25277"/>
    <cellStyle name="Pre-inputted cells 5 2 2 4 17" xfId="25278"/>
    <cellStyle name="Pre-inputted cells 5 2 2 4 18" xfId="25279"/>
    <cellStyle name="Pre-inputted cells 5 2 2 4 19" xfId="25280"/>
    <cellStyle name="Pre-inputted cells 5 2 2 4 2" xfId="25281"/>
    <cellStyle name="Pre-inputted cells 5 2 2 4 2 10" xfId="25282"/>
    <cellStyle name="Pre-inputted cells 5 2 2 4 2 11" xfId="25283"/>
    <cellStyle name="Pre-inputted cells 5 2 2 4 2 12" xfId="25284"/>
    <cellStyle name="Pre-inputted cells 5 2 2 4 2 13" xfId="25285"/>
    <cellStyle name="Pre-inputted cells 5 2 2 4 2 2" xfId="25286"/>
    <cellStyle name="Pre-inputted cells 5 2 2 4 2 3" xfId="25287"/>
    <cellStyle name="Pre-inputted cells 5 2 2 4 2 4" xfId="25288"/>
    <cellStyle name="Pre-inputted cells 5 2 2 4 2 5" xfId="25289"/>
    <cellStyle name="Pre-inputted cells 5 2 2 4 2 6" xfId="25290"/>
    <cellStyle name="Pre-inputted cells 5 2 2 4 2 7" xfId="25291"/>
    <cellStyle name="Pre-inputted cells 5 2 2 4 2 8" xfId="25292"/>
    <cellStyle name="Pre-inputted cells 5 2 2 4 2 9" xfId="25293"/>
    <cellStyle name="Pre-inputted cells 5 2 2 4 20" xfId="25294"/>
    <cellStyle name="Pre-inputted cells 5 2 2 4 21" xfId="25295"/>
    <cellStyle name="Pre-inputted cells 5 2 2 4 22" xfId="25296"/>
    <cellStyle name="Pre-inputted cells 5 2 2 4 23" xfId="25297"/>
    <cellStyle name="Pre-inputted cells 5 2 2 4 24" xfId="25298"/>
    <cellStyle name="Pre-inputted cells 5 2 2 4 25" xfId="25299"/>
    <cellStyle name="Pre-inputted cells 5 2 2 4 26" xfId="25300"/>
    <cellStyle name="Pre-inputted cells 5 2 2 4 27" xfId="25301"/>
    <cellStyle name="Pre-inputted cells 5 2 2 4 28" xfId="25302"/>
    <cellStyle name="Pre-inputted cells 5 2 2 4 29" xfId="25303"/>
    <cellStyle name="Pre-inputted cells 5 2 2 4 3" xfId="25304"/>
    <cellStyle name="Pre-inputted cells 5 2 2 4 30" xfId="25305"/>
    <cellStyle name="Pre-inputted cells 5 2 2 4 4" xfId="25306"/>
    <cellStyle name="Pre-inputted cells 5 2 2 4 5" xfId="25307"/>
    <cellStyle name="Pre-inputted cells 5 2 2 4 6" xfId="25308"/>
    <cellStyle name="Pre-inputted cells 5 2 2 4 7" xfId="25309"/>
    <cellStyle name="Pre-inputted cells 5 2 2 4 8" xfId="25310"/>
    <cellStyle name="Pre-inputted cells 5 2 2 4 9" xfId="25311"/>
    <cellStyle name="Pre-inputted cells 5 2 2 5" xfId="25312"/>
    <cellStyle name="Pre-inputted cells 5 2 2 5 10" xfId="25313"/>
    <cellStyle name="Pre-inputted cells 5 2 2 5 11" xfId="25314"/>
    <cellStyle name="Pre-inputted cells 5 2 2 5 12" xfId="25315"/>
    <cellStyle name="Pre-inputted cells 5 2 2 5 13" xfId="25316"/>
    <cellStyle name="Pre-inputted cells 5 2 2 5 2" xfId="25317"/>
    <cellStyle name="Pre-inputted cells 5 2 2 5 3" xfId="25318"/>
    <cellStyle name="Pre-inputted cells 5 2 2 5 4" xfId="25319"/>
    <cellStyle name="Pre-inputted cells 5 2 2 5 5" xfId="25320"/>
    <cellStyle name="Pre-inputted cells 5 2 2 5 6" xfId="25321"/>
    <cellStyle name="Pre-inputted cells 5 2 2 5 7" xfId="25322"/>
    <cellStyle name="Pre-inputted cells 5 2 2 5 8" xfId="25323"/>
    <cellStyle name="Pre-inputted cells 5 2 2 5 9" xfId="25324"/>
    <cellStyle name="Pre-inputted cells 5 2 2 6" xfId="25325"/>
    <cellStyle name="Pre-inputted cells 5 2 2 7" xfId="25326"/>
    <cellStyle name="Pre-inputted cells 5 2 2 8" xfId="25327"/>
    <cellStyle name="Pre-inputted cells 5 2 2 9" xfId="25328"/>
    <cellStyle name="Pre-inputted cells 5 2 2_4 28 1_Asst_Health_Crit_AllTO_RIIO_20110714pm" xfId="25329"/>
    <cellStyle name="Pre-inputted cells 5 2 20" xfId="25330"/>
    <cellStyle name="Pre-inputted cells 5 2 21" xfId="25331"/>
    <cellStyle name="Pre-inputted cells 5 2 22" xfId="25332"/>
    <cellStyle name="Pre-inputted cells 5 2 23" xfId="25333"/>
    <cellStyle name="Pre-inputted cells 5 2 24" xfId="25334"/>
    <cellStyle name="Pre-inputted cells 5 2 25" xfId="25335"/>
    <cellStyle name="Pre-inputted cells 5 2 26" xfId="25336"/>
    <cellStyle name="Pre-inputted cells 5 2 27" xfId="25337"/>
    <cellStyle name="Pre-inputted cells 5 2 28" xfId="25338"/>
    <cellStyle name="Pre-inputted cells 5 2 29" xfId="25339"/>
    <cellStyle name="Pre-inputted cells 5 2 3" xfId="25340"/>
    <cellStyle name="Pre-inputted cells 5 2 3 10" xfId="25341"/>
    <cellStyle name="Pre-inputted cells 5 2 3 11" xfId="25342"/>
    <cellStyle name="Pre-inputted cells 5 2 3 12" xfId="25343"/>
    <cellStyle name="Pre-inputted cells 5 2 3 13" xfId="25344"/>
    <cellStyle name="Pre-inputted cells 5 2 3 14" xfId="25345"/>
    <cellStyle name="Pre-inputted cells 5 2 3 15" xfId="25346"/>
    <cellStyle name="Pre-inputted cells 5 2 3 16" xfId="25347"/>
    <cellStyle name="Pre-inputted cells 5 2 3 17" xfId="25348"/>
    <cellStyle name="Pre-inputted cells 5 2 3 18" xfId="25349"/>
    <cellStyle name="Pre-inputted cells 5 2 3 19" xfId="25350"/>
    <cellStyle name="Pre-inputted cells 5 2 3 2" xfId="25351"/>
    <cellStyle name="Pre-inputted cells 5 2 3 2 10" xfId="25352"/>
    <cellStyle name="Pre-inputted cells 5 2 3 2 11" xfId="25353"/>
    <cellStyle name="Pre-inputted cells 5 2 3 2 12" xfId="25354"/>
    <cellStyle name="Pre-inputted cells 5 2 3 2 13" xfId="25355"/>
    <cellStyle name="Pre-inputted cells 5 2 3 2 14" xfId="25356"/>
    <cellStyle name="Pre-inputted cells 5 2 3 2 15" xfId="25357"/>
    <cellStyle name="Pre-inputted cells 5 2 3 2 16" xfId="25358"/>
    <cellStyle name="Pre-inputted cells 5 2 3 2 17" xfId="25359"/>
    <cellStyle name="Pre-inputted cells 5 2 3 2 18" xfId="25360"/>
    <cellStyle name="Pre-inputted cells 5 2 3 2 19" xfId="25361"/>
    <cellStyle name="Pre-inputted cells 5 2 3 2 2" xfId="25362"/>
    <cellStyle name="Pre-inputted cells 5 2 3 2 2 10" xfId="25363"/>
    <cellStyle name="Pre-inputted cells 5 2 3 2 2 11" xfId="25364"/>
    <cellStyle name="Pre-inputted cells 5 2 3 2 2 12" xfId="25365"/>
    <cellStyle name="Pre-inputted cells 5 2 3 2 2 13" xfId="25366"/>
    <cellStyle name="Pre-inputted cells 5 2 3 2 2 2" xfId="25367"/>
    <cellStyle name="Pre-inputted cells 5 2 3 2 2 3" xfId="25368"/>
    <cellStyle name="Pre-inputted cells 5 2 3 2 2 4" xfId="25369"/>
    <cellStyle name="Pre-inputted cells 5 2 3 2 2 5" xfId="25370"/>
    <cellStyle name="Pre-inputted cells 5 2 3 2 2 6" xfId="25371"/>
    <cellStyle name="Pre-inputted cells 5 2 3 2 2 7" xfId="25372"/>
    <cellStyle name="Pre-inputted cells 5 2 3 2 2 8" xfId="25373"/>
    <cellStyle name="Pre-inputted cells 5 2 3 2 2 9" xfId="25374"/>
    <cellStyle name="Pre-inputted cells 5 2 3 2 20" xfId="25375"/>
    <cellStyle name="Pre-inputted cells 5 2 3 2 21" xfId="25376"/>
    <cellStyle name="Pre-inputted cells 5 2 3 2 22" xfId="25377"/>
    <cellStyle name="Pre-inputted cells 5 2 3 2 23" xfId="25378"/>
    <cellStyle name="Pre-inputted cells 5 2 3 2 24" xfId="25379"/>
    <cellStyle name="Pre-inputted cells 5 2 3 2 25" xfId="25380"/>
    <cellStyle name="Pre-inputted cells 5 2 3 2 26" xfId="25381"/>
    <cellStyle name="Pre-inputted cells 5 2 3 2 27" xfId="25382"/>
    <cellStyle name="Pre-inputted cells 5 2 3 2 28" xfId="25383"/>
    <cellStyle name="Pre-inputted cells 5 2 3 2 29" xfId="25384"/>
    <cellStyle name="Pre-inputted cells 5 2 3 2 3" xfId="25385"/>
    <cellStyle name="Pre-inputted cells 5 2 3 2 30" xfId="25386"/>
    <cellStyle name="Pre-inputted cells 5 2 3 2 31" xfId="25387"/>
    <cellStyle name="Pre-inputted cells 5 2 3 2 32" xfId="25388"/>
    <cellStyle name="Pre-inputted cells 5 2 3 2 33" xfId="25389"/>
    <cellStyle name="Pre-inputted cells 5 2 3 2 34" xfId="25390"/>
    <cellStyle name="Pre-inputted cells 5 2 3 2 4" xfId="25391"/>
    <cellStyle name="Pre-inputted cells 5 2 3 2 5" xfId="25392"/>
    <cellStyle name="Pre-inputted cells 5 2 3 2 6" xfId="25393"/>
    <cellStyle name="Pre-inputted cells 5 2 3 2 7" xfId="25394"/>
    <cellStyle name="Pre-inputted cells 5 2 3 2 8" xfId="25395"/>
    <cellStyle name="Pre-inputted cells 5 2 3 2 9" xfId="25396"/>
    <cellStyle name="Pre-inputted cells 5 2 3 20" xfId="25397"/>
    <cellStyle name="Pre-inputted cells 5 2 3 21" xfId="25398"/>
    <cellStyle name="Pre-inputted cells 5 2 3 22" xfId="25399"/>
    <cellStyle name="Pre-inputted cells 5 2 3 23" xfId="25400"/>
    <cellStyle name="Pre-inputted cells 5 2 3 24" xfId="25401"/>
    <cellStyle name="Pre-inputted cells 5 2 3 25" xfId="25402"/>
    <cellStyle name="Pre-inputted cells 5 2 3 26" xfId="25403"/>
    <cellStyle name="Pre-inputted cells 5 2 3 27" xfId="25404"/>
    <cellStyle name="Pre-inputted cells 5 2 3 28" xfId="25405"/>
    <cellStyle name="Pre-inputted cells 5 2 3 29" xfId="25406"/>
    <cellStyle name="Pre-inputted cells 5 2 3 3" xfId="25407"/>
    <cellStyle name="Pre-inputted cells 5 2 3 3 10" xfId="25408"/>
    <cellStyle name="Pre-inputted cells 5 2 3 3 11" xfId="25409"/>
    <cellStyle name="Pre-inputted cells 5 2 3 3 12" xfId="25410"/>
    <cellStyle name="Pre-inputted cells 5 2 3 3 13" xfId="25411"/>
    <cellStyle name="Pre-inputted cells 5 2 3 3 2" xfId="25412"/>
    <cellStyle name="Pre-inputted cells 5 2 3 3 3" xfId="25413"/>
    <cellStyle name="Pre-inputted cells 5 2 3 3 4" xfId="25414"/>
    <cellStyle name="Pre-inputted cells 5 2 3 3 5" xfId="25415"/>
    <cellStyle name="Pre-inputted cells 5 2 3 3 6" xfId="25416"/>
    <cellStyle name="Pre-inputted cells 5 2 3 3 7" xfId="25417"/>
    <cellStyle name="Pre-inputted cells 5 2 3 3 8" xfId="25418"/>
    <cellStyle name="Pre-inputted cells 5 2 3 3 9" xfId="25419"/>
    <cellStyle name="Pre-inputted cells 5 2 3 30" xfId="25420"/>
    <cellStyle name="Pre-inputted cells 5 2 3 31" xfId="25421"/>
    <cellStyle name="Pre-inputted cells 5 2 3 32" xfId="25422"/>
    <cellStyle name="Pre-inputted cells 5 2 3 33" xfId="25423"/>
    <cellStyle name="Pre-inputted cells 5 2 3 34" xfId="25424"/>
    <cellStyle name="Pre-inputted cells 5 2 3 35" xfId="25425"/>
    <cellStyle name="Pre-inputted cells 5 2 3 4" xfId="25426"/>
    <cellStyle name="Pre-inputted cells 5 2 3 5" xfId="25427"/>
    <cellStyle name="Pre-inputted cells 5 2 3 6" xfId="25428"/>
    <cellStyle name="Pre-inputted cells 5 2 3 7" xfId="25429"/>
    <cellStyle name="Pre-inputted cells 5 2 3 8" xfId="25430"/>
    <cellStyle name="Pre-inputted cells 5 2 3 9" xfId="25431"/>
    <cellStyle name="Pre-inputted cells 5 2 3_4 28 1_Asst_Health_Crit_AllTO_RIIO_20110714pm" xfId="25432"/>
    <cellStyle name="Pre-inputted cells 5 2 30" xfId="25433"/>
    <cellStyle name="Pre-inputted cells 5 2 31" xfId="25434"/>
    <cellStyle name="Pre-inputted cells 5 2 32" xfId="25435"/>
    <cellStyle name="Pre-inputted cells 5 2 33" xfId="25436"/>
    <cellStyle name="Pre-inputted cells 5 2 34" xfId="25437"/>
    <cellStyle name="Pre-inputted cells 5 2 35" xfId="25438"/>
    <cellStyle name="Pre-inputted cells 5 2 36" xfId="25439"/>
    <cellStyle name="Pre-inputted cells 5 2 37" xfId="25440"/>
    <cellStyle name="Pre-inputted cells 5 2 38" xfId="25441"/>
    <cellStyle name="Pre-inputted cells 5 2 39" xfId="25442"/>
    <cellStyle name="Pre-inputted cells 5 2 4" xfId="25443"/>
    <cellStyle name="Pre-inputted cells 5 2 4 10" xfId="25444"/>
    <cellStyle name="Pre-inputted cells 5 2 4 11" xfId="25445"/>
    <cellStyle name="Pre-inputted cells 5 2 4 12" xfId="25446"/>
    <cellStyle name="Pre-inputted cells 5 2 4 13" xfId="25447"/>
    <cellStyle name="Pre-inputted cells 5 2 4 14" xfId="25448"/>
    <cellStyle name="Pre-inputted cells 5 2 4 15" xfId="25449"/>
    <cellStyle name="Pre-inputted cells 5 2 4 16" xfId="25450"/>
    <cellStyle name="Pre-inputted cells 5 2 4 17" xfId="25451"/>
    <cellStyle name="Pre-inputted cells 5 2 4 18" xfId="25452"/>
    <cellStyle name="Pre-inputted cells 5 2 4 19" xfId="25453"/>
    <cellStyle name="Pre-inputted cells 5 2 4 2" xfId="25454"/>
    <cellStyle name="Pre-inputted cells 5 2 4 2 10" xfId="25455"/>
    <cellStyle name="Pre-inputted cells 5 2 4 2 11" xfId="25456"/>
    <cellStyle name="Pre-inputted cells 5 2 4 2 12" xfId="25457"/>
    <cellStyle name="Pre-inputted cells 5 2 4 2 13" xfId="25458"/>
    <cellStyle name="Pre-inputted cells 5 2 4 2 2" xfId="25459"/>
    <cellStyle name="Pre-inputted cells 5 2 4 2 3" xfId="25460"/>
    <cellStyle name="Pre-inputted cells 5 2 4 2 4" xfId="25461"/>
    <cellStyle name="Pre-inputted cells 5 2 4 2 5" xfId="25462"/>
    <cellStyle name="Pre-inputted cells 5 2 4 2 6" xfId="25463"/>
    <cellStyle name="Pre-inputted cells 5 2 4 2 7" xfId="25464"/>
    <cellStyle name="Pre-inputted cells 5 2 4 2 8" xfId="25465"/>
    <cellStyle name="Pre-inputted cells 5 2 4 2 9" xfId="25466"/>
    <cellStyle name="Pre-inputted cells 5 2 4 20" xfId="25467"/>
    <cellStyle name="Pre-inputted cells 5 2 4 21" xfId="25468"/>
    <cellStyle name="Pre-inputted cells 5 2 4 22" xfId="25469"/>
    <cellStyle name="Pre-inputted cells 5 2 4 23" xfId="25470"/>
    <cellStyle name="Pre-inputted cells 5 2 4 24" xfId="25471"/>
    <cellStyle name="Pre-inputted cells 5 2 4 25" xfId="25472"/>
    <cellStyle name="Pre-inputted cells 5 2 4 26" xfId="25473"/>
    <cellStyle name="Pre-inputted cells 5 2 4 27" xfId="25474"/>
    <cellStyle name="Pre-inputted cells 5 2 4 28" xfId="25475"/>
    <cellStyle name="Pre-inputted cells 5 2 4 29" xfId="25476"/>
    <cellStyle name="Pre-inputted cells 5 2 4 3" xfId="25477"/>
    <cellStyle name="Pre-inputted cells 5 2 4 30" xfId="25478"/>
    <cellStyle name="Pre-inputted cells 5 2 4 31" xfId="25479"/>
    <cellStyle name="Pre-inputted cells 5 2 4 32" xfId="25480"/>
    <cellStyle name="Pre-inputted cells 5 2 4 33" xfId="25481"/>
    <cellStyle name="Pre-inputted cells 5 2 4 34" xfId="25482"/>
    <cellStyle name="Pre-inputted cells 5 2 4 4" xfId="25483"/>
    <cellStyle name="Pre-inputted cells 5 2 4 5" xfId="25484"/>
    <cellStyle name="Pre-inputted cells 5 2 4 6" xfId="25485"/>
    <cellStyle name="Pre-inputted cells 5 2 4 7" xfId="25486"/>
    <cellStyle name="Pre-inputted cells 5 2 4 8" xfId="25487"/>
    <cellStyle name="Pre-inputted cells 5 2 4 9" xfId="25488"/>
    <cellStyle name="Pre-inputted cells 5 2 5" xfId="25489"/>
    <cellStyle name="Pre-inputted cells 5 2 5 10" xfId="25490"/>
    <cellStyle name="Pre-inputted cells 5 2 5 11" xfId="25491"/>
    <cellStyle name="Pre-inputted cells 5 2 5 12" xfId="25492"/>
    <cellStyle name="Pre-inputted cells 5 2 5 13" xfId="25493"/>
    <cellStyle name="Pre-inputted cells 5 2 5 14" xfId="25494"/>
    <cellStyle name="Pre-inputted cells 5 2 5 15" xfId="25495"/>
    <cellStyle name="Pre-inputted cells 5 2 5 16" xfId="25496"/>
    <cellStyle name="Pre-inputted cells 5 2 5 17" xfId="25497"/>
    <cellStyle name="Pre-inputted cells 5 2 5 18" xfId="25498"/>
    <cellStyle name="Pre-inputted cells 5 2 5 19" xfId="25499"/>
    <cellStyle name="Pre-inputted cells 5 2 5 2" xfId="25500"/>
    <cellStyle name="Pre-inputted cells 5 2 5 2 10" xfId="25501"/>
    <cellStyle name="Pre-inputted cells 5 2 5 2 11" xfId="25502"/>
    <cellStyle name="Pre-inputted cells 5 2 5 2 12" xfId="25503"/>
    <cellStyle name="Pre-inputted cells 5 2 5 2 13" xfId="25504"/>
    <cellStyle name="Pre-inputted cells 5 2 5 2 2" xfId="25505"/>
    <cellStyle name="Pre-inputted cells 5 2 5 2 3" xfId="25506"/>
    <cellStyle name="Pre-inputted cells 5 2 5 2 4" xfId="25507"/>
    <cellStyle name="Pre-inputted cells 5 2 5 2 5" xfId="25508"/>
    <cellStyle name="Pre-inputted cells 5 2 5 2 6" xfId="25509"/>
    <cellStyle name="Pre-inputted cells 5 2 5 2 7" xfId="25510"/>
    <cellStyle name="Pre-inputted cells 5 2 5 2 8" xfId="25511"/>
    <cellStyle name="Pre-inputted cells 5 2 5 2 9" xfId="25512"/>
    <cellStyle name="Pre-inputted cells 5 2 5 20" xfId="25513"/>
    <cellStyle name="Pre-inputted cells 5 2 5 21" xfId="25514"/>
    <cellStyle name="Pre-inputted cells 5 2 5 22" xfId="25515"/>
    <cellStyle name="Pre-inputted cells 5 2 5 23" xfId="25516"/>
    <cellStyle name="Pre-inputted cells 5 2 5 24" xfId="25517"/>
    <cellStyle name="Pre-inputted cells 5 2 5 25" xfId="25518"/>
    <cellStyle name="Pre-inputted cells 5 2 5 26" xfId="25519"/>
    <cellStyle name="Pre-inputted cells 5 2 5 27" xfId="25520"/>
    <cellStyle name="Pre-inputted cells 5 2 5 28" xfId="25521"/>
    <cellStyle name="Pre-inputted cells 5 2 5 29" xfId="25522"/>
    <cellStyle name="Pre-inputted cells 5 2 5 3" xfId="25523"/>
    <cellStyle name="Pre-inputted cells 5 2 5 30" xfId="25524"/>
    <cellStyle name="Pre-inputted cells 5 2 5 31" xfId="25525"/>
    <cellStyle name="Pre-inputted cells 5 2 5 32" xfId="25526"/>
    <cellStyle name="Pre-inputted cells 5 2 5 33" xfId="25527"/>
    <cellStyle name="Pre-inputted cells 5 2 5 34" xfId="25528"/>
    <cellStyle name="Pre-inputted cells 5 2 5 4" xfId="25529"/>
    <cellStyle name="Pre-inputted cells 5 2 5 5" xfId="25530"/>
    <cellStyle name="Pre-inputted cells 5 2 5 6" xfId="25531"/>
    <cellStyle name="Pre-inputted cells 5 2 5 7" xfId="25532"/>
    <cellStyle name="Pre-inputted cells 5 2 5 8" xfId="25533"/>
    <cellStyle name="Pre-inputted cells 5 2 5 9" xfId="25534"/>
    <cellStyle name="Pre-inputted cells 5 2 6" xfId="25535"/>
    <cellStyle name="Pre-inputted cells 5 2 6 10" xfId="25536"/>
    <cellStyle name="Pre-inputted cells 5 2 6 11" xfId="25537"/>
    <cellStyle name="Pre-inputted cells 5 2 6 12" xfId="25538"/>
    <cellStyle name="Pre-inputted cells 5 2 6 13" xfId="25539"/>
    <cellStyle name="Pre-inputted cells 5 2 6 2" xfId="25540"/>
    <cellStyle name="Pre-inputted cells 5 2 6 3" xfId="25541"/>
    <cellStyle name="Pre-inputted cells 5 2 6 4" xfId="25542"/>
    <cellStyle name="Pre-inputted cells 5 2 6 5" xfId="25543"/>
    <cellStyle name="Pre-inputted cells 5 2 6 6" xfId="25544"/>
    <cellStyle name="Pre-inputted cells 5 2 6 7" xfId="25545"/>
    <cellStyle name="Pre-inputted cells 5 2 6 8" xfId="25546"/>
    <cellStyle name="Pre-inputted cells 5 2 6 9" xfId="25547"/>
    <cellStyle name="Pre-inputted cells 5 2 7" xfId="25548"/>
    <cellStyle name="Pre-inputted cells 5 2 8" xfId="25549"/>
    <cellStyle name="Pre-inputted cells 5 2 9" xfId="25550"/>
    <cellStyle name="Pre-inputted cells 5 2_3.15 Additional Data" xfId="42403"/>
    <cellStyle name="Pre-inputted cells 5 20" xfId="25551"/>
    <cellStyle name="Pre-inputted cells 5 21" xfId="25552"/>
    <cellStyle name="Pre-inputted cells 5 22" xfId="25553"/>
    <cellStyle name="Pre-inputted cells 5 23" xfId="25554"/>
    <cellStyle name="Pre-inputted cells 5 24" xfId="25555"/>
    <cellStyle name="Pre-inputted cells 5 25" xfId="25556"/>
    <cellStyle name="Pre-inputted cells 5 26" xfId="25557"/>
    <cellStyle name="Pre-inputted cells 5 27" xfId="25558"/>
    <cellStyle name="Pre-inputted cells 5 28" xfId="25559"/>
    <cellStyle name="Pre-inputted cells 5 29" xfId="25560"/>
    <cellStyle name="Pre-inputted cells 5 3" xfId="25561"/>
    <cellStyle name="Pre-inputted cells 5 3 10" xfId="25562"/>
    <cellStyle name="Pre-inputted cells 5 3 11" xfId="25563"/>
    <cellStyle name="Pre-inputted cells 5 3 12" xfId="25564"/>
    <cellStyle name="Pre-inputted cells 5 3 13" xfId="25565"/>
    <cellStyle name="Pre-inputted cells 5 3 14" xfId="25566"/>
    <cellStyle name="Pre-inputted cells 5 3 15" xfId="25567"/>
    <cellStyle name="Pre-inputted cells 5 3 16" xfId="25568"/>
    <cellStyle name="Pre-inputted cells 5 3 17" xfId="25569"/>
    <cellStyle name="Pre-inputted cells 5 3 18" xfId="25570"/>
    <cellStyle name="Pre-inputted cells 5 3 19" xfId="25571"/>
    <cellStyle name="Pre-inputted cells 5 3 2" xfId="25572"/>
    <cellStyle name="Pre-inputted cells 5 3 2 10" xfId="25573"/>
    <cellStyle name="Pre-inputted cells 5 3 2 11" xfId="25574"/>
    <cellStyle name="Pre-inputted cells 5 3 2 12" xfId="25575"/>
    <cellStyle name="Pre-inputted cells 5 3 2 13" xfId="25576"/>
    <cellStyle name="Pre-inputted cells 5 3 2 14" xfId="25577"/>
    <cellStyle name="Pre-inputted cells 5 3 2 15" xfId="25578"/>
    <cellStyle name="Pre-inputted cells 5 3 2 16" xfId="25579"/>
    <cellStyle name="Pre-inputted cells 5 3 2 17" xfId="25580"/>
    <cellStyle name="Pre-inputted cells 5 3 2 18" xfId="25581"/>
    <cellStyle name="Pre-inputted cells 5 3 2 19" xfId="25582"/>
    <cellStyle name="Pre-inputted cells 5 3 2 2" xfId="25583"/>
    <cellStyle name="Pre-inputted cells 5 3 2 2 10" xfId="25584"/>
    <cellStyle name="Pre-inputted cells 5 3 2 2 11" xfId="25585"/>
    <cellStyle name="Pre-inputted cells 5 3 2 2 12" xfId="25586"/>
    <cellStyle name="Pre-inputted cells 5 3 2 2 13" xfId="25587"/>
    <cellStyle name="Pre-inputted cells 5 3 2 2 2" xfId="25588"/>
    <cellStyle name="Pre-inputted cells 5 3 2 2 3" xfId="25589"/>
    <cellStyle name="Pre-inputted cells 5 3 2 2 4" xfId="25590"/>
    <cellStyle name="Pre-inputted cells 5 3 2 2 5" xfId="25591"/>
    <cellStyle name="Pre-inputted cells 5 3 2 2 6" xfId="25592"/>
    <cellStyle name="Pre-inputted cells 5 3 2 2 7" xfId="25593"/>
    <cellStyle name="Pre-inputted cells 5 3 2 2 8" xfId="25594"/>
    <cellStyle name="Pre-inputted cells 5 3 2 2 9" xfId="25595"/>
    <cellStyle name="Pre-inputted cells 5 3 2 20" xfId="25596"/>
    <cellStyle name="Pre-inputted cells 5 3 2 21" xfId="25597"/>
    <cellStyle name="Pre-inputted cells 5 3 2 22" xfId="25598"/>
    <cellStyle name="Pre-inputted cells 5 3 2 23" xfId="25599"/>
    <cellStyle name="Pre-inputted cells 5 3 2 24" xfId="25600"/>
    <cellStyle name="Pre-inputted cells 5 3 2 25" xfId="25601"/>
    <cellStyle name="Pre-inputted cells 5 3 2 26" xfId="25602"/>
    <cellStyle name="Pre-inputted cells 5 3 2 27" xfId="25603"/>
    <cellStyle name="Pre-inputted cells 5 3 2 28" xfId="25604"/>
    <cellStyle name="Pre-inputted cells 5 3 2 29" xfId="25605"/>
    <cellStyle name="Pre-inputted cells 5 3 2 3" xfId="25606"/>
    <cellStyle name="Pre-inputted cells 5 3 2 30" xfId="25607"/>
    <cellStyle name="Pre-inputted cells 5 3 2 31" xfId="25608"/>
    <cellStyle name="Pre-inputted cells 5 3 2 32" xfId="25609"/>
    <cellStyle name="Pre-inputted cells 5 3 2 33" xfId="25610"/>
    <cellStyle name="Pre-inputted cells 5 3 2 34" xfId="25611"/>
    <cellStyle name="Pre-inputted cells 5 3 2 4" xfId="25612"/>
    <cellStyle name="Pre-inputted cells 5 3 2 5" xfId="25613"/>
    <cellStyle name="Pre-inputted cells 5 3 2 6" xfId="25614"/>
    <cellStyle name="Pre-inputted cells 5 3 2 7" xfId="25615"/>
    <cellStyle name="Pre-inputted cells 5 3 2 8" xfId="25616"/>
    <cellStyle name="Pre-inputted cells 5 3 2 9" xfId="25617"/>
    <cellStyle name="Pre-inputted cells 5 3 20" xfId="25618"/>
    <cellStyle name="Pre-inputted cells 5 3 21" xfId="25619"/>
    <cellStyle name="Pre-inputted cells 5 3 22" xfId="25620"/>
    <cellStyle name="Pre-inputted cells 5 3 23" xfId="25621"/>
    <cellStyle name="Pre-inputted cells 5 3 24" xfId="25622"/>
    <cellStyle name="Pre-inputted cells 5 3 25" xfId="25623"/>
    <cellStyle name="Pre-inputted cells 5 3 26" xfId="25624"/>
    <cellStyle name="Pre-inputted cells 5 3 27" xfId="25625"/>
    <cellStyle name="Pre-inputted cells 5 3 28" xfId="25626"/>
    <cellStyle name="Pre-inputted cells 5 3 29" xfId="25627"/>
    <cellStyle name="Pre-inputted cells 5 3 3" xfId="25628"/>
    <cellStyle name="Pre-inputted cells 5 3 3 10" xfId="25629"/>
    <cellStyle name="Pre-inputted cells 5 3 3 11" xfId="25630"/>
    <cellStyle name="Pre-inputted cells 5 3 3 12" xfId="25631"/>
    <cellStyle name="Pre-inputted cells 5 3 3 13" xfId="25632"/>
    <cellStyle name="Pre-inputted cells 5 3 3 2" xfId="25633"/>
    <cellStyle name="Pre-inputted cells 5 3 3 3" xfId="25634"/>
    <cellStyle name="Pre-inputted cells 5 3 3 4" xfId="25635"/>
    <cellStyle name="Pre-inputted cells 5 3 3 5" xfId="25636"/>
    <cellStyle name="Pre-inputted cells 5 3 3 6" xfId="25637"/>
    <cellStyle name="Pre-inputted cells 5 3 3 7" xfId="25638"/>
    <cellStyle name="Pre-inputted cells 5 3 3 8" xfId="25639"/>
    <cellStyle name="Pre-inputted cells 5 3 3 9" xfId="25640"/>
    <cellStyle name="Pre-inputted cells 5 3 30" xfId="25641"/>
    <cellStyle name="Pre-inputted cells 5 3 31" xfId="25642"/>
    <cellStyle name="Pre-inputted cells 5 3 32" xfId="25643"/>
    <cellStyle name="Pre-inputted cells 5 3 33" xfId="25644"/>
    <cellStyle name="Pre-inputted cells 5 3 34" xfId="25645"/>
    <cellStyle name="Pre-inputted cells 5 3 35" xfId="25646"/>
    <cellStyle name="Pre-inputted cells 5 3 4" xfId="25647"/>
    <cellStyle name="Pre-inputted cells 5 3 5" xfId="25648"/>
    <cellStyle name="Pre-inputted cells 5 3 6" xfId="25649"/>
    <cellStyle name="Pre-inputted cells 5 3 7" xfId="25650"/>
    <cellStyle name="Pre-inputted cells 5 3 8" xfId="25651"/>
    <cellStyle name="Pre-inputted cells 5 3 9" xfId="25652"/>
    <cellStyle name="Pre-inputted cells 5 3_4 28 1_Asst_Health_Crit_AllTO_RIIO_20110714pm" xfId="25653"/>
    <cellStyle name="Pre-inputted cells 5 30" xfId="25654"/>
    <cellStyle name="Pre-inputted cells 5 31" xfId="25655"/>
    <cellStyle name="Pre-inputted cells 5 32" xfId="25656"/>
    <cellStyle name="Pre-inputted cells 5 33" xfId="25657"/>
    <cellStyle name="Pre-inputted cells 5 34" xfId="25658"/>
    <cellStyle name="Pre-inputted cells 5 35" xfId="25659"/>
    <cellStyle name="Pre-inputted cells 5 36" xfId="25660"/>
    <cellStyle name="Pre-inputted cells 5 37" xfId="25661"/>
    <cellStyle name="Pre-inputted cells 5 38" xfId="25662"/>
    <cellStyle name="Pre-inputted cells 5 39" xfId="25663"/>
    <cellStyle name="Pre-inputted cells 5 4" xfId="25664"/>
    <cellStyle name="Pre-inputted cells 5 4 10" xfId="25665"/>
    <cellStyle name="Pre-inputted cells 5 4 11" xfId="25666"/>
    <cellStyle name="Pre-inputted cells 5 4 12" xfId="25667"/>
    <cellStyle name="Pre-inputted cells 5 4 13" xfId="25668"/>
    <cellStyle name="Pre-inputted cells 5 4 14" xfId="25669"/>
    <cellStyle name="Pre-inputted cells 5 4 15" xfId="25670"/>
    <cellStyle name="Pre-inputted cells 5 4 16" xfId="25671"/>
    <cellStyle name="Pre-inputted cells 5 4 17" xfId="25672"/>
    <cellStyle name="Pre-inputted cells 5 4 18" xfId="25673"/>
    <cellStyle name="Pre-inputted cells 5 4 19" xfId="25674"/>
    <cellStyle name="Pre-inputted cells 5 4 2" xfId="25675"/>
    <cellStyle name="Pre-inputted cells 5 4 2 10" xfId="25676"/>
    <cellStyle name="Pre-inputted cells 5 4 2 11" xfId="25677"/>
    <cellStyle name="Pre-inputted cells 5 4 2 12" xfId="25678"/>
    <cellStyle name="Pre-inputted cells 5 4 2 13" xfId="25679"/>
    <cellStyle name="Pre-inputted cells 5 4 2 2" xfId="25680"/>
    <cellStyle name="Pre-inputted cells 5 4 2 3" xfId="25681"/>
    <cellStyle name="Pre-inputted cells 5 4 2 4" xfId="25682"/>
    <cellStyle name="Pre-inputted cells 5 4 2 5" xfId="25683"/>
    <cellStyle name="Pre-inputted cells 5 4 2 6" xfId="25684"/>
    <cellStyle name="Pre-inputted cells 5 4 2 7" xfId="25685"/>
    <cellStyle name="Pre-inputted cells 5 4 2 8" xfId="25686"/>
    <cellStyle name="Pre-inputted cells 5 4 2 9" xfId="25687"/>
    <cellStyle name="Pre-inputted cells 5 4 20" xfId="25688"/>
    <cellStyle name="Pre-inputted cells 5 4 21" xfId="25689"/>
    <cellStyle name="Pre-inputted cells 5 4 22" xfId="25690"/>
    <cellStyle name="Pre-inputted cells 5 4 23" xfId="25691"/>
    <cellStyle name="Pre-inputted cells 5 4 24" xfId="25692"/>
    <cellStyle name="Pre-inputted cells 5 4 25" xfId="25693"/>
    <cellStyle name="Pre-inputted cells 5 4 26" xfId="25694"/>
    <cellStyle name="Pre-inputted cells 5 4 27" xfId="25695"/>
    <cellStyle name="Pre-inputted cells 5 4 28" xfId="25696"/>
    <cellStyle name="Pre-inputted cells 5 4 29" xfId="25697"/>
    <cellStyle name="Pre-inputted cells 5 4 3" xfId="25698"/>
    <cellStyle name="Pre-inputted cells 5 4 30" xfId="25699"/>
    <cellStyle name="Pre-inputted cells 5 4 31" xfId="25700"/>
    <cellStyle name="Pre-inputted cells 5 4 32" xfId="25701"/>
    <cellStyle name="Pre-inputted cells 5 4 33" xfId="25702"/>
    <cellStyle name="Pre-inputted cells 5 4 34" xfId="25703"/>
    <cellStyle name="Pre-inputted cells 5 4 4" xfId="25704"/>
    <cellStyle name="Pre-inputted cells 5 4 5" xfId="25705"/>
    <cellStyle name="Pre-inputted cells 5 4 6" xfId="25706"/>
    <cellStyle name="Pre-inputted cells 5 4 7" xfId="25707"/>
    <cellStyle name="Pre-inputted cells 5 4 8" xfId="25708"/>
    <cellStyle name="Pre-inputted cells 5 4 9" xfId="25709"/>
    <cellStyle name="Pre-inputted cells 5 5" xfId="25710"/>
    <cellStyle name="Pre-inputted cells 5 5 10" xfId="25711"/>
    <cellStyle name="Pre-inputted cells 5 5 11" xfId="25712"/>
    <cellStyle name="Pre-inputted cells 5 5 12" xfId="25713"/>
    <cellStyle name="Pre-inputted cells 5 5 13" xfId="25714"/>
    <cellStyle name="Pre-inputted cells 5 5 14" xfId="25715"/>
    <cellStyle name="Pre-inputted cells 5 5 15" xfId="25716"/>
    <cellStyle name="Pre-inputted cells 5 5 16" xfId="25717"/>
    <cellStyle name="Pre-inputted cells 5 5 17" xfId="25718"/>
    <cellStyle name="Pre-inputted cells 5 5 18" xfId="25719"/>
    <cellStyle name="Pre-inputted cells 5 5 19" xfId="25720"/>
    <cellStyle name="Pre-inputted cells 5 5 2" xfId="25721"/>
    <cellStyle name="Pre-inputted cells 5 5 2 10" xfId="25722"/>
    <cellStyle name="Pre-inputted cells 5 5 2 11" xfId="25723"/>
    <cellStyle name="Pre-inputted cells 5 5 2 12" xfId="25724"/>
    <cellStyle name="Pre-inputted cells 5 5 2 13" xfId="25725"/>
    <cellStyle name="Pre-inputted cells 5 5 2 2" xfId="25726"/>
    <cellStyle name="Pre-inputted cells 5 5 2 3" xfId="25727"/>
    <cellStyle name="Pre-inputted cells 5 5 2 4" xfId="25728"/>
    <cellStyle name="Pre-inputted cells 5 5 2 5" xfId="25729"/>
    <cellStyle name="Pre-inputted cells 5 5 2 6" xfId="25730"/>
    <cellStyle name="Pre-inputted cells 5 5 2 7" xfId="25731"/>
    <cellStyle name="Pre-inputted cells 5 5 2 8" xfId="25732"/>
    <cellStyle name="Pre-inputted cells 5 5 2 9" xfId="25733"/>
    <cellStyle name="Pre-inputted cells 5 5 20" xfId="25734"/>
    <cellStyle name="Pre-inputted cells 5 5 21" xfId="25735"/>
    <cellStyle name="Pre-inputted cells 5 5 22" xfId="25736"/>
    <cellStyle name="Pre-inputted cells 5 5 23" xfId="25737"/>
    <cellStyle name="Pre-inputted cells 5 5 24" xfId="25738"/>
    <cellStyle name="Pre-inputted cells 5 5 25" xfId="25739"/>
    <cellStyle name="Pre-inputted cells 5 5 26" xfId="25740"/>
    <cellStyle name="Pre-inputted cells 5 5 27" xfId="25741"/>
    <cellStyle name="Pre-inputted cells 5 5 28" xfId="25742"/>
    <cellStyle name="Pre-inputted cells 5 5 29" xfId="25743"/>
    <cellStyle name="Pre-inputted cells 5 5 3" xfId="25744"/>
    <cellStyle name="Pre-inputted cells 5 5 30" xfId="25745"/>
    <cellStyle name="Pre-inputted cells 5 5 31" xfId="25746"/>
    <cellStyle name="Pre-inputted cells 5 5 32" xfId="25747"/>
    <cellStyle name="Pre-inputted cells 5 5 33" xfId="25748"/>
    <cellStyle name="Pre-inputted cells 5 5 34" xfId="25749"/>
    <cellStyle name="Pre-inputted cells 5 5 4" xfId="25750"/>
    <cellStyle name="Pre-inputted cells 5 5 5" xfId="25751"/>
    <cellStyle name="Pre-inputted cells 5 5 6" xfId="25752"/>
    <cellStyle name="Pre-inputted cells 5 5 7" xfId="25753"/>
    <cellStyle name="Pre-inputted cells 5 5 8" xfId="25754"/>
    <cellStyle name="Pre-inputted cells 5 5 9" xfId="25755"/>
    <cellStyle name="Pre-inputted cells 5 6" xfId="25756"/>
    <cellStyle name="Pre-inputted cells 5 6 10" xfId="25757"/>
    <cellStyle name="Pre-inputted cells 5 6 11" xfId="25758"/>
    <cellStyle name="Pre-inputted cells 5 6 12" xfId="25759"/>
    <cellStyle name="Pre-inputted cells 5 6 13" xfId="25760"/>
    <cellStyle name="Pre-inputted cells 5 6 2" xfId="25761"/>
    <cellStyle name="Pre-inputted cells 5 6 3" xfId="25762"/>
    <cellStyle name="Pre-inputted cells 5 6 4" xfId="25763"/>
    <cellStyle name="Pre-inputted cells 5 6 5" xfId="25764"/>
    <cellStyle name="Pre-inputted cells 5 6 6" xfId="25765"/>
    <cellStyle name="Pre-inputted cells 5 6 7" xfId="25766"/>
    <cellStyle name="Pre-inputted cells 5 6 8" xfId="25767"/>
    <cellStyle name="Pre-inputted cells 5 6 9" xfId="25768"/>
    <cellStyle name="Pre-inputted cells 5 7" xfId="25769"/>
    <cellStyle name="Pre-inputted cells 5 8" xfId="25770"/>
    <cellStyle name="Pre-inputted cells 5 9" xfId="25771"/>
    <cellStyle name="Pre-inputted cells 5_1.3s Accounting C Costs Scots" xfId="25772"/>
    <cellStyle name="Pre-inputted cells 6" xfId="25773"/>
    <cellStyle name="Pre-inputted cells 6 10" xfId="25774"/>
    <cellStyle name="Pre-inputted cells 6 11" xfId="25775"/>
    <cellStyle name="Pre-inputted cells 6 12" xfId="25776"/>
    <cellStyle name="Pre-inputted cells 6 13" xfId="25777"/>
    <cellStyle name="Pre-inputted cells 6 14" xfId="25778"/>
    <cellStyle name="Pre-inputted cells 6 15" xfId="25779"/>
    <cellStyle name="Pre-inputted cells 6 16" xfId="25780"/>
    <cellStyle name="Pre-inputted cells 6 17" xfId="25781"/>
    <cellStyle name="Pre-inputted cells 6 18" xfId="25782"/>
    <cellStyle name="Pre-inputted cells 6 19" xfId="25783"/>
    <cellStyle name="Pre-inputted cells 6 2" xfId="25784"/>
    <cellStyle name="Pre-inputted cells 6 2 10" xfId="25785"/>
    <cellStyle name="Pre-inputted cells 6 2 11" xfId="25786"/>
    <cellStyle name="Pre-inputted cells 6 2 12" xfId="25787"/>
    <cellStyle name="Pre-inputted cells 6 2 13" xfId="25788"/>
    <cellStyle name="Pre-inputted cells 6 2 14" xfId="25789"/>
    <cellStyle name="Pre-inputted cells 6 2 15" xfId="25790"/>
    <cellStyle name="Pre-inputted cells 6 2 16" xfId="25791"/>
    <cellStyle name="Pre-inputted cells 6 2 17" xfId="25792"/>
    <cellStyle name="Pre-inputted cells 6 2 18" xfId="25793"/>
    <cellStyle name="Pre-inputted cells 6 2 19" xfId="25794"/>
    <cellStyle name="Pre-inputted cells 6 2 2" xfId="25795"/>
    <cellStyle name="Pre-inputted cells 6 2 2 10" xfId="25796"/>
    <cellStyle name="Pre-inputted cells 6 2 2 11" xfId="25797"/>
    <cellStyle name="Pre-inputted cells 6 2 2 12" xfId="25798"/>
    <cellStyle name="Pre-inputted cells 6 2 2 13" xfId="25799"/>
    <cellStyle name="Pre-inputted cells 6 2 2 14" xfId="25800"/>
    <cellStyle name="Pre-inputted cells 6 2 2 15" xfId="25801"/>
    <cellStyle name="Pre-inputted cells 6 2 2 16" xfId="25802"/>
    <cellStyle name="Pre-inputted cells 6 2 2 17" xfId="25803"/>
    <cellStyle name="Pre-inputted cells 6 2 2 18" xfId="25804"/>
    <cellStyle name="Pre-inputted cells 6 2 2 19" xfId="25805"/>
    <cellStyle name="Pre-inputted cells 6 2 2 2" xfId="25806"/>
    <cellStyle name="Pre-inputted cells 6 2 2 2 10" xfId="25807"/>
    <cellStyle name="Pre-inputted cells 6 2 2 2 11" xfId="25808"/>
    <cellStyle name="Pre-inputted cells 6 2 2 2 12" xfId="25809"/>
    <cellStyle name="Pre-inputted cells 6 2 2 2 13" xfId="25810"/>
    <cellStyle name="Pre-inputted cells 6 2 2 2 14" xfId="25811"/>
    <cellStyle name="Pre-inputted cells 6 2 2 2 15" xfId="25812"/>
    <cellStyle name="Pre-inputted cells 6 2 2 2 16" xfId="25813"/>
    <cellStyle name="Pre-inputted cells 6 2 2 2 17" xfId="25814"/>
    <cellStyle name="Pre-inputted cells 6 2 2 2 18" xfId="25815"/>
    <cellStyle name="Pre-inputted cells 6 2 2 2 19" xfId="25816"/>
    <cellStyle name="Pre-inputted cells 6 2 2 2 2" xfId="25817"/>
    <cellStyle name="Pre-inputted cells 6 2 2 2 2 10" xfId="25818"/>
    <cellStyle name="Pre-inputted cells 6 2 2 2 2 11" xfId="25819"/>
    <cellStyle name="Pre-inputted cells 6 2 2 2 2 12" xfId="25820"/>
    <cellStyle name="Pre-inputted cells 6 2 2 2 2 13" xfId="25821"/>
    <cellStyle name="Pre-inputted cells 6 2 2 2 2 2" xfId="25822"/>
    <cellStyle name="Pre-inputted cells 6 2 2 2 2 3" xfId="25823"/>
    <cellStyle name="Pre-inputted cells 6 2 2 2 2 4" xfId="25824"/>
    <cellStyle name="Pre-inputted cells 6 2 2 2 2 5" xfId="25825"/>
    <cellStyle name="Pre-inputted cells 6 2 2 2 2 6" xfId="25826"/>
    <cellStyle name="Pre-inputted cells 6 2 2 2 2 7" xfId="25827"/>
    <cellStyle name="Pre-inputted cells 6 2 2 2 2 8" xfId="25828"/>
    <cellStyle name="Pre-inputted cells 6 2 2 2 2 9" xfId="25829"/>
    <cellStyle name="Pre-inputted cells 6 2 2 2 20" xfId="25830"/>
    <cellStyle name="Pre-inputted cells 6 2 2 2 21" xfId="25831"/>
    <cellStyle name="Pre-inputted cells 6 2 2 2 22" xfId="25832"/>
    <cellStyle name="Pre-inputted cells 6 2 2 2 23" xfId="25833"/>
    <cellStyle name="Pre-inputted cells 6 2 2 2 24" xfId="25834"/>
    <cellStyle name="Pre-inputted cells 6 2 2 2 25" xfId="25835"/>
    <cellStyle name="Pre-inputted cells 6 2 2 2 26" xfId="25836"/>
    <cellStyle name="Pre-inputted cells 6 2 2 2 27" xfId="25837"/>
    <cellStyle name="Pre-inputted cells 6 2 2 2 28" xfId="25838"/>
    <cellStyle name="Pre-inputted cells 6 2 2 2 29" xfId="25839"/>
    <cellStyle name="Pre-inputted cells 6 2 2 2 3" xfId="25840"/>
    <cellStyle name="Pre-inputted cells 6 2 2 2 30" xfId="25841"/>
    <cellStyle name="Pre-inputted cells 6 2 2 2 31" xfId="25842"/>
    <cellStyle name="Pre-inputted cells 6 2 2 2 32" xfId="25843"/>
    <cellStyle name="Pre-inputted cells 6 2 2 2 33" xfId="25844"/>
    <cellStyle name="Pre-inputted cells 6 2 2 2 34" xfId="25845"/>
    <cellStyle name="Pre-inputted cells 6 2 2 2 4" xfId="25846"/>
    <cellStyle name="Pre-inputted cells 6 2 2 2 5" xfId="25847"/>
    <cellStyle name="Pre-inputted cells 6 2 2 2 6" xfId="25848"/>
    <cellStyle name="Pre-inputted cells 6 2 2 2 7" xfId="25849"/>
    <cellStyle name="Pre-inputted cells 6 2 2 2 8" xfId="25850"/>
    <cellStyle name="Pre-inputted cells 6 2 2 2 9" xfId="25851"/>
    <cellStyle name="Pre-inputted cells 6 2 2 20" xfId="25852"/>
    <cellStyle name="Pre-inputted cells 6 2 2 21" xfId="25853"/>
    <cellStyle name="Pre-inputted cells 6 2 2 22" xfId="25854"/>
    <cellStyle name="Pre-inputted cells 6 2 2 23" xfId="25855"/>
    <cellStyle name="Pre-inputted cells 6 2 2 24" xfId="25856"/>
    <cellStyle name="Pre-inputted cells 6 2 2 25" xfId="25857"/>
    <cellStyle name="Pre-inputted cells 6 2 2 26" xfId="25858"/>
    <cellStyle name="Pre-inputted cells 6 2 2 27" xfId="25859"/>
    <cellStyle name="Pre-inputted cells 6 2 2 28" xfId="25860"/>
    <cellStyle name="Pre-inputted cells 6 2 2 29" xfId="25861"/>
    <cellStyle name="Pre-inputted cells 6 2 2 3" xfId="25862"/>
    <cellStyle name="Pre-inputted cells 6 2 2 3 10" xfId="25863"/>
    <cellStyle name="Pre-inputted cells 6 2 2 3 11" xfId="25864"/>
    <cellStyle name="Pre-inputted cells 6 2 2 3 12" xfId="25865"/>
    <cellStyle name="Pre-inputted cells 6 2 2 3 13" xfId="25866"/>
    <cellStyle name="Pre-inputted cells 6 2 2 3 2" xfId="25867"/>
    <cellStyle name="Pre-inputted cells 6 2 2 3 3" xfId="25868"/>
    <cellStyle name="Pre-inputted cells 6 2 2 3 4" xfId="25869"/>
    <cellStyle name="Pre-inputted cells 6 2 2 3 5" xfId="25870"/>
    <cellStyle name="Pre-inputted cells 6 2 2 3 6" xfId="25871"/>
    <cellStyle name="Pre-inputted cells 6 2 2 3 7" xfId="25872"/>
    <cellStyle name="Pre-inputted cells 6 2 2 3 8" xfId="25873"/>
    <cellStyle name="Pre-inputted cells 6 2 2 3 9" xfId="25874"/>
    <cellStyle name="Pre-inputted cells 6 2 2 30" xfId="25875"/>
    <cellStyle name="Pre-inputted cells 6 2 2 31" xfId="25876"/>
    <cellStyle name="Pre-inputted cells 6 2 2 4" xfId="25877"/>
    <cellStyle name="Pre-inputted cells 6 2 2 5" xfId="25878"/>
    <cellStyle name="Pre-inputted cells 6 2 2 6" xfId="25879"/>
    <cellStyle name="Pre-inputted cells 6 2 2 7" xfId="25880"/>
    <cellStyle name="Pre-inputted cells 6 2 2 8" xfId="25881"/>
    <cellStyle name="Pre-inputted cells 6 2 2 9" xfId="25882"/>
    <cellStyle name="Pre-inputted cells 6 2 2_4 28 1_Asst_Health_Crit_AllTO_RIIO_20110714pm" xfId="25883"/>
    <cellStyle name="Pre-inputted cells 6 2 20" xfId="25884"/>
    <cellStyle name="Pre-inputted cells 6 2 21" xfId="25885"/>
    <cellStyle name="Pre-inputted cells 6 2 22" xfId="25886"/>
    <cellStyle name="Pre-inputted cells 6 2 23" xfId="25887"/>
    <cellStyle name="Pre-inputted cells 6 2 24" xfId="25888"/>
    <cellStyle name="Pre-inputted cells 6 2 25" xfId="25889"/>
    <cellStyle name="Pre-inputted cells 6 2 26" xfId="25890"/>
    <cellStyle name="Pre-inputted cells 6 2 27" xfId="25891"/>
    <cellStyle name="Pre-inputted cells 6 2 28" xfId="25892"/>
    <cellStyle name="Pre-inputted cells 6 2 29" xfId="25893"/>
    <cellStyle name="Pre-inputted cells 6 2 3" xfId="25894"/>
    <cellStyle name="Pre-inputted cells 6 2 3 10" xfId="25895"/>
    <cellStyle name="Pre-inputted cells 6 2 3 11" xfId="25896"/>
    <cellStyle name="Pre-inputted cells 6 2 3 12" xfId="25897"/>
    <cellStyle name="Pre-inputted cells 6 2 3 13" xfId="25898"/>
    <cellStyle name="Pre-inputted cells 6 2 3 14" xfId="25899"/>
    <cellStyle name="Pre-inputted cells 6 2 3 15" xfId="25900"/>
    <cellStyle name="Pre-inputted cells 6 2 3 16" xfId="25901"/>
    <cellStyle name="Pre-inputted cells 6 2 3 17" xfId="25902"/>
    <cellStyle name="Pre-inputted cells 6 2 3 18" xfId="25903"/>
    <cellStyle name="Pre-inputted cells 6 2 3 19" xfId="25904"/>
    <cellStyle name="Pre-inputted cells 6 2 3 2" xfId="25905"/>
    <cellStyle name="Pre-inputted cells 6 2 3 2 10" xfId="25906"/>
    <cellStyle name="Pre-inputted cells 6 2 3 2 11" xfId="25907"/>
    <cellStyle name="Pre-inputted cells 6 2 3 2 12" xfId="25908"/>
    <cellStyle name="Pre-inputted cells 6 2 3 2 13" xfId="25909"/>
    <cellStyle name="Pre-inputted cells 6 2 3 2 2" xfId="25910"/>
    <cellStyle name="Pre-inputted cells 6 2 3 2 3" xfId="25911"/>
    <cellStyle name="Pre-inputted cells 6 2 3 2 4" xfId="25912"/>
    <cellStyle name="Pre-inputted cells 6 2 3 2 5" xfId="25913"/>
    <cellStyle name="Pre-inputted cells 6 2 3 2 6" xfId="25914"/>
    <cellStyle name="Pre-inputted cells 6 2 3 2 7" xfId="25915"/>
    <cellStyle name="Pre-inputted cells 6 2 3 2 8" xfId="25916"/>
    <cellStyle name="Pre-inputted cells 6 2 3 2 9" xfId="25917"/>
    <cellStyle name="Pre-inputted cells 6 2 3 20" xfId="25918"/>
    <cellStyle name="Pre-inputted cells 6 2 3 21" xfId="25919"/>
    <cellStyle name="Pre-inputted cells 6 2 3 22" xfId="25920"/>
    <cellStyle name="Pre-inputted cells 6 2 3 23" xfId="25921"/>
    <cellStyle name="Pre-inputted cells 6 2 3 24" xfId="25922"/>
    <cellStyle name="Pre-inputted cells 6 2 3 25" xfId="25923"/>
    <cellStyle name="Pre-inputted cells 6 2 3 26" xfId="25924"/>
    <cellStyle name="Pre-inputted cells 6 2 3 27" xfId="25925"/>
    <cellStyle name="Pre-inputted cells 6 2 3 28" xfId="25926"/>
    <cellStyle name="Pre-inputted cells 6 2 3 29" xfId="25927"/>
    <cellStyle name="Pre-inputted cells 6 2 3 3" xfId="25928"/>
    <cellStyle name="Pre-inputted cells 6 2 3 30" xfId="25929"/>
    <cellStyle name="Pre-inputted cells 6 2 3 4" xfId="25930"/>
    <cellStyle name="Pre-inputted cells 6 2 3 5" xfId="25931"/>
    <cellStyle name="Pre-inputted cells 6 2 3 6" xfId="25932"/>
    <cellStyle name="Pre-inputted cells 6 2 3 7" xfId="25933"/>
    <cellStyle name="Pre-inputted cells 6 2 3 8" xfId="25934"/>
    <cellStyle name="Pre-inputted cells 6 2 3 9" xfId="25935"/>
    <cellStyle name="Pre-inputted cells 6 2 30" xfId="25936"/>
    <cellStyle name="Pre-inputted cells 6 2 31" xfId="25937"/>
    <cellStyle name="Pre-inputted cells 6 2 32" xfId="25938"/>
    <cellStyle name="Pre-inputted cells 6 2 33" xfId="25939"/>
    <cellStyle name="Pre-inputted cells 6 2 4" xfId="25940"/>
    <cellStyle name="Pre-inputted cells 6 2 4 10" xfId="25941"/>
    <cellStyle name="Pre-inputted cells 6 2 4 11" xfId="25942"/>
    <cellStyle name="Pre-inputted cells 6 2 4 12" xfId="25943"/>
    <cellStyle name="Pre-inputted cells 6 2 4 13" xfId="25944"/>
    <cellStyle name="Pre-inputted cells 6 2 4 14" xfId="25945"/>
    <cellStyle name="Pre-inputted cells 6 2 4 15" xfId="25946"/>
    <cellStyle name="Pre-inputted cells 6 2 4 16" xfId="25947"/>
    <cellStyle name="Pre-inputted cells 6 2 4 17" xfId="25948"/>
    <cellStyle name="Pre-inputted cells 6 2 4 18" xfId="25949"/>
    <cellStyle name="Pre-inputted cells 6 2 4 19" xfId="25950"/>
    <cellStyle name="Pre-inputted cells 6 2 4 2" xfId="25951"/>
    <cellStyle name="Pre-inputted cells 6 2 4 2 10" xfId="25952"/>
    <cellStyle name="Pre-inputted cells 6 2 4 2 11" xfId="25953"/>
    <cellStyle name="Pre-inputted cells 6 2 4 2 12" xfId="25954"/>
    <cellStyle name="Pre-inputted cells 6 2 4 2 13" xfId="25955"/>
    <cellStyle name="Pre-inputted cells 6 2 4 2 2" xfId="25956"/>
    <cellStyle name="Pre-inputted cells 6 2 4 2 3" xfId="25957"/>
    <cellStyle name="Pre-inputted cells 6 2 4 2 4" xfId="25958"/>
    <cellStyle name="Pre-inputted cells 6 2 4 2 5" xfId="25959"/>
    <cellStyle name="Pre-inputted cells 6 2 4 2 6" xfId="25960"/>
    <cellStyle name="Pre-inputted cells 6 2 4 2 7" xfId="25961"/>
    <cellStyle name="Pre-inputted cells 6 2 4 2 8" xfId="25962"/>
    <cellStyle name="Pre-inputted cells 6 2 4 2 9" xfId="25963"/>
    <cellStyle name="Pre-inputted cells 6 2 4 20" xfId="25964"/>
    <cellStyle name="Pre-inputted cells 6 2 4 21" xfId="25965"/>
    <cellStyle name="Pre-inputted cells 6 2 4 22" xfId="25966"/>
    <cellStyle name="Pre-inputted cells 6 2 4 23" xfId="25967"/>
    <cellStyle name="Pre-inputted cells 6 2 4 24" xfId="25968"/>
    <cellStyle name="Pre-inputted cells 6 2 4 25" xfId="25969"/>
    <cellStyle name="Pre-inputted cells 6 2 4 26" xfId="25970"/>
    <cellStyle name="Pre-inputted cells 6 2 4 27" xfId="25971"/>
    <cellStyle name="Pre-inputted cells 6 2 4 28" xfId="25972"/>
    <cellStyle name="Pre-inputted cells 6 2 4 29" xfId="25973"/>
    <cellStyle name="Pre-inputted cells 6 2 4 3" xfId="25974"/>
    <cellStyle name="Pre-inputted cells 6 2 4 30" xfId="25975"/>
    <cellStyle name="Pre-inputted cells 6 2 4 4" xfId="25976"/>
    <cellStyle name="Pre-inputted cells 6 2 4 5" xfId="25977"/>
    <cellStyle name="Pre-inputted cells 6 2 4 6" xfId="25978"/>
    <cellStyle name="Pre-inputted cells 6 2 4 7" xfId="25979"/>
    <cellStyle name="Pre-inputted cells 6 2 4 8" xfId="25980"/>
    <cellStyle name="Pre-inputted cells 6 2 4 9" xfId="25981"/>
    <cellStyle name="Pre-inputted cells 6 2 5" xfId="25982"/>
    <cellStyle name="Pre-inputted cells 6 2 5 10" xfId="25983"/>
    <cellStyle name="Pre-inputted cells 6 2 5 11" xfId="25984"/>
    <cellStyle name="Pre-inputted cells 6 2 5 12" xfId="25985"/>
    <cellStyle name="Pre-inputted cells 6 2 5 13" xfId="25986"/>
    <cellStyle name="Pre-inputted cells 6 2 5 2" xfId="25987"/>
    <cellStyle name="Pre-inputted cells 6 2 5 3" xfId="25988"/>
    <cellStyle name="Pre-inputted cells 6 2 5 4" xfId="25989"/>
    <cellStyle name="Pre-inputted cells 6 2 5 5" xfId="25990"/>
    <cellStyle name="Pre-inputted cells 6 2 5 6" xfId="25991"/>
    <cellStyle name="Pre-inputted cells 6 2 5 7" xfId="25992"/>
    <cellStyle name="Pre-inputted cells 6 2 5 8" xfId="25993"/>
    <cellStyle name="Pre-inputted cells 6 2 5 9" xfId="25994"/>
    <cellStyle name="Pre-inputted cells 6 2 6" xfId="25995"/>
    <cellStyle name="Pre-inputted cells 6 2 7" xfId="25996"/>
    <cellStyle name="Pre-inputted cells 6 2 8" xfId="25997"/>
    <cellStyle name="Pre-inputted cells 6 2 9" xfId="25998"/>
    <cellStyle name="Pre-inputted cells 6 2_4 28 1_Asst_Health_Crit_AllTO_RIIO_20110714pm" xfId="25999"/>
    <cellStyle name="Pre-inputted cells 6 20" xfId="26000"/>
    <cellStyle name="Pre-inputted cells 6 21" xfId="26001"/>
    <cellStyle name="Pre-inputted cells 6 22" xfId="26002"/>
    <cellStyle name="Pre-inputted cells 6 23" xfId="26003"/>
    <cellStyle name="Pre-inputted cells 6 24" xfId="26004"/>
    <cellStyle name="Pre-inputted cells 6 25" xfId="26005"/>
    <cellStyle name="Pre-inputted cells 6 26" xfId="26006"/>
    <cellStyle name="Pre-inputted cells 6 27" xfId="26007"/>
    <cellStyle name="Pre-inputted cells 6 28" xfId="26008"/>
    <cellStyle name="Pre-inputted cells 6 29" xfId="26009"/>
    <cellStyle name="Pre-inputted cells 6 3" xfId="26010"/>
    <cellStyle name="Pre-inputted cells 6 3 10" xfId="26011"/>
    <cellStyle name="Pre-inputted cells 6 3 11" xfId="26012"/>
    <cellStyle name="Pre-inputted cells 6 3 12" xfId="26013"/>
    <cellStyle name="Pre-inputted cells 6 3 13" xfId="26014"/>
    <cellStyle name="Pre-inputted cells 6 3 14" xfId="26015"/>
    <cellStyle name="Pre-inputted cells 6 3 15" xfId="26016"/>
    <cellStyle name="Pre-inputted cells 6 3 16" xfId="26017"/>
    <cellStyle name="Pre-inputted cells 6 3 17" xfId="26018"/>
    <cellStyle name="Pre-inputted cells 6 3 18" xfId="26019"/>
    <cellStyle name="Pre-inputted cells 6 3 19" xfId="26020"/>
    <cellStyle name="Pre-inputted cells 6 3 2" xfId="26021"/>
    <cellStyle name="Pre-inputted cells 6 3 2 10" xfId="26022"/>
    <cellStyle name="Pre-inputted cells 6 3 2 11" xfId="26023"/>
    <cellStyle name="Pre-inputted cells 6 3 2 12" xfId="26024"/>
    <cellStyle name="Pre-inputted cells 6 3 2 13" xfId="26025"/>
    <cellStyle name="Pre-inputted cells 6 3 2 14" xfId="26026"/>
    <cellStyle name="Pre-inputted cells 6 3 2 15" xfId="26027"/>
    <cellStyle name="Pre-inputted cells 6 3 2 16" xfId="26028"/>
    <cellStyle name="Pre-inputted cells 6 3 2 17" xfId="26029"/>
    <cellStyle name="Pre-inputted cells 6 3 2 18" xfId="26030"/>
    <cellStyle name="Pre-inputted cells 6 3 2 19" xfId="26031"/>
    <cellStyle name="Pre-inputted cells 6 3 2 2" xfId="26032"/>
    <cellStyle name="Pre-inputted cells 6 3 2 2 10" xfId="26033"/>
    <cellStyle name="Pre-inputted cells 6 3 2 2 11" xfId="26034"/>
    <cellStyle name="Pre-inputted cells 6 3 2 2 12" xfId="26035"/>
    <cellStyle name="Pre-inputted cells 6 3 2 2 13" xfId="26036"/>
    <cellStyle name="Pre-inputted cells 6 3 2 2 2" xfId="26037"/>
    <cellStyle name="Pre-inputted cells 6 3 2 2 3" xfId="26038"/>
    <cellStyle name="Pre-inputted cells 6 3 2 2 4" xfId="26039"/>
    <cellStyle name="Pre-inputted cells 6 3 2 2 5" xfId="26040"/>
    <cellStyle name="Pre-inputted cells 6 3 2 2 6" xfId="26041"/>
    <cellStyle name="Pre-inputted cells 6 3 2 2 7" xfId="26042"/>
    <cellStyle name="Pre-inputted cells 6 3 2 2 8" xfId="26043"/>
    <cellStyle name="Pre-inputted cells 6 3 2 2 9" xfId="26044"/>
    <cellStyle name="Pre-inputted cells 6 3 2 20" xfId="26045"/>
    <cellStyle name="Pre-inputted cells 6 3 2 21" xfId="26046"/>
    <cellStyle name="Pre-inputted cells 6 3 2 22" xfId="26047"/>
    <cellStyle name="Pre-inputted cells 6 3 2 23" xfId="26048"/>
    <cellStyle name="Pre-inputted cells 6 3 2 24" xfId="26049"/>
    <cellStyle name="Pre-inputted cells 6 3 2 25" xfId="26050"/>
    <cellStyle name="Pre-inputted cells 6 3 2 26" xfId="26051"/>
    <cellStyle name="Pre-inputted cells 6 3 2 27" xfId="26052"/>
    <cellStyle name="Pre-inputted cells 6 3 2 28" xfId="26053"/>
    <cellStyle name="Pre-inputted cells 6 3 2 29" xfId="26054"/>
    <cellStyle name="Pre-inputted cells 6 3 2 3" xfId="26055"/>
    <cellStyle name="Pre-inputted cells 6 3 2 30" xfId="26056"/>
    <cellStyle name="Pre-inputted cells 6 3 2 31" xfId="26057"/>
    <cellStyle name="Pre-inputted cells 6 3 2 32" xfId="26058"/>
    <cellStyle name="Pre-inputted cells 6 3 2 33" xfId="26059"/>
    <cellStyle name="Pre-inputted cells 6 3 2 34" xfId="26060"/>
    <cellStyle name="Pre-inputted cells 6 3 2 4" xfId="26061"/>
    <cellStyle name="Pre-inputted cells 6 3 2 5" xfId="26062"/>
    <cellStyle name="Pre-inputted cells 6 3 2 6" xfId="26063"/>
    <cellStyle name="Pre-inputted cells 6 3 2 7" xfId="26064"/>
    <cellStyle name="Pre-inputted cells 6 3 2 8" xfId="26065"/>
    <cellStyle name="Pre-inputted cells 6 3 2 9" xfId="26066"/>
    <cellStyle name="Pre-inputted cells 6 3 20" xfId="26067"/>
    <cellStyle name="Pre-inputted cells 6 3 21" xfId="26068"/>
    <cellStyle name="Pre-inputted cells 6 3 22" xfId="26069"/>
    <cellStyle name="Pre-inputted cells 6 3 23" xfId="26070"/>
    <cellStyle name="Pre-inputted cells 6 3 24" xfId="26071"/>
    <cellStyle name="Pre-inputted cells 6 3 25" xfId="26072"/>
    <cellStyle name="Pre-inputted cells 6 3 26" xfId="26073"/>
    <cellStyle name="Pre-inputted cells 6 3 27" xfId="26074"/>
    <cellStyle name="Pre-inputted cells 6 3 28" xfId="26075"/>
    <cellStyle name="Pre-inputted cells 6 3 29" xfId="26076"/>
    <cellStyle name="Pre-inputted cells 6 3 3" xfId="26077"/>
    <cellStyle name="Pre-inputted cells 6 3 3 10" xfId="26078"/>
    <cellStyle name="Pre-inputted cells 6 3 3 11" xfId="26079"/>
    <cellStyle name="Pre-inputted cells 6 3 3 12" xfId="26080"/>
    <cellStyle name="Pre-inputted cells 6 3 3 13" xfId="26081"/>
    <cellStyle name="Pre-inputted cells 6 3 3 2" xfId="26082"/>
    <cellStyle name="Pre-inputted cells 6 3 3 3" xfId="26083"/>
    <cellStyle name="Pre-inputted cells 6 3 3 4" xfId="26084"/>
    <cellStyle name="Pre-inputted cells 6 3 3 5" xfId="26085"/>
    <cellStyle name="Pre-inputted cells 6 3 3 6" xfId="26086"/>
    <cellStyle name="Pre-inputted cells 6 3 3 7" xfId="26087"/>
    <cellStyle name="Pre-inputted cells 6 3 3 8" xfId="26088"/>
    <cellStyle name="Pre-inputted cells 6 3 3 9" xfId="26089"/>
    <cellStyle name="Pre-inputted cells 6 3 30" xfId="26090"/>
    <cellStyle name="Pre-inputted cells 6 3 31" xfId="26091"/>
    <cellStyle name="Pre-inputted cells 6 3 32" xfId="26092"/>
    <cellStyle name="Pre-inputted cells 6 3 33" xfId="26093"/>
    <cellStyle name="Pre-inputted cells 6 3 34" xfId="26094"/>
    <cellStyle name="Pre-inputted cells 6 3 35" xfId="26095"/>
    <cellStyle name="Pre-inputted cells 6 3 4" xfId="26096"/>
    <cellStyle name="Pre-inputted cells 6 3 5" xfId="26097"/>
    <cellStyle name="Pre-inputted cells 6 3 6" xfId="26098"/>
    <cellStyle name="Pre-inputted cells 6 3 7" xfId="26099"/>
    <cellStyle name="Pre-inputted cells 6 3 8" xfId="26100"/>
    <cellStyle name="Pre-inputted cells 6 3 9" xfId="26101"/>
    <cellStyle name="Pre-inputted cells 6 3_4 28 1_Asst_Health_Crit_AllTO_RIIO_20110714pm" xfId="26102"/>
    <cellStyle name="Pre-inputted cells 6 30" xfId="26103"/>
    <cellStyle name="Pre-inputted cells 6 31" xfId="26104"/>
    <cellStyle name="Pre-inputted cells 6 32" xfId="26105"/>
    <cellStyle name="Pre-inputted cells 6 33" xfId="26106"/>
    <cellStyle name="Pre-inputted cells 6 34" xfId="26107"/>
    <cellStyle name="Pre-inputted cells 6 35" xfId="26108"/>
    <cellStyle name="Pre-inputted cells 6 36" xfId="26109"/>
    <cellStyle name="Pre-inputted cells 6 37" xfId="26110"/>
    <cellStyle name="Pre-inputted cells 6 38" xfId="26111"/>
    <cellStyle name="Pre-inputted cells 6 39" xfId="26112"/>
    <cellStyle name="Pre-inputted cells 6 4" xfId="26113"/>
    <cellStyle name="Pre-inputted cells 6 4 10" xfId="26114"/>
    <cellStyle name="Pre-inputted cells 6 4 11" xfId="26115"/>
    <cellStyle name="Pre-inputted cells 6 4 12" xfId="26116"/>
    <cellStyle name="Pre-inputted cells 6 4 13" xfId="26117"/>
    <cellStyle name="Pre-inputted cells 6 4 14" xfId="26118"/>
    <cellStyle name="Pre-inputted cells 6 4 15" xfId="26119"/>
    <cellStyle name="Pre-inputted cells 6 4 16" xfId="26120"/>
    <cellStyle name="Pre-inputted cells 6 4 17" xfId="26121"/>
    <cellStyle name="Pre-inputted cells 6 4 18" xfId="26122"/>
    <cellStyle name="Pre-inputted cells 6 4 19" xfId="26123"/>
    <cellStyle name="Pre-inputted cells 6 4 2" xfId="26124"/>
    <cellStyle name="Pre-inputted cells 6 4 2 10" xfId="26125"/>
    <cellStyle name="Pre-inputted cells 6 4 2 11" xfId="26126"/>
    <cellStyle name="Pre-inputted cells 6 4 2 12" xfId="26127"/>
    <cellStyle name="Pre-inputted cells 6 4 2 13" xfId="26128"/>
    <cellStyle name="Pre-inputted cells 6 4 2 2" xfId="26129"/>
    <cellStyle name="Pre-inputted cells 6 4 2 3" xfId="26130"/>
    <cellStyle name="Pre-inputted cells 6 4 2 4" xfId="26131"/>
    <cellStyle name="Pre-inputted cells 6 4 2 5" xfId="26132"/>
    <cellStyle name="Pre-inputted cells 6 4 2 6" xfId="26133"/>
    <cellStyle name="Pre-inputted cells 6 4 2 7" xfId="26134"/>
    <cellStyle name="Pre-inputted cells 6 4 2 8" xfId="26135"/>
    <cellStyle name="Pre-inputted cells 6 4 2 9" xfId="26136"/>
    <cellStyle name="Pre-inputted cells 6 4 20" xfId="26137"/>
    <cellStyle name="Pre-inputted cells 6 4 21" xfId="26138"/>
    <cellStyle name="Pre-inputted cells 6 4 22" xfId="26139"/>
    <cellStyle name="Pre-inputted cells 6 4 23" xfId="26140"/>
    <cellStyle name="Pre-inputted cells 6 4 24" xfId="26141"/>
    <cellStyle name="Pre-inputted cells 6 4 25" xfId="26142"/>
    <cellStyle name="Pre-inputted cells 6 4 26" xfId="26143"/>
    <cellStyle name="Pre-inputted cells 6 4 27" xfId="26144"/>
    <cellStyle name="Pre-inputted cells 6 4 28" xfId="26145"/>
    <cellStyle name="Pre-inputted cells 6 4 29" xfId="26146"/>
    <cellStyle name="Pre-inputted cells 6 4 3" xfId="26147"/>
    <cellStyle name="Pre-inputted cells 6 4 30" xfId="26148"/>
    <cellStyle name="Pre-inputted cells 6 4 31" xfId="26149"/>
    <cellStyle name="Pre-inputted cells 6 4 32" xfId="26150"/>
    <cellStyle name="Pre-inputted cells 6 4 33" xfId="26151"/>
    <cellStyle name="Pre-inputted cells 6 4 34" xfId="26152"/>
    <cellStyle name="Pre-inputted cells 6 4 4" xfId="26153"/>
    <cellStyle name="Pre-inputted cells 6 4 5" xfId="26154"/>
    <cellStyle name="Pre-inputted cells 6 4 6" xfId="26155"/>
    <cellStyle name="Pre-inputted cells 6 4 7" xfId="26156"/>
    <cellStyle name="Pre-inputted cells 6 4 8" xfId="26157"/>
    <cellStyle name="Pre-inputted cells 6 4 9" xfId="26158"/>
    <cellStyle name="Pre-inputted cells 6 5" xfId="26159"/>
    <cellStyle name="Pre-inputted cells 6 5 10" xfId="26160"/>
    <cellStyle name="Pre-inputted cells 6 5 11" xfId="26161"/>
    <cellStyle name="Pre-inputted cells 6 5 12" xfId="26162"/>
    <cellStyle name="Pre-inputted cells 6 5 13" xfId="26163"/>
    <cellStyle name="Pre-inputted cells 6 5 14" xfId="26164"/>
    <cellStyle name="Pre-inputted cells 6 5 15" xfId="26165"/>
    <cellStyle name="Pre-inputted cells 6 5 16" xfId="26166"/>
    <cellStyle name="Pre-inputted cells 6 5 17" xfId="26167"/>
    <cellStyle name="Pre-inputted cells 6 5 18" xfId="26168"/>
    <cellStyle name="Pre-inputted cells 6 5 19" xfId="26169"/>
    <cellStyle name="Pre-inputted cells 6 5 2" xfId="26170"/>
    <cellStyle name="Pre-inputted cells 6 5 2 10" xfId="26171"/>
    <cellStyle name="Pre-inputted cells 6 5 2 11" xfId="26172"/>
    <cellStyle name="Pre-inputted cells 6 5 2 12" xfId="26173"/>
    <cellStyle name="Pre-inputted cells 6 5 2 13" xfId="26174"/>
    <cellStyle name="Pre-inputted cells 6 5 2 2" xfId="26175"/>
    <cellStyle name="Pre-inputted cells 6 5 2 3" xfId="26176"/>
    <cellStyle name="Pre-inputted cells 6 5 2 4" xfId="26177"/>
    <cellStyle name="Pre-inputted cells 6 5 2 5" xfId="26178"/>
    <cellStyle name="Pre-inputted cells 6 5 2 6" xfId="26179"/>
    <cellStyle name="Pre-inputted cells 6 5 2 7" xfId="26180"/>
    <cellStyle name="Pre-inputted cells 6 5 2 8" xfId="26181"/>
    <cellStyle name="Pre-inputted cells 6 5 2 9" xfId="26182"/>
    <cellStyle name="Pre-inputted cells 6 5 20" xfId="26183"/>
    <cellStyle name="Pre-inputted cells 6 5 21" xfId="26184"/>
    <cellStyle name="Pre-inputted cells 6 5 22" xfId="26185"/>
    <cellStyle name="Pre-inputted cells 6 5 23" xfId="26186"/>
    <cellStyle name="Pre-inputted cells 6 5 24" xfId="26187"/>
    <cellStyle name="Pre-inputted cells 6 5 25" xfId="26188"/>
    <cellStyle name="Pre-inputted cells 6 5 26" xfId="26189"/>
    <cellStyle name="Pre-inputted cells 6 5 27" xfId="26190"/>
    <cellStyle name="Pre-inputted cells 6 5 28" xfId="26191"/>
    <cellStyle name="Pre-inputted cells 6 5 29" xfId="26192"/>
    <cellStyle name="Pre-inputted cells 6 5 3" xfId="26193"/>
    <cellStyle name="Pre-inputted cells 6 5 30" xfId="26194"/>
    <cellStyle name="Pre-inputted cells 6 5 31" xfId="26195"/>
    <cellStyle name="Pre-inputted cells 6 5 32" xfId="26196"/>
    <cellStyle name="Pre-inputted cells 6 5 33" xfId="26197"/>
    <cellStyle name="Pre-inputted cells 6 5 34" xfId="26198"/>
    <cellStyle name="Pre-inputted cells 6 5 4" xfId="26199"/>
    <cellStyle name="Pre-inputted cells 6 5 5" xfId="26200"/>
    <cellStyle name="Pre-inputted cells 6 5 6" xfId="26201"/>
    <cellStyle name="Pre-inputted cells 6 5 7" xfId="26202"/>
    <cellStyle name="Pre-inputted cells 6 5 8" xfId="26203"/>
    <cellStyle name="Pre-inputted cells 6 5 9" xfId="26204"/>
    <cellStyle name="Pre-inputted cells 6 6" xfId="26205"/>
    <cellStyle name="Pre-inputted cells 6 6 10" xfId="26206"/>
    <cellStyle name="Pre-inputted cells 6 6 11" xfId="26207"/>
    <cellStyle name="Pre-inputted cells 6 6 12" xfId="26208"/>
    <cellStyle name="Pre-inputted cells 6 6 13" xfId="26209"/>
    <cellStyle name="Pre-inputted cells 6 6 2" xfId="26210"/>
    <cellStyle name="Pre-inputted cells 6 6 3" xfId="26211"/>
    <cellStyle name="Pre-inputted cells 6 6 4" xfId="26212"/>
    <cellStyle name="Pre-inputted cells 6 6 5" xfId="26213"/>
    <cellStyle name="Pre-inputted cells 6 6 6" xfId="26214"/>
    <cellStyle name="Pre-inputted cells 6 6 7" xfId="26215"/>
    <cellStyle name="Pre-inputted cells 6 6 8" xfId="26216"/>
    <cellStyle name="Pre-inputted cells 6 6 9" xfId="26217"/>
    <cellStyle name="Pre-inputted cells 6 7" xfId="26218"/>
    <cellStyle name="Pre-inputted cells 6 8" xfId="26219"/>
    <cellStyle name="Pre-inputted cells 6 9" xfId="26220"/>
    <cellStyle name="Pre-inputted cells 6_3.15 Additional Data" xfId="42404"/>
    <cellStyle name="Pre-inputted cells 7" xfId="26221"/>
    <cellStyle name="Pre-inputted cells 7 10" xfId="26222"/>
    <cellStyle name="Pre-inputted cells 7 11" xfId="26223"/>
    <cellStyle name="Pre-inputted cells 7 12" xfId="26224"/>
    <cellStyle name="Pre-inputted cells 7 13" xfId="26225"/>
    <cellStyle name="Pre-inputted cells 7 14" xfId="26226"/>
    <cellStyle name="Pre-inputted cells 7 15" xfId="26227"/>
    <cellStyle name="Pre-inputted cells 7 16" xfId="26228"/>
    <cellStyle name="Pre-inputted cells 7 17" xfId="26229"/>
    <cellStyle name="Pre-inputted cells 7 18" xfId="26230"/>
    <cellStyle name="Pre-inputted cells 7 19" xfId="26231"/>
    <cellStyle name="Pre-inputted cells 7 2" xfId="26232"/>
    <cellStyle name="Pre-inputted cells 7 2 10" xfId="26233"/>
    <cellStyle name="Pre-inputted cells 7 2 11" xfId="26234"/>
    <cellStyle name="Pre-inputted cells 7 2 12" xfId="26235"/>
    <cellStyle name="Pre-inputted cells 7 2 13" xfId="26236"/>
    <cellStyle name="Pre-inputted cells 7 2 14" xfId="26237"/>
    <cellStyle name="Pre-inputted cells 7 2 15" xfId="26238"/>
    <cellStyle name="Pre-inputted cells 7 2 16" xfId="26239"/>
    <cellStyle name="Pre-inputted cells 7 2 17" xfId="26240"/>
    <cellStyle name="Pre-inputted cells 7 2 18" xfId="26241"/>
    <cellStyle name="Pre-inputted cells 7 2 19" xfId="26242"/>
    <cellStyle name="Pre-inputted cells 7 2 2" xfId="26243"/>
    <cellStyle name="Pre-inputted cells 7 2 2 10" xfId="26244"/>
    <cellStyle name="Pre-inputted cells 7 2 2 11" xfId="26245"/>
    <cellStyle name="Pre-inputted cells 7 2 2 12" xfId="26246"/>
    <cellStyle name="Pre-inputted cells 7 2 2 13" xfId="26247"/>
    <cellStyle name="Pre-inputted cells 7 2 2 14" xfId="26248"/>
    <cellStyle name="Pre-inputted cells 7 2 2 15" xfId="26249"/>
    <cellStyle name="Pre-inputted cells 7 2 2 16" xfId="26250"/>
    <cellStyle name="Pre-inputted cells 7 2 2 17" xfId="26251"/>
    <cellStyle name="Pre-inputted cells 7 2 2 18" xfId="26252"/>
    <cellStyle name="Pre-inputted cells 7 2 2 19" xfId="26253"/>
    <cellStyle name="Pre-inputted cells 7 2 2 2" xfId="26254"/>
    <cellStyle name="Pre-inputted cells 7 2 2 2 10" xfId="26255"/>
    <cellStyle name="Pre-inputted cells 7 2 2 2 11" xfId="26256"/>
    <cellStyle name="Pre-inputted cells 7 2 2 2 12" xfId="26257"/>
    <cellStyle name="Pre-inputted cells 7 2 2 2 13" xfId="26258"/>
    <cellStyle name="Pre-inputted cells 7 2 2 2 14" xfId="26259"/>
    <cellStyle name="Pre-inputted cells 7 2 2 2 15" xfId="26260"/>
    <cellStyle name="Pre-inputted cells 7 2 2 2 16" xfId="26261"/>
    <cellStyle name="Pre-inputted cells 7 2 2 2 17" xfId="26262"/>
    <cellStyle name="Pre-inputted cells 7 2 2 2 18" xfId="26263"/>
    <cellStyle name="Pre-inputted cells 7 2 2 2 19" xfId="26264"/>
    <cellStyle name="Pre-inputted cells 7 2 2 2 2" xfId="26265"/>
    <cellStyle name="Pre-inputted cells 7 2 2 2 2 10" xfId="26266"/>
    <cellStyle name="Pre-inputted cells 7 2 2 2 2 11" xfId="26267"/>
    <cellStyle name="Pre-inputted cells 7 2 2 2 2 12" xfId="26268"/>
    <cellStyle name="Pre-inputted cells 7 2 2 2 2 13" xfId="26269"/>
    <cellStyle name="Pre-inputted cells 7 2 2 2 2 2" xfId="26270"/>
    <cellStyle name="Pre-inputted cells 7 2 2 2 2 3" xfId="26271"/>
    <cellStyle name="Pre-inputted cells 7 2 2 2 2 4" xfId="26272"/>
    <cellStyle name="Pre-inputted cells 7 2 2 2 2 5" xfId="26273"/>
    <cellStyle name="Pre-inputted cells 7 2 2 2 2 6" xfId="26274"/>
    <cellStyle name="Pre-inputted cells 7 2 2 2 2 7" xfId="26275"/>
    <cellStyle name="Pre-inputted cells 7 2 2 2 2 8" xfId="26276"/>
    <cellStyle name="Pre-inputted cells 7 2 2 2 2 9" xfId="26277"/>
    <cellStyle name="Pre-inputted cells 7 2 2 2 20" xfId="26278"/>
    <cellStyle name="Pre-inputted cells 7 2 2 2 21" xfId="26279"/>
    <cellStyle name="Pre-inputted cells 7 2 2 2 22" xfId="26280"/>
    <cellStyle name="Pre-inputted cells 7 2 2 2 23" xfId="26281"/>
    <cellStyle name="Pre-inputted cells 7 2 2 2 24" xfId="26282"/>
    <cellStyle name="Pre-inputted cells 7 2 2 2 25" xfId="26283"/>
    <cellStyle name="Pre-inputted cells 7 2 2 2 26" xfId="26284"/>
    <cellStyle name="Pre-inputted cells 7 2 2 2 27" xfId="26285"/>
    <cellStyle name="Pre-inputted cells 7 2 2 2 28" xfId="26286"/>
    <cellStyle name="Pre-inputted cells 7 2 2 2 29" xfId="26287"/>
    <cellStyle name="Pre-inputted cells 7 2 2 2 3" xfId="26288"/>
    <cellStyle name="Pre-inputted cells 7 2 2 2 30" xfId="26289"/>
    <cellStyle name="Pre-inputted cells 7 2 2 2 31" xfId="26290"/>
    <cellStyle name="Pre-inputted cells 7 2 2 2 32" xfId="26291"/>
    <cellStyle name="Pre-inputted cells 7 2 2 2 33" xfId="26292"/>
    <cellStyle name="Pre-inputted cells 7 2 2 2 34" xfId="26293"/>
    <cellStyle name="Pre-inputted cells 7 2 2 2 4" xfId="26294"/>
    <cellStyle name="Pre-inputted cells 7 2 2 2 5" xfId="26295"/>
    <cellStyle name="Pre-inputted cells 7 2 2 2 6" xfId="26296"/>
    <cellStyle name="Pre-inputted cells 7 2 2 2 7" xfId="26297"/>
    <cellStyle name="Pre-inputted cells 7 2 2 2 8" xfId="26298"/>
    <cellStyle name="Pre-inputted cells 7 2 2 2 9" xfId="26299"/>
    <cellStyle name="Pre-inputted cells 7 2 2 20" xfId="26300"/>
    <cellStyle name="Pre-inputted cells 7 2 2 21" xfId="26301"/>
    <cellStyle name="Pre-inputted cells 7 2 2 22" xfId="26302"/>
    <cellStyle name="Pre-inputted cells 7 2 2 23" xfId="26303"/>
    <cellStyle name="Pre-inputted cells 7 2 2 24" xfId="26304"/>
    <cellStyle name="Pre-inputted cells 7 2 2 25" xfId="26305"/>
    <cellStyle name="Pre-inputted cells 7 2 2 26" xfId="26306"/>
    <cellStyle name="Pre-inputted cells 7 2 2 27" xfId="26307"/>
    <cellStyle name="Pre-inputted cells 7 2 2 28" xfId="26308"/>
    <cellStyle name="Pre-inputted cells 7 2 2 29" xfId="26309"/>
    <cellStyle name="Pre-inputted cells 7 2 2 3" xfId="26310"/>
    <cellStyle name="Pre-inputted cells 7 2 2 3 10" xfId="26311"/>
    <cellStyle name="Pre-inputted cells 7 2 2 3 11" xfId="26312"/>
    <cellStyle name="Pre-inputted cells 7 2 2 3 12" xfId="26313"/>
    <cellStyle name="Pre-inputted cells 7 2 2 3 13" xfId="26314"/>
    <cellStyle name="Pre-inputted cells 7 2 2 3 2" xfId="26315"/>
    <cellStyle name="Pre-inputted cells 7 2 2 3 3" xfId="26316"/>
    <cellStyle name="Pre-inputted cells 7 2 2 3 4" xfId="26317"/>
    <cellStyle name="Pre-inputted cells 7 2 2 3 5" xfId="26318"/>
    <cellStyle name="Pre-inputted cells 7 2 2 3 6" xfId="26319"/>
    <cellStyle name="Pre-inputted cells 7 2 2 3 7" xfId="26320"/>
    <cellStyle name="Pre-inputted cells 7 2 2 3 8" xfId="26321"/>
    <cellStyle name="Pre-inputted cells 7 2 2 3 9" xfId="26322"/>
    <cellStyle name="Pre-inputted cells 7 2 2 30" xfId="26323"/>
    <cellStyle name="Pre-inputted cells 7 2 2 31" xfId="26324"/>
    <cellStyle name="Pre-inputted cells 7 2 2 4" xfId="26325"/>
    <cellStyle name="Pre-inputted cells 7 2 2 5" xfId="26326"/>
    <cellStyle name="Pre-inputted cells 7 2 2 6" xfId="26327"/>
    <cellStyle name="Pre-inputted cells 7 2 2 7" xfId="26328"/>
    <cellStyle name="Pre-inputted cells 7 2 2 8" xfId="26329"/>
    <cellStyle name="Pre-inputted cells 7 2 2 9" xfId="26330"/>
    <cellStyle name="Pre-inputted cells 7 2 2_4 28 1_Asst_Health_Crit_AllTO_RIIO_20110714pm" xfId="26331"/>
    <cellStyle name="Pre-inputted cells 7 2 20" xfId="26332"/>
    <cellStyle name="Pre-inputted cells 7 2 21" xfId="26333"/>
    <cellStyle name="Pre-inputted cells 7 2 22" xfId="26334"/>
    <cellStyle name="Pre-inputted cells 7 2 23" xfId="26335"/>
    <cellStyle name="Pre-inputted cells 7 2 24" xfId="26336"/>
    <cellStyle name="Pre-inputted cells 7 2 25" xfId="26337"/>
    <cellStyle name="Pre-inputted cells 7 2 26" xfId="26338"/>
    <cellStyle name="Pre-inputted cells 7 2 27" xfId="26339"/>
    <cellStyle name="Pre-inputted cells 7 2 28" xfId="26340"/>
    <cellStyle name="Pre-inputted cells 7 2 29" xfId="26341"/>
    <cellStyle name="Pre-inputted cells 7 2 3" xfId="26342"/>
    <cellStyle name="Pre-inputted cells 7 2 3 10" xfId="26343"/>
    <cellStyle name="Pre-inputted cells 7 2 3 11" xfId="26344"/>
    <cellStyle name="Pre-inputted cells 7 2 3 12" xfId="26345"/>
    <cellStyle name="Pre-inputted cells 7 2 3 13" xfId="26346"/>
    <cellStyle name="Pre-inputted cells 7 2 3 14" xfId="26347"/>
    <cellStyle name="Pre-inputted cells 7 2 3 15" xfId="26348"/>
    <cellStyle name="Pre-inputted cells 7 2 3 16" xfId="26349"/>
    <cellStyle name="Pre-inputted cells 7 2 3 17" xfId="26350"/>
    <cellStyle name="Pre-inputted cells 7 2 3 18" xfId="26351"/>
    <cellStyle name="Pre-inputted cells 7 2 3 19" xfId="26352"/>
    <cellStyle name="Pre-inputted cells 7 2 3 2" xfId="26353"/>
    <cellStyle name="Pre-inputted cells 7 2 3 2 10" xfId="26354"/>
    <cellStyle name="Pre-inputted cells 7 2 3 2 11" xfId="26355"/>
    <cellStyle name="Pre-inputted cells 7 2 3 2 12" xfId="26356"/>
    <cellStyle name="Pre-inputted cells 7 2 3 2 13" xfId="26357"/>
    <cellStyle name="Pre-inputted cells 7 2 3 2 2" xfId="26358"/>
    <cellStyle name="Pre-inputted cells 7 2 3 2 3" xfId="26359"/>
    <cellStyle name="Pre-inputted cells 7 2 3 2 4" xfId="26360"/>
    <cellStyle name="Pre-inputted cells 7 2 3 2 5" xfId="26361"/>
    <cellStyle name="Pre-inputted cells 7 2 3 2 6" xfId="26362"/>
    <cellStyle name="Pre-inputted cells 7 2 3 2 7" xfId="26363"/>
    <cellStyle name="Pre-inputted cells 7 2 3 2 8" xfId="26364"/>
    <cellStyle name="Pre-inputted cells 7 2 3 2 9" xfId="26365"/>
    <cellStyle name="Pre-inputted cells 7 2 3 20" xfId="26366"/>
    <cellStyle name="Pre-inputted cells 7 2 3 21" xfId="26367"/>
    <cellStyle name="Pre-inputted cells 7 2 3 22" xfId="26368"/>
    <cellStyle name="Pre-inputted cells 7 2 3 23" xfId="26369"/>
    <cellStyle name="Pre-inputted cells 7 2 3 24" xfId="26370"/>
    <cellStyle name="Pre-inputted cells 7 2 3 25" xfId="26371"/>
    <cellStyle name="Pre-inputted cells 7 2 3 26" xfId="26372"/>
    <cellStyle name="Pre-inputted cells 7 2 3 27" xfId="26373"/>
    <cellStyle name="Pre-inputted cells 7 2 3 28" xfId="26374"/>
    <cellStyle name="Pre-inputted cells 7 2 3 29" xfId="26375"/>
    <cellStyle name="Pre-inputted cells 7 2 3 3" xfId="26376"/>
    <cellStyle name="Pre-inputted cells 7 2 3 30" xfId="26377"/>
    <cellStyle name="Pre-inputted cells 7 2 3 4" xfId="26378"/>
    <cellStyle name="Pre-inputted cells 7 2 3 5" xfId="26379"/>
    <cellStyle name="Pre-inputted cells 7 2 3 6" xfId="26380"/>
    <cellStyle name="Pre-inputted cells 7 2 3 7" xfId="26381"/>
    <cellStyle name="Pre-inputted cells 7 2 3 8" xfId="26382"/>
    <cellStyle name="Pre-inputted cells 7 2 3 9" xfId="26383"/>
    <cellStyle name="Pre-inputted cells 7 2 30" xfId="26384"/>
    <cellStyle name="Pre-inputted cells 7 2 31" xfId="26385"/>
    <cellStyle name="Pre-inputted cells 7 2 32" xfId="26386"/>
    <cellStyle name="Pre-inputted cells 7 2 33" xfId="26387"/>
    <cellStyle name="Pre-inputted cells 7 2 4" xfId="26388"/>
    <cellStyle name="Pre-inputted cells 7 2 4 10" xfId="26389"/>
    <cellStyle name="Pre-inputted cells 7 2 4 11" xfId="26390"/>
    <cellStyle name="Pre-inputted cells 7 2 4 12" xfId="26391"/>
    <cellStyle name="Pre-inputted cells 7 2 4 13" xfId="26392"/>
    <cellStyle name="Pre-inputted cells 7 2 4 14" xfId="26393"/>
    <cellStyle name="Pre-inputted cells 7 2 4 15" xfId="26394"/>
    <cellStyle name="Pre-inputted cells 7 2 4 16" xfId="26395"/>
    <cellStyle name="Pre-inputted cells 7 2 4 17" xfId="26396"/>
    <cellStyle name="Pre-inputted cells 7 2 4 18" xfId="26397"/>
    <cellStyle name="Pre-inputted cells 7 2 4 19" xfId="26398"/>
    <cellStyle name="Pre-inputted cells 7 2 4 2" xfId="26399"/>
    <cellStyle name="Pre-inputted cells 7 2 4 2 10" xfId="26400"/>
    <cellStyle name="Pre-inputted cells 7 2 4 2 11" xfId="26401"/>
    <cellStyle name="Pre-inputted cells 7 2 4 2 12" xfId="26402"/>
    <cellStyle name="Pre-inputted cells 7 2 4 2 13" xfId="26403"/>
    <cellStyle name="Pre-inputted cells 7 2 4 2 2" xfId="26404"/>
    <cellStyle name="Pre-inputted cells 7 2 4 2 3" xfId="26405"/>
    <cellStyle name="Pre-inputted cells 7 2 4 2 4" xfId="26406"/>
    <cellStyle name="Pre-inputted cells 7 2 4 2 5" xfId="26407"/>
    <cellStyle name="Pre-inputted cells 7 2 4 2 6" xfId="26408"/>
    <cellStyle name="Pre-inputted cells 7 2 4 2 7" xfId="26409"/>
    <cellStyle name="Pre-inputted cells 7 2 4 2 8" xfId="26410"/>
    <cellStyle name="Pre-inputted cells 7 2 4 2 9" xfId="26411"/>
    <cellStyle name="Pre-inputted cells 7 2 4 20" xfId="26412"/>
    <cellStyle name="Pre-inputted cells 7 2 4 21" xfId="26413"/>
    <cellStyle name="Pre-inputted cells 7 2 4 22" xfId="26414"/>
    <cellStyle name="Pre-inputted cells 7 2 4 23" xfId="26415"/>
    <cellStyle name="Pre-inputted cells 7 2 4 24" xfId="26416"/>
    <cellStyle name="Pre-inputted cells 7 2 4 25" xfId="26417"/>
    <cellStyle name="Pre-inputted cells 7 2 4 26" xfId="26418"/>
    <cellStyle name="Pre-inputted cells 7 2 4 27" xfId="26419"/>
    <cellStyle name="Pre-inputted cells 7 2 4 28" xfId="26420"/>
    <cellStyle name="Pre-inputted cells 7 2 4 29" xfId="26421"/>
    <cellStyle name="Pre-inputted cells 7 2 4 3" xfId="26422"/>
    <cellStyle name="Pre-inputted cells 7 2 4 30" xfId="26423"/>
    <cellStyle name="Pre-inputted cells 7 2 4 4" xfId="26424"/>
    <cellStyle name="Pre-inputted cells 7 2 4 5" xfId="26425"/>
    <cellStyle name="Pre-inputted cells 7 2 4 6" xfId="26426"/>
    <cellStyle name="Pre-inputted cells 7 2 4 7" xfId="26427"/>
    <cellStyle name="Pre-inputted cells 7 2 4 8" xfId="26428"/>
    <cellStyle name="Pre-inputted cells 7 2 4 9" xfId="26429"/>
    <cellStyle name="Pre-inputted cells 7 2 5" xfId="26430"/>
    <cellStyle name="Pre-inputted cells 7 2 5 10" xfId="26431"/>
    <cellStyle name="Pre-inputted cells 7 2 5 11" xfId="26432"/>
    <cellStyle name="Pre-inputted cells 7 2 5 12" xfId="26433"/>
    <cellStyle name="Pre-inputted cells 7 2 5 13" xfId="26434"/>
    <cellStyle name="Pre-inputted cells 7 2 5 2" xfId="26435"/>
    <cellStyle name="Pre-inputted cells 7 2 5 3" xfId="26436"/>
    <cellStyle name="Pre-inputted cells 7 2 5 4" xfId="26437"/>
    <cellStyle name="Pre-inputted cells 7 2 5 5" xfId="26438"/>
    <cellStyle name="Pre-inputted cells 7 2 5 6" xfId="26439"/>
    <cellStyle name="Pre-inputted cells 7 2 5 7" xfId="26440"/>
    <cellStyle name="Pre-inputted cells 7 2 5 8" xfId="26441"/>
    <cellStyle name="Pre-inputted cells 7 2 5 9" xfId="26442"/>
    <cellStyle name="Pre-inputted cells 7 2 6" xfId="26443"/>
    <cellStyle name="Pre-inputted cells 7 2 7" xfId="26444"/>
    <cellStyle name="Pre-inputted cells 7 2 8" xfId="26445"/>
    <cellStyle name="Pre-inputted cells 7 2 9" xfId="26446"/>
    <cellStyle name="Pre-inputted cells 7 2_4 28 1_Asst_Health_Crit_AllTO_RIIO_20110714pm" xfId="26447"/>
    <cellStyle name="Pre-inputted cells 7 20" xfId="26448"/>
    <cellStyle name="Pre-inputted cells 7 21" xfId="26449"/>
    <cellStyle name="Pre-inputted cells 7 22" xfId="26450"/>
    <cellStyle name="Pre-inputted cells 7 23" xfId="26451"/>
    <cellStyle name="Pre-inputted cells 7 24" xfId="26452"/>
    <cellStyle name="Pre-inputted cells 7 25" xfId="26453"/>
    <cellStyle name="Pre-inputted cells 7 26" xfId="26454"/>
    <cellStyle name="Pre-inputted cells 7 27" xfId="26455"/>
    <cellStyle name="Pre-inputted cells 7 28" xfId="26456"/>
    <cellStyle name="Pre-inputted cells 7 29" xfId="26457"/>
    <cellStyle name="Pre-inputted cells 7 3" xfId="26458"/>
    <cellStyle name="Pre-inputted cells 7 3 10" xfId="26459"/>
    <cellStyle name="Pre-inputted cells 7 3 11" xfId="26460"/>
    <cellStyle name="Pre-inputted cells 7 3 12" xfId="26461"/>
    <cellStyle name="Pre-inputted cells 7 3 13" xfId="26462"/>
    <cellStyle name="Pre-inputted cells 7 3 14" xfId="26463"/>
    <cellStyle name="Pre-inputted cells 7 3 15" xfId="26464"/>
    <cellStyle name="Pre-inputted cells 7 3 16" xfId="26465"/>
    <cellStyle name="Pre-inputted cells 7 3 17" xfId="26466"/>
    <cellStyle name="Pre-inputted cells 7 3 18" xfId="26467"/>
    <cellStyle name="Pre-inputted cells 7 3 19" xfId="26468"/>
    <cellStyle name="Pre-inputted cells 7 3 2" xfId="26469"/>
    <cellStyle name="Pre-inputted cells 7 3 2 10" xfId="26470"/>
    <cellStyle name="Pre-inputted cells 7 3 2 11" xfId="26471"/>
    <cellStyle name="Pre-inputted cells 7 3 2 12" xfId="26472"/>
    <cellStyle name="Pre-inputted cells 7 3 2 13" xfId="26473"/>
    <cellStyle name="Pre-inputted cells 7 3 2 14" xfId="26474"/>
    <cellStyle name="Pre-inputted cells 7 3 2 15" xfId="26475"/>
    <cellStyle name="Pre-inputted cells 7 3 2 16" xfId="26476"/>
    <cellStyle name="Pre-inputted cells 7 3 2 17" xfId="26477"/>
    <cellStyle name="Pre-inputted cells 7 3 2 18" xfId="26478"/>
    <cellStyle name="Pre-inputted cells 7 3 2 19" xfId="26479"/>
    <cellStyle name="Pre-inputted cells 7 3 2 2" xfId="26480"/>
    <cellStyle name="Pre-inputted cells 7 3 2 2 10" xfId="26481"/>
    <cellStyle name="Pre-inputted cells 7 3 2 2 11" xfId="26482"/>
    <cellStyle name="Pre-inputted cells 7 3 2 2 12" xfId="26483"/>
    <cellStyle name="Pre-inputted cells 7 3 2 2 13" xfId="26484"/>
    <cellStyle name="Pre-inputted cells 7 3 2 2 2" xfId="26485"/>
    <cellStyle name="Pre-inputted cells 7 3 2 2 3" xfId="26486"/>
    <cellStyle name="Pre-inputted cells 7 3 2 2 4" xfId="26487"/>
    <cellStyle name="Pre-inputted cells 7 3 2 2 5" xfId="26488"/>
    <cellStyle name="Pre-inputted cells 7 3 2 2 6" xfId="26489"/>
    <cellStyle name="Pre-inputted cells 7 3 2 2 7" xfId="26490"/>
    <cellStyle name="Pre-inputted cells 7 3 2 2 8" xfId="26491"/>
    <cellStyle name="Pre-inputted cells 7 3 2 2 9" xfId="26492"/>
    <cellStyle name="Pre-inputted cells 7 3 2 20" xfId="26493"/>
    <cellStyle name="Pre-inputted cells 7 3 2 21" xfId="26494"/>
    <cellStyle name="Pre-inputted cells 7 3 2 22" xfId="26495"/>
    <cellStyle name="Pre-inputted cells 7 3 2 23" xfId="26496"/>
    <cellStyle name="Pre-inputted cells 7 3 2 24" xfId="26497"/>
    <cellStyle name="Pre-inputted cells 7 3 2 25" xfId="26498"/>
    <cellStyle name="Pre-inputted cells 7 3 2 26" xfId="26499"/>
    <cellStyle name="Pre-inputted cells 7 3 2 27" xfId="26500"/>
    <cellStyle name="Pre-inputted cells 7 3 2 28" xfId="26501"/>
    <cellStyle name="Pre-inputted cells 7 3 2 29" xfId="26502"/>
    <cellStyle name="Pre-inputted cells 7 3 2 3" xfId="26503"/>
    <cellStyle name="Pre-inputted cells 7 3 2 30" xfId="26504"/>
    <cellStyle name="Pre-inputted cells 7 3 2 31" xfId="26505"/>
    <cellStyle name="Pre-inputted cells 7 3 2 32" xfId="26506"/>
    <cellStyle name="Pre-inputted cells 7 3 2 33" xfId="26507"/>
    <cellStyle name="Pre-inputted cells 7 3 2 34" xfId="26508"/>
    <cellStyle name="Pre-inputted cells 7 3 2 4" xfId="26509"/>
    <cellStyle name="Pre-inputted cells 7 3 2 5" xfId="26510"/>
    <cellStyle name="Pre-inputted cells 7 3 2 6" xfId="26511"/>
    <cellStyle name="Pre-inputted cells 7 3 2 7" xfId="26512"/>
    <cellStyle name="Pre-inputted cells 7 3 2 8" xfId="26513"/>
    <cellStyle name="Pre-inputted cells 7 3 2 9" xfId="26514"/>
    <cellStyle name="Pre-inputted cells 7 3 20" xfId="26515"/>
    <cellStyle name="Pre-inputted cells 7 3 21" xfId="26516"/>
    <cellStyle name="Pre-inputted cells 7 3 22" xfId="26517"/>
    <cellStyle name="Pre-inputted cells 7 3 23" xfId="26518"/>
    <cellStyle name="Pre-inputted cells 7 3 24" xfId="26519"/>
    <cellStyle name="Pre-inputted cells 7 3 25" xfId="26520"/>
    <cellStyle name="Pre-inputted cells 7 3 26" xfId="26521"/>
    <cellStyle name="Pre-inputted cells 7 3 27" xfId="26522"/>
    <cellStyle name="Pre-inputted cells 7 3 28" xfId="26523"/>
    <cellStyle name="Pre-inputted cells 7 3 29" xfId="26524"/>
    <cellStyle name="Pre-inputted cells 7 3 3" xfId="26525"/>
    <cellStyle name="Pre-inputted cells 7 3 3 10" xfId="26526"/>
    <cellStyle name="Pre-inputted cells 7 3 3 11" xfId="26527"/>
    <cellStyle name="Pre-inputted cells 7 3 3 12" xfId="26528"/>
    <cellStyle name="Pre-inputted cells 7 3 3 13" xfId="26529"/>
    <cellStyle name="Pre-inputted cells 7 3 3 2" xfId="26530"/>
    <cellStyle name="Pre-inputted cells 7 3 3 3" xfId="26531"/>
    <cellStyle name="Pre-inputted cells 7 3 3 4" xfId="26532"/>
    <cellStyle name="Pre-inputted cells 7 3 3 5" xfId="26533"/>
    <cellStyle name="Pre-inputted cells 7 3 3 6" xfId="26534"/>
    <cellStyle name="Pre-inputted cells 7 3 3 7" xfId="26535"/>
    <cellStyle name="Pre-inputted cells 7 3 3 8" xfId="26536"/>
    <cellStyle name="Pre-inputted cells 7 3 3 9" xfId="26537"/>
    <cellStyle name="Pre-inputted cells 7 3 30" xfId="26538"/>
    <cellStyle name="Pre-inputted cells 7 3 31" xfId="26539"/>
    <cellStyle name="Pre-inputted cells 7 3 32" xfId="26540"/>
    <cellStyle name="Pre-inputted cells 7 3 33" xfId="26541"/>
    <cellStyle name="Pre-inputted cells 7 3 34" xfId="26542"/>
    <cellStyle name="Pre-inputted cells 7 3 35" xfId="26543"/>
    <cellStyle name="Pre-inputted cells 7 3 4" xfId="26544"/>
    <cellStyle name="Pre-inputted cells 7 3 5" xfId="26545"/>
    <cellStyle name="Pre-inputted cells 7 3 6" xfId="26546"/>
    <cellStyle name="Pre-inputted cells 7 3 7" xfId="26547"/>
    <cellStyle name="Pre-inputted cells 7 3 8" xfId="26548"/>
    <cellStyle name="Pre-inputted cells 7 3 9" xfId="26549"/>
    <cellStyle name="Pre-inputted cells 7 3_4 28 1_Asst_Health_Crit_AllTO_RIIO_20110714pm" xfId="26550"/>
    <cellStyle name="Pre-inputted cells 7 30" xfId="26551"/>
    <cellStyle name="Pre-inputted cells 7 31" xfId="26552"/>
    <cellStyle name="Pre-inputted cells 7 32" xfId="26553"/>
    <cellStyle name="Pre-inputted cells 7 33" xfId="26554"/>
    <cellStyle name="Pre-inputted cells 7 34" xfId="26555"/>
    <cellStyle name="Pre-inputted cells 7 35" xfId="26556"/>
    <cellStyle name="Pre-inputted cells 7 36" xfId="26557"/>
    <cellStyle name="Pre-inputted cells 7 37" xfId="26558"/>
    <cellStyle name="Pre-inputted cells 7 38" xfId="26559"/>
    <cellStyle name="Pre-inputted cells 7 39" xfId="26560"/>
    <cellStyle name="Pre-inputted cells 7 4" xfId="26561"/>
    <cellStyle name="Pre-inputted cells 7 4 10" xfId="26562"/>
    <cellStyle name="Pre-inputted cells 7 4 11" xfId="26563"/>
    <cellStyle name="Pre-inputted cells 7 4 12" xfId="26564"/>
    <cellStyle name="Pre-inputted cells 7 4 13" xfId="26565"/>
    <cellStyle name="Pre-inputted cells 7 4 14" xfId="26566"/>
    <cellStyle name="Pre-inputted cells 7 4 15" xfId="26567"/>
    <cellStyle name="Pre-inputted cells 7 4 16" xfId="26568"/>
    <cellStyle name="Pre-inputted cells 7 4 17" xfId="26569"/>
    <cellStyle name="Pre-inputted cells 7 4 18" xfId="26570"/>
    <cellStyle name="Pre-inputted cells 7 4 19" xfId="26571"/>
    <cellStyle name="Pre-inputted cells 7 4 2" xfId="26572"/>
    <cellStyle name="Pre-inputted cells 7 4 2 10" xfId="26573"/>
    <cellStyle name="Pre-inputted cells 7 4 2 11" xfId="26574"/>
    <cellStyle name="Pre-inputted cells 7 4 2 12" xfId="26575"/>
    <cellStyle name="Pre-inputted cells 7 4 2 13" xfId="26576"/>
    <cellStyle name="Pre-inputted cells 7 4 2 2" xfId="26577"/>
    <cellStyle name="Pre-inputted cells 7 4 2 3" xfId="26578"/>
    <cellStyle name="Pre-inputted cells 7 4 2 4" xfId="26579"/>
    <cellStyle name="Pre-inputted cells 7 4 2 5" xfId="26580"/>
    <cellStyle name="Pre-inputted cells 7 4 2 6" xfId="26581"/>
    <cellStyle name="Pre-inputted cells 7 4 2 7" xfId="26582"/>
    <cellStyle name="Pre-inputted cells 7 4 2 8" xfId="26583"/>
    <cellStyle name="Pre-inputted cells 7 4 2 9" xfId="26584"/>
    <cellStyle name="Pre-inputted cells 7 4 20" xfId="26585"/>
    <cellStyle name="Pre-inputted cells 7 4 21" xfId="26586"/>
    <cellStyle name="Pre-inputted cells 7 4 22" xfId="26587"/>
    <cellStyle name="Pre-inputted cells 7 4 23" xfId="26588"/>
    <cellStyle name="Pre-inputted cells 7 4 24" xfId="26589"/>
    <cellStyle name="Pre-inputted cells 7 4 25" xfId="26590"/>
    <cellStyle name="Pre-inputted cells 7 4 26" xfId="26591"/>
    <cellStyle name="Pre-inputted cells 7 4 27" xfId="26592"/>
    <cellStyle name="Pre-inputted cells 7 4 28" xfId="26593"/>
    <cellStyle name="Pre-inputted cells 7 4 29" xfId="26594"/>
    <cellStyle name="Pre-inputted cells 7 4 3" xfId="26595"/>
    <cellStyle name="Pre-inputted cells 7 4 30" xfId="26596"/>
    <cellStyle name="Pre-inputted cells 7 4 31" xfId="26597"/>
    <cellStyle name="Pre-inputted cells 7 4 32" xfId="26598"/>
    <cellStyle name="Pre-inputted cells 7 4 33" xfId="26599"/>
    <cellStyle name="Pre-inputted cells 7 4 34" xfId="26600"/>
    <cellStyle name="Pre-inputted cells 7 4 4" xfId="26601"/>
    <cellStyle name="Pre-inputted cells 7 4 5" xfId="26602"/>
    <cellStyle name="Pre-inputted cells 7 4 6" xfId="26603"/>
    <cellStyle name="Pre-inputted cells 7 4 7" xfId="26604"/>
    <cellStyle name="Pre-inputted cells 7 4 8" xfId="26605"/>
    <cellStyle name="Pre-inputted cells 7 4 9" xfId="26606"/>
    <cellStyle name="Pre-inputted cells 7 5" xfId="26607"/>
    <cellStyle name="Pre-inputted cells 7 5 10" xfId="26608"/>
    <cellStyle name="Pre-inputted cells 7 5 11" xfId="26609"/>
    <cellStyle name="Pre-inputted cells 7 5 12" xfId="26610"/>
    <cellStyle name="Pre-inputted cells 7 5 13" xfId="26611"/>
    <cellStyle name="Pre-inputted cells 7 5 14" xfId="26612"/>
    <cellStyle name="Pre-inputted cells 7 5 15" xfId="26613"/>
    <cellStyle name="Pre-inputted cells 7 5 16" xfId="26614"/>
    <cellStyle name="Pre-inputted cells 7 5 17" xfId="26615"/>
    <cellStyle name="Pre-inputted cells 7 5 18" xfId="26616"/>
    <cellStyle name="Pre-inputted cells 7 5 19" xfId="26617"/>
    <cellStyle name="Pre-inputted cells 7 5 2" xfId="26618"/>
    <cellStyle name="Pre-inputted cells 7 5 2 10" xfId="26619"/>
    <cellStyle name="Pre-inputted cells 7 5 2 11" xfId="26620"/>
    <cellStyle name="Pre-inputted cells 7 5 2 12" xfId="26621"/>
    <cellStyle name="Pre-inputted cells 7 5 2 13" xfId="26622"/>
    <cellStyle name="Pre-inputted cells 7 5 2 2" xfId="26623"/>
    <cellStyle name="Pre-inputted cells 7 5 2 3" xfId="26624"/>
    <cellStyle name="Pre-inputted cells 7 5 2 4" xfId="26625"/>
    <cellStyle name="Pre-inputted cells 7 5 2 5" xfId="26626"/>
    <cellStyle name="Pre-inputted cells 7 5 2 6" xfId="26627"/>
    <cellStyle name="Pre-inputted cells 7 5 2 7" xfId="26628"/>
    <cellStyle name="Pre-inputted cells 7 5 2 8" xfId="26629"/>
    <cellStyle name="Pre-inputted cells 7 5 2 9" xfId="26630"/>
    <cellStyle name="Pre-inputted cells 7 5 20" xfId="26631"/>
    <cellStyle name="Pre-inputted cells 7 5 21" xfId="26632"/>
    <cellStyle name="Pre-inputted cells 7 5 22" xfId="26633"/>
    <cellStyle name="Pre-inputted cells 7 5 23" xfId="26634"/>
    <cellStyle name="Pre-inputted cells 7 5 24" xfId="26635"/>
    <cellStyle name="Pre-inputted cells 7 5 25" xfId="26636"/>
    <cellStyle name="Pre-inputted cells 7 5 26" xfId="26637"/>
    <cellStyle name="Pre-inputted cells 7 5 27" xfId="26638"/>
    <cellStyle name="Pre-inputted cells 7 5 28" xfId="26639"/>
    <cellStyle name="Pre-inputted cells 7 5 29" xfId="26640"/>
    <cellStyle name="Pre-inputted cells 7 5 3" xfId="26641"/>
    <cellStyle name="Pre-inputted cells 7 5 30" xfId="26642"/>
    <cellStyle name="Pre-inputted cells 7 5 31" xfId="26643"/>
    <cellStyle name="Pre-inputted cells 7 5 32" xfId="26644"/>
    <cellStyle name="Pre-inputted cells 7 5 33" xfId="26645"/>
    <cellStyle name="Pre-inputted cells 7 5 34" xfId="26646"/>
    <cellStyle name="Pre-inputted cells 7 5 4" xfId="26647"/>
    <cellStyle name="Pre-inputted cells 7 5 5" xfId="26648"/>
    <cellStyle name="Pre-inputted cells 7 5 6" xfId="26649"/>
    <cellStyle name="Pre-inputted cells 7 5 7" xfId="26650"/>
    <cellStyle name="Pre-inputted cells 7 5 8" xfId="26651"/>
    <cellStyle name="Pre-inputted cells 7 5 9" xfId="26652"/>
    <cellStyle name="Pre-inputted cells 7 6" xfId="26653"/>
    <cellStyle name="Pre-inputted cells 7 6 10" xfId="26654"/>
    <cellStyle name="Pre-inputted cells 7 6 11" xfId="26655"/>
    <cellStyle name="Pre-inputted cells 7 6 12" xfId="26656"/>
    <cellStyle name="Pre-inputted cells 7 6 13" xfId="26657"/>
    <cellStyle name="Pre-inputted cells 7 6 2" xfId="26658"/>
    <cellStyle name="Pre-inputted cells 7 6 3" xfId="26659"/>
    <cellStyle name="Pre-inputted cells 7 6 4" xfId="26660"/>
    <cellStyle name="Pre-inputted cells 7 6 5" xfId="26661"/>
    <cellStyle name="Pre-inputted cells 7 6 6" xfId="26662"/>
    <cellStyle name="Pre-inputted cells 7 6 7" xfId="26663"/>
    <cellStyle name="Pre-inputted cells 7 6 8" xfId="26664"/>
    <cellStyle name="Pre-inputted cells 7 6 9" xfId="26665"/>
    <cellStyle name="Pre-inputted cells 7 7" xfId="26666"/>
    <cellStyle name="Pre-inputted cells 7 8" xfId="26667"/>
    <cellStyle name="Pre-inputted cells 7 9" xfId="26668"/>
    <cellStyle name="Pre-inputted cells 7_3.15 Additional Data" xfId="42405"/>
    <cellStyle name="Pre-inputted cells 8" xfId="26669"/>
    <cellStyle name="Pre-inputted cells 8 10" xfId="26670"/>
    <cellStyle name="Pre-inputted cells 8 11" xfId="26671"/>
    <cellStyle name="Pre-inputted cells 8 12" xfId="26672"/>
    <cellStyle name="Pre-inputted cells 8 13" xfId="26673"/>
    <cellStyle name="Pre-inputted cells 8 14" xfId="26674"/>
    <cellStyle name="Pre-inputted cells 8 15" xfId="26675"/>
    <cellStyle name="Pre-inputted cells 8 16" xfId="26676"/>
    <cellStyle name="Pre-inputted cells 8 17" xfId="26677"/>
    <cellStyle name="Pre-inputted cells 8 18" xfId="26678"/>
    <cellStyle name="Pre-inputted cells 8 19" xfId="26679"/>
    <cellStyle name="Pre-inputted cells 8 2" xfId="26680"/>
    <cellStyle name="Pre-inputted cells 8 2 10" xfId="26681"/>
    <cellStyle name="Pre-inputted cells 8 2 11" xfId="26682"/>
    <cellStyle name="Pre-inputted cells 8 2 12" xfId="26683"/>
    <cellStyle name="Pre-inputted cells 8 2 13" xfId="26684"/>
    <cellStyle name="Pre-inputted cells 8 2 14" xfId="26685"/>
    <cellStyle name="Pre-inputted cells 8 2 15" xfId="26686"/>
    <cellStyle name="Pre-inputted cells 8 2 16" xfId="26687"/>
    <cellStyle name="Pre-inputted cells 8 2 17" xfId="26688"/>
    <cellStyle name="Pre-inputted cells 8 2 18" xfId="26689"/>
    <cellStyle name="Pre-inputted cells 8 2 19" xfId="26690"/>
    <cellStyle name="Pre-inputted cells 8 2 2" xfId="26691"/>
    <cellStyle name="Pre-inputted cells 8 2 2 10" xfId="26692"/>
    <cellStyle name="Pre-inputted cells 8 2 2 11" xfId="26693"/>
    <cellStyle name="Pre-inputted cells 8 2 2 12" xfId="26694"/>
    <cellStyle name="Pre-inputted cells 8 2 2 13" xfId="26695"/>
    <cellStyle name="Pre-inputted cells 8 2 2 2" xfId="26696"/>
    <cellStyle name="Pre-inputted cells 8 2 2 3" xfId="26697"/>
    <cellStyle name="Pre-inputted cells 8 2 2 4" xfId="26698"/>
    <cellStyle name="Pre-inputted cells 8 2 2 5" xfId="26699"/>
    <cellStyle name="Pre-inputted cells 8 2 2 6" xfId="26700"/>
    <cellStyle name="Pre-inputted cells 8 2 2 7" xfId="26701"/>
    <cellStyle name="Pre-inputted cells 8 2 2 8" xfId="26702"/>
    <cellStyle name="Pre-inputted cells 8 2 2 9" xfId="26703"/>
    <cellStyle name="Pre-inputted cells 8 2 20" xfId="26704"/>
    <cellStyle name="Pre-inputted cells 8 2 21" xfId="26705"/>
    <cellStyle name="Pre-inputted cells 8 2 22" xfId="26706"/>
    <cellStyle name="Pre-inputted cells 8 2 23" xfId="26707"/>
    <cellStyle name="Pre-inputted cells 8 2 24" xfId="26708"/>
    <cellStyle name="Pre-inputted cells 8 2 25" xfId="26709"/>
    <cellStyle name="Pre-inputted cells 8 2 26" xfId="26710"/>
    <cellStyle name="Pre-inputted cells 8 2 27" xfId="26711"/>
    <cellStyle name="Pre-inputted cells 8 2 28" xfId="26712"/>
    <cellStyle name="Pre-inputted cells 8 2 29" xfId="26713"/>
    <cellStyle name="Pre-inputted cells 8 2 3" xfId="26714"/>
    <cellStyle name="Pre-inputted cells 8 2 30" xfId="26715"/>
    <cellStyle name="Pre-inputted cells 8 2 31" xfId="26716"/>
    <cellStyle name="Pre-inputted cells 8 2 32" xfId="26717"/>
    <cellStyle name="Pre-inputted cells 8 2 33" xfId="26718"/>
    <cellStyle name="Pre-inputted cells 8 2 34" xfId="26719"/>
    <cellStyle name="Pre-inputted cells 8 2 4" xfId="26720"/>
    <cellStyle name="Pre-inputted cells 8 2 5" xfId="26721"/>
    <cellStyle name="Pre-inputted cells 8 2 6" xfId="26722"/>
    <cellStyle name="Pre-inputted cells 8 2 7" xfId="26723"/>
    <cellStyle name="Pre-inputted cells 8 2 8" xfId="26724"/>
    <cellStyle name="Pre-inputted cells 8 2 9" xfId="26725"/>
    <cellStyle name="Pre-inputted cells 8 20" xfId="26726"/>
    <cellStyle name="Pre-inputted cells 8 21" xfId="26727"/>
    <cellStyle name="Pre-inputted cells 8 22" xfId="26728"/>
    <cellStyle name="Pre-inputted cells 8 23" xfId="26729"/>
    <cellStyle name="Pre-inputted cells 8 24" xfId="26730"/>
    <cellStyle name="Pre-inputted cells 8 25" xfId="26731"/>
    <cellStyle name="Pre-inputted cells 8 26" xfId="26732"/>
    <cellStyle name="Pre-inputted cells 8 27" xfId="26733"/>
    <cellStyle name="Pre-inputted cells 8 28" xfId="26734"/>
    <cellStyle name="Pre-inputted cells 8 29" xfId="26735"/>
    <cellStyle name="Pre-inputted cells 8 3" xfId="26736"/>
    <cellStyle name="Pre-inputted cells 8 3 10" xfId="26737"/>
    <cellStyle name="Pre-inputted cells 8 3 11" xfId="26738"/>
    <cellStyle name="Pre-inputted cells 8 3 12" xfId="26739"/>
    <cellStyle name="Pre-inputted cells 8 3 13" xfId="26740"/>
    <cellStyle name="Pre-inputted cells 8 3 2" xfId="26741"/>
    <cellStyle name="Pre-inputted cells 8 3 3" xfId="26742"/>
    <cellStyle name="Pre-inputted cells 8 3 4" xfId="26743"/>
    <cellStyle name="Pre-inputted cells 8 3 5" xfId="26744"/>
    <cellStyle name="Pre-inputted cells 8 3 6" xfId="26745"/>
    <cellStyle name="Pre-inputted cells 8 3 7" xfId="26746"/>
    <cellStyle name="Pre-inputted cells 8 3 8" xfId="26747"/>
    <cellStyle name="Pre-inputted cells 8 3 9" xfId="26748"/>
    <cellStyle name="Pre-inputted cells 8 30" xfId="26749"/>
    <cellStyle name="Pre-inputted cells 8 31" xfId="26750"/>
    <cellStyle name="Pre-inputted cells 8 32" xfId="26751"/>
    <cellStyle name="Pre-inputted cells 8 33" xfId="26752"/>
    <cellStyle name="Pre-inputted cells 8 34" xfId="26753"/>
    <cellStyle name="Pre-inputted cells 8 35" xfId="26754"/>
    <cellStyle name="Pre-inputted cells 8 4" xfId="26755"/>
    <cellStyle name="Pre-inputted cells 8 5" xfId="26756"/>
    <cellStyle name="Pre-inputted cells 8 6" xfId="26757"/>
    <cellStyle name="Pre-inputted cells 8 7" xfId="26758"/>
    <cellStyle name="Pre-inputted cells 8 8" xfId="26759"/>
    <cellStyle name="Pre-inputted cells 8 9" xfId="26760"/>
    <cellStyle name="Pre-inputted cells 8_4 28 1_Asst_Health_Crit_AllTO_RIIO_20110714pm" xfId="26761"/>
    <cellStyle name="Pre-inputted cells 9" xfId="26762"/>
    <cellStyle name="Pre-inputted cells 9 10" xfId="26763"/>
    <cellStyle name="Pre-inputted cells 9 11" xfId="26764"/>
    <cellStyle name="Pre-inputted cells 9 12" xfId="26765"/>
    <cellStyle name="Pre-inputted cells 9 13" xfId="26766"/>
    <cellStyle name="Pre-inputted cells 9 14" xfId="26767"/>
    <cellStyle name="Pre-inputted cells 9 15" xfId="26768"/>
    <cellStyle name="Pre-inputted cells 9 16" xfId="26769"/>
    <cellStyle name="Pre-inputted cells 9 17" xfId="26770"/>
    <cellStyle name="Pre-inputted cells 9 18" xfId="26771"/>
    <cellStyle name="Pre-inputted cells 9 19" xfId="26772"/>
    <cellStyle name="Pre-inputted cells 9 2" xfId="26773"/>
    <cellStyle name="Pre-inputted cells 9 2 10" xfId="26774"/>
    <cellStyle name="Pre-inputted cells 9 2 11" xfId="26775"/>
    <cellStyle name="Pre-inputted cells 9 2 12" xfId="26776"/>
    <cellStyle name="Pre-inputted cells 9 2 13" xfId="26777"/>
    <cellStyle name="Pre-inputted cells 9 2 2" xfId="26778"/>
    <cellStyle name="Pre-inputted cells 9 2 3" xfId="26779"/>
    <cellStyle name="Pre-inputted cells 9 2 4" xfId="26780"/>
    <cellStyle name="Pre-inputted cells 9 2 5" xfId="26781"/>
    <cellStyle name="Pre-inputted cells 9 2 6" xfId="26782"/>
    <cellStyle name="Pre-inputted cells 9 2 7" xfId="26783"/>
    <cellStyle name="Pre-inputted cells 9 2 8" xfId="26784"/>
    <cellStyle name="Pre-inputted cells 9 2 9" xfId="26785"/>
    <cellStyle name="Pre-inputted cells 9 20" xfId="26786"/>
    <cellStyle name="Pre-inputted cells 9 21" xfId="26787"/>
    <cellStyle name="Pre-inputted cells 9 22" xfId="26788"/>
    <cellStyle name="Pre-inputted cells 9 23" xfId="26789"/>
    <cellStyle name="Pre-inputted cells 9 24" xfId="26790"/>
    <cellStyle name="Pre-inputted cells 9 25" xfId="26791"/>
    <cellStyle name="Pre-inputted cells 9 26" xfId="26792"/>
    <cellStyle name="Pre-inputted cells 9 27" xfId="26793"/>
    <cellStyle name="Pre-inputted cells 9 28" xfId="26794"/>
    <cellStyle name="Pre-inputted cells 9 29" xfId="26795"/>
    <cellStyle name="Pre-inputted cells 9 3" xfId="26796"/>
    <cellStyle name="Pre-inputted cells 9 30" xfId="26797"/>
    <cellStyle name="Pre-inputted cells 9 31" xfId="26798"/>
    <cellStyle name="Pre-inputted cells 9 32" xfId="26799"/>
    <cellStyle name="Pre-inputted cells 9 33" xfId="26800"/>
    <cellStyle name="Pre-inputted cells 9 34" xfId="26801"/>
    <cellStyle name="Pre-inputted cells 9 4" xfId="26802"/>
    <cellStyle name="Pre-inputted cells 9 5" xfId="26803"/>
    <cellStyle name="Pre-inputted cells 9 6" xfId="26804"/>
    <cellStyle name="Pre-inputted cells 9 7" xfId="26805"/>
    <cellStyle name="Pre-inputted cells 9 8" xfId="26806"/>
    <cellStyle name="Pre-inputted cells 9 9" xfId="26807"/>
    <cellStyle name="Pre-inputted cells_1.3s Accounting C Costs Scots" xfId="26808"/>
    <cellStyle name="price" xfId="26809"/>
    <cellStyle name="PROTECTED" xfId="26810"/>
    <cellStyle name="ProtectedDates" xfId="26811"/>
    <cellStyle name="PSChar" xfId="26812"/>
    <cellStyle name="PSDate" xfId="26813"/>
    <cellStyle name="PSDec" xfId="26814"/>
    <cellStyle name="PSHeading" xfId="26815"/>
    <cellStyle name="PSInt" xfId="26816"/>
    <cellStyle name="PSSpacer" xfId="26817"/>
    <cellStyle name="pwp" xfId="26818"/>
    <cellStyle name="q" xfId="26819"/>
    <cellStyle name="R00A" xfId="26820"/>
    <cellStyle name="R00B" xfId="26821"/>
    <cellStyle name="R00L" xfId="26822"/>
    <cellStyle name="R01A" xfId="26823"/>
    <cellStyle name="R01B" xfId="26824"/>
    <cellStyle name="R01H" xfId="26825"/>
    <cellStyle name="R01L" xfId="26826"/>
    <cellStyle name="R02A" xfId="26827"/>
    <cellStyle name="R02B" xfId="26828"/>
    <cellStyle name="R02H" xfId="26829"/>
    <cellStyle name="R02L" xfId="26830"/>
    <cellStyle name="R03A" xfId="26831"/>
    <cellStyle name="R03B" xfId="26832"/>
    <cellStyle name="R03H" xfId="26833"/>
    <cellStyle name="R03L" xfId="26834"/>
    <cellStyle name="R04A" xfId="26835"/>
    <cellStyle name="R04B" xfId="26836"/>
    <cellStyle name="R04H" xfId="26837"/>
    <cellStyle name="R04L" xfId="26838"/>
    <cellStyle name="R05A" xfId="26839"/>
    <cellStyle name="R05B" xfId="26840"/>
    <cellStyle name="R05H" xfId="26841"/>
    <cellStyle name="R05L" xfId="26842"/>
    <cellStyle name="R06A" xfId="26843"/>
    <cellStyle name="R06B" xfId="26844"/>
    <cellStyle name="R06H" xfId="26845"/>
    <cellStyle name="R06L" xfId="26846"/>
    <cellStyle name="R07A" xfId="26847"/>
    <cellStyle name="R07B" xfId="26848"/>
    <cellStyle name="R07L" xfId="26849"/>
    <cellStyle name="range" xfId="26850"/>
    <cellStyle name="RangeName" xfId="26851"/>
    <cellStyle name="RevList" xfId="26852"/>
    <cellStyle name="RIGs" xfId="26853"/>
    <cellStyle name="RIGs 10" xfId="26854"/>
    <cellStyle name="RIGs 11" xfId="26855"/>
    <cellStyle name="RIGs 12" xfId="26856"/>
    <cellStyle name="RIGs 13" xfId="26857"/>
    <cellStyle name="RIGs 14" xfId="26858"/>
    <cellStyle name="RIGs 15" xfId="26859"/>
    <cellStyle name="RIGs 16" xfId="26860"/>
    <cellStyle name="RIGs 17" xfId="26861"/>
    <cellStyle name="RIGs 18" xfId="26862"/>
    <cellStyle name="RIGs 19" xfId="26863"/>
    <cellStyle name="RIGs 2" xfId="26864"/>
    <cellStyle name="RIGs 2 10" xfId="26865"/>
    <cellStyle name="RIGs 2 11" xfId="26866"/>
    <cellStyle name="RIGs 2 12" xfId="26867"/>
    <cellStyle name="RIGs 2 13" xfId="26868"/>
    <cellStyle name="RIGs 2 14" xfId="26869"/>
    <cellStyle name="RIGs 2 15" xfId="26870"/>
    <cellStyle name="RIGs 2 16" xfId="26871"/>
    <cellStyle name="RIGs 2 17" xfId="26872"/>
    <cellStyle name="RIGs 2 18" xfId="26873"/>
    <cellStyle name="RIGs 2 19" xfId="26874"/>
    <cellStyle name="RIGs 2 2" xfId="26875"/>
    <cellStyle name="RIGs 2 2 10" xfId="26876"/>
    <cellStyle name="RIGs 2 2 11" xfId="26877"/>
    <cellStyle name="RIGs 2 2 12" xfId="26878"/>
    <cellStyle name="RIGs 2 2 13" xfId="26879"/>
    <cellStyle name="RIGs 2 2 14" xfId="26880"/>
    <cellStyle name="RIGs 2 2 15" xfId="26881"/>
    <cellStyle name="RIGs 2 2 16" xfId="26882"/>
    <cellStyle name="RIGs 2 2 17" xfId="26883"/>
    <cellStyle name="RIGs 2 2 18" xfId="26884"/>
    <cellStyle name="RIGs 2 2 19" xfId="26885"/>
    <cellStyle name="RIGs 2 2 2" xfId="26886"/>
    <cellStyle name="RIGs 2 2 2 10" xfId="26887"/>
    <cellStyle name="RIGs 2 2 2 11" xfId="26888"/>
    <cellStyle name="RIGs 2 2 2 12" xfId="26889"/>
    <cellStyle name="RIGs 2 2 2 13" xfId="26890"/>
    <cellStyle name="RIGs 2 2 2 14" xfId="26891"/>
    <cellStyle name="RIGs 2 2 2 15" xfId="26892"/>
    <cellStyle name="RIGs 2 2 2 16" xfId="26893"/>
    <cellStyle name="RIGs 2 2 2 17" xfId="26894"/>
    <cellStyle name="RIGs 2 2 2 18" xfId="26895"/>
    <cellStyle name="RIGs 2 2 2 19" xfId="26896"/>
    <cellStyle name="RIGs 2 2 2 2" xfId="26897"/>
    <cellStyle name="RIGs 2 2 2 2 10" xfId="26898"/>
    <cellStyle name="RIGs 2 2 2 2 11" xfId="26899"/>
    <cellStyle name="RIGs 2 2 2 2 12" xfId="26900"/>
    <cellStyle name="RIGs 2 2 2 2 13" xfId="26901"/>
    <cellStyle name="RIGs 2 2 2 2 2" xfId="26902"/>
    <cellStyle name="RIGs 2 2 2 2 3" xfId="26903"/>
    <cellStyle name="RIGs 2 2 2 2 4" xfId="26904"/>
    <cellStyle name="RIGs 2 2 2 2 5" xfId="26905"/>
    <cellStyle name="RIGs 2 2 2 2 6" xfId="26906"/>
    <cellStyle name="RIGs 2 2 2 2 7" xfId="26907"/>
    <cellStyle name="RIGs 2 2 2 2 8" xfId="26908"/>
    <cellStyle name="RIGs 2 2 2 2 9" xfId="26909"/>
    <cellStyle name="RIGs 2 2 2 20" xfId="26910"/>
    <cellStyle name="RIGs 2 2 2 21" xfId="26911"/>
    <cellStyle name="RIGs 2 2 2 3" xfId="26912"/>
    <cellStyle name="RIGs 2 2 2 4" xfId="26913"/>
    <cellStyle name="RIGs 2 2 2 5" xfId="26914"/>
    <cellStyle name="RIGs 2 2 2 6" xfId="26915"/>
    <cellStyle name="RIGs 2 2 2 7" xfId="26916"/>
    <cellStyle name="RIGs 2 2 2 8" xfId="26917"/>
    <cellStyle name="RIGs 2 2 2 9" xfId="26918"/>
    <cellStyle name="RIGs 2 2 20" xfId="26919"/>
    <cellStyle name="RIGs 2 2 21" xfId="26920"/>
    <cellStyle name="RIGs 2 2 22" xfId="26921"/>
    <cellStyle name="RIGs 2 2 3" xfId="26922"/>
    <cellStyle name="RIGs 2 2 3 10" xfId="26923"/>
    <cellStyle name="RIGs 2 2 3 11" xfId="26924"/>
    <cellStyle name="RIGs 2 2 3 12" xfId="26925"/>
    <cellStyle name="RIGs 2 2 3 13" xfId="26926"/>
    <cellStyle name="RIGs 2 2 3 2" xfId="26927"/>
    <cellStyle name="RIGs 2 2 3 3" xfId="26928"/>
    <cellStyle name="RIGs 2 2 3 4" xfId="26929"/>
    <cellStyle name="RIGs 2 2 3 5" xfId="26930"/>
    <cellStyle name="RIGs 2 2 3 6" xfId="26931"/>
    <cellStyle name="RIGs 2 2 3 7" xfId="26932"/>
    <cellStyle name="RIGs 2 2 3 8" xfId="26933"/>
    <cellStyle name="RIGs 2 2 3 9" xfId="26934"/>
    <cellStyle name="RIGs 2 2 4" xfId="26935"/>
    <cellStyle name="RIGs 2 2 5" xfId="26936"/>
    <cellStyle name="RIGs 2 2 6" xfId="26937"/>
    <cellStyle name="RIGs 2 2 7" xfId="26938"/>
    <cellStyle name="RIGs 2 2 8" xfId="26939"/>
    <cellStyle name="RIGs 2 2 9" xfId="26940"/>
    <cellStyle name="RIGs 2 2_4 28 1_Asst_Health_Crit_AllTO_RIIO_20110714pm" xfId="26941"/>
    <cellStyle name="RIGs 2 20" xfId="26942"/>
    <cellStyle name="RIGs 2 21" xfId="26943"/>
    <cellStyle name="RIGs 2 22" xfId="26944"/>
    <cellStyle name="RIGs 2 23" xfId="26945"/>
    <cellStyle name="RIGs 2 24" xfId="26946"/>
    <cellStyle name="RIGs 2 3" xfId="26947"/>
    <cellStyle name="RIGs 2 3 10" xfId="26948"/>
    <cellStyle name="RIGs 2 3 11" xfId="26949"/>
    <cellStyle name="RIGs 2 3 12" xfId="26950"/>
    <cellStyle name="RIGs 2 3 13" xfId="26951"/>
    <cellStyle name="RIGs 2 3 14" xfId="26952"/>
    <cellStyle name="RIGs 2 3 15" xfId="26953"/>
    <cellStyle name="RIGs 2 3 16" xfId="26954"/>
    <cellStyle name="RIGs 2 3 17" xfId="26955"/>
    <cellStyle name="RIGs 2 3 18" xfId="26956"/>
    <cellStyle name="RIGs 2 3 19" xfId="26957"/>
    <cellStyle name="RIGs 2 3 2" xfId="26958"/>
    <cellStyle name="RIGs 2 3 2 10" xfId="26959"/>
    <cellStyle name="RIGs 2 3 2 11" xfId="26960"/>
    <cellStyle name="RIGs 2 3 2 12" xfId="26961"/>
    <cellStyle name="RIGs 2 3 2 13" xfId="26962"/>
    <cellStyle name="RIGs 2 3 2 2" xfId="26963"/>
    <cellStyle name="RIGs 2 3 2 3" xfId="26964"/>
    <cellStyle name="RIGs 2 3 2 4" xfId="26965"/>
    <cellStyle name="RIGs 2 3 2 5" xfId="26966"/>
    <cellStyle name="RIGs 2 3 2 6" xfId="26967"/>
    <cellStyle name="RIGs 2 3 2 7" xfId="26968"/>
    <cellStyle name="RIGs 2 3 2 8" xfId="26969"/>
    <cellStyle name="RIGs 2 3 2 9" xfId="26970"/>
    <cellStyle name="RIGs 2 3 20" xfId="26971"/>
    <cellStyle name="RIGs 2 3 21" xfId="26972"/>
    <cellStyle name="RIGs 2 3 3" xfId="26973"/>
    <cellStyle name="RIGs 2 3 4" xfId="26974"/>
    <cellStyle name="RIGs 2 3 5" xfId="26975"/>
    <cellStyle name="RIGs 2 3 6" xfId="26976"/>
    <cellStyle name="RIGs 2 3 7" xfId="26977"/>
    <cellStyle name="RIGs 2 3 8" xfId="26978"/>
    <cellStyle name="RIGs 2 3 9" xfId="26979"/>
    <cellStyle name="RIGs 2 4" xfId="26980"/>
    <cellStyle name="RIGs 2 4 10" xfId="26981"/>
    <cellStyle name="RIGs 2 4 11" xfId="26982"/>
    <cellStyle name="RIGs 2 4 12" xfId="26983"/>
    <cellStyle name="RIGs 2 4 13" xfId="26984"/>
    <cellStyle name="RIGs 2 4 2" xfId="26985"/>
    <cellStyle name="RIGs 2 4 3" xfId="26986"/>
    <cellStyle name="RIGs 2 4 4" xfId="26987"/>
    <cellStyle name="RIGs 2 4 5" xfId="26988"/>
    <cellStyle name="RIGs 2 4 6" xfId="26989"/>
    <cellStyle name="RIGs 2 4 7" xfId="26990"/>
    <cellStyle name="RIGs 2 4 8" xfId="26991"/>
    <cellStyle name="RIGs 2 4 9" xfId="26992"/>
    <cellStyle name="RIGs 2 5" xfId="26993"/>
    <cellStyle name="RIGs 2 6" xfId="26994"/>
    <cellStyle name="RIGs 2 7" xfId="26995"/>
    <cellStyle name="RIGs 2 8" xfId="26996"/>
    <cellStyle name="RIGs 2 9" xfId="26997"/>
    <cellStyle name="RIGs 2_4 28 1_Asst_Health_Crit_AllTO_RIIO_20110714pm" xfId="26998"/>
    <cellStyle name="RIGs 20" xfId="26999"/>
    <cellStyle name="RIGs 21" xfId="27000"/>
    <cellStyle name="RIGs 22" xfId="27001"/>
    <cellStyle name="RIGs 23" xfId="27002"/>
    <cellStyle name="RIGs 24" xfId="27003"/>
    <cellStyle name="RIGs 25" xfId="27004"/>
    <cellStyle name="RIGs 3" xfId="27005"/>
    <cellStyle name="RIGs 3 10" xfId="27006"/>
    <cellStyle name="RIGs 3 11" xfId="27007"/>
    <cellStyle name="RIGs 3 12" xfId="27008"/>
    <cellStyle name="RIGs 3 13" xfId="27009"/>
    <cellStyle name="RIGs 3 14" xfId="27010"/>
    <cellStyle name="RIGs 3 15" xfId="27011"/>
    <cellStyle name="RIGs 3 16" xfId="27012"/>
    <cellStyle name="RIGs 3 17" xfId="27013"/>
    <cellStyle name="RIGs 3 18" xfId="27014"/>
    <cellStyle name="RIGs 3 19" xfId="27015"/>
    <cellStyle name="RIGs 3 2" xfId="27016"/>
    <cellStyle name="RIGs 3 2 10" xfId="27017"/>
    <cellStyle name="RIGs 3 2 11" xfId="27018"/>
    <cellStyle name="RIGs 3 2 12" xfId="27019"/>
    <cellStyle name="RIGs 3 2 13" xfId="27020"/>
    <cellStyle name="RIGs 3 2 14" xfId="27021"/>
    <cellStyle name="RIGs 3 2 15" xfId="27022"/>
    <cellStyle name="RIGs 3 2 16" xfId="27023"/>
    <cellStyle name="RIGs 3 2 17" xfId="27024"/>
    <cellStyle name="RIGs 3 2 18" xfId="27025"/>
    <cellStyle name="RIGs 3 2 19" xfId="27026"/>
    <cellStyle name="RIGs 3 2 2" xfId="27027"/>
    <cellStyle name="RIGs 3 2 2 10" xfId="27028"/>
    <cellStyle name="RIGs 3 2 2 11" xfId="27029"/>
    <cellStyle name="RIGs 3 2 2 12" xfId="27030"/>
    <cellStyle name="RIGs 3 2 2 13" xfId="27031"/>
    <cellStyle name="RIGs 3 2 2 2" xfId="27032"/>
    <cellStyle name="RIGs 3 2 2 3" xfId="27033"/>
    <cellStyle name="RIGs 3 2 2 4" xfId="27034"/>
    <cellStyle name="RIGs 3 2 2 5" xfId="27035"/>
    <cellStyle name="RIGs 3 2 2 6" xfId="27036"/>
    <cellStyle name="RIGs 3 2 2 7" xfId="27037"/>
    <cellStyle name="RIGs 3 2 2 8" xfId="27038"/>
    <cellStyle name="RIGs 3 2 2 9" xfId="27039"/>
    <cellStyle name="RIGs 3 2 20" xfId="27040"/>
    <cellStyle name="RIGs 3 2 21" xfId="27041"/>
    <cellStyle name="RIGs 3 2 3" xfId="27042"/>
    <cellStyle name="RIGs 3 2 4" xfId="27043"/>
    <cellStyle name="RIGs 3 2 5" xfId="27044"/>
    <cellStyle name="RIGs 3 2 6" xfId="27045"/>
    <cellStyle name="RIGs 3 2 7" xfId="27046"/>
    <cellStyle name="RIGs 3 2 8" xfId="27047"/>
    <cellStyle name="RIGs 3 2 9" xfId="27048"/>
    <cellStyle name="RIGs 3 20" xfId="27049"/>
    <cellStyle name="RIGs 3 21" xfId="27050"/>
    <cellStyle name="RIGs 3 22" xfId="27051"/>
    <cellStyle name="RIGs 3 3" xfId="27052"/>
    <cellStyle name="RIGs 3 3 10" xfId="27053"/>
    <cellStyle name="RIGs 3 3 11" xfId="27054"/>
    <cellStyle name="RIGs 3 3 12" xfId="27055"/>
    <cellStyle name="RIGs 3 3 13" xfId="27056"/>
    <cellStyle name="RIGs 3 3 2" xfId="27057"/>
    <cellStyle name="RIGs 3 3 3" xfId="27058"/>
    <cellStyle name="RIGs 3 3 4" xfId="27059"/>
    <cellStyle name="RIGs 3 3 5" xfId="27060"/>
    <cellStyle name="RIGs 3 3 6" xfId="27061"/>
    <cellStyle name="RIGs 3 3 7" xfId="27062"/>
    <cellStyle name="RIGs 3 3 8" xfId="27063"/>
    <cellStyle name="RIGs 3 3 9" xfId="27064"/>
    <cellStyle name="RIGs 3 4" xfId="27065"/>
    <cellStyle name="RIGs 3 5" xfId="27066"/>
    <cellStyle name="RIGs 3 6" xfId="27067"/>
    <cellStyle name="RIGs 3 7" xfId="27068"/>
    <cellStyle name="RIGs 3 8" xfId="27069"/>
    <cellStyle name="RIGs 3 9" xfId="27070"/>
    <cellStyle name="RIGs 3_4 28 1_Asst_Health_Crit_AllTO_RIIO_20110714pm" xfId="27071"/>
    <cellStyle name="RIGs 4" xfId="27072"/>
    <cellStyle name="RIGs 4 10" xfId="27073"/>
    <cellStyle name="RIGs 4 11" xfId="27074"/>
    <cellStyle name="RIGs 4 12" xfId="27075"/>
    <cellStyle name="RIGs 4 13" xfId="27076"/>
    <cellStyle name="RIGs 4 14" xfId="27077"/>
    <cellStyle name="RIGs 4 15" xfId="27078"/>
    <cellStyle name="RIGs 4 16" xfId="27079"/>
    <cellStyle name="RIGs 4 17" xfId="27080"/>
    <cellStyle name="RIGs 4 18" xfId="27081"/>
    <cellStyle name="RIGs 4 19" xfId="27082"/>
    <cellStyle name="RIGs 4 2" xfId="27083"/>
    <cellStyle name="RIGs 4 2 10" xfId="27084"/>
    <cellStyle name="RIGs 4 2 11" xfId="27085"/>
    <cellStyle name="RIGs 4 2 12" xfId="27086"/>
    <cellStyle name="RIGs 4 2 13" xfId="27087"/>
    <cellStyle name="RIGs 4 2 2" xfId="27088"/>
    <cellStyle name="RIGs 4 2 3" xfId="27089"/>
    <cellStyle name="RIGs 4 2 4" xfId="27090"/>
    <cellStyle name="RIGs 4 2 5" xfId="27091"/>
    <cellStyle name="RIGs 4 2 6" xfId="27092"/>
    <cellStyle name="RIGs 4 2 7" xfId="27093"/>
    <cellStyle name="RIGs 4 2 8" xfId="27094"/>
    <cellStyle name="RIGs 4 2 9" xfId="27095"/>
    <cellStyle name="RIGs 4 20" xfId="27096"/>
    <cellStyle name="RIGs 4 21" xfId="27097"/>
    <cellStyle name="RIGs 4 3" xfId="27098"/>
    <cellStyle name="RIGs 4 4" xfId="27099"/>
    <cellStyle name="RIGs 4 5" xfId="27100"/>
    <cellStyle name="RIGs 4 6" xfId="27101"/>
    <cellStyle name="RIGs 4 7" xfId="27102"/>
    <cellStyle name="RIGs 4 8" xfId="27103"/>
    <cellStyle name="RIGs 4 9" xfId="27104"/>
    <cellStyle name="RIGs 5" xfId="27105"/>
    <cellStyle name="RIGs 5 10" xfId="27106"/>
    <cellStyle name="RIGs 5 11" xfId="27107"/>
    <cellStyle name="RIGs 5 12" xfId="27108"/>
    <cellStyle name="RIGs 5 13" xfId="27109"/>
    <cellStyle name="RIGs 5 2" xfId="27110"/>
    <cellStyle name="RIGs 5 3" xfId="27111"/>
    <cellStyle name="RIGs 5 4" xfId="27112"/>
    <cellStyle name="RIGs 5 5" xfId="27113"/>
    <cellStyle name="RIGs 5 6" xfId="27114"/>
    <cellStyle name="RIGs 5 7" xfId="27115"/>
    <cellStyle name="RIGs 5 8" xfId="27116"/>
    <cellStyle name="RIGs 5 9" xfId="27117"/>
    <cellStyle name="RIGs 6" xfId="27118"/>
    <cellStyle name="RIGs 7" xfId="27119"/>
    <cellStyle name="RIGs 8" xfId="27120"/>
    <cellStyle name="RIGs 9" xfId="27121"/>
    <cellStyle name="RIGs input cells" xfId="27122"/>
    <cellStyle name="RIGs input cells 10" xfId="27123"/>
    <cellStyle name="RIGs input cells 10 10" xfId="27124"/>
    <cellStyle name="RIGs input cells 10 11" xfId="27125"/>
    <cellStyle name="RIGs input cells 10 12" xfId="27126"/>
    <cellStyle name="RIGs input cells 10 13" xfId="27127"/>
    <cellStyle name="RIGs input cells 10 14" xfId="27128"/>
    <cellStyle name="RIGs input cells 10 15" xfId="27129"/>
    <cellStyle name="RIGs input cells 10 16" xfId="27130"/>
    <cellStyle name="RIGs input cells 10 17" xfId="27131"/>
    <cellStyle name="RIGs input cells 10 18" xfId="27132"/>
    <cellStyle name="RIGs input cells 10 19" xfId="27133"/>
    <cellStyle name="RIGs input cells 10 2" xfId="27134"/>
    <cellStyle name="RIGs input cells 10 2 10" xfId="27135"/>
    <cellStyle name="RIGs input cells 10 2 11" xfId="27136"/>
    <cellStyle name="RIGs input cells 10 2 12" xfId="27137"/>
    <cellStyle name="RIGs input cells 10 2 13" xfId="27138"/>
    <cellStyle name="RIGs input cells 10 2 2" xfId="27139"/>
    <cellStyle name="RIGs input cells 10 2 3" xfId="27140"/>
    <cellStyle name="RIGs input cells 10 2 4" xfId="27141"/>
    <cellStyle name="RIGs input cells 10 2 5" xfId="27142"/>
    <cellStyle name="RIGs input cells 10 2 6" xfId="27143"/>
    <cellStyle name="RIGs input cells 10 2 7" xfId="27144"/>
    <cellStyle name="RIGs input cells 10 2 8" xfId="27145"/>
    <cellStyle name="RIGs input cells 10 2 9" xfId="27146"/>
    <cellStyle name="RIGs input cells 10 20" xfId="27147"/>
    <cellStyle name="RIGs input cells 10 21" xfId="27148"/>
    <cellStyle name="RIGs input cells 10 22" xfId="27149"/>
    <cellStyle name="RIGs input cells 10 23" xfId="27150"/>
    <cellStyle name="RIGs input cells 10 24" xfId="27151"/>
    <cellStyle name="RIGs input cells 10 25" xfId="27152"/>
    <cellStyle name="RIGs input cells 10 26" xfId="27153"/>
    <cellStyle name="RIGs input cells 10 27" xfId="27154"/>
    <cellStyle name="RIGs input cells 10 28" xfId="27155"/>
    <cellStyle name="RIGs input cells 10 29" xfId="27156"/>
    <cellStyle name="RIGs input cells 10 3" xfId="27157"/>
    <cellStyle name="RIGs input cells 10 3 2" xfId="27158"/>
    <cellStyle name="RIGs input cells 10 3 2 2" xfId="27159"/>
    <cellStyle name="RIGs input cells 10 3 2 2 2" xfId="27160"/>
    <cellStyle name="RIGs input cells 10 3 2 2 3" xfId="27161"/>
    <cellStyle name="RIGs input cells 10 3 2 2 3 2" xfId="27162"/>
    <cellStyle name="RIGs input cells 10 30" xfId="27163"/>
    <cellStyle name="RIGs input cells 10 31" xfId="27164"/>
    <cellStyle name="RIGs input cells 10 32" xfId="27165"/>
    <cellStyle name="RIGs input cells 10 33" xfId="27166"/>
    <cellStyle name="RIGs input cells 10 34" xfId="27167"/>
    <cellStyle name="RIGs input cells 10 35" xfId="27168"/>
    <cellStyle name="RIGs input cells 10 4" xfId="27169"/>
    <cellStyle name="RIGs input cells 10 5" xfId="27170"/>
    <cellStyle name="RIGs input cells 10 6" xfId="27171"/>
    <cellStyle name="RIGs input cells 10 7" xfId="27172"/>
    <cellStyle name="RIGs input cells 10 8" xfId="27173"/>
    <cellStyle name="RIGs input cells 10 9" xfId="27174"/>
    <cellStyle name="RIGs input cells 11" xfId="27175"/>
    <cellStyle name="RIGs input cells 11 10" xfId="27176"/>
    <cellStyle name="RIGs input cells 11 10 2" xfId="27177"/>
    <cellStyle name="RIGs input cells 11 10 2 2" xfId="27178"/>
    <cellStyle name="RIGs input cells 11 10 2 3" xfId="27179"/>
    <cellStyle name="RIGs input cells 11 10 2 3 2" xfId="27180"/>
    <cellStyle name="RIGs input cells 11 11" xfId="27181"/>
    <cellStyle name="RIGs input cells 11 12" xfId="27182"/>
    <cellStyle name="RIGs input cells 11 13" xfId="27183"/>
    <cellStyle name="RIGs input cells 11 14" xfId="27184"/>
    <cellStyle name="RIGs input cells 11 15" xfId="27185"/>
    <cellStyle name="RIGs input cells 11 16" xfId="27186"/>
    <cellStyle name="RIGs input cells 11 17" xfId="27187"/>
    <cellStyle name="RIGs input cells 11 18" xfId="27188"/>
    <cellStyle name="RIGs input cells 11 19" xfId="27189"/>
    <cellStyle name="RIGs input cells 11 2" xfId="27190"/>
    <cellStyle name="RIGs input cells 11 2 10" xfId="27191"/>
    <cellStyle name="RIGs input cells 11 2 11" xfId="27192"/>
    <cellStyle name="RIGs input cells 11 2 12" xfId="27193"/>
    <cellStyle name="RIGs input cells 11 2 13" xfId="27194"/>
    <cellStyle name="RIGs input cells 11 2 2" xfId="27195"/>
    <cellStyle name="RIGs input cells 11 2 3" xfId="27196"/>
    <cellStyle name="RIGs input cells 11 2 4" xfId="27197"/>
    <cellStyle name="RIGs input cells 11 2 5" xfId="27198"/>
    <cellStyle name="RIGs input cells 11 2 6" xfId="27199"/>
    <cellStyle name="RIGs input cells 11 2 7" xfId="27200"/>
    <cellStyle name="RIGs input cells 11 2 8" xfId="27201"/>
    <cellStyle name="RIGs input cells 11 2 9" xfId="27202"/>
    <cellStyle name="RIGs input cells 11 20" xfId="27203"/>
    <cellStyle name="RIGs input cells 11 21" xfId="27204"/>
    <cellStyle name="RIGs input cells 11 22" xfId="27205"/>
    <cellStyle name="RIGs input cells 11 23" xfId="27206"/>
    <cellStyle name="RIGs input cells 11 24" xfId="27207"/>
    <cellStyle name="RIGs input cells 11 25" xfId="27208"/>
    <cellStyle name="RIGs input cells 11 26" xfId="27209"/>
    <cellStyle name="RIGs input cells 11 27" xfId="27210"/>
    <cellStyle name="RIGs input cells 11 28" xfId="27211"/>
    <cellStyle name="RIGs input cells 11 29" xfId="27212"/>
    <cellStyle name="RIGs input cells 11 3" xfId="27213"/>
    <cellStyle name="RIGs input cells 11 30" xfId="27214"/>
    <cellStyle name="RIGs input cells 11 31" xfId="27215"/>
    <cellStyle name="RIGs input cells 11 32" xfId="27216"/>
    <cellStyle name="RIGs input cells 11 33" xfId="27217"/>
    <cellStyle name="RIGs input cells 11 34" xfId="27218"/>
    <cellStyle name="RIGs input cells 11 4" xfId="27219"/>
    <cellStyle name="RIGs input cells 11 5" xfId="27220"/>
    <cellStyle name="RIGs input cells 11 6" xfId="27221"/>
    <cellStyle name="RIGs input cells 11 7" xfId="27222"/>
    <cellStyle name="RIGs input cells 11 8" xfId="27223"/>
    <cellStyle name="RIGs input cells 11 9" xfId="27224"/>
    <cellStyle name="RIGs input cells 12" xfId="27225"/>
    <cellStyle name="RIGs input cells 12 10" xfId="27226"/>
    <cellStyle name="RIGs input cells 12 11" xfId="27227"/>
    <cellStyle name="RIGs input cells 12 12" xfId="27228"/>
    <cellStyle name="RIGs input cells 12 13" xfId="27229"/>
    <cellStyle name="RIGs input cells 12 14" xfId="27230"/>
    <cellStyle name="RIGs input cells 12 15" xfId="27231"/>
    <cellStyle name="RIGs input cells 12 16" xfId="27232"/>
    <cellStyle name="RIGs input cells 12 17" xfId="27233"/>
    <cellStyle name="RIGs input cells 12 18" xfId="27234"/>
    <cellStyle name="RIGs input cells 12 19" xfId="27235"/>
    <cellStyle name="RIGs input cells 12 2" xfId="27236"/>
    <cellStyle name="RIGs input cells 12 2 10" xfId="27237"/>
    <cellStyle name="RIGs input cells 12 2 11" xfId="27238"/>
    <cellStyle name="RIGs input cells 12 2 12" xfId="27239"/>
    <cellStyle name="RIGs input cells 12 2 13" xfId="27240"/>
    <cellStyle name="RIGs input cells 12 2 2" xfId="27241"/>
    <cellStyle name="RIGs input cells 12 2 3" xfId="27242"/>
    <cellStyle name="RIGs input cells 12 2 4" xfId="27243"/>
    <cellStyle name="RIGs input cells 12 2 5" xfId="27244"/>
    <cellStyle name="RIGs input cells 12 2 6" xfId="27245"/>
    <cellStyle name="RIGs input cells 12 2 7" xfId="27246"/>
    <cellStyle name="RIGs input cells 12 2 8" xfId="27247"/>
    <cellStyle name="RIGs input cells 12 2 9" xfId="27248"/>
    <cellStyle name="RIGs input cells 12 20" xfId="27249"/>
    <cellStyle name="RIGs input cells 12 21" xfId="27250"/>
    <cellStyle name="RIGs input cells 12 22" xfId="27251"/>
    <cellStyle name="RIGs input cells 12 23" xfId="27252"/>
    <cellStyle name="RIGs input cells 12 24" xfId="27253"/>
    <cellStyle name="RIGs input cells 12 25" xfId="27254"/>
    <cellStyle name="RIGs input cells 12 26" xfId="27255"/>
    <cellStyle name="RIGs input cells 12 27" xfId="27256"/>
    <cellStyle name="RIGs input cells 12 28" xfId="27257"/>
    <cellStyle name="RIGs input cells 12 29" xfId="27258"/>
    <cellStyle name="RIGs input cells 12 3" xfId="27259"/>
    <cellStyle name="RIGs input cells 12 30" xfId="27260"/>
    <cellStyle name="RIGs input cells 12 31" xfId="27261"/>
    <cellStyle name="RIGs input cells 12 32" xfId="27262"/>
    <cellStyle name="RIGs input cells 12 33" xfId="27263"/>
    <cellStyle name="RIGs input cells 12 34" xfId="27264"/>
    <cellStyle name="RIGs input cells 12 4" xfId="27265"/>
    <cellStyle name="RIGs input cells 12 5" xfId="27266"/>
    <cellStyle name="RIGs input cells 12 6" xfId="27267"/>
    <cellStyle name="RIGs input cells 12 7" xfId="27268"/>
    <cellStyle name="RIGs input cells 12 8" xfId="27269"/>
    <cellStyle name="RIGs input cells 12 9" xfId="27270"/>
    <cellStyle name="RIGs input cells 13" xfId="27271"/>
    <cellStyle name="RIGs input cells 13 10" xfId="27272"/>
    <cellStyle name="RIGs input cells 13 11" xfId="27273"/>
    <cellStyle name="RIGs input cells 13 12" xfId="27274"/>
    <cellStyle name="RIGs input cells 13 13" xfId="27275"/>
    <cellStyle name="RIGs input cells 13 2" xfId="27276"/>
    <cellStyle name="RIGs input cells 13 3" xfId="27277"/>
    <cellStyle name="RIGs input cells 13 4" xfId="27278"/>
    <cellStyle name="RIGs input cells 13 5" xfId="27279"/>
    <cellStyle name="RIGs input cells 13 6" xfId="27280"/>
    <cellStyle name="RIGs input cells 13 7" xfId="27281"/>
    <cellStyle name="RIGs input cells 13 8" xfId="27282"/>
    <cellStyle name="RIGs input cells 13 9" xfId="27283"/>
    <cellStyle name="RIGs input cells 14" xfId="27284"/>
    <cellStyle name="RIGs input cells 15" xfId="27285"/>
    <cellStyle name="RIGs input cells 15 2" xfId="27286"/>
    <cellStyle name="RIGs input cells 16" xfId="27287"/>
    <cellStyle name="RIGs input cells 16 2" xfId="27288"/>
    <cellStyle name="RIGs input cells 16 2 2" xfId="27289"/>
    <cellStyle name="RIGs input cells 17" xfId="27290"/>
    <cellStyle name="RIGs input cells 18" xfId="27291"/>
    <cellStyle name="RIGs input cells 19" xfId="27292"/>
    <cellStyle name="RIGs input cells 2" xfId="27293"/>
    <cellStyle name="RIGs input cells 2 10" xfId="27294"/>
    <cellStyle name="RIGs input cells 2 10 10" xfId="27295"/>
    <cellStyle name="RIGs input cells 2 10 11" xfId="27296"/>
    <cellStyle name="RIGs input cells 2 10 12" xfId="27297"/>
    <cellStyle name="RIGs input cells 2 10 13" xfId="27298"/>
    <cellStyle name="RIGs input cells 2 10 14" xfId="27299"/>
    <cellStyle name="RIGs input cells 2 10 15" xfId="27300"/>
    <cellStyle name="RIGs input cells 2 10 16" xfId="27301"/>
    <cellStyle name="RIGs input cells 2 10 17" xfId="27302"/>
    <cellStyle name="RIGs input cells 2 10 18" xfId="27303"/>
    <cellStyle name="RIGs input cells 2 10 19" xfId="27304"/>
    <cellStyle name="RIGs input cells 2 10 2" xfId="27305"/>
    <cellStyle name="RIGs input cells 2 10 2 10" xfId="27306"/>
    <cellStyle name="RIGs input cells 2 10 2 11" xfId="27307"/>
    <cellStyle name="RIGs input cells 2 10 2 12" xfId="27308"/>
    <cellStyle name="RIGs input cells 2 10 2 13" xfId="27309"/>
    <cellStyle name="RIGs input cells 2 10 2 2" xfId="27310"/>
    <cellStyle name="RIGs input cells 2 10 2 3" xfId="27311"/>
    <cellStyle name="RIGs input cells 2 10 2 4" xfId="27312"/>
    <cellStyle name="RIGs input cells 2 10 2 5" xfId="27313"/>
    <cellStyle name="RIGs input cells 2 10 2 6" xfId="27314"/>
    <cellStyle name="RIGs input cells 2 10 2 7" xfId="27315"/>
    <cellStyle name="RIGs input cells 2 10 2 8" xfId="27316"/>
    <cellStyle name="RIGs input cells 2 10 2 9" xfId="27317"/>
    <cellStyle name="RIGs input cells 2 10 20" xfId="27318"/>
    <cellStyle name="RIGs input cells 2 10 21" xfId="27319"/>
    <cellStyle name="RIGs input cells 2 10 22" xfId="27320"/>
    <cellStyle name="RIGs input cells 2 10 23" xfId="27321"/>
    <cellStyle name="RIGs input cells 2 10 24" xfId="27322"/>
    <cellStyle name="RIGs input cells 2 10 25" xfId="27323"/>
    <cellStyle name="RIGs input cells 2 10 26" xfId="27324"/>
    <cellStyle name="RIGs input cells 2 10 27" xfId="27325"/>
    <cellStyle name="RIGs input cells 2 10 28" xfId="27326"/>
    <cellStyle name="RIGs input cells 2 10 29" xfId="27327"/>
    <cellStyle name="RIGs input cells 2 10 3" xfId="27328"/>
    <cellStyle name="RIGs input cells 2 10 30" xfId="27329"/>
    <cellStyle name="RIGs input cells 2 10 31" xfId="27330"/>
    <cellStyle name="RIGs input cells 2 10 32" xfId="27331"/>
    <cellStyle name="RIGs input cells 2 10 33" xfId="27332"/>
    <cellStyle name="RIGs input cells 2 10 34" xfId="27333"/>
    <cellStyle name="RIGs input cells 2 10 4" xfId="27334"/>
    <cellStyle name="RIGs input cells 2 10 5" xfId="27335"/>
    <cellStyle name="RIGs input cells 2 10 6" xfId="27336"/>
    <cellStyle name="RIGs input cells 2 10 7" xfId="27337"/>
    <cellStyle name="RIGs input cells 2 10 8" xfId="27338"/>
    <cellStyle name="RIGs input cells 2 10 9" xfId="27339"/>
    <cellStyle name="RIGs input cells 2 11" xfId="27340"/>
    <cellStyle name="RIGs input cells 2 11 10" xfId="27341"/>
    <cellStyle name="RIGs input cells 2 11 11" xfId="27342"/>
    <cellStyle name="RIGs input cells 2 11 12" xfId="27343"/>
    <cellStyle name="RIGs input cells 2 11 13" xfId="27344"/>
    <cellStyle name="RIGs input cells 2 11 14" xfId="27345"/>
    <cellStyle name="RIGs input cells 2 11 15" xfId="27346"/>
    <cellStyle name="RIGs input cells 2 11 16" xfId="27347"/>
    <cellStyle name="RIGs input cells 2 11 17" xfId="27348"/>
    <cellStyle name="RIGs input cells 2 11 18" xfId="27349"/>
    <cellStyle name="RIGs input cells 2 11 19" xfId="27350"/>
    <cellStyle name="RIGs input cells 2 11 2" xfId="27351"/>
    <cellStyle name="RIGs input cells 2 11 2 10" xfId="27352"/>
    <cellStyle name="RIGs input cells 2 11 2 11" xfId="27353"/>
    <cellStyle name="RIGs input cells 2 11 2 12" xfId="27354"/>
    <cellStyle name="RIGs input cells 2 11 2 13" xfId="27355"/>
    <cellStyle name="RIGs input cells 2 11 2 2" xfId="27356"/>
    <cellStyle name="RIGs input cells 2 11 2 3" xfId="27357"/>
    <cellStyle name="RIGs input cells 2 11 2 4" xfId="27358"/>
    <cellStyle name="RIGs input cells 2 11 2 5" xfId="27359"/>
    <cellStyle name="RIGs input cells 2 11 2 6" xfId="27360"/>
    <cellStyle name="RIGs input cells 2 11 2 7" xfId="27361"/>
    <cellStyle name="RIGs input cells 2 11 2 8" xfId="27362"/>
    <cellStyle name="RIGs input cells 2 11 2 9" xfId="27363"/>
    <cellStyle name="RIGs input cells 2 11 20" xfId="27364"/>
    <cellStyle name="RIGs input cells 2 11 21" xfId="27365"/>
    <cellStyle name="RIGs input cells 2 11 22" xfId="27366"/>
    <cellStyle name="RIGs input cells 2 11 23" xfId="27367"/>
    <cellStyle name="RIGs input cells 2 11 24" xfId="27368"/>
    <cellStyle name="RIGs input cells 2 11 25" xfId="27369"/>
    <cellStyle name="RIGs input cells 2 11 26" xfId="27370"/>
    <cellStyle name="RIGs input cells 2 11 27" xfId="27371"/>
    <cellStyle name="RIGs input cells 2 11 28" xfId="27372"/>
    <cellStyle name="RIGs input cells 2 11 29" xfId="27373"/>
    <cellStyle name="RIGs input cells 2 11 3" xfId="27374"/>
    <cellStyle name="RIGs input cells 2 11 30" xfId="27375"/>
    <cellStyle name="RIGs input cells 2 11 31" xfId="27376"/>
    <cellStyle name="RIGs input cells 2 11 32" xfId="27377"/>
    <cellStyle name="RIGs input cells 2 11 33" xfId="27378"/>
    <cellStyle name="RIGs input cells 2 11 34" xfId="27379"/>
    <cellStyle name="RIGs input cells 2 11 4" xfId="27380"/>
    <cellStyle name="RIGs input cells 2 11 5" xfId="27381"/>
    <cellStyle name="RIGs input cells 2 11 6" xfId="27382"/>
    <cellStyle name="RIGs input cells 2 11 7" xfId="27383"/>
    <cellStyle name="RIGs input cells 2 11 8" xfId="27384"/>
    <cellStyle name="RIGs input cells 2 11 9" xfId="27385"/>
    <cellStyle name="RIGs input cells 2 12" xfId="27386"/>
    <cellStyle name="RIGs input cells 2 12 10" xfId="27387"/>
    <cellStyle name="RIGs input cells 2 12 11" xfId="27388"/>
    <cellStyle name="RIGs input cells 2 12 12" xfId="27389"/>
    <cellStyle name="RIGs input cells 2 12 13" xfId="27390"/>
    <cellStyle name="RIGs input cells 2 12 2" xfId="27391"/>
    <cellStyle name="RIGs input cells 2 12 3" xfId="27392"/>
    <cellStyle name="RIGs input cells 2 12 4" xfId="27393"/>
    <cellStyle name="RIGs input cells 2 12 5" xfId="27394"/>
    <cellStyle name="RIGs input cells 2 12 6" xfId="27395"/>
    <cellStyle name="RIGs input cells 2 12 7" xfId="27396"/>
    <cellStyle name="RIGs input cells 2 12 8" xfId="27397"/>
    <cellStyle name="RIGs input cells 2 12 9" xfId="27398"/>
    <cellStyle name="RIGs input cells 2 13" xfId="27399"/>
    <cellStyle name="RIGs input cells 2 14" xfId="27400"/>
    <cellStyle name="RIGs input cells 2 15" xfId="27401"/>
    <cellStyle name="RIGs input cells 2 16" xfId="27402"/>
    <cellStyle name="RIGs input cells 2 17" xfId="27403"/>
    <cellStyle name="RIGs input cells 2 18" xfId="27404"/>
    <cellStyle name="RIGs input cells 2 19" xfId="27405"/>
    <cellStyle name="RIGs input cells 2 2" xfId="27406"/>
    <cellStyle name="RIGs input cells 2 2 10" xfId="27407"/>
    <cellStyle name="RIGs input cells 2 2 11" xfId="27408"/>
    <cellStyle name="RIGs input cells 2 2 12" xfId="27409"/>
    <cellStyle name="RIGs input cells 2 2 13" xfId="27410"/>
    <cellStyle name="RIGs input cells 2 2 14" xfId="27411"/>
    <cellStyle name="RIGs input cells 2 2 15" xfId="27412"/>
    <cellStyle name="RIGs input cells 2 2 16" xfId="27413"/>
    <cellStyle name="RIGs input cells 2 2 17" xfId="27414"/>
    <cellStyle name="RIGs input cells 2 2 18" xfId="27415"/>
    <cellStyle name="RIGs input cells 2 2 19" xfId="27416"/>
    <cellStyle name="RIGs input cells 2 2 2" xfId="27417"/>
    <cellStyle name="RIGs input cells 2 2 2 10" xfId="27418"/>
    <cellStyle name="RIGs input cells 2 2 2 11" xfId="27419"/>
    <cellStyle name="RIGs input cells 2 2 2 12" xfId="27420"/>
    <cellStyle name="RIGs input cells 2 2 2 13" xfId="27421"/>
    <cellStyle name="RIGs input cells 2 2 2 14" xfId="27422"/>
    <cellStyle name="RIGs input cells 2 2 2 15" xfId="27423"/>
    <cellStyle name="RIGs input cells 2 2 2 16" xfId="27424"/>
    <cellStyle name="RIGs input cells 2 2 2 17" xfId="27425"/>
    <cellStyle name="RIGs input cells 2 2 2 18" xfId="27426"/>
    <cellStyle name="RIGs input cells 2 2 2 19" xfId="27427"/>
    <cellStyle name="RIGs input cells 2 2 2 2" xfId="27428"/>
    <cellStyle name="RIGs input cells 2 2 2 2 10" xfId="27429"/>
    <cellStyle name="RIGs input cells 2 2 2 2 11" xfId="27430"/>
    <cellStyle name="RIGs input cells 2 2 2 2 12" xfId="27431"/>
    <cellStyle name="RIGs input cells 2 2 2 2 13" xfId="27432"/>
    <cellStyle name="RIGs input cells 2 2 2 2 14" xfId="27433"/>
    <cellStyle name="RIGs input cells 2 2 2 2 15" xfId="27434"/>
    <cellStyle name="RIGs input cells 2 2 2 2 16" xfId="27435"/>
    <cellStyle name="RIGs input cells 2 2 2 2 17" xfId="27436"/>
    <cellStyle name="RIGs input cells 2 2 2 2 18" xfId="27437"/>
    <cellStyle name="RIGs input cells 2 2 2 2 19" xfId="27438"/>
    <cellStyle name="RIGs input cells 2 2 2 2 2" xfId="27439"/>
    <cellStyle name="RIGs input cells 2 2 2 2 2 10" xfId="27440"/>
    <cellStyle name="RIGs input cells 2 2 2 2 2 11" xfId="27441"/>
    <cellStyle name="RIGs input cells 2 2 2 2 2 12" xfId="27442"/>
    <cellStyle name="RIGs input cells 2 2 2 2 2 13" xfId="27443"/>
    <cellStyle name="RIGs input cells 2 2 2 2 2 14" xfId="27444"/>
    <cellStyle name="RIGs input cells 2 2 2 2 2 15" xfId="27445"/>
    <cellStyle name="RIGs input cells 2 2 2 2 2 16" xfId="27446"/>
    <cellStyle name="RIGs input cells 2 2 2 2 2 17" xfId="27447"/>
    <cellStyle name="RIGs input cells 2 2 2 2 2 18" xfId="27448"/>
    <cellStyle name="RIGs input cells 2 2 2 2 2 19" xfId="27449"/>
    <cellStyle name="RIGs input cells 2 2 2 2 2 2" xfId="27450"/>
    <cellStyle name="RIGs input cells 2 2 2 2 2 2 10" xfId="27451"/>
    <cellStyle name="RIGs input cells 2 2 2 2 2 2 11" xfId="27452"/>
    <cellStyle name="RIGs input cells 2 2 2 2 2 2 12" xfId="27453"/>
    <cellStyle name="RIGs input cells 2 2 2 2 2 2 13" xfId="27454"/>
    <cellStyle name="RIGs input cells 2 2 2 2 2 2 2" xfId="27455"/>
    <cellStyle name="RIGs input cells 2 2 2 2 2 2 3" xfId="27456"/>
    <cellStyle name="RIGs input cells 2 2 2 2 2 2 4" xfId="27457"/>
    <cellStyle name="RIGs input cells 2 2 2 2 2 2 5" xfId="27458"/>
    <cellStyle name="RIGs input cells 2 2 2 2 2 2 6" xfId="27459"/>
    <cellStyle name="RIGs input cells 2 2 2 2 2 2 7" xfId="27460"/>
    <cellStyle name="RIGs input cells 2 2 2 2 2 2 8" xfId="27461"/>
    <cellStyle name="RIGs input cells 2 2 2 2 2 2 9" xfId="27462"/>
    <cellStyle name="RIGs input cells 2 2 2 2 2 20" xfId="27463"/>
    <cellStyle name="RIGs input cells 2 2 2 2 2 21" xfId="27464"/>
    <cellStyle name="RIGs input cells 2 2 2 2 2 22" xfId="27465"/>
    <cellStyle name="RIGs input cells 2 2 2 2 2 23" xfId="27466"/>
    <cellStyle name="RIGs input cells 2 2 2 2 2 24" xfId="27467"/>
    <cellStyle name="RIGs input cells 2 2 2 2 2 25" xfId="27468"/>
    <cellStyle name="RIGs input cells 2 2 2 2 2 26" xfId="27469"/>
    <cellStyle name="RIGs input cells 2 2 2 2 2 27" xfId="27470"/>
    <cellStyle name="RIGs input cells 2 2 2 2 2 28" xfId="27471"/>
    <cellStyle name="RIGs input cells 2 2 2 2 2 29" xfId="27472"/>
    <cellStyle name="RIGs input cells 2 2 2 2 2 3" xfId="27473"/>
    <cellStyle name="RIGs input cells 2 2 2 2 2 30" xfId="27474"/>
    <cellStyle name="RIGs input cells 2 2 2 2 2 31" xfId="27475"/>
    <cellStyle name="RIGs input cells 2 2 2 2 2 32" xfId="27476"/>
    <cellStyle name="RIGs input cells 2 2 2 2 2 33" xfId="27477"/>
    <cellStyle name="RIGs input cells 2 2 2 2 2 34" xfId="27478"/>
    <cellStyle name="RIGs input cells 2 2 2 2 2 4" xfId="27479"/>
    <cellStyle name="RIGs input cells 2 2 2 2 2 5" xfId="27480"/>
    <cellStyle name="RIGs input cells 2 2 2 2 2 6" xfId="27481"/>
    <cellStyle name="RIGs input cells 2 2 2 2 2 7" xfId="27482"/>
    <cellStyle name="RIGs input cells 2 2 2 2 2 8" xfId="27483"/>
    <cellStyle name="RIGs input cells 2 2 2 2 2 9" xfId="27484"/>
    <cellStyle name="RIGs input cells 2 2 2 2 20" xfId="27485"/>
    <cellStyle name="RIGs input cells 2 2 2 2 21" xfId="27486"/>
    <cellStyle name="RIGs input cells 2 2 2 2 22" xfId="27487"/>
    <cellStyle name="RIGs input cells 2 2 2 2 23" xfId="27488"/>
    <cellStyle name="RIGs input cells 2 2 2 2 24" xfId="27489"/>
    <cellStyle name="RIGs input cells 2 2 2 2 25" xfId="27490"/>
    <cellStyle name="RIGs input cells 2 2 2 2 26" xfId="27491"/>
    <cellStyle name="RIGs input cells 2 2 2 2 27" xfId="27492"/>
    <cellStyle name="RIGs input cells 2 2 2 2 28" xfId="27493"/>
    <cellStyle name="RIGs input cells 2 2 2 2 29" xfId="27494"/>
    <cellStyle name="RIGs input cells 2 2 2 2 3" xfId="27495"/>
    <cellStyle name="RIGs input cells 2 2 2 2 3 10" xfId="27496"/>
    <cellStyle name="RIGs input cells 2 2 2 2 3 11" xfId="27497"/>
    <cellStyle name="RIGs input cells 2 2 2 2 3 12" xfId="27498"/>
    <cellStyle name="RIGs input cells 2 2 2 2 3 13" xfId="27499"/>
    <cellStyle name="RIGs input cells 2 2 2 2 3 2" xfId="27500"/>
    <cellStyle name="RIGs input cells 2 2 2 2 3 3" xfId="27501"/>
    <cellStyle name="RIGs input cells 2 2 2 2 3 4" xfId="27502"/>
    <cellStyle name="RIGs input cells 2 2 2 2 3 5" xfId="27503"/>
    <cellStyle name="RIGs input cells 2 2 2 2 3 6" xfId="27504"/>
    <cellStyle name="RIGs input cells 2 2 2 2 3 7" xfId="27505"/>
    <cellStyle name="RIGs input cells 2 2 2 2 3 8" xfId="27506"/>
    <cellStyle name="RIGs input cells 2 2 2 2 3 9" xfId="27507"/>
    <cellStyle name="RIGs input cells 2 2 2 2 30" xfId="27508"/>
    <cellStyle name="RIGs input cells 2 2 2 2 31" xfId="27509"/>
    <cellStyle name="RIGs input cells 2 2 2 2 32" xfId="27510"/>
    <cellStyle name="RIGs input cells 2 2 2 2 33" xfId="27511"/>
    <cellStyle name="RIGs input cells 2 2 2 2 34" xfId="27512"/>
    <cellStyle name="RIGs input cells 2 2 2 2 35" xfId="27513"/>
    <cellStyle name="RIGs input cells 2 2 2 2 4" xfId="27514"/>
    <cellStyle name="RIGs input cells 2 2 2 2 5" xfId="27515"/>
    <cellStyle name="RIGs input cells 2 2 2 2 6" xfId="27516"/>
    <cellStyle name="RIGs input cells 2 2 2 2 7" xfId="27517"/>
    <cellStyle name="RIGs input cells 2 2 2 2 8" xfId="27518"/>
    <cellStyle name="RIGs input cells 2 2 2 2 9" xfId="27519"/>
    <cellStyle name="RIGs input cells 2 2 2 2_4 28 1_Asst_Health_Crit_AllTO_RIIO_20110714pm" xfId="27520"/>
    <cellStyle name="RIGs input cells 2 2 2 20" xfId="27521"/>
    <cellStyle name="RIGs input cells 2 2 2 21" xfId="27522"/>
    <cellStyle name="RIGs input cells 2 2 2 22" xfId="27523"/>
    <cellStyle name="RIGs input cells 2 2 2 23" xfId="27524"/>
    <cellStyle name="RIGs input cells 2 2 2 24" xfId="27525"/>
    <cellStyle name="RIGs input cells 2 2 2 25" xfId="27526"/>
    <cellStyle name="RIGs input cells 2 2 2 26" xfId="27527"/>
    <cellStyle name="RIGs input cells 2 2 2 27" xfId="27528"/>
    <cellStyle name="RIGs input cells 2 2 2 28" xfId="27529"/>
    <cellStyle name="RIGs input cells 2 2 2 29" xfId="27530"/>
    <cellStyle name="RIGs input cells 2 2 2 3" xfId="27531"/>
    <cellStyle name="RIGs input cells 2 2 2 3 10" xfId="27532"/>
    <cellStyle name="RIGs input cells 2 2 2 3 11" xfId="27533"/>
    <cellStyle name="RIGs input cells 2 2 2 3 12" xfId="27534"/>
    <cellStyle name="RIGs input cells 2 2 2 3 13" xfId="27535"/>
    <cellStyle name="RIGs input cells 2 2 2 3 14" xfId="27536"/>
    <cellStyle name="RIGs input cells 2 2 2 3 15" xfId="27537"/>
    <cellStyle name="RIGs input cells 2 2 2 3 16" xfId="27538"/>
    <cellStyle name="RIGs input cells 2 2 2 3 17" xfId="27539"/>
    <cellStyle name="RIGs input cells 2 2 2 3 18" xfId="27540"/>
    <cellStyle name="RIGs input cells 2 2 2 3 19" xfId="27541"/>
    <cellStyle name="RIGs input cells 2 2 2 3 2" xfId="27542"/>
    <cellStyle name="RIGs input cells 2 2 2 3 2 10" xfId="27543"/>
    <cellStyle name="RIGs input cells 2 2 2 3 2 11" xfId="27544"/>
    <cellStyle name="RIGs input cells 2 2 2 3 2 12" xfId="27545"/>
    <cellStyle name="RIGs input cells 2 2 2 3 2 13" xfId="27546"/>
    <cellStyle name="RIGs input cells 2 2 2 3 2 2" xfId="27547"/>
    <cellStyle name="RIGs input cells 2 2 2 3 2 3" xfId="27548"/>
    <cellStyle name="RIGs input cells 2 2 2 3 2 4" xfId="27549"/>
    <cellStyle name="RIGs input cells 2 2 2 3 2 5" xfId="27550"/>
    <cellStyle name="RIGs input cells 2 2 2 3 2 6" xfId="27551"/>
    <cellStyle name="RIGs input cells 2 2 2 3 2 7" xfId="27552"/>
    <cellStyle name="RIGs input cells 2 2 2 3 2 8" xfId="27553"/>
    <cellStyle name="RIGs input cells 2 2 2 3 2 9" xfId="27554"/>
    <cellStyle name="RIGs input cells 2 2 2 3 20" xfId="27555"/>
    <cellStyle name="RIGs input cells 2 2 2 3 21" xfId="27556"/>
    <cellStyle name="RIGs input cells 2 2 2 3 22" xfId="27557"/>
    <cellStyle name="RIGs input cells 2 2 2 3 23" xfId="27558"/>
    <cellStyle name="RIGs input cells 2 2 2 3 24" xfId="27559"/>
    <cellStyle name="RIGs input cells 2 2 2 3 25" xfId="27560"/>
    <cellStyle name="RIGs input cells 2 2 2 3 26" xfId="27561"/>
    <cellStyle name="RIGs input cells 2 2 2 3 27" xfId="27562"/>
    <cellStyle name="RIGs input cells 2 2 2 3 28" xfId="27563"/>
    <cellStyle name="RIGs input cells 2 2 2 3 29" xfId="27564"/>
    <cellStyle name="RIGs input cells 2 2 2 3 3" xfId="27565"/>
    <cellStyle name="RIGs input cells 2 2 2 3 30" xfId="27566"/>
    <cellStyle name="RIGs input cells 2 2 2 3 31" xfId="27567"/>
    <cellStyle name="RIGs input cells 2 2 2 3 32" xfId="27568"/>
    <cellStyle name="RIGs input cells 2 2 2 3 33" xfId="27569"/>
    <cellStyle name="RIGs input cells 2 2 2 3 34" xfId="27570"/>
    <cellStyle name="RIGs input cells 2 2 2 3 4" xfId="27571"/>
    <cellStyle name="RIGs input cells 2 2 2 3 5" xfId="27572"/>
    <cellStyle name="RIGs input cells 2 2 2 3 6" xfId="27573"/>
    <cellStyle name="RIGs input cells 2 2 2 3 7" xfId="27574"/>
    <cellStyle name="RIGs input cells 2 2 2 3 8" xfId="27575"/>
    <cellStyle name="RIGs input cells 2 2 2 3 9" xfId="27576"/>
    <cellStyle name="RIGs input cells 2 2 2 30" xfId="27577"/>
    <cellStyle name="RIGs input cells 2 2 2 31" xfId="27578"/>
    <cellStyle name="RIGs input cells 2 2 2 32" xfId="27579"/>
    <cellStyle name="RIGs input cells 2 2 2 33" xfId="27580"/>
    <cellStyle name="RIGs input cells 2 2 2 34" xfId="27581"/>
    <cellStyle name="RIGs input cells 2 2 2 35" xfId="27582"/>
    <cellStyle name="RIGs input cells 2 2 2 36" xfId="27583"/>
    <cellStyle name="RIGs input cells 2 2 2 37" xfId="27584"/>
    <cellStyle name="RIGs input cells 2 2 2 38" xfId="27585"/>
    <cellStyle name="RIGs input cells 2 2 2 4" xfId="27586"/>
    <cellStyle name="RIGs input cells 2 2 2 4 10" xfId="27587"/>
    <cellStyle name="RIGs input cells 2 2 2 4 11" xfId="27588"/>
    <cellStyle name="RIGs input cells 2 2 2 4 12" xfId="27589"/>
    <cellStyle name="RIGs input cells 2 2 2 4 13" xfId="27590"/>
    <cellStyle name="RIGs input cells 2 2 2 4 14" xfId="27591"/>
    <cellStyle name="RIGs input cells 2 2 2 4 15" xfId="27592"/>
    <cellStyle name="RIGs input cells 2 2 2 4 16" xfId="27593"/>
    <cellStyle name="RIGs input cells 2 2 2 4 17" xfId="27594"/>
    <cellStyle name="RIGs input cells 2 2 2 4 18" xfId="27595"/>
    <cellStyle name="RIGs input cells 2 2 2 4 19" xfId="27596"/>
    <cellStyle name="RIGs input cells 2 2 2 4 2" xfId="27597"/>
    <cellStyle name="RIGs input cells 2 2 2 4 2 10" xfId="27598"/>
    <cellStyle name="RIGs input cells 2 2 2 4 2 11" xfId="27599"/>
    <cellStyle name="RIGs input cells 2 2 2 4 2 12" xfId="27600"/>
    <cellStyle name="RIGs input cells 2 2 2 4 2 13" xfId="27601"/>
    <cellStyle name="RIGs input cells 2 2 2 4 2 2" xfId="27602"/>
    <cellStyle name="RIGs input cells 2 2 2 4 2 3" xfId="27603"/>
    <cellStyle name="RIGs input cells 2 2 2 4 2 4" xfId="27604"/>
    <cellStyle name="RIGs input cells 2 2 2 4 2 5" xfId="27605"/>
    <cellStyle name="RIGs input cells 2 2 2 4 2 6" xfId="27606"/>
    <cellStyle name="RIGs input cells 2 2 2 4 2 7" xfId="27607"/>
    <cellStyle name="RIGs input cells 2 2 2 4 2 8" xfId="27608"/>
    <cellStyle name="RIGs input cells 2 2 2 4 2 9" xfId="27609"/>
    <cellStyle name="RIGs input cells 2 2 2 4 20" xfId="27610"/>
    <cellStyle name="RIGs input cells 2 2 2 4 21" xfId="27611"/>
    <cellStyle name="RIGs input cells 2 2 2 4 22" xfId="27612"/>
    <cellStyle name="RIGs input cells 2 2 2 4 23" xfId="27613"/>
    <cellStyle name="RIGs input cells 2 2 2 4 24" xfId="27614"/>
    <cellStyle name="RIGs input cells 2 2 2 4 25" xfId="27615"/>
    <cellStyle name="RIGs input cells 2 2 2 4 26" xfId="27616"/>
    <cellStyle name="RIGs input cells 2 2 2 4 27" xfId="27617"/>
    <cellStyle name="RIGs input cells 2 2 2 4 28" xfId="27618"/>
    <cellStyle name="RIGs input cells 2 2 2 4 29" xfId="27619"/>
    <cellStyle name="RIGs input cells 2 2 2 4 3" xfId="27620"/>
    <cellStyle name="RIGs input cells 2 2 2 4 30" xfId="27621"/>
    <cellStyle name="RIGs input cells 2 2 2 4 31" xfId="27622"/>
    <cellStyle name="RIGs input cells 2 2 2 4 32" xfId="27623"/>
    <cellStyle name="RIGs input cells 2 2 2 4 33" xfId="27624"/>
    <cellStyle name="RIGs input cells 2 2 2 4 34" xfId="27625"/>
    <cellStyle name="RIGs input cells 2 2 2 4 4" xfId="27626"/>
    <cellStyle name="RIGs input cells 2 2 2 4 5" xfId="27627"/>
    <cellStyle name="RIGs input cells 2 2 2 4 6" xfId="27628"/>
    <cellStyle name="RIGs input cells 2 2 2 4 7" xfId="27629"/>
    <cellStyle name="RIGs input cells 2 2 2 4 8" xfId="27630"/>
    <cellStyle name="RIGs input cells 2 2 2 4 9" xfId="27631"/>
    <cellStyle name="RIGs input cells 2 2 2 5" xfId="27632"/>
    <cellStyle name="RIGs input cells 2 2 2 5 10" xfId="27633"/>
    <cellStyle name="RIGs input cells 2 2 2 5 11" xfId="27634"/>
    <cellStyle name="RIGs input cells 2 2 2 5 12" xfId="27635"/>
    <cellStyle name="RIGs input cells 2 2 2 5 13" xfId="27636"/>
    <cellStyle name="RIGs input cells 2 2 2 5 2" xfId="27637"/>
    <cellStyle name="RIGs input cells 2 2 2 5 3" xfId="27638"/>
    <cellStyle name="RIGs input cells 2 2 2 5 4" xfId="27639"/>
    <cellStyle name="RIGs input cells 2 2 2 5 5" xfId="27640"/>
    <cellStyle name="RIGs input cells 2 2 2 5 6" xfId="27641"/>
    <cellStyle name="RIGs input cells 2 2 2 5 7" xfId="27642"/>
    <cellStyle name="RIGs input cells 2 2 2 5 8" xfId="27643"/>
    <cellStyle name="RIGs input cells 2 2 2 5 9" xfId="27644"/>
    <cellStyle name="RIGs input cells 2 2 2 6" xfId="27645"/>
    <cellStyle name="RIGs input cells 2 2 2 7" xfId="27646"/>
    <cellStyle name="RIGs input cells 2 2 2 8" xfId="27647"/>
    <cellStyle name="RIGs input cells 2 2 2 9" xfId="27648"/>
    <cellStyle name="RIGs input cells 2 2 2_4 28 1_Asst_Health_Crit_AllTO_RIIO_20110714pm" xfId="27649"/>
    <cellStyle name="RIGs input cells 2 2 20" xfId="27650"/>
    <cellStyle name="RIGs input cells 2 2 21" xfId="27651"/>
    <cellStyle name="RIGs input cells 2 2 22" xfId="27652"/>
    <cellStyle name="RIGs input cells 2 2 23" xfId="27653"/>
    <cellStyle name="RIGs input cells 2 2 24" xfId="27654"/>
    <cellStyle name="RIGs input cells 2 2 25" xfId="27655"/>
    <cellStyle name="RIGs input cells 2 2 26" xfId="27656"/>
    <cellStyle name="RIGs input cells 2 2 27" xfId="27657"/>
    <cellStyle name="RIGs input cells 2 2 28" xfId="27658"/>
    <cellStyle name="RIGs input cells 2 2 29" xfId="27659"/>
    <cellStyle name="RIGs input cells 2 2 3" xfId="27660"/>
    <cellStyle name="RIGs input cells 2 2 3 10" xfId="27661"/>
    <cellStyle name="RIGs input cells 2 2 3 11" xfId="27662"/>
    <cellStyle name="RIGs input cells 2 2 3 12" xfId="27663"/>
    <cellStyle name="RIGs input cells 2 2 3 13" xfId="27664"/>
    <cellStyle name="RIGs input cells 2 2 3 14" xfId="27665"/>
    <cellStyle name="RIGs input cells 2 2 3 15" xfId="27666"/>
    <cellStyle name="RIGs input cells 2 2 3 16" xfId="27667"/>
    <cellStyle name="RIGs input cells 2 2 3 17" xfId="27668"/>
    <cellStyle name="RIGs input cells 2 2 3 18" xfId="27669"/>
    <cellStyle name="RIGs input cells 2 2 3 19" xfId="27670"/>
    <cellStyle name="RIGs input cells 2 2 3 2" xfId="27671"/>
    <cellStyle name="RIGs input cells 2 2 3 2 10" xfId="27672"/>
    <cellStyle name="RIGs input cells 2 2 3 2 11" xfId="27673"/>
    <cellStyle name="RIGs input cells 2 2 3 2 12" xfId="27674"/>
    <cellStyle name="RIGs input cells 2 2 3 2 13" xfId="27675"/>
    <cellStyle name="RIGs input cells 2 2 3 2 14" xfId="27676"/>
    <cellStyle name="RIGs input cells 2 2 3 2 15" xfId="27677"/>
    <cellStyle name="RIGs input cells 2 2 3 2 16" xfId="27678"/>
    <cellStyle name="RIGs input cells 2 2 3 2 17" xfId="27679"/>
    <cellStyle name="RIGs input cells 2 2 3 2 18" xfId="27680"/>
    <cellStyle name="RIGs input cells 2 2 3 2 19" xfId="27681"/>
    <cellStyle name="RIGs input cells 2 2 3 2 2" xfId="27682"/>
    <cellStyle name="RIGs input cells 2 2 3 2 2 10" xfId="27683"/>
    <cellStyle name="RIGs input cells 2 2 3 2 2 11" xfId="27684"/>
    <cellStyle name="RIGs input cells 2 2 3 2 2 12" xfId="27685"/>
    <cellStyle name="RIGs input cells 2 2 3 2 2 13" xfId="27686"/>
    <cellStyle name="RIGs input cells 2 2 3 2 2 2" xfId="27687"/>
    <cellStyle name="RIGs input cells 2 2 3 2 2 3" xfId="27688"/>
    <cellStyle name="RIGs input cells 2 2 3 2 2 4" xfId="27689"/>
    <cellStyle name="RIGs input cells 2 2 3 2 2 5" xfId="27690"/>
    <cellStyle name="RIGs input cells 2 2 3 2 2 6" xfId="27691"/>
    <cellStyle name="RIGs input cells 2 2 3 2 2 7" xfId="27692"/>
    <cellStyle name="RIGs input cells 2 2 3 2 2 8" xfId="27693"/>
    <cellStyle name="RIGs input cells 2 2 3 2 2 9" xfId="27694"/>
    <cellStyle name="RIGs input cells 2 2 3 2 20" xfId="27695"/>
    <cellStyle name="RIGs input cells 2 2 3 2 21" xfId="27696"/>
    <cellStyle name="RIGs input cells 2 2 3 2 22" xfId="27697"/>
    <cellStyle name="RIGs input cells 2 2 3 2 23" xfId="27698"/>
    <cellStyle name="RIGs input cells 2 2 3 2 24" xfId="27699"/>
    <cellStyle name="RIGs input cells 2 2 3 2 25" xfId="27700"/>
    <cellStyle name="RIGs input cells 2 2 3 2 26" xfId="27701"/>
    <cellStyle name="RIGs input cells 2 2 3 2 27" xfId="27702"/>
    <cellStyle name="RIGs input cells 2 2 3 2 28" xfId="27703"/>
    <cellStyle name="RIGs input cells 2 2 3 2 29" xfId="27704"/>
    <cellStyle name="RIGs input cells 2 2 3 2 3" xfId="27705"/>
    <cellStyle name="RIGs input cells 2 2 3 2 30" xfId="27706"/>
    <cellStyle name="RIGs input cells 2 2 3 2 31" xfId="27707"/>
    <cellStyle name="RIGs input cells 2 2 3 2 32" xfId="27708"/>
    <cellStyle name="RIGs input cells 2 2 3 2 33" xfId="27709"/>
    <cellStyle name="RIGs input cells 2 2 3 2 34" xfId="27710"/>
    <cellStyle name="RIGs input cells 2 2 3 2 4" xfId="27711"/>
    <cellStyle name="RIGs input cells 2 2 3 2 5" xfId="27712"/>
    <cellStyle name="RIGs input cells 2 2 3 2 6" xfId="27713"/>
    <cellStyle name="RIGs input cells 2 2 3 2 7" xfId="27714"/>
    <cellStyle name="RIGs input cells 2 2 3 2 8" xfId="27715"/>
    <cellStyle name="RIGs input cells 2 2 3 2 9" xfId="27716"/>
    <cellStyle name="RIGs input cells 2 2 3 20" xfId="27717"/>
    <cellStyle name="RIGs input cells 2 2 3 21" xfId="27718"/>
    <cellStyle name="RIGs input cells 2 2 3 22" xfId="27719"/>
    <cellStyle name="RIGs input cells 2 2 3 23" xfId="27720"/>
    <cellStyle name="RIGs input cells 2 2 3 24" xfId="27721"/>
    <cellStyle name="RIGs input cells 2 2 3 25" xfId="27722"/>
    <cellStyle name="RIGs input cells 2 2 3 26" xfId="27723"/>
    <cellStyle name="RIGs input cells 2 2 3 27" xfId="27724"/>
    <cellStyle name="RIGs input cells 2 2 3 28" xfId="27725"/>
    <cellStyle name="RIGs input cells 2 2 3 29" xfId="27726"/>
    <cellStyle name="RIGs input cells 2 2 3 3" xfId="27727"/>
    <cellStyle name="RIGs input cells 2 2 3 3 10" xfId="27728"/>
    <cellStyle name="RIGs input cells 2 2 3 3 11" xfId="27729"/>
    <cellStyle name="RIGs input cells 2 2 3 3 12" xfId="27730"/>
    <cellStyle name="RIGs input cells 2 2 3 3 13" xfId="27731"/>
    <cellStyle name="RIGs input cells 2 2 3 3 2" xfId="27732"/>
    <cellStyle name="RIGs input cells 2 2 3 3 3" xfId="27733"/>
    <cellStyle name="RIGs input cells 2 2 3 3 4" xfId="27734"/>
    <cellStyle name="RIGs input cells 2 2 3 3 5" xfId="27735"/>
    <cellStyle name="RIGs input cells 2 2 3 3 6" xfId="27736"/>
    <cellStyle name="RIGs input cells 2 2 3 3 7" xfId="27737"/>
    <cellStyle name="RIGs input cells 2 2 3 3 8" xfId="27738"/>
    <cellStyle name="RIGs input cells 2 2 3 3 9" xfId="27739"/>
    <cellStyle name="RIGs input cells 2 2 3 30" xfId="27740"/>
    <cellStyle name="RIGs input cells 2 2 3 31" xfId="27741"/>
    <cellStyle name="RIGs input cells 2 2 3 32" xfId="27742"/>
    <cellStyle name="RIGs input cells 2 2 3 33" xfId="27743"/>
    <cellStyle name="RIGs input cells 2 2 3 34" xfId="27744"/>
    <cellStyle name="RIGs input cells 2 2 3 35" xfId="27745"/>
    <cellStyle name="RIGs input cells 2 2 3 4" xfId="27746"/>
    <cellStyle name="RIGs input cells 2 2 3 5" xfId="27747"/>
    <cellStyle name="RIGs input cells 2 2 3 6" xfId="27748"/>
    <cellStyle name="RIGs input cells 2 2 3 7" xfId="27749"/>
    <cellStyle name="RIGs input cells 2 2 3 8" xfId="27750"/>
    <cellStyle name="RIGs input cells 2 2 3 9" xfId="27751"/>
    <cellStyle name="RIGs input cells 2 2 3_4 28 1_Asst_Health_Crit_AllTO_RIIO_20110714pm" xfId="27752"/>
    <cellStyle name="RIGs input cells 2 2 30" xfId="27753"/>
    <cellStyle name="RIGs input cells 2 2 31" xfId="27754"/>
    <cellStyle name="RIGs input cells 2 2 32" xfId="27755"/>
    <cellStyle name="RIGs input cells 2 2 33" xfId="27756"/>
    <cellStyle name="RIGs input cells 2 2 34" xfId="27757"/>
    <cellStyle name="RIGs input cells 2 2 35" xfId="27758"/>
    <cellStyle name="RIGs input cells 2 2 36" xfId="27759"/>
    <cellStyle name="RIGs input cells 2 2 37" xfId="27760"/>
    <cellStyle name="RIGs input cells 2 2 38" xfId="27761"/>
    <cellStyle name="RIGs input cells 2 2 39" xfId="27762"/>
    <cellStyle name="RIGs input cells 2 2 4" xfId="27763"/>
    <cellStyle name="RIGs input cells 2 2 4 10" xfId="27764"/>
    <cellStyle name="RIGs input cells 2 2 4 11" xfId="27765"/>
    <cellStyle name="RIGs input cells 2 2 4 12" xfId="27766"/>
    <cellStyle name="RIGs input cells 2 2 4 13" xfId="27767"/>
    <cellStyle name="RIGs input cells 2 2 4 14" xfId="27768"/>
    <cellStyle name="RIGs input cells 2 2 4 15" xfId="27769"/>
    <cellStyle name="RIGs input cells 2 2 4 16" xfId="27770"/>
    <cellStyle name="RIGs input cells 2 2 4 17" xfId="27771"/>
    <cellStyle name="RIGs input cells 2 2 4 18" xfId="27772"/>
    <cellStyle name="RIGs input cells 2 2 4 19" xfId="27773"/>
    <cellStyle name="RIGs input cells 2 2 4 2" xfId="27774"/>
    <cellStyle name="RIGs input cells 2 2 4 2 10" xfId="27775"/>
    <cellStyle name="RIGs input cells 2 2 4 2 11" xfId="27776"/>
    <cellStyle name="RIGs input cells 2 2 4 2 12" xfId="27777"/>
    <cellStyle name="RIGs input cells 2 2 4 2 13" xfId="27778"/>
    <cellStyle name="RIGs input cells 2 2 4 2 2" xfId="27779"/>
    <cellStyle name="RIGs input cells 2 2 4 2 3" xfId="27780"/>
    <cellStyle name="RIGs input cells 2 2 4 2 4" xfId="27781"/>
    <cellStyle name="RIGs input cells 2 2 4 2 5" xfId="27782"/>
    <cellStyle name="RIGs input cells 2 2 4 2 6" xfId="27783"/>
    <cellStyle name="RIGs input cells 2 2 4 2 7" xfId="27784"/>
    <cellStyle name="RIGs input cells 2 2 4 2 8" xfId="27785"/>
    <cellStyle name="RIGs input cells 2 2 4 2 9" xfId="27786"/>
    <cellStyle name="RIGs input cells 2 2 4 20" xfId="27787"/>
    <cellStyle name="RIGs input cells 2 2 4 21" xfId="27788"/>
    <cellStyle name="RIGs input cells 2 2 4 22" xfId="27789"/>
    <cellStyle name="RIGs input cells 2 2 4 23" xfId="27790"/>
    <cellStyle name="RIGs input cells 2 2 4 24" xfId="27791"/>
    <cellStyle name="RIGs input cells 2 2 4 25" xfId="27792"/>
    <cellStyle name="RIGs input cells 2 2 4 26" xfId="27793"/>
    <cellStyle name="RIGs input cells 2 2 4 27" xfId="27794"/>
    <cellStyle name="RIGs input cells 2 2 4 28" xfId="27795"/>
    <cellStyle name="RIGs input cells 2 2 4 29" xfId="27796"/>
    <cellStyle name="RIGs input cells 2 2 4 3" xfId="27797"/>
    <cellStyle name="RIGs input cells 2 2 4 30" xfId="27798"/>
    <cellStyle name="RIGs input cells 2 2 4 31" xfId="27799"/>
    <cellStyle name="RIGs input cells 2 2 4 32" xfId="27800"/>
    <cellStyle name="RIGs input cells 2 2 4 33" xfId="27801"/>
    <cellStyle name="RIGs input cells 2 2 4 34" xfId="27802"/>
    <cellStyle name="RIGs input cells 2 2 4 4" xfId="27803"/>
    <cellStyle name="RIGs input cells 2 2 4 5" xfId="27804"/>
    <cellStyle name="RIGs input cells 2 2 4 6" xfId="27805"/>
    <cellStyle name="RIGs input cells 2 2 4 7" xfId="27806"/>
    <cellStyle name="RIGs input cells 2 2 4 8" xfId="27807"/>
    <cellStyle name="RIGs input cells 2 2 4 9" xfId="27808"/>
    <cellStyle name="RIGs input cells 2 2 5" xfId="27809"/>
    <cellStyle name="RIGs input cells 2 2 5 10" xfId="27810"/>
    <cellStyle name="RIGs input cells 2 2 5 11" xfId="27811"/>
    <cellStyle name="RIGs input cells 2 2 5 12" xfId="27812"/>
    <cellStyle name="RIGs input cells 2 2 5 13" xfId="27813"/>
    <cellStyle name="RIGs input cells 2 2 5 14" xfId="27814"/>
    <cellStyle name="RIGs input cells 2 2 5 15" xfId="27815"/>
    <cellStyle name="RIGs input cells 2 2 5 16" xfId="27816"/>
    <cellStyle name="RIGs input cells 2 2 5 17" xfId="27817"/>
    <cellStyle name="RIGs input cells 2 2 5 18" xfId="27818"/>
    <cellStyle name="RIGs input cells 2 2 5 19" xfId="27819"/>
    <cellStyle name="RIGs input cells 2 2 5 2" xfId="27820"/>
    <cellStyle name="RIGs input cells 2 2 5 2 10" xfId="27821"/>
    <cellStyle name="RIGs input cells 2 2 5 2 11" xfId="27822"/>
    <cellStyle name="RIGs input cells 2 2 5 2 12" xfId="27823"/>
    <cellStyle name="RIGs input cells 2 2 5 2 13" xfId="27824"/>
    <cellStyle name="RIGs input cells 2 2 5 2 2" xfId="27825"/>
    <cellStyle name="RIGs input cells 2 2 5 2 3" xfId="27826"/>
    <cellStyle name="RIGs input cells 2 2 5 2 4" xfId="27827"/>
    <cellStyle name="RIGs input cells 2 2 5 2 5" xfId="27828"/>
    <cellStyle name="RIGs input cells 2 2 5 2 6" xfId="27829"/>
    <cellStyle name="RIGs input cells 2 2 5 2 7" xfId="27830"/>
    <cellStyle name="RIGs input cells 2 2 5 2 8" xfId="27831"/>
    <cellStyle name="RIGs input cells 2 2 5 2 9" xfId="27832"/>
    <cellStyle name="RIGs input cells 2 2 5 20" xfId="27833"/>
    <cellStyle name="RIGs input cells 2 2 5 21" xfId="27834"/>
    <cellStyle name="RIGs input cells 2 2 5 22" xfId="27835"/>
    <cellStyle name="RIGs input cells 2 2 5 23" xfId="27836"/>
    <cellStyle name="RIGs input cells 2 2 5 24" xfId="27837"/>
    <cellStyle name="RIGs input cells 2 2 5 25" xfId="27838"/>
    <cellStyle name="RIGs input cells 2 2 5 26" xfId="27839"/>
    <cellStyle name="RIGs input cells 2 2 5 27" xfId="27840"/>
    <cellStyle name="RIGs input cells 2 2 5 28" xfId="27841"/>
    <cellStyle name="RIGs input cells 2 2 5 29" xfId="27842"/>
    <cellStyle name="RIGs input cells 2 2 5 3" xfId="27843"/>
    <cellStyle name="RIGs input cells 2 2 5 30" xfId="27844"/>
    <cellStyle name="RIGs input cells 2 2 5 31" xfId="27845"/>
    <cellStyle name="RIGs input cells 2 2 5 32" xfId="27846"/>
    <cellStyle name="RIGs input cells 2 2 5 33" xfId="27847"/>
    <cellStyle name="RIGs input cells 2 2 5 34" xfId="27848"/>
    <cellStyle name="RIGs input cells 2 2 5 4" xfId="27849"/>
    <cellStyle name="RIGs input cells 2 2 5 5" xfId="27850"/>
    <cellStyle name="RIGs input cells 2 2 5 6" xfId="27851"/>
    <cellStyle name="RIGs input cells 2 2 5 7" xfId="27852"/>
    <cellStyle name="RIGs input cells 2 2 5 8" xfId="27853"/>
    <cellStyle name="RIGs input cells 2 2 5 9" xfId="27854"/>
    <cellStyle name="RIGs input cells 2 2 6" xfId="27855"/>
    <cellStyle name="RIGs input cells 2 2 6 10" xfId="27856"/>
    <cellStyle name="RIGs input cells 2 2 6 11" xfId="27857"/>
    <cellStyle name="RIGs input cells 2 2 6 12" xfId="27858"/>
    <cellStyle name="RIGs input cells 2 2 6 13" xfId="27859"/>
    <cellStyle name="RIGs input cells 2 2 6 2" xfId="27860"/>
    <cellStyle name="RIGs input cells 2 2 6 3" xfId="27861"/>
    <cellStyle name="RIGs input cells 2 2 6 4" xfId="27862"/>
    <cellStyle name="RIGs input cells 2 2 6 5" xfId="27863"/>
    <cellStyle name="RIGs input cells 2 2 6 6" xfId="27864"/>
    <cellStyle name="RIGs input cells 2 2 6 7" xfId="27865"/>
    <cellStyle name="RIGs input cells 2 2 6 8" xfId="27866"/>
    <cellStyle name="RIGs input cells 2 2 6 9" xfId="27867"/>
    <cellStyle name="RIGs input cells 2 2 7" xfId="27868"/>
    <cellStyle name="RIGs input cells 2 2 8" xfId="27869"/>
    <cellStyle name="RIGs input cells 2 2 9" xfId="27870"/>
    <cellStyle name="RIGs input cells 2 2_1.3s Accounting C Costs Scots" xfId="27871"/>
    <cellStyle name="RIGs input cells 2 20" xfId="27872"/>
    <cellStyle name="RIGs input cells 2 21" xfId="27873"/>
    <cellStyle name="RIGs input cells 2 22" xfId="27874"/>
    <cellStyle name="RIGs input cells 2 23" xfId="27875"/>
    <cellStyle name="RIGs input cells 2 24" xfId="27876"/>
    <cellStyle name="RIGs input cells 2 25" xfId="27877"/>
    <cellStyle name="RIGs input cells 2 26" xfId="27878"/>
    <cellStyle name="RIGs input cells 2 27" xfId="27879"/>
    <cellStyle name="RIGs input cells 2 28" xfId="27880"/>
    <cellStyle name="RIGs input cells 2 29" xfId="27881"/>
    <cellStyle name="RIGs input cells 2 3" xfId="27882"/>
    <cellStyle name="RIGs input cells 2 3 10" xfId="27883"/>
    <cellStyle name="RIGs input cells 2 3 11" xfId="27884"/>
    <cellStyle name="RIGs input cells 2 3 12" xfId="27885"/>
    <cellStyle name="RIGs input cells 2 3 13" xfId="27886"/>
    <cellStyle name="RIGs input cells 2 3 14" xfId="27887"/>
    <cellStyle name="RIGs input cells 2 3 15" xfId="27888"/>
    <cellStyle name="RIGs input cells 2 3 16" xfId="27889"/>
    <cellStyle name="RIGs input cells 2 3 17" xfId="27890"/>
    <cellStyle name="RIGs input cells 2 3 18" xfId="27891"/>
    <cellStyle name="RIGs input cells 2 3 19" xfId="27892"/>
    <cellStyle name="RIGs input cells 2 3 2" xfId="27893"/>
    <cellStyle name="RIGs input cells 2 3 2 10" xfId="27894"/>
    <cellStyle name="RIGs input cells 2 3 2 11" xfId="27895"/>
    <cellStyle name="RIGs input cells 2 3 2 12" xfId="27896"/>
    <cellStyle name="RIGs input cells 2 3 2 13" xfId="27897"/>
    <cellStyle name="RIGs input cells 2 3 2 14" xfId="27898"/>
    <cellStyle name="RIGs input cells 2 3 2 15" xfId="27899"/>
    <cellStyle name="RIGs input cells 2 3 2 16" xfId="27900"/>
    <cellStyle name="RIGs input cells 2 3 2 17" xfId="27901"/>
    <cellStyle name="RIGs input cells 2 3 2 18" xfId="27902"/>
    <cellStyle name="RIGs input cells 2 3 2 19" xfId="27903"/>
    <cellStyle name="RIGs input cells 2 3 2 2" xfId="27904"/>
    <cellStyle name="RIGs input cells 2 3 2 2 10" xfId="27905"/>
    <cellStyle name="RIGs input cells 2 3 2 2 11" xfId="27906"/>
    <cellStyle name="RIGs input cells 2 3 2 2 12" xfId="27907"/>
    <cellStyle name="RIGs input cells 2 3 2 2 13" xfId="27908"/>
    <cellStyle name="RIGs input cells 2 3 2 2 14" xfId="27909"/>
    <cellStyle name="RIGs input cells 2 3 2 2 15" xfId="27910"/>
    <cellStyle name="RIGs input cells 2 3 2 2 16" xfId="27911"/>
    <cellStyle name="RIGs input cells 2 3 2 2 17" xfId="27912"/>
    <cellStyle name="RIGs input cells 2 3 2 2 18" xfId="27913"/>
    <cellStyle name="RIGs input cells 2 3 2 2 19" xfId="27914"/>
    <cellStyle name="RIGs input cells 2 3 2 2 2" xfId="27915"/>
    <cellStyle name="RIGs input cells 2 3 2 2 2 10" xfId="27916"/>
    <cellStyle name="RIGs input cells 2 3 2 2 2 11" xfId="27917"/>
    <cellStyle name="RIGs input cells 2 3 2 2 2 12" xfId="27918"/>
    <cellStyle name="RIGs input cells 2 3 2 2 2 13" xfId="27919"/>
    <cellStyle name="RIGs input cells 2 3 2 2 2 2" xfId="27920"/>
    <cellStyle name="RIGs input cells 2 3 2 2 2 3" xfId="27921"/>
    <cellStyle name="RIGs input cells 2 3 2 2 2 4" xfId="27922"/>
    <cellStyle name="RIGs input cells 2 3 2 2 2 5" xfId="27923"/>
    <cellStyle name="RIGs input cells 2 3 2 2 2 6" xfId="27924"/>
    <cellStyle name="RIGs input cells 2 3 2 2 2 7" xfId="27925"/>
    <cellStyle name="RIGs input cells 2 3 2 2 2 8" xfId="27926"/>
    <cellStyle name="RIGs input cells 2 3 2 2 2 9" xfId="27927"/>
    <cellStyle name="RIGs input cells 2 3 2 2 20" xfId="27928"/>
    <cellStyle name="RIGs input cells 2 3 2 2 21" xfId="27929"/>
    <cellStyle name="RIGs input cells 2 3 2 2 22" xfId="27930"/>
    <cellStyle name="RIGs input cells 2 3 2 2 23" xfId="27931"/>
    <cellStyle name="RIGs input cells 2 3 2 2 24" xfId="27932"/>
    <cellStyle name="RIGs input cells 2 3 2 2 25" xfId="27933"/>
    <cellStyle name="RIGs input cells 2 3 2 2 26" xfId="27934"/>
    <cellStyle name="RIGs input cells 2 3 2 2 27" xfId="27935"/>
    <cellStyle name="RIGs input cells 2 3 2 2 28" xfId="27936"/>
    <cellStyle name="RIGs input cells 2 3 2 2 29" xfId="27937"/>
    <cellStyle name="RIGs input cells 2 3 2 2 3" xfId="27938"/>
    <cellStyle name="RIGs input cells 2 3 2 2 30" xfId="27939"/>
    <cellStyle name="RIGs input cells 2 3 2 2 31" xfId="27940"/>
    <cellStyle name="RIGs input cells 2 3 2 2 32" xfId="27941"/>
    <cellStyle name="RIGs input cells 2 3 2 2 33" xfId="27942"/>
    <cellStyle name="RIGs input cells 2 3 2 2 34" xfId="27943"/>
    <cellStyle name="RIGs input cells 2 3 2 2 4" xfId="27944"/>
    <cellStyle name="RIGs input cells 2 3 2 2 5" xfId="27945"/>
    <cellStyle name="RIGs input cells 2 3 2 2 6" xfId="27946"/>
    <cellStyle name="RIGs input cells 2 3 2 2 7" xfId="27947"/>
    <cellStyle name="RIGs input cells 2 3 2 2 8" xfId="27948"/>
    <cellStyle name="RIGs input cells 2 3 2 2 9" xfId="27949"/>
    <cellStyle name="RIGs input cells 2 3 2 20" xfId="27950"/>
    <cellStyle name="RIGs input cells 2 3 2 21" xfId="27951"/>
    <cellStyle name="RIGs input cells 2 3 2 22" xfId="27952"/>
    <cellStyle name="RIGs input cells 2 3 2 23" xfId="27953"/>
    <cellStyle name="RIGs input cells 2 3 2 24" xfId="27954"/>
    <cellStyle name="RIGs input cells 2 3 2 25" xfId="27955"/>
    <cellStyle name="RIGs input cells 2 3 2 26" xfId="27956"/>
    <cellStyle name="RIGs input cells 2 3 2 27" xfId="27957"/>
    <cellStyle name="RIGs input cells 2 3 2 28" xfId="27958"/>
    <cellStyle name="RIGs input cells 2 3 2 29" xfId="27959"/>
    <cellStyle name="RIGs input cells 2 3 2 3" xfId="27960"/>
    <cellStyle name="RIGs input cells 2 3 2 3 10" xfId="27961"/>
    <cellStyle name="RIGs input cells 2 3 2 3 11" xfId="27962"/>
    <cellStyle name="RIGs input cells 2 3 2 3 12" xfId="27963"/>
    <cellStyle name="RIGs input cells 2 3 2 3 13" xfId="27964"/>
    <cellStyle name="RIGs input cells 2 3 2 3 2" xfId="27965"/>
    <cellStyle name="RIGs input cells 2 3 2 3 3" xfId="27966"/>
    <cellStyle name="RIGs input cells 2 3 2 3 4" xfId="27967"/>
    <cellStyle name="RIGs input cells 2 3 2 3 5" xfId="27968"/>
    <cellStyle name="RIGs input cells 2 3 2 3 6" xfId="27969"/>
    <cellStyle name="RIGs input cells 2 3 2 3 7" xfId="27970"/>
    <cellStyle name="RIGs input cells 2 3 2 3 8" xfId="27971"/>
    <cellStyle name="RIGs input cells 2 3 2 3 9" xfId="27972"/>
    <cellStyle name="RIGs input cells 2 3 2 30" xfId="27973"/>
    <cellStyle name="RIGs input cells 2 3 2 31" xfId="27974"/>
    <cellStyle name="RIGs input cells 2 3 2 32" xfId="27975"/>
    <cellStyle name="RIGs input cells 2 3 2 33" xfId="27976"/>
    <cellStyle name="RIGs input cells 2 3 2 34" xfId="27977"/>
    <cellStyle name="RIGs input cells 2 3 2 35" xfId="27978"/>
    <cellStyle name="RIGs input cells 2 3 2 4" xfId="27979"/>
    <cellStyle name="RIGs input cells 2 3 2 5" xfId="27980"/>
    <cellStyle name="RIGs input cells 2 3 2 6" xfId="27981"/>
    <cellStyle name="RIGs input cells 2 3 2 7" xfId="27982"/>
    <cellStyle name="RIGs input cells 2 3 2 8" xfId="27983"/>
    <cellStyle name="RIGs input cells 2 3 2 9" xfId="27984"/>
    <cellStyle name="RIGs input cells 2 3 2_4 28 1_Asst_Health_Crit_AllTO_RIIO_20110714pm" xfId="27985"/>
    <cellStyle name="RIGs input cells 2 3 20" xfId="27986"/>
    <cellStyle name="RIGs input cells 2 3 21" xfId="27987"/>
    <cellStyle name="RIGs input cells 2 3 22" xfId="27988"/>
    <cellStyle name="RIGs input cells 2 3 23" xfId="27989"/>
    <cellStyle name="RIGs input cells 2 3 24" xfId="27990"/>
    <cellStyle name="RIGs input cells 2 3 25" xfId="27991"/>
    <cellStyle name="RIGs input cells 2 3 26" xfId="27992"/>
    <cellStyle name="RIGs input cells 2 3 27" xfId="27993"/>
    <cellStyle name="RIGs input cells 2 3 28" xfId="27994"/>
    <cellStyle name="RIGs input cells 2 3 29" xfId="27995"/>
    <cellStyle name="RIGs input cells 2 3 3" xfId="27996"/>
    <cellStyle name="RIGs input cells 2 3 3 10" xfId="27997"/>
    <cellStyle name="RIGs input cells 2 3 3 11" xfId="27998"/>
    <cellStyle name="RIGs input cells 2 3 3 12" xfId="27999"/>
    <cellStyle name="RIGs input cells 2 3 3 13" xfId="28000"/>
    <cellStyle name="RIGs input cells 2 3 3 14" xfId="28001"/>
    <cellStyle name="RIGs input cells 2 3 3 15" xfId="28002"/>
    <cellStyle name="RIGs input cells 2 3 3 16" xfId="28003"/>
    <cellStyle name="RIGs input cells 2 3 3 17" xfId="28004"/>
    <cellStyle name="RIGs input cells 2 3 3 18" xfId="28005"/>
    <cellStyle name="RIGs input cells 2 3 3 19" xfId="28006"/>
    <cellStyle name="RIGs input cells 2 3 3 2" xfId="28007"/>
    <cellStyle name="RIGs input cells 2 3 3 2 10" xfId="28008"/>
    <cellStyle name="RIGs input cells 2 3 3 2 11" xfId="28009"/>
    <cellStyle name="RIGs input cells 2 3 3 2 12" xfId="28010"/>
    <cellStyle name="RIGs input cells 2 3 3 2 13" xfId="28011"/>
    <cellStyle name="RIGs input cells 2 3 3 2 2" xfId="28012"/>
    <cellStyle name="RIGs input cells 2 3 3 2 3" xfId="28013"/>
    <cellStyle name="RIGs input cells 2 3 3 2 4" xfId="28014"/>
    <cellStyle name="RIGs input cells 2 3 3 2 5" xfId="28015"/>
    <cellStyle name="RIGs input cells 2 3 3 2 6" xfId="28016"/>
    <cellStyle name="RIGs input cells 2 3 3 2 7" xfId="28017"/>
    <cellStyle name="RIGs input cells 2 3 3 2 8" xfId="28018"/>
    <cellStyle name="RIGs input cells 2 3 3 2 9" xfId="28019"/>
    <cellStyle name="RIGs input cells 2 3 3 20" xfId="28020"/>
    <cellStyle name="RIGs input cells 2 3 3 21" xfId="28021"/>
    <cellStyle name="RIGs input cells 2 3 3 22" xfId="28022"/>
    <cellStyle name="RIGs input cells 2 3 3 23" xfId="28023"/>
    <cellStyle name="RIGs input cells 2 3 3 24" xfId="28024"/>
    <cellStyle name="RIGs input cells 2 3 3 25" xfId="28025"/>
    <cellStyle name="RIGs input cells 2 3 3 26" xfId="28026"/>
    <cellStyle name="RIGs input cells 2 3 3 27" xfId="28027"/>
    <cellStyle name="RIGs input cells 2 3 3 28" xfId="28028"/>
    <cellStyle name="RIGs input cells 2 3 3 29" xfId="28029"/>
    <cellStyle name="RIGs input cells 2 3 3 3" xfId="28030"/>
    <cellStyle name="RIGs input cells 2 3 3 30" xfId="28031"/>
    <cellStyle name="RIGs input cells 2 3 3 31" xfId="28032"/>
    <cellStyle name="RIGs input cells 2 3 3 32" xfId="28033"/>
    <cellStyle name="RIGs input cells 2 3 3 33" xfId="28034"/>
    <cellStyle name="RIGs input cells 2 3 3 34" xfId="28035"/>
    <cellStyle name="RIGs input cells 2 3 3 4" xfId="28036"/>
    <cellStyle name="RIGs input cells 2 3 3 5" xfId="28037"/>
    <cellStyle name="RIGs input cells 2 3 3 6" xfId="28038"/>
    <cellStyle name="RIGs input cells 2 3 3 7" xfId="28039"/>
    <cellStyle name="RIGs input cells 2 3 3 8" xfId="28040"/>
    <cellStyle name="RIGs input cells 2 3 3 9" xfId="28041"/>
    <cellStyle name="RIGs input cells 2 3 30" xfId="28042"/>
    <cellStyle name="RIGs input cells 2 3 31" xfId="28043"/>
    <cellStyle name="RIGs input cells 2 3 32" xfId="28044"/>
    <cellStyle name="RIGs input cells 2 3 33" xfId="28045"/>
    <cellStyle name="RIGs input cells 2 3 34" xfId="28046"/>
    <cellStyle name="RIGs input cells 2 3 35" xfId="28047"/>
    <cellStyle name="RIGs input cells 2 3 36" xfId="28048"/>
    <cellStyle name="RIGs input cells 2 3 37" xfId="28049"/>
    <cellStyle name="RIGs input cells 2 3 38" xfId="28050"/>
    <cellStyle name="RIGs input cells 2 3 4" xfId="28051"/>
    <cellStyle name="RIGs input cells 2 3 4 10" xfId="28052"/>
    <cellStyle name="RIGs input cells 2 3 4 11" xfId="28053"/>
    <cellStyle name="RIGs input cells 2 3 4 12" xfId="28054"/>
    <cellStyle name="RIGs input cells 2 3 4 13" xfId="28055"/>
    <cellStyle name="RIGs input cells 2 3 4 14" xfId="28056"/>
    <cellStyle name="RIGs input cells 2 3 4 15" xfId="28057"/>
    <cellStyle name="RIGs input cells 2 3 4 16" xfId="28058"/>
    <cellStyle name="RIGs input cells 2 3 4 17" xfId="28059"/>
    <cellStyle name="RIGs input cells 2 3 4 18" xfId="28060"/>
    <cellStyle name="RIGs input cells 2 3 4 19" xfId="28061"/>
    <cellStyle name="RIGs input cells 2 3 4 2" xfId="28062"/>
    <cellStyle name="RIGs input cells 2 3 4 2 10" xfId="28063"/>
    <cellStyle name="RIGs input cells 2 3 4 2 11" xfId="28064"/>
    <cellStyle name="RIGs input cells 2 3 4 2 12" xfId="28065"/>
    <cellStyle name="RIGs input cells 2 3 4 2 13" xfId="28066"/>
    <cellStyle name="RIGs input cells 2 3 4 2 2" xfId="28067"/>
    <cellStyle name="RIGs input cells 2 3 4 2 3" xfId="28068"/>
    <cellStyle name="RIGs input cells 2 3 4 2 4" xfId="28069"/>
    <cellStyle name="RIGs input cells 2 3 4 2 5" xfId="28070"/>
    <cellStyle name="RIGs input cells 2 3 4 2 6" xfId="28071"/>
    <cellStyle name="RIGs input cells 2 3 4 2 7" xfId="28072"/>
    <cellStyle name="RIGs input cells 2 3 4 2 8" xfId="28073"/>
    <cellStyle name="RIGs input cells 2 3 4 2 9" xfId="28074"/>
    <cellStyle name="RIGs input cells 2 3 4 20" xfId="28075"/>
    <cellStyle name="RIGs input cells 2 3 4 21" xfId="28076"/>
    <cellStyle name="RIGs input cells 2 3 4 22" xfId="28077"/>
    <cellStyle name="RIGs input cells 2 3 4 23" xfId="28078"/>
    <cellStyle name="RIGs input cells 2 3 4 24" xfId="28079"/>
    <cellStyle name="RIGs input cells 2 3 4 25" xfId="28080"/>
    <cellStyle name="RIGs input cells 2 3 4 26" xfId="28081"/>
    <cellStyle name="RIGs input cells 2 3 4 27" xfId="28082"/>
    <cellStyle name="RIGs input cells 2 3 4 28" xfId="28083"/>
    <cellStyle name="RIGs input cells 2 3 4 29" xfId="28084"/>
    <cellStyle name="RIGs input cells 2 3 4 3" xfId="28085"/>
    <cellStyle name="RIGs input cells 2 3 4 30" xfId="28086"/>
    <cellStyle name="RIGs input cells 2 3 4 31" xfId="28087"/>
    <cellStyle name="RIGs input cells 2 3 4 32" xfId="28088"/>
    <cellStyle name="RIGs input cells 2 3 4 33" xfId="28089"/>
    <cellStyle name="RIGs input cells 2 3 4 34" xfId="28090"/>
    <cellStyle name="RIGs input cells 2 3 4 4" xfId="28091"/>
    <cellStyle name="RIGs input cells 2 3 4 5" xfId="28092"/>
    <cellStyle name="RIGs input cells 2 3 4 6" xfId="28093"/>
    <cellStyle name="RIGs input cells 2 3 4 7" xfId="28094"/>
    <cellStyle name="RIGs input cells 2 3 4 8" xfId="28095"/>
    <cellStyle name="RIGs input cells 2 3 4 9" xfId="28096"/>
    <cellStyle name="RIGs input cells 2 3 5" xfId="28097"/>
    <cellStyle name="RIGs input cells 2 3 5 10" xfId="28098"/>
    <cellStyle name="RIGs input cells 2 3 5 11" xfId="28099"/>
    <cellStyle name="RIGs input cells 2 3 5 12" xfId="28100"/>
    <cellStyle name="RIGs input cells 2 3 5 13" xfId="28101"/>
    <cellStyle name="RIGs input cells 2 3 5 2" xfId="28102"/>
    <cellStyle name="RIGs input cells 2 3 5 3" xfId="28103"/>
    <cellStyle name="RIGs input cells 2 3 5 4" xfId="28104"/>
    <cellStyle name="RIGs input cells 2 3 5 5" xfId="28105"/>
    <cellStyle name="RIGs input cells 2 3 5 6" xfId="28106"/>
    <cellStyle name="RIGs input cells 2 3 5 7" xfId="28107"/>
    <cellStyle name="RIGs input cells 2 3 5 8" xfId="28108"/>
    <cellStyle name="RIGs input cells 2 3 5 9" xfId="28109"/>
    <cellStyle name="RIGs input cells 2 3 6" xfId="28110"/>
    <cellStyle name="RIGs input cells 2 3 7" xfId="28111"/>
    <cellStyle name="RIGs input cells 2 3 8" xfId="28112"/>
    <cellStyle name="RIGs input cells 2 3 9" xfId="28113"/>
    <cellStyle name="RIGs input cells 2 3_4 28 1_Asst_Health_Crit_AllTO_RIIO_20110714pm" xfId="28114"/>
    <cellStyle name="RIGs input cells 2 30" xfId="28115"/>
    <cellStyle name="RIGs input cells 2 31" xfId="28116"/>
    <cellStyle name="RIGs input cells 2 32" xfId="28117"/>
    <cellStyle name="RIGs input cells 2 33" xfId="28118"/>
    <cellStyle name="RIGs input cells 2 34" xfId="28119"/>
    <cellStyle name="RIGs input cells 2 35" xfId="28120"/>
    <cellStyle name="RIGs input cells 2 36" xfId="28121"/>
    <cellStyle name="RIGs input cells 2 37" xfId="28122"/>
    <cellStyle name="RIGs input cells 2 38" xfId="28123"/>
    <cellStyle name="RIGs input cells 2 39" xfId="28124"/>
    <cellStyle name="RIGs input cells 2 4" xfId="28125"/>
    <cellStyle name="RIGs input cells 2 4 10" xfId="28126"/>
    <cellStyle name="RIGs input cells 2 4 11" xfId="28127"/>
    <cellStyle name="RIGs input cells 2 4 12" xfId="28128"/>
    <cellStyle name="RIGs input cells 2 4 13" xfId="28129"/>
    <cellStyle name="RIGs input cells 2 4 14" xfId="28130"/>
    <cellStyle name="RIGs input cells 2 4 15" xfId="28131"/>
    <cellStyle name="RIGs input cells 2 4 16" xfId="28132"/>
    <cellStyle name="RIGs input cells 2 4 17" xfId="28133"/>
    <cellStyle name="RIGs input cells 2 4 18" xfId="28134"/>
    <cellStyle name="RIGs input cells 2 4 19" xfId="28135"/>
    <cellStyle name="RIGs input cells 2 4 2" xfId="28136"/>
    <cellStyle name="RIGs input cells 2 4 2 10" xfId="28137"/>
    <cellStyle name="RIGs input cells 2 4 2 11" xfId="28138"/>
    <cellStyle name="RIGs input cells 2 4 2 12" xfId="28139"/>
    <cellStyle name="RIGs input cells 2 4 2 13" xfId="28140"/>
    <cellStyle name="RIGs input cells 2 4 2 14" xfId="28141"/>
    <cellStyle name="RIGs input cells 2 4 2 15" xfId="28142"/>
    <cellStyle name="RIGs input cells 2 4 2 16" xfId="28143"/>
    <cellStyle name="RIGs input cells 2 4 2 17" xfId="28144"/>
    <cellStyle name="RIGs input cells 2 4 2 18" xfId="28145"/>
    <cellStyle name="RIGs input cells 2 4 2 19" xfId="28146"/>
    <cellStyle name="RIGs input cells 2 4 2 2" xfId="28147"/>
    <cellStyle name="RIGs input cells 2 4 2 2 10" xfId="28148"/>
    <cellStyle name="RIGs input cells 2 4 2 2 11" xfId="28149"/>
    <cellStyle name="RIGs input cells 2 4 2 2 12" xfId="28150"/>
    <cellStyle name="RIGs input cells 2 4 2 2 13" xfId="28151"/>
    <cellStyle name="RIGs input cells 2 4 2 2 2" xfId="28152"/>
    <cellStyle name="RIGs input cells 2 4 2 2 3" xfId="28153"/>
    <cellStyle name="RIGs input cells 2 4 2 2 4" xfId="28154"/>
    <cellStyle name="RIGs input cells 2 4 2 2 5" xfId="28155"/>
    <cellStyle name="RIGs input cells 2 4 2 2 6" xfId="28156"/>
    <cellStyle name="RIGs input cells 2 4 2 2 7" xfId="28157"/>
    <cellStyle name="RIGs input cells 2 4 2 2 8" xfId="28158"/>
    <cellStyle name="RIGs input cells 2 4 2 2 9" xfId="28159"/>
    <cellStyle name="RIGs input cells 2 4 2 20" xfId="28160"/>
    <cellStyle name="RIGs input cells 2 4 2 21" xfId="28161"/>
    <cellStyle name="RIGs input cells 2 4 2 22" xfId="28162"/>
    <cellStyle name="RIGs input cells 2 4 2 23" xfId="28163"/>
    <cellStyle name="RIGs input cells 2 4 2 24" xfId="28164"/>
    <cellStyle name="RIGs input cells 2 4 2 25" xfId="28165"/>
    <cellStyle name="RIGs input cells 2 4 2 26" xfId="28166"/>
    <cellStyle name="RIGs input cells 2 4 2 27" xfId="28167"/>
    <cellStyle name="RIGs input cells 2 4 2 28" xfId="28168"/>
    <cellStyle name="RIGs input cells 2 4 2 29" xfId="28169"/>
    <cellStyle name="RIGs input cells 2 4 2 3" xfId="28170"/>
    <cellStyle name="RIGs input cells 2 4 2 30" xfId="28171"/>
    <cellStyle name="RIGs input cells 2 4 2 31" xfId="28172"/>
    <cellStyle name="RIGs input cells 2 4 2 32" xfId="28173"/>
    <cellStyle name="RIGs input cells 2 4 2 33" xfId="28174"/>
    <cellStyle name="RIGs input cells 2 4 2 34" xfId="28175"/>
    <cellStyle name="RIGs input cells 2 4 2 4" xfId="28176"/>
    <cellStyle name="RIGs input cells 2 4 2 5" xfId="28177"/>
    <cellStyle name="RIGs input cells 2 4 2 6" xfId="28178"/>
    <cellStyle name="RIGs input cells 2 4 2 7" xfId="28179"/>
    <cellStyle name="RIGs input cells 2 4 2 8" xfId="28180"/>
    <cellStyle name="RIGs input cells 2 4 2 9" xfId="28181"/>
    <cellStyle name="RIGs input cells 2 4 20" xfId="28182"/>
    <cellStyle name="RIGs input cells 2 4 21" xfId="28183"/>
    <cellStyle name="RIGs input cells 2 4 22" xfId="28184"/>
    <cellStyle name="RIGs input cells 2 4 23" xfId="28185"/>
    <cellStyle name="RIGs input cells 2 4 24" xfId="28186"/>
    <cellStyle name="RIGs input cells 2 4 25" xfId="28187"/>
    <cellStyle name="RIGs input cells 2 4 26" xfId="28188"/>
    <cellStyle name="RIGs input cells 2 4 27" xfId="28189"/>
    <cellStyle name="RIGs input cells 2 4 28" xfId="28190"/>
    <cellStyle name="RIGs input cells 2 4 29" xfId="28191"/>
    <cellStyle name="RIGs input cells 2 4 3" xfId="28192"/>
    <cellStyle name="RIGs input cells 2 4 3 10" xfId="28193"/>
    <cellStyle name="RIGs input cells 2 4 3 11" xfId="28194"/>
    <cellStyle name="RIGs input cells 2 4 3 12" xfId="28195"/>
    <cellStyle name="RIGs input cells 2 4 3 13" xfId="28196"/>
    <cellStyle name="RIGs input cells 2 4 3 2" xfId="28197"/>
    <cellStyle name="RIGs input cells 2 4 3 3" xfId="28198"/>
    <cellStyle name="RIGs input cells 2 4 3 4" xfId="28199"/>
    <cellStyle name="RIGs input cells 2 4 3 5" xfId="28200"/>
    <cellStyle name="RIGs input cells 2 4 3 6" xfId="28201"/>
    <cellStyle name="RIGs input cells 2 4 3 7" xfId="28202"/>
    <cellStyle name="RIGs input cells 2 4 3 8" xfId="28203"/>
    <cellStyle name="RIGs input cells 2 4 3 9" xfId="28204"/>
    <cellStyle name="RIGs input cells 2 4 30" xfId="28205"/>
    <cellStyle name="RIGs input cells 2 4 31" xfId="28206"/>
    <cellStyle name="RIGs input cells 2 4 32" xfId="28207"/>
    <cellStyle name="RIGs input cells 2 4 33" xfId="28208"/>
    <cellStyle name="RIGs input cells 2 4 34" xfId="28209"/>
    <cellStyle name="RIGs input cells 2 4 35" xfId="28210"/>
    <cellStyle name="RIGs input cells 2 4 4" xfId="28211"/>
    <cellStyle name="RIGs input cells 2 4 5" xfId="28212"/>
    <cellStyle name="RIGs input cells 2 4 6" xfId="28213"/>
    <cellStyle name="RIGs input cells 2 4 7" xfId="28214"/>
    <cellStyle name="RIGs input cells 2 4 8" xfId="28215"/>
    <cellStyle name="RIGs input cells 2 4 9" xfId="28216"/>
    <cellStyle name="RIGs input cells 2 4_4 28 1_Asst_Health_Crit_AllTO_RIIO_20110714pm" xfId="28217"/>
    <cellStyle name="RIGs input cells 2 40" xfId="28218"/>
    <cellStyle name="RIGs input cells 2 41" xfId="28219"/>
    <cellStyle name="RIGs input cells 2 42" xfId="28220"/>
    <cellStyle name="RIGs input cells 2 43" xfId="28221"/>
    <cellStyle name="RIGs input cells 2 44" xfId="28222"/>
    <cellStyle name="RIGs input cells 2 45" xfId="28223"/>
    <cellStyle name="RIGs input cells 2 5" xfId="28224"/>
    <cellStyle name="RIGs input cells 2 5 10" xfId="28225"/>
    <cellStyle name="RIGs input cells 2 5 11" xfId="28226"/>
    <cellStyle name="RIGs input cells 2 5 12" xfId="28227"/>
    <cellStyle name="RIGs input cells 2 5 13" xfId="28228"/>
    <cellStyle name="RIGs input cells 2 5 14" xfId="28229"/>
    <cellStyle name="RIGs input cells 2 5 15" xfId="28230"/>
    <cellStyle name="RIGs input cells 2 5 16" xfId="28231"/>
    <cellStyle name="RIGs input cells 2 5 17" xfId="28232"/>
    <cellStyle name="RIGs input cells 2 5 18" xfId="28233"/>
    <cellStyle name="RIGs input cells 2 5 19" xfId="28234"/>
    <cellStyle name="RIGs input cells 2 5 2" xfId="28235"/>
    <cellStyle name="RIGs input cells 2 5 2 10" xfId="28236"/>
    <cellStyle name="RIGs input cells 2 5 2 11" xfId="28237"/>
    <cellStyle name="RIGs input cells 2 5 2 12" xfId="28238"/>
    <cellStyle name="RIGs input cells 2 5 2 13" xfId="28239"/>
    <cellStyle name="RIGs input cells 2 5 2 2" xfId="28240"/>
    <cellStyle name="RIGs input cells 2 5 2 3" xfId="28241"/>
    <cellStyle name="RIGs input cells 2 5 2 4" xfId="28242"/>
    <cellStyle name="RIGs input cells 2 5 2 5" xfId="28243"/>
    <cellStyle name="RIGs input cells 2 5 2 6" xfId="28244"/>
    <cellStyle name="RIGs input cells 2 5 2 7" xfId="28245"/>
    <cellStyle name="RIGs input cells 2 5 2 8" xfId="28246"/>
    <cellStyle name="RIGs input cells 2 5 2 9" xfId="28247"/>
    <cellStyle name="RIGs input cells 2 5 20" xfId="28248"/>
    <cellStyle name="RIGs input cells 2 5 21" xfId="28249"/>
    <cellStyle name="RIGs input cells 2 5 22" xfId="28250"/>
    <cellStyle name="RIGs input cells 2 5 23" xfId="28251"/>
    <cellStyle name="RIGs input cells 2 5 24" xfId="28252"/>
    <cellStyle name="RIGs input cells 2 5 25" xfId="28253"/>
    <cellStyle name="RIGs input cells 2 5 26" xfId="28254"/>
    <cellStyle name="RIGs input cells 2 5 27" xfId="28255"/>
    <cellStyle name="RIGs input cells 2 5 28" xfId="28256"/>
    <cellStyle name="RIGs input cells 2 5 29" xfId="28257"/>
    <cellStyle name="RIGs input cells 2 5 3" xfId="28258"/>
    <cellStyle name="RIGs input cells 2 5 30" xfId="28259"/>
    <cellStyle name="RIGs input cells 2 5 31" xfId="28260"/>
    <cellStyle name="RIGs input cells 2 5 32" xfId="28261"/>
    <cellStyle name="RIGs input cells 2 5 33" xfId="28262"/>
    <cellStyle name="RIGs input cells 2 5 34" xfId="28263"/>
    <cellStyle name="RIGs input cells 2 5 4" xfId="28264"/>
    <cellStyle name="RIGs input cells 2 5 5" xfId="28265"/>
    <cellStyle name="RIGs input cells 2 5 6" xfId="28266"/>
    <cellStyle name="RIGs input cells 2 5 7" xfId="28267"/>
    <cellStyle name="RIGs input cells 2 5 8" xfId="28268"/>
    <cellStyle name="RIGs input cells 2 5 9" xfId="28269"/>
    <cellStyle name="RIGs input cells 2 6" xfId="28270"/>
    <cellStyle name="RIGs input cells 2 6 10" xfId="28271"/>
    <cellStyle name="RIGs input cells 2 6 11" xfId="28272"/>
    <cellStyle name="RIGs input cells 2 6 12" xfId="28273"/>
    <cellStyle name="RIGs input cells 2 6 13" xfId="28274"/>
    <cellStyle name="RIGs input cells 2 6 14" xfId="28275"/>
    <cellStyle name="RIGs input cells 2 6 15" xfId="28276"/>
    <cellStyle name="RIGs input cells 2 6 16" xfId="28277"/>
    <cellStyle name="RIGs input cells 2 6 17" xfId="28278"/>
    <cellStyle name="RIGs input cells 2 6 18" xfId="28279"/>
    <cellStyle name="RIGs input cells 2 6 19" xfId="28280"/>
    <cellStyle name="RIGs input cells 2 6 2" xfId="28281"/>
    <cellStyle name="RIGs input cells 2 6 2 10" xfId="28282"/>
    <cellStyle name="RIGs input cells 2 6 2 11" xfId="28283"/>
    <cellStyle name="RIGs input cells 2 6 2 12" xfId="28284"/>
    <cellStyle name="RIGs input cells 2 6 2 13" xfId="28285"/>
    <cellStyle name="RIGs input cells 2 6 2 2" xfId="28286"/>
    <cellStyle name="RIGs input cells 2 6 2 3" xfId="28287"/>
    <cellStyle name="RIGs input cells 2 6 2 4" xfId="28288"/>
    <cellStyle name="RIGs input cells 2 6 2 5" xfId="28289"/>
    <cellStyle name="RIGs input cells 2 6 2 6" xfId="28290"/>
    <cellStyle name="RIGs input cells 2 6 2 7" xfId="28291"/>
    <cellStyle name="RIGs input cells 2 6 2 8" xfId="28292"/>
    <cellStyle name="RIGs input cells 2 6 2 9" xfId="28293"/>
    <cellStyle name="RIGs input cells 2 6 20" xfId="28294"/>
    <cellStyle name="RIGs input cells 2 6 21" xfId="28295"/>
    <cellStyle name="RIGs input cells 2 6 22" xfId="28296"/>
    <cellStyle name="RIGs input cells 2 6 23" xfId="28297"/>
    <cellStyle name="RIGs input cells 2 6 24" xfId="28298"/>
    <cellStyle name="RIGs input cells 2 6 25" xfId="28299"/>
    <cellStyle name="RIGs input cells 2 6 26" xfId="28300"/>
    <cellStyle name="RIGs input cells 2 6 27" xfId="28301"/>
    <cellStyle name="RIGs input cells 2 6 28" xfId="28302"/>
    <cellStyle name="RIGs input cells 2 6 29" xfId="28303"/>
    <cellStyle name="RIGs input cells 2 6 3" xfId="28304"/>
    <cellStyle name="RIGs input cells 2 6 30" xfId="28305"/>
    <cellStyle name="RIGs input cells 2 6 31" xfId="28306"/>
    <cellStyle name="RIGs input cells 2 6 32" xfId="28307"/>
    <cellStyle name="RIGs input cells 2 6 33" xfId="28308"/>
    <cellStyle name="RIGs input cells 2 6 34" xfId="28309"/>
    <cellStyle name="RIGs input cells 2 6 4" xfId="28310"/>
    <cellStyle name="RIGs input cells 2 6 5" xfId="28311"/>
    <cellStyle name="RIGs input cells 2 6 6" xfId="28312"/>
    <cellStyle name="RIGs input cells 2 6 7" xfId="28313"/>
    <cellStyle name="RIGs input cells 2 6 8" xfId="28314"/>
    <cellStyle name="RIGs input cells 2 6 9" xfId="28315"/>
    <cellStyle name="RIGs input cells 2 7" xfId="28316"/>
    <cellStyle name="RIGs input cells 2 7 10" xfId="28317"/>
    <cellStyle name="RIGs input cells 2 7 11" xfId="28318"/>
    <cellStyle name="RIGs input cells 2 7 12" xfId="28319"/>
    <cellStyle name="RIGs input cells 2 7 13" xfId="28320"/>
    <cellStyle name="RIGs input cells 2 7 14" xfId="28321"/>
    <cellStyle name="RIGs input cells 2 7 15" xfId="28322"/>
    <cellStyle name="RIGs input cells 2 7 16" xfId="28323"/>
    <cellStyle name="RIGs input cells 2 7 17" xfId="28324"/>
    <cellStyle name="RIGs input cells 2 7 18" xfId="28325"/>
    <cellStyle name="RIGs input cells 2 7 19" xfId="28326"/>
    <cellStyle name="RIGs input cells 2 7 2" xfId="28327"/>
    <cellStyle name="RIGs input cells 2 7 2 10" xfId="28328"/>
    <cellStyle name="RIGs input cells 2 7 2 11" xfId="28329"/>
    <cellStyle name="RIGs input cells 2 7 2 12" xfId="28330"/>
    <cellStyle name="RIGs input cells 2 7 2 13" xfId="28331"/>
    <cellStyle name="RIGs input cells 2 7 2 2" xfId="28332"/>
    <cellStyle name="RIGs input cells 2 7 2 3" xfId="28333"/>
    <cellStyle name="RIGs input cells 2 7 2 4" xfId="28334"/>
    <cellStyle name="RIGs input cells 2 7 2 5" xfId="28335"/>
    <cellStyle name="RIGs input cells 2 7 2 6" xfId="28336"/>
    <cellStyle name="RIGs input cells 2 7 2 7" xfId="28337"/>
    <cellStyle name="RIGs input cells 2 7 2 8" xfId="28338"/>
    <cellStyle name="RIGs input cells 2 7 2 9" xfId="28339"/>
    <cellStyle name="RIGs input cells 2 7 20" xfId="28340"/>
    <cellStyle name="RIGs input cells 2 7 21" xfId="28341"/>
    <cellStyle name="RIGs input cells 2 7 22" xfId="28342"/>
    <cellStyle name="RIGs input cells 2 7 23" xfId="28343"/>
    <cellStyle name="RIGs input cells 2 7 24" xfId="28344"/>
    <cellStyle name="RIGs input cells 2 7 25" xfId="28345"/>
    <cellStyle name="RIGs input cells 2 7 26" xfId="28346"/>
    <cellStyle name="RIGs input cells 2 7 27" xfId="28347"/>
    <cellStyle name="RIGs input cells 2 7 28" xfId="28348"/>
    <cellStyle name="RIGs input cells 2 7 29" xfId="28349"/>
    <cellStyle name="RIGs input cells 2 7 3" xfId="28350"/>
    <cellStyle name="RIGs input cells 2 7 30" xfId="28351"/>
    <cellStyle name="RIGs input cells 2 7 31" xfId="28352"/>
    <cellStyle name="RIGs input cells 2 7 32" xfId="28353"/>
    <cellStyle name="RIGs input cells 2 7 33" xfId="28354"/>
    <cellStyle name="RIGs input cells 2 7 34" xfId="28355"/>
    <cellStyle name="RIGs input cells 2 7 4" xfId="28356"/>
    <cellStyle name="RIGs input cells 2 7 5" xfId="28357"/>
    <cellStyle name="RIGs input cells 2 7 6" xfId="28358"/>
    <cellStyle name="RIGs input cells 2 7 7" xfId="28359"/>
    <cellStyle name="RIGs input cells 2 7 8" xfId="28360"/>
    <cellStyle name="RIGs input cells 2 7 9" xfId="28361"/>
    <cellStyle name="RIGs input cells 2 8" xfId="28362"/>
    <cellStyle name="RIGs input cells 2 8 10" xfId="28363"/>
    <cellStyle name="RIGs input cells 2 8 11" xfId="28364"/>
    <cellStyle name="RIGs input cells 2 8 12" xfId="28365"/>
    <cellStyle name="RIGs input cells 2 8 13" xfId="28366"/>
    <cellStyle name="RIGs input cells 2 8 14" xfId="28367"/>
    <cellStyle name="RIGs input cells 2 8 15" xfId="28368"/>
    <cellStyle name="RIGs input cells 2 8 16" xfId="28369"/>
    <cellStyle name="RIGs input cells 2 8 17" xfId="28370"/>
    <cellStyle name="RIGs input cells 2 8 18" xfId="28371"/>
    <cellStyle name="RIGs input cells 2 8 19" xfId="28372"/>
    <cellStyle name="RIGs input cells 2 8 2" xfId="28373"/>
    <cellStyle name="RIGs input cells 2 8 2 10" xfId="28374"/>
    <cellStyle name="RIGs input cells 2 8 2 11" xfId="28375"/>
    <cellStyle name="RIGs input cells 2 8 2 12" xfId="28376"/>
    <cellStyle name="RIGs input cells 2 8 2 13" xfId="28377"/>
    <cellStyle name="RIGs input cells 2 8 2 2" xfId="28378"/>
    <cellStyle name="RIGs input cells 2 8 2 3" xfId="28379"/>
    <cellStyle name="RIGs input cells 2 8 2 4" xfId="28380"/>
    <cellStyle name="RIGs input cells 2 8 2 5" xfId="28381"/>
    <cellStyle name="RIGs input cells 2 8 2 6" xfId="28382"/>
    <cellStyle name="RIGs input cells 2 8 2 7" xfId="28383"/>
    <cellStyle name="RIGs input cells 2 8 2 8" xfId="28384"/>
    <cellStyle name="RIGs input cells 2 8 2 9" xfId="28385"/>
    <cellStyle name="RIGs input cells 2 8 20" xfId="28386"/>
    <cellStyle name="RIGs input cells 2 8 21" xfId="28387"/>
    <cellStyle name="RIGs input cells 2 8 22" xfId="28388"/>
    <cellStyle name="RIGs input cells 2 8 23" xfId="28389"/>
    <cellStyle name="RIGs input cells 2 8 24" xfId="28390"/>
    <cellStyle name="RIGs input cells 2 8 25" xfId="28391"/>
    <cellStyle name="RIGs input cells 2 8 26" xfId="28392"/>
    <cellStyle name="RIGs input cells 2 8 27" xfId="28393"/>
    <cellStyle name="RIGs input cells 2 8 28" xfId="28394"/>
    <cellStyle name="RIGs input cells 2 8 29" xfId="28395"/>
    <cellStyle name="RIGs input cells 2 8 3" xfId="28396"/>
    <cellStyle name="RIGs input cells 2 8 30" xfId="28397"/>
    <cellStyle name="RIGs input cells 2 8 31" xfId="28398"/>
    <cellStyle name="RIGs input cells 2 8 32" xfId="28399"/>
    <cellStyle name="RIGs input cells 2 8 33" xfId="28400"/>
    <cellStyle name="RIGs input cells 2 8 34" xfId="28401"/>
    <cellStyle name="RIGs input cells 2 8 4" xfId="28402"/>
    <cellStyle name="RIGs input cells 2 8 5" xfId="28403"/>
    <cellStyle name="RIGs input cells 2 8 6" xfId="28404"/>
    <cellStyle name="RIGs input cells 2 8 7" xfId="28405"/>
    <cellStyle name="RIGs input cells 2 8 8" xfId="28406"/>
    <cellStyle name="RIGs input cells 2 8 9" xfId="28407"/>
    <cellStyle name="RIGs input cells 2 9" xfId="28408"/>
    <cellStyle name="RIGs input cells 2 9 10" xfId="28409"/>
    <cellStyle name="RIGs input cells 2 9 11" xfId="28410"/>
    <cellStyle name="RIGs input cells 2 9 12" xfId="28411"/>
    <cellStyle name="RIGs input cells 2 9 13" xfId="28412"/>
    <cellStyle name="RIGs input cells 2 9 14" xfId="28413"/>
    <cellStyle name="RIGs input cells 2 9 15" xfId="28414"/>
    <cellStyle name="RIGs input cells 2 9 16" xfId="28415"/>
    <cellStyle name="RIGs input cells 2 9 17" xfId="28416"/>
    <cellStyle name="RIGs input cells 2 9 18" xfId="28417"/>
    <cellStyle name="RIGs input cells 2 9 19" xfId="28418"/>
    <cellStyle name="RIGs input cells 2 9 2" xfId="28419"/>
    <cellStyle name="RIGs input cells 2 9 2 10" xfId="28420"/>
    <cellStyle name="RIGs input cells 2 9 2 11" xfId="28421"/>
    <cellStyle name="RIGs input cells 2 9 2 12" xfId="28422"/>
    <cellStyle name="RIGs input cells 2 9 2 13" xfId="28423"/>
    <cellStyle name="RIGs input cells 2 9 2 2" xfId="28424"/>
    <cellStyle name="RIGs input cells 2 9 2 3" xfId="28425"/>
    <cellStyle name="RIGs input cells 2 9 2 4" xfId="28426"/>
    <cellStyle name="RIGs input cells 2 9 2 5" xfId="28427"/>
    <cellStyle name="RIGs input cells 2 9 2 6" xfId="28428"/>
    <cellStyle name="RIGs input cells 2 9 2 7" xfId="28429"/>
    <cellStyle name="RIGs input cells 2 9 2 8" xfId="28430"/>
    <cellStyle name="RIGs input cells 2 9 2 9" xfId="28431"/>
    <cellStyle name="RIGs input cells 2 9 20" xfId="28432"/>
    <cellStyle name="RIGs input cells 2 9 21" xfId="28433"/>
    <cellStyle name="RIGs input cells 2 9 22" xfId="28434"/>
    <cellStyle name="RIGs input cells 2 9 23" xfId="28435"/>
    <cellStyle name="RIGs input cells 2 9 24" xfId="28436"/>
    <cellStyle name="RIGs input cells 2 9 25" xfId="28437"/>
    <cellStyle name="RIGs input cells 2 9 26" xfId="28438"/>
    <cellStyle name="RIGs input cells 2 9 27" xfId="28439"/>
    <cellStyle name="RIGs input cells 2 9 28" xfId="28440"/>
    <cellStyle name="RIGs input cells 2 9 29" xfId="28441"/>
    <cellStyle name="RIGs input cells 2 9 3" xfId="28442"/>
    <cellStyle name="RIGs input cells 2 9 30" xfId="28443"/>
    <cellStyle name="RIGs input cells 2 9 31" xfId="28444"/>
    <cellStyle name="RIGs input cells 2 9 32" xfId="28445"/>
    <cellStyle name="RIGs input cells 2 9 33" xfId="28446"/>
    <cellStyle name="RIGs input cells 2 9 34" xfId="28447"/>
    <cellStyle name="RIGs input cells 2 9 4" xfId="28448"/>
    <cellStyle name="RIGs input cells 2 9 5" xfId="28449"/>
    <cellStyle name="RIGs input cells 2 9 6" xfId="28450"/>
    <cellStyle name="RIGs input cells 2 9 7" xfId="28451"/>
    <cellStyle name="RIGs input cells 2 9 8" xfId="28452"/>
    <cellStyle name="RIGs input cells 2 9 9" xfId="28453"/>
    <cellStyle name="RIGs input cells 2_1.3s Accounting C Costs Scots" xfId="28454"/>
    <cellStyle name="RIGs input cells 20" xfId="28455"/>
    <cellStyle name="RIGs input cells 21" xfId="28456"/>
    <cellStyle name="RIGs input cells 22" xfId="28457"/>
    <cellStyle name="RIGs input cells 23" xfId="28458"/>
    <cellStyle name="RIGs input cells 24" xfId="28459"/>
    <cellStyle name="RIGs input cells 25" xfId="28460"/>
    <cellStyle name="RIGs input cells 26" xfId="28461"/>
    <cellStyle name="RIGs input cells 27" xfId="28462"/>
    <cellStyle name="RIGs input cells 27 2" xfId="28463"/>
    <cellStyle name="RIGs input cells 27 3" xfId="28464"/>
    <cellStyle name="RIGs input cells 27 3 2" xfId="28465"/>
    <cellStyle name="RIGs input cells 28" xfId="28466"/>
    <cellStyle name="RIGs input cells 29" xfId="28467"/>
    <cellStyle name="RIGs input cells 3" xfId="28468"/>
    <cellStyle name="RIGs input cells 3 10" xfId="28469"/>
    <cellStyle name="RIGs input cells 3 10 10" xfId="28470"/>
    <cellStyle name="RIGs input cells 3 10 11" xfId="28471"/>
    <cellStyle name="RIGs input cells 3 10 12" xfId="28472"/>
    <cellStyle name="RIGs input cells 3 10 13" xfId="28473"/>
    <cellStyle name="RIGs input cells 3 10 14" xfId="28474"/>
    <cellStyle name="RIGs input cells 3 10 15" xfId="28475"/>
    <cellStyle name="RIGs input cells 3 10 16" xfId="28476"/>
    <cellStyle name="RIGs input cells 3 10 17" xfId="28477"/>
    <cellStyle name="RIGs input cells 3 10 18" xfId="28478"/>
    <cellStyle name="RIGs input cells 3 10 19" xfId="28479"/>
    <cellStyle name="RIGs input cells 3 10 2" xfId="28480"/>
    <cellStyle name="RIGs input cells 3 10 2 10" xfId="28481"/>
    <cellStyle name="RIGs input cells 3 10 2 11" xfId="28482"/>
    <cellStyle name="RIGs input cells 3 10 2 12" xfId="28483"/>
    <cellStyle name="RIGs input cells 3 10 2 13" xfId="28484"/>
    <cellStyle name="RIGs input cells 3 10 2 2" xfId="28485"/>
    <cellStyle name="RIGs input cells 3 10 2 3" xfId="28486"/>
    <cellStyle name="RIGs input cells 3 10 2 4" xfId="28487"/>
    <cellStyle name="RIGs input cells 3 10 2 5" xfId="28488"/>
    <cellStyle name="RIGs input cells 3 10 2 6" xfId="28489"/>
    <cellStyle name="RIGs input cells 3 10 2 7" xfId="28490"/>
    <cellStyle name="RIGs input cells 3 10 2 8" xfId="28491"/>
    <cellStyle name="RIGs input cells 3 10 2 9" xfId="28492"/>
    <cellStyle name="RIGs input cells 3 10 20" xfId="28493"/>
    <cellStyle name="RIGs input cells 3 10 21" xfId="28494"/>
    <cellStyle name="RIGs input cells 3 10 22" xfId="28495"/>
    <cellStyle name="RIGs input cells 3 10 23" xfId="28496"/>
    <cellStyle name="RIGs input cells 3 10 24" xfId="28497"/>
    <cellStyle name="RIGs input cells 3 10 25" xfId="28498"/>
    <cellStyle name="RIGs input cells 3 10 26" xfId="28499"/>
    <cellStyle name="RIGs input cells 3 10 27" xfId="28500"/>
    <cellStyle name="RIGs input cells 3 10 28" xfId="28501"/>
    <cellStyle name="RIGs input cells 3 10 29" xfId="28502"/>
    <cellStyle name="RIGs input cells 3 10 3" xfId="28503"/>
    <cellStyle name="RIGs input cells 3 10 30" xfId="28504"/>
    <cellStyle name="RIGs input cells 3 10 31" xfId="28505"/>
    <cellStyle name="RIGs input cells 3 10 32" xfId="28506"/>
    <cellStyle name="RIGs input cells 3 10 33" xfId="28507"/>
    <cellStyle name="RIGs input cells 3 10 34" xfId="28508"/>
    <cellStyle name="RIGs input cells 3 10 4" xfId="28509"/>
    <cellStyle name="RIGs input cells 3 10 5" xfId="28510"/>
    <cellStyle name="RIGs input cells 3 10 6" xfId="28511"/>
    <cellStyle name="RIGs input cells 3 10 7" xfId="28512"/>
    <cellStyle name="RIGs input cells 3 10 8" xfId="28513"/>
    <cellStyle name="RIGs input cells 3 10 9" xfId="28514"/>
    <cellStyle name="RIGs input cells 3 11" xfId="28515"/>
    <cellStyle name="RIGs input cells 3 11 10" xfId="28516"/>
    <cellStyle name="RIGs input cells 3 11 11" xfId="28517"/>
    <cellStyle name="RIGs input cells 3 11 12" xfId="28518"/>
    <cellStyle name="RIGs input cells 3 11 13" xfId="28519"/>
    <cellStyle name="RIGs input cells 3 11 14" xfId="28520"/>
    <cellStyle name="RIGs input cells 3 11 15" xfId="28521"/>
    <cellStyle name="RIGs input cells 3 11 16" xfId="28522"/>
    <cellStyle name="RIGs input cells 3 11 17" xfId="28523"/>
    <cellStyle name="RIGs input cells 3 11 18" xfId="28524"/>
    <cellStyle name="RIGs input cells 3 11 19" xfId="28525"/>
    <cellStyle name="RIGs input cells 3 11 2" xfId="28526"/>
    <cellStyle name="RIGs input cells 3 11 2 10" xfId="28527"/>
    <cellStyle name="RIGs input cells 3 11 2 11" xfId="28528"/>
    <cellStyle name="RIGs input cells 3 11 2 12" xfId="28529"/>
    <cellStyle name="RIGs input cells 3 11 2 13" xfId="28530"/>
    <cellStyle name="RIGs input cells 3 11 2 2" xfId="28531"/>
    <cellStyle name="RIGs input cells 3 11 2 3" xfId="28532"/>
    <cellStyle name="RIGs input cells 3 11 2 4" xfId="28533"/>
    <cellStyle name="RIGs input cells 3 11 2 5" xfId="28534"/>
    <cellStyle name="RIGs input cells 3 11 2 6" xfId="28535"/>
    <cellStyle name="RIGs input cells 3 11 2 7" xfId="28536"/>
    <cellStyle name="RIGs input cells 3 11 2 8" xfId="28537"/>
    <cellStyle name="RIGs input cells 3 11 2 9" xfId="28538"/>
    <cellStyle name="RIGs input cells 3 11 20" xfId="28539"/>
    <cellStyle name="RIGs input cells 3 11 21" xfId="28540"/>
    <cellStyle name="RIGs input cells 3 11 22" xfId="28541"/>
    <cellStyle name="RIGs input cells 3 11 23" xfId="28542"/>
    <cellStyle name="RIGs input cells 3 11 24" xfId="28543"/>
    <cellStyle name="RIGs input cells 3 11 25" xfId="28544"/>
    <cellStyle name="RIGs input cells 3 11 26" xfId="28545"/>
    <cellStyle name="RIGs input cells 3 11 27" xfId="28546"/>
    <cellStyle name="RIGs input cells 3 11 28" xfId="28547"/>
    <cellStyle name="RIGs input cells 3 11 29" xfId="28548"/>
    <cellStyle name="RIGs input cells 3 11 3" xfId="28549"/>
    <cellStyle name="RIGs input cells 3 11 30" xfId="28550"/>
    <cellStyle name="RIGs input cells 3 11 31" xfId="28551"/>
    <cellStyle name="RIGs input cells 3 11 32" xfId="28552"/>
    <cellStyle name="RIGs input cells 3 11 33" xfId="28553"/>
    <cellStyle name="RIGs input cells 3 11 34" xfId="28554"/>
    <cellStyle name="RIGs input cells 3 11 4" xfId="28555"/>
    <cellStyle name="RIGs input cells 3 11 5" xfId="28556"/>
    <cellStyle name="RIGs input cells 3 11 6" xfId="28557"/>
    <cellStyle name="RIGs input cells 3 11 7" xfId="28558"/>
    <cellStyle name="RIGs input cells 3 11 8" xfId="28559"/>
    <cellStyle name="RIGs input cells 3 11 9" xfId="28560"/>
    <cellStyle name="RIGs input cells 3 12" xfId="28561"/>
    <cellStyle name="RIGs input cells 3 12 10" xfId="28562"/>
    <cellStyle name="RIGs input cells 3 12 11" xfId="28563"/>
    <cellStyle name="RIGs input cells 3 12 12" xfId="28564"/>
    <cellStyle name="RIGs input cells 3 12 13" xfId="28565"/>
    <cellStyle name="RIGs input cells 3 12 2" xfId="28566"/>
    <cellStyle name="RIGs input cells 3 12 3" xfId="28567"/>
    <cellStyle name="RIGs input cells 3 12 4" xfId="28568"/>
    <cellStyle name="RIGs input cells 3 12 5" xfId="28569"/>
    <cellStyle name="RIGs input cells 3 12 6" xfId="28570"/>
    <cellStyle name="RIGs input cells 3 12 7" xfId="28571"/>
    <cellStyle name="RIGs input cells 3 12 8" xfId="28572"/>
    <cellStyle name="RIGs input cells 3 12 9" xfId="28573"/>
    <cellStyle name="RIGs input cells 3 13" xfId="28574"/>
    <cellStyle name="RIGs input cells 3 14" xfId="28575"/>
    <cellStyle name="RIGs input cells 3 15" xfId="28576"/>
    <cellStyle name="RIGs input cells 3 16" xfId="28577"/>
    <cellStyle name="RIGs input cells 3 17" xfId="28578"/>
    <cellStyle name="RIGs input cells 3 18" xfId="28579"/>
    <cellStyle name="RIGs input cells 3 19" xfId="28580"/>
    <cellStyle name="RIGs input cells 3 2" xfId="28581"/>
    <cellStyle name="RIGs input cells 3 2 10" xfId="28582"/>
    <cellStyle name="RIGs input cells 3 2 11" xfId="28583"/>
    <cellStyle name="RIGs input cells 3 2 12" xfId="28584"/>
    <cellStyle name="RIGs input cells 3 2 13" xfId="28585"/>
    <cellStyle name="RIGs input cells 3 2 14" xfId="28586"/>
    <cellStyle name="RIGs input cells 3 2 15" xfId="28587"/>
    <cellStyle name="RIGs input cells 3 2 16" xfId="28588"/>
    <cellStyle name="RIGs input cells 3 2 17" xfId="28589"/>
    <cellStyle name="RIGs input cells 3 2 18" xfId="28590"/>
    <cellStyle name="RIGs input cells 3 2 19" xfId="28591"/>
    <cellStyle name="RIGs input cells 3 2 2" xfId="28592"/>
    <cellStyle name="RIGs input cells 3 2 2 10" xfId="28593"/>
    <cellStyle name="RIGs input cells 3 2 2 11" xfId="28594"/>
    <cellStyle name="RIGs input cells 3 2 2 12" xfId="28595"/>
    <cellStyle name="RIGs input cells 3 2 2 13" xfId="28596"/>
    <cellStyle name="RIGs input cells 3 2 2 14" xfId="28597"/>
    <cellStyle name="RIGs input cells 3 2 2 15" xfId="28598"/>
    <cellStyle name="RIGs input cells 3 2 2 16" xfId="28599"/>
    <cellStyle name="RIGs input cells 3 2 2 17" xfId="28600"/>
    <cellStyle name="RIGs input cells 3 2 2 18" xfId="28601"/>
    <cellStyle name="RIGs input cells 3 2 2 19" xfId="28602"/>
    <cellStyle name="RIGs input cells 3 2 2 2" xfId="28603"/>
    <cellStyle name="RIGs input cells 3 2 2 2 10" xfId="28604"/>
    <cellStyle name="RIGs input cells 3 2 2 2 11" xfId="28605"/>
    <cellStyle name="RIGs input cells 3 2 2 2 12" xfId="28606"/>
    <cellStyle name="RIGs input cells 3 2 2 2 13" xfId="28607"/>
    <cellStyle name="RIGs input cells 3 2 2 2 14" xfId="28608"/>
    <cellStyle name="RIGs input cells 3 2 2 2 15" xfId="28609"/>
    <cellStyle name="RIGs input cells 3 2 2 2 16" xfId="28610"/>
    <cellStyle name="RIGs input cells 3 2 2 2 17" xfId="28611"/>
    <cellStyle name="RIGs input cells 3 2 2 2 18" xfId="28612"/>
    <cellStyle name="RIGs input cells 3 2 2 2 19" xfId="28613"/>
    <cellStyle name="RIGs input cells 3 2 2 2 2" xfId="28614"/>
    <cellStyle name="RIGs input cells 3 2 2 2 2 10" xfId="28615"/>
    <cellStyle name="RIGs input cells 3 2 2 2 2 11" xfId="28616"/>
    <cellStyle name="RIGs input cells 3 2 2 2 2 12" xfId="28617"/>
    <cellStyle name="RIGs input cells 3 2 2 2 2 13" xfId="28618"/>
    <cellStyle name="RIGs input cells 3 2 2 2 2 14" xfId="28619"/>
    <cellStyle name="RIGs input cells 3 2 2 2 2 15" xfId="28620"/>
    <cellStyle name="RIGs input cells 3 2 2 2 2 16" xfId="28621"/>
    <cellStyle name="RIGs input cells 3 2 2 2 2 17" xfId="28622"/>
    <cellStyle name="RIGs input cells 3 2 2 2 2 18" xfId="28623"/>
    <cellStyle name="RIGs input cells 3 2 2 2 2 19" xfId="28624"/>
    <cellStyle name="RIGs input cells 3 2 2 2 2 2" xfId="28625"/>
    <cellStyle name="RIGs input cells 3 2 2 2 2 2 10" xfId="28626"/>
    <cellStyle name="RIGs input cells 3 2 2 2 2 2 11" xfId="28627"/>
    <cellStyle name="RIGs input cells 3 2 2 2 2 2 12" xfId="28628"/>
    <cellStyle name="RIGs input cells 3 2 2 2 2 2 13" xfId="28629"/>
    <cellStyle name="RIGs input cells 3 2 2 2 2 2 2" xfId="28630"/>
    <cellStyle name="RIGs input cells 3 2 2 2 2 2 3" xfId="28631"/>
    <cellStyle name="RIGs input cells 3 2 2 2 2 2 4" xfId="28632"/>
    <cellStyle name="RIGs input cells 3 2 2 2 2 2 5" xfId="28633"/>
    <cellStyle name="RIGs input cells 3 2 2 2 2 2 6" xfId="28634"/>
    <cellStyle name="RIGs input cells 3 2 2 2 2 2 7" xfId="28635"/>
    <cellStyle name="RIGs input cells 3 2 2 2 2 2 8" xfId="28636"/>
    <cellStyle name="RIGs input cells 3 2 2 2 2 2 9" xfId="28637"/>
    <cellStyle name="RIGs input cells 3 2 2 2 2 20" xfId="28638"/>
    <cellStyle name="RIGs input cells 3 2 2 2 2 21" xfId="28639"/>
    <cellStyle name="RIGs input cells 3 2 2 2 2 22" xfId="28640"/>
    <cellStyle name="RIGs input cells 3 2 2 2 2 23" xfId="28641"/>
    <cellStyle name="RIGs input cells 3 2 2 2 2 24" xfId="28642"/>
    <cellStyle name="RIGs input cells 3 2 2 2 2 25" xfId="28643"/>
    <cellStyle name="RIGs input cells 3 2 2 2 2 26" xfId="28644"/>
    <cellStyle name="RIGs input cells 3 2 2 2 2 27" xfId="28645"/>
    <cellStyle name="RIGs input cells 3 2 2 2 2 28" xfId="28646"/>
    <cellStyle name="RIGs input cells 3 2 2 2 2 29" xfId="28647"/>
    <cellStyle name="RIGs input cells 3 2 2 2 2 3" xfId="28648"/>
    <cellStyle name="RIGs input cells 3 2 2 2 2 30" xfId="28649"/>
    <cellStyle name="RIGs input cells 3 2 2 2 2 31" xfId="28650"/>
    <cellStyle name="RIGs input cells 3 2 2 2 2 32" xfId="28651"/>
    <cellStyle name="RIGs input cells 3 2 2 2 2 33" xfId="28652"/>
    <cellStyle name="RIGs input cells 3 2 2 2 2 34" xfId="28653"/>
    <cellStyle name="RIGs input cells 3 2 2 2 2 4" xfId="28654"/>
    <cellStyle name="RIGs input cells 3 2 2 2 2 5" xfId="28655"/>
    <cellStyle name="RIGs input cells 3 2 2 2 2 6" xfId="28656"/>
    <cellStyle name="RIGs input cells 3 2 2 2 2 7" xfId="28657"/>
    <cellStyle name="RIGs input cells 3 2 2 2 2 8" xfId="28658"/>
    <cellStyle name="RIGs input cells 3 2 2 2 2 9" xfId="28659"/>
    <cellStyle name="RIGs input cells 3 2 2 2 20" xfId="28660"/>
    <cellStyle name="RIGs input cells 3 2 2 2 21" xfId="28661"/>
    <cellStyle name="RIGs input cells 3 2 2 2 22" xfId="28662"/>
    <cellStyle name="RIGs input cells 3 2 2 2 23" xfId="28663"/>
    <cellStyle name="RIGs input cells 3 2 2 2 24" xfId="28664"/>
    <cellStyle name="RIGs input cells 3 2 2 2 25" xfId="28665"/>
    <cellStyle name="RIGs input cells 3 2 2 2 26" xfId="28666"/>
    <cellStyle name="RIGs input cells 3 2 2 2 27" xfId="28667"/>
    <cellStyle name="RIGs input cells 3 2 2 2 28" xfId="28668"/>
    <cellStyle name="RIGs input cells 3 2 2 2 29" xfId="28669"/>
    <cellStyle name="RIGs input cells 3 2 2 2 3" xfId="28670"/>
    <cellStyle name="RIGs input cells 3 2 2 2 3 10" xfId="28671"/>
    <cellStyle name="RIGs input cells 3 2 2 2 3 11" xfId="28672"/>
    <cellStyle name="RIGs input cells 3 2 2 2 3 12" xfId="28673"/>
    <cellStyle name="RIGs input cells 3 2 2 2 3 13" xfId="28674"/>
    <cellStyle name="RIGs input cells 3 2 2 2 3 2" xfId="28675"/>
    <cellStyle name="RIGs input cells 3 2 2 2 3 3" xfId="28676"/>
    <cellStyle name="RIGs input cells 3 2 2 2 3 4" xfId="28677"/>
    <cellStyle name="RIGs input cells 3 2 2 2 3 5" xfId="28678"/>
    <cellStyle name="RIGs input cells 3 2 2 2 3 6" xfId="28679"/>
    <cellStyle name="RIGs input cells 3 2 2 2 3 7" xfId="28680"/>
    <cellStyle name="RIGs input cells 3 2 2 2 3 8" xfId="28681"/>
    <cellStyle name="RIGs input cells 3 2 2 2 3 9" xfId="28682"/>
    <cellStyle name="RIGs input cells 3 2 2 2 30" xfId="28683"/>
    <cellStyle name="RIGs input cells 3 2 2 2 31" xfId="28684"/>
    <cellStyle name="RIGs input cells 3 2 2 2 32" xfId="28685"/>
    <cellStyle name="RIGs input cells 3 2 2 2 33" xfId="28686"/>
    <cellStyle name="RIGs input cells 3 2 2 2 34" xfId="28687"/>
    <cellStyle name="RIGs input cells 3 2 2 2 35" xfId="28688"/>
    <cellStyle name="RIGs input cells 3 2 2 2 4" xfId="28689"/>
    <cellStyle name="RIGs input cells 3 2 2 2 5" xfId="28690"/>
    <cellStyle name="RIGs input cells 3 2 2 2 6" xfId="28691"/>
    <cellStyle name="RIGs input cells 3 2 2 2 7" xfId="28692"/>
    <cellStyle name="RIGs input cells 3 2 2 2 8" xfId="28693"/>
    <cellStyle name="RIGs input cells 3 2 2 2 9" xfId="28694"/>
    <cellStyle name="RIGs input cells 3 2 2 2_4 28 1_Asst_Health_Crit_AllTO_RIIO_20110714pm" xfId="28695"/>
    <cellStyle name="RIGs input cells 3 2 2 20" xfId="28696"/>
    <cellStyle name="RIGs input cells 3 2 2 21" xfId="28697"/>
    <cellStyle name="RIGs input cells 3 2 2 22" xfId="28698"/>
    <cellStyle name="RIGs input cells 3 2 2 23" xfId="28699"/>
    <cellStyle name="RIGs input cells 3 2 2 24" xfId="28700"/>
    <cellStyle name="RIGs input cells 3 2 2 25" xfId="28701"/>
    <cellStyle name="RIGs input cells 3 2 2 26" xfId="28702"/>
    <cellStyle name="RIGs input cells 3 2 2 27" xfId="28703"/>
    <cellStyle name="RIGs input cells 3 2 2 28" xfId="28704"/>
    <cellStyle name="RIGs input cells 3 2 2 29" xfId="28705"/>
    <cellStyle name="RIGs input cells 3 2 2 3" xfId="28706"/>
    <cellStyle name="RIGs input cells 3 2 2 3 10" xfId="28707"/>
    <cellStyle name="RIGs input cells 3 2 2 3 11" xfId="28708"/>
    <cellStyle name="RIGs input cells 3 2 2 3 12" xfId="28709"/>
    <cellStyle name="RIGs input cells 3 2 2 3 13" xfId="28710"/>
    <cellStyle name="RIGs input cells 3 2 2 3 14" xfId="28711"/>
    <cellStyle name="RIGs input cells 3 2 2 3 15" xfId="28712"/>
    <cellStyle name="RIGs input cells 3 2 2 3 16" xfId="28713"/>
    <cellStyle name="RIGs input cells 3 2 2 3 17" xfId="28714"/>
    <cellStyle name="RIGs input cells 3 2 2 3 18" xfId="28715"/>
    <cellStyle name="RIGs input cells 3 2 2 3 19" xfId="28716"/>
    <cellStyle name="RIGs input cells 3 2 2 3 2" xfId="28717"/>
    <cellStyle name="RIGs input cells 3 2 2 3 2 10" xfId="28718"/>
    <cellStyle name="RIGs input cells 3 2 2 3 2 11" xfId="28719"/>
    <cellStyle name="RIGs input cells 3 2 2 3 2 12" xfId="28720"/>
    <cellStyle name="RIGs input cells 3 2 2 3 2 13" xfId="28721"/>
    <cellStyle name="RIGs input cells 3 2 2 3 2 2" xfId="28722"/>
    <cellStyle name="RIGs input cells 3 2 2 3 2 3" xfId="28723"/>
    <cellStyle name="RIGs input cells 3 2 2 3 2 4" xfId="28724"/>
    <cellStyle name="RIGs input cells 3 2 2 3 2 5" xfId="28725"/>
    <cellStyle name="RIGs input cells 3 2 2 3 2 6" xfId="28726"/>
    <cellStyle name="RIGs input cells 3 2 2 3 2 7" xfId="28727"/>
    <cellStyle name="RIGs input cells 3 2 2 3 2 8" xfId="28728"/>
    <cellStyle name="RIGs input cells 3 2 2 3 2 9" xfId="28729"/>
    <cellStyle name="RIGs input cells 3 2 2 3 20" xfId="28730"/>
    <cellStyle name="RIGs input cells 3 2 2 3 21" xfId="28731"/>
    <cellStyle name="RIGs input cells 3 2 2 3 22" xfId="28732"/>
    <cellStyle name="RIGs input cells 3 2 2 3 23" xfId="28733"/>
    <cellStyle name="RIGs input cells 3 2 2 3 24" xfId="28734"/>
    <cellStyle name="RIGs input cells 3 2 2 3 25" xfId="28735"/>
    <cellStyle name="RIGs input cells 3 2 2 3 26" xfId="28736"/>
    <cellStyle name="RIGs input cells 3 2 2 3 27" xfId="28737"/>
    <cellStyle name="RIGs input cells 3 2 2 3 28" xfId="28738"/>
    <cellStyle name="RIGs input cells 3 2 2 3 29" xfId="28739"/>
    <cellStyle name="RIGs input cells 3 2 2 3 3" xfId="28740"/>
    <cellStyle name="RIGs input cells 3 2 2 3 30" xfId="28741"/>
    <cellStyle name="RIGs input cells 3 2 2 3 31" xfId="28742"/>
    <cellStyle name="RIGs input cells 3 2 2 3 32" xfId="28743"/>
    <cellStyle name="RIGs input cells 3 2 2 3 33" xfId="28744"/>
    <cellStyle name="RIGs input cells 3 2 2 3 34" xfId="28745"/>
    <cellStyle name="RIGs input cells 3 2 2 3 4" xfId="28746"/>
    <cellStyle name="RIGs input cells 3 2 2 3 5" xfId="28747"/>
    <cellStyle name="RIGs input cells 3 2 2 3 6" xfId="28748"/>
    <cellStyle name="RIGs input cells 3 2 2 3 7" xfId="28749"/>
    <cellStyle name="RIGs input cells 3 2 2 3 8" xfId="28750"/>
    <cellStyle name="RIGs input cells 3 2 2 3 9" xfId="28751"/>
    <cellStyle name="RIGs input cells 3 2 2 30" xfId="28752"/>
    <cellStyle name="RIGs input cells 3 2 2 31" xfId="28753"/>
    <cellStyle name="RIGs input cells 3 2 2 32" xfId="28754"/>
    <cellStyle name="RIGs input cells 3 2 2 33" xfId="28755"/>
    <cellStyle name="RIGs input cells 3 2 2 34" xfId="28756"/>
    <cellStyle name="RIGs input cells 3 2 2 35" xfId="28757"/>
    <cellStyle name="RIGs input cells 3 2 2 36" xfId="28758"/>
    <cellStyle name="RIGs input cells 3 2 2 37" xfId="28759"/>
    <cellStyle name="RIGs input cells 3 2 2 38" xfId="28760"/>
    <cellStyle name="RIGs input cells 3 2 2 4" xfId="28761"/>
    <cellStyle name="RIGs input cells 3 2 2 4 10" xfId="28762"/>
    <cellStyle name="RIGs input cells 3 2 2 4 11" xfId="28763"/>
    <cellStyle name="RIGs input cells 3 2 2 4 12" xfId="28764"/>
    <cellStyle name="RIGs input cells 3 2 2 4 13" xfId="28765"/>
    <cellStyle name="RIGs input cells 3 2 2 4 14" xfId="28766"/>
    <cellStyle name="RIGs input cells 3 2 2 4 15" xfId="28767"/>
    <cellStyle name="RIGs input cells 3 2 2 4 16" xfId="28768"/>
    <cellStyle name="RIGs input cells 3 2 2 4 17" xfId="28769"/>
    <cellStyle name="RIGs input cells 3 2 2 4 18" xfId="28770"/>
    <cellStyle name="RIGs input cells 3 2 2 4 19" xfId="28771"/>
    <cellStyle name="RIGs input cells 3 2 2 4 2" xfId="28772"/>
    <cellStyle name="RIGs input cells 3 2 2 4 2 10" xfId="28773"/>
    <cellStyle name="RIGs input cells 3 2 2 4 2 11" xfId="28774"/>
    <cellStyle name="RIGs input cells 3 2 2 4 2 12" xfId="28775"/>
    <cellStyle name="RIGs input cells 3 2 2 4 2 13" xfId="28776"/>
    <cellStyle name="RIGs input cells 3 2 2 4 2 2" xfId="28777"/>
    <cellStyle name="RIGs input cells 3 2 2 4 2 3" xfId="28778"/>
    <cellStyle name="RIGs input cells 3 2 2 4 2 4" xfId="28779"/>
    <cellStyle name="RIGs input cells 3 2 2 4 2 5" xfId="28780"/>
    <cellStyle name="RIGs input cells 3 2 2 4 2 6" xfId="28781"/>
    <cellStyle name="RIGs input cells 3 2 2 4 2 7" xfId="28782"/>
    <cellStyle name="RIGs input cells 3 2 2 4 2 8" xfId="28783"/>
    <cellStyle name="RIGs input cells 3 2 2 4 2 9" xfId="28784"/>
    <cellStyle name="RIGs input cells 3 2 2 4 20" xfId="28785"/>
    <cellStyle name="RIGs input cells 3 2 2 4 21" xfId="28786"/>
    <cellStyle name="RIGs input cells 3 2 2 4 22" xfId="28787"/>
    <cellStyle name="RIGs input cells 3 2 2 4 23" xfId="28788"/>
    <cellStyle name="RIGs input cells 3 2 2 4 24" xfId="28789"/>
    <cellStyle name="RIGs input cells 3 2 2 4 25" xfId="28790"/>
    <cellStyle name="RIGs input cells 3 2 2 4 26" xfId="28791"/>
    <cellStyle name="RIGs input cells 3 2 2 4 27" xfId="28792"/>
    <cellStyle name="RIGs input cells 3 2 2 4 28" xfId="28793"/>
    <cellStyle name="RIGs input cells 3 2 2 4 29" xfId="28794"/>
    <cellStyle name="RIGs input cells 3 2 2 4 3" xfId="28795"/>
    <cellStyle name="RIGs input cells 3 2 2 4 30" xfId="28796"/>
    <cellStyle name="RIGs input cells 3 2 2 4 31" xfId="28797"/>
    <cellStyle name="RIGs input cells 3 2 2 4 32" xfId="28798"/>
    <cellStyle name="RIGs input cells 3 2 2 4 33" xfId="28799"/>
    <cellStyle name="RIGs input cells 3 2 2 4 34" xfId="28800"/>
    <cellStyle name="RIGs input cells 3 2 2 4 4" xfId="28801"/>
    <cellStyle name="RIGs input cells 3 2 2 4 5" xfId="28802"/>
    <cellStyle name="RIGs input cells 3 2 2 4 6" xfId="28803"/>
    <cellStyle name="RIGs input cells 3 2 2 4 7" xfId="28804"/>
    <cellStyle name="RIGs input cells 3 2 2 4 8" xfId="28805"/>
    <cellStyle name="RIGs input cells 3 2 2 4 9" xfId="28806"/>
    <cellStyle name="RIGs input cells 3 2 2 5" xfId="28807"/>
    <cellStyle name="RIGs input cells 3 2 2 5 10" xfId="28808"/>
    <cellStyle name="RIGs input cells 3 2 2 5 11" xfId="28809"/>
    <cellStyle name="RIGs input cells 3 2 2 5 12" xfId="28810"/>
    <cellStyle name="RIGs input cells 3 2 2 5 13" xfId="28811"/>
    <cellStyle name="RIGs input cells 3 2 2 5 2" xfId="28812"/>
    <cellStyle name="RIGs input cells 3 2 2 5 3" xfId="28813"/>
    <cellStyle name="RIGs input cells 3 2 2 5 4" xfId="28814"/>
    <cellStyle name="RIGs input cells 3 2 2 5 5" xfId="28815"/>
    <cellStyle name="RIGs input cells 3 2 2 5 6" xfId="28816"/>
    <cellStyle name="RIGs input cells 3 2 2 5 7" xfId="28817"/>
    <cellStyle name="RIGs input cells 3 2 2 5 8" xfId="28818"/>
    <cellStyle name="RIGs input cells 3 2 2 5 9" xfId="28819"/>
    <cellStyle name="RIGs input cells 3 2 2 6" xfId="28820"/>
    <cellStyle name="RIGs input cells 3 2 2 7" xfId="28821"/>
    <cellStyle name="RIGs input cells 3 2 2 8" xfId="28822"/>
    <cellStyle name="RIGs input cells 3 2 2 9" xfId="28823"/>
    <cellStyle name="RIGs input cells 3 2 2_4 28 1_Asst_Health_Crit_AllTO_RIIO_20110714pm" xfId="28824"/>
    <cellStyle name="RIGs input cells 3 2 20" xfId="28825"/>
    <cellStyle name="RIGs input cells 3 2 21" xfId="28826"/>
    <cellStyle name="RIGs input cells 3 2 22" xfId="28827"/>
    <cellStyle name="RIGs input cells 3 2 23" xfId="28828"/>
    <cellStyle name="RIGs input cells 3 2 24" xfId="28829"/>
    <cellStyle name="RIGs input cells 3 2 25" xfId="28830"/>
    <cellStyle name="RIGs input cells 3 2 26" xfId="28831"/>
    <cellStyle name="RIGs input cells 3 2 27" xfId="28832"/>
    <cellStyle name="RIGs input cells 3 2 28" xfId="28833"/>
    <cellStyle name="RIGs input cells 3 2 29" xfId="28834"/>
    <cellStyle name="RIGs input cells 3 2 3" xfId="28835"/>
    <cellStyle name="RIGs input cells 3 2 3 10" xfId="28836"/>
    <cellStyle name="RIGs input cells 3 2 3 11" xfId="28837"/>
    <cellStyle name="RIGs input cells 3 2 3 12" xfId="28838"/>
    <cellStyle name="RIGs input cells 3 2 3 13" xfId="28839"/>
    <cellStyle name="RIGs input cells 3 2 3 14" xfId="28840"/>
    <cellStyle name="RIGs input cells 3 2 3 15" xfId="28841"/>
    <cellStyle name="RIGs input cells 3 2 3 16" xfId="28842"/>
    <cellStyle name="RIGs input cells 3 2 3 17" xfId="28843"/>
    <cellStyle name="RIGs input cells 3 2 3 18" xfId="28844"/>
    <cellStyle name="RIGs input cells 3 2 3 19" xfId="28845"/>
    <cellStyle name="RIGs input cells 3 2 3 2" xfId="28846"/>
    <cellStyle name="RIGs input cells 3 2 3 2 10" xfId="28847"/>
    <cellStyle name="RIGs input cells 3 2 3 2 11" xfId="28848"/>
    <cellStyle name="RIGs input cells 3 2 3 2 12" xfId="28849"/>
    <cellStyle name="RIGs input cells 3 2 3 2 13" xfId="28850"/>
    <cellStyle name="RIGs input cells 3 2 3 2 14" xfId="28851"/>
    <cellStyle name="RIGs input cells 3 2 3 2 15" xfId="28852"/>
    <cellStyle name="RIGs input cells 3 2 3 2 16" xfId="28853"/>
    <cellStyle name="RIGs input cells 3 2 3 2 17" xfId="28854"/>
    <cellStyle name="RIGs input cells 3 2 3 2 18" xfId="28855"/>
    <cellStyle name="RIGs input cells 3 2 3 2 19" xfId="28856"/>
    <cellStyle name="RIGs input cells 3 2 3 2 2" xfId="28857"/>
    <cellStyle name="RIGs input cells 3 2 3 2 2 10" xfId="28858"/>
    <cellStyle name="RIGs input cells 3 2 3 2 2 11" xfId="28859"/>
    <cellStyle name="RIGs input cells 3 2 3 2 2 12" xfId="28860"/>
    <cellStyle name="RIGs input cells 3 2 3 2 2 13" xfId="28861"/>
    <cellStyle name="RIGs input cells 3 2 3 2 2 2" xfId="28862"/>
    <cellStyle name="RIGs input cells 3 2 3 2 2 3" xfId="28863"/>
    <cellStyle name="RIGs input cells 3 2 3 2 2 4" xfId="28864"/>
    <cellStyle name="RIGs input cells 3 2 3 2 2 5" xfId="28865"/>
    <cellStyle name="RIGs input cells 3 2 3 2 2 6" xfId="28866"/>
    <cellStyle name="RIGs input cells 3 2 3 2 2 7" xfId="28867"/>
    <cellStyle name="RIGs input cells 3 2 3 2 2 8" xfId="28868"/>
    <cellStyle name="RIGs input cells 3 2 3 2 2 9" xfId="28869"/>
    <cellStyle name="RIGs input cells 3 2 3 2 20" xfId="28870"/>
    <cellStyle name="RIGs input cells 3 2 3 2 21" xfId="28871"/>
    <cellStyle name="RIGs input cells 3 2 3 2 22" xfId="28872"/>
    <cellStyle name="RIGs input cells 3 2 3 2 23" xfId="28873"/>
    <cellStyle name="RIGs input cells 3 2 3 2 24" xfId="28874"/>
    <cellStyle name="RIGs input cells 3 2 3 2 25" xfId="28875"/>
    <cellStyle name="RIGs input cells 3 2 3 2 26" xfId="28876"/>
    <cellStyle name="RIGs input cells 3 2 3 2 27" xfId="28877"/>
    <cellStyle name="RIGs input cells 3 2 3 2 28" xfId="28878"/>
    <cellStyle name="RIGs input cells 3 2 3 2 29" xfId="28879"/>
    <cellStyle name="RIGs input cells 3 2 3 2 3" xfId="28880"/>
    <cellStyle name="RIGs input cells 3 2 3 2 30" xfId="28881"/>
    <cellStyle name="RIGs input cells 3 2 3 2 31" xfId="28882"/>
    <cellStyle name="RIGs input cells 3 2 3 2 32" xfId="28883"/>
    <cellStyle name="RIGs input cells 3 2 3 2 33" xfId="28884"/>
    <cellStyle name="RIGs input cells 3 2 3 2 34" xfId="28885"/>
    <cellStyle name="RIGs input cells 3 2 3 2 4" xfId="28886"/>
    <cellStyle name="RIGs input cells 3 2 3 2 5" xfId="28887"/>
    <cellStyle name="RIGs input cells 3 2 3 2 6" xfId="28888"/>
    <cellStyle name="RIGs input cells 3 2 3 2 7" xfId="28889"/>
    <cellStyle name="RIGs input cells 3 2 3 2 8" xfId="28890"/>
    <cellStyle name="RIGs input cells 3 2 3 2 9" xfId="28891"/>
    <cellStyle name="RIGs input cells 3 2 3 20" xfId="28892"/>
    <cellStyle name="RIGs input cells 3 2 3 21" xfId="28893"/>
    <cellStyle name="RIGs input cells 3 2 3 22" xfId="28894"/>
    <cellStyle name="RIGs input cells 3 2 3 23" xfId="28895"/>
    <cellStyle name="RIGs input cells 3 2 3 24" xfId="28896"/>
    <cellStyle name="RIGs input cells 3 2 3 25" xfId="28897"/>
    <cellStyle name="RIGs input cells 3 2 3 26" xfId="28898"/>
    <cellStyle name="RIGs input cells 3 2 3 27" xfId="28899"/>
    <cellStyle name="RIGs input cells 3 2 3 28" xfId="28900"/>
    <cellStyle name="RIGs input cells 3 2 3 29" xfId="28901"/>
    <cellStyle name="RIGs input cells 3 2 3 3" xfId="28902"/>
    <cellStyle name="RIGs input cells 3 2 3 3 10" xfId="28903"/>
    <cellStyle name="RIGs input cells 3 2 3 3 11" xfId="28904"/>
    <cellStyle name="RIGs input cells 3 2 3 3 12" xfId="28905"/>
    <cellStyle name="RIGs input cells 3 2 3 3 13" xfId="28906"/>
    <cellStyle name="RIGs input cells 3 2 3 3 2" xfId="28907"/>
    <cellStyle name="RIGs input cells 3 2 3 3 3" xfId="28908"/>
    <cellStyle name="RIGs input cells 3 2 3 3 4" xfId="28909"/>
    <cellStyle name="RIGs input cells 3 2 3 3 5" xfId="28910"/>
    <cellStyle name="RIGs input cells 3 2 3 3 6" xfId="28911"/>
    <cellStyle name="RIGs input cells 3 2 3 3 7" xfId="28912"/>
    <cellStyle name="RIGs input cells 3 2 3 3 8" xfId="28913"/>
    <cellStyle name="RIGs input cells 3 2 3 3 9" xfId="28914"/>
    <cellStyle name="RIGs input cells 3 2 3 30" xfId="28915"/>
    <cellStyle name="RIGs input cells 3 2 3 31" xfId="28916"/>
    <cellStyle name="RIGs input cells 3 2 3 32" xfId="28917"/>
    <cellStyle name="RIGs input cells 3 2 3 33" xfId="28918"/>
    <cellStyle name="RIGs input cells 3 2 3 34" xfId="28919"/>
    <cellStyle name="RIGs input cells 3 2 3 35" xfId="28920"/>
    <cellStyle name="RIGs input cells 3 2 3 4" xfId="28921"/>
    <cellStyle name="RIGs input cells 3 2 3 5" xfId="28922"/>
    <cellStyle name="RIGs input cells 3 2 3 6" xfId="28923"/>
    <cellStyle name="RIGs input cells 3 2 3 7" xfId="28924"/>
    <cellStyle name="RIGs input cells 3 2 3 8" xfId="28925"/>
    <cellStyle name="RIGs input cells 3 2 3 9" xfId="28926"/>
    <cellStyle name="RIGs input cells 3 2 3_4 28 1_Asst_Health_Crit_AllTO_RIIO_20110714pm" xfId="28927"/>
    <cellStyle name="RIGs input cells 3 2 30" xfId="28928"/>
    <cellStyle name="RIGs input cells 3 2 31" xfId="28929"/>
    <cellStyle name="RIGs input cells 3 2 32" xfId="28930"/>
    <cellStyle name="RIGs input cells 3 2 33" xfId="28931"/>
    <cellStyle name="RIGs input cells 3 2 34" xfId="28932"/>
    <cellStyle name="RIGs input cells 3 2 35" xfId="28933"/>
    <cellStyle name="RIGs input cells 3 2 36" xfId="28934"/>
    <cellStyle name="RIGs input cells 3 2 37" xfId="28935"/>
    <cellStyle name="RIGs input cells 3 2 38" xfId="28936"/>
    <cellStyle name="RIGs input cells 3 2 39" xfId="28937"/>
    <cellStyle name="RIGs input cells 3 2 4" xfId="28938"/>
    <cellStyle name="RIGs input cells 3 2 4 10" xfId="28939"/>
    <cellStyle name="RIGs input cells 3 2 4 11" xfId="28940"/>
    <cellStyle name="RIGs input cells 3 2 4 12" xfId="28941"/>
    <cellStyle name="RIGs input cells 3 2 4 13" xfId="28942"/>
    <cellStyle name="RIGs input cells 3 2 4 14" xfId="28943"/>
    <cellStyle name="RIGs input cells 3 2 4 15" xfId="28944"/>
    <cellStyle name="RIGs input cells 3 2 4 16" xfId="28945"/>
    <cellStyle name="RIGs input cells 3 2 4 17" xfId="28946"/>
    <cellStyle name="RIGs input cells 3 2 4 18" xfId="28947"/>
    <cellStyle name="RIGs input cells 3 2 4 19" xfId="28948"/>
    <cellStyle name="RIGs input cells 3 2 4 2" xfId="28949"/>
    <cellStyle name="RIGs input cells 3 2 4 2 10" xfId="28950"/>
    <cellStyle name="RIGs input cells 3 2 4 2 11" xfId="28951"/>
    <cellStyle name="RIGs input cells 3 2 4 2 12" xfId="28952"/>
    <cellStyle name="RIGs input cells 3 2 4 2 13" xfId="28953"/>
    <cellStyle name="RIGs input cells 3 2 4 2 2" xfId="28954"/>
    <cellStyle name="RIGs input cells 3 2 4 2 3" xfId="28955"/>
    <cellStyle name="RIGs input cells 3 2 4 2 4" xfId="28956"/>
    <cellStyle name="RIGs input cells 3 2 4 2 5" xfId="28957"/>
    <cellStyle name="RIGs input cells 3 2 4 2 6" xfId="28958"/>
    <cellStyle name="RIGs input cells 3 2 4 2 7" xfId="28959"/>
    <cellStyle name="RIGs input cells 3 2 4 2 8" xfId="28960"/>
    <cellStyle name="RIGs input cells 3 2 4 2 9" xfId="28961"/>
    <cellStyle name="RIGs input cells 3 2 4 20" xfId="28962"/>
    <cellStyle name="RIGs input cells 3 2 4 21" xfId="28963"/>
    <cellStyle name="RIGs input cells 3 2 4 22" xfId="28964"/>
    <cellStyle name="RIGs input cells 3 2 4 23" xfId="28965"/>
    <cellStyle name="RIGs input cells 3 2 4 24" xfId="28966"/>
    <cellStyle name="RIGs input cells 3 2 4 25" xfId="28967"/>
    <cellStyle name="RIGs input cells 3 2 4 26" xfId="28968"/>
    <cellStyle name="RIGs input cells 3 2 4 27" xfId="28969"/>
    <cellStyle name="RIGs input cells 3 2 4 28" xfId="28970"/>
    <cellStyle name="RIGs input cells 3 2 4 29" xfId="28971"/>
    <cellStyle name="RIGs input cells 3 2 4 3" xfId="28972"/>
    <cellStyle name="RIGs input cells 3 2 4 30" xfId="28973"/>
    <cellStyle name="RIGs input cells 3 2 4 31" xfId="28974"/>
    <cellStyle name="RIGs input cells 3 2 4 32" xfId="28975"/>
    <cellStyle name="RIGs input cells 3 2 4 33" xfId="28976"/>
    <cellStyle name="RIGs input cells 3 2 4 34" xfId="28977"/>
    <cellStyle name="RIGs input cells 3 2 4 4" xfId="28978"/>
    <cellStyle name="RIGs input cells 3 2 4 5" xfId="28979"/>
    <cellStyle name="RIGs input cells 3 2 4 6" xfId="28980"/>
    <cellStyle name="RIGs input cells 3 2 4 7" xfId="28981"/>
    <cellStyle name="RIGs input cells 3 2 4 8" xfId="28982"/>
    <cellStyle name="RIGs input cells 3 2 4 9" xfId="28983"/>
    <cellStyle name="RIGs input cells 3 2 5" xfId="28984"/>
    <cellStyle name="RIGs input cells 3 2 5 10" xfId="28985"/>
    <cellStyle name="RIGs input cells 3 2 5 11" xfId="28986"/>
    <cellStyle name="RIGs input cells 3 2 5 12" xfId="28987"/>
    <cellStyle name="RIGs input cells 3 2 5 13" xfId="28988"/>
    <cellStyle name="RIGs input cells 3 2 5 14" xfId="28989"/>
    <cellStyle name="RIGs input cells 3 2 5 15" xfId="28990"/>
    <cellStyle name="RIGs input cells 3 2 5 16" xfId="28991"/>
    <cellStyle name="RIGs input cells 3 2 5 17" xfId="28992"/>
    <cellStyle name="RIGs input cells 3 2 5 18" xfId="28993"/>
    <cellStyle name="RIGs input cells 3 2 5 19" xfId="28994"/>
    <cellStyle name="RIGs input cells 3 2 5 2" xfId="28995"/>
    <cellStyle name="RIGs input cells 3 2 5 2 10" xfId="28996"/>
    <cellStyle name="RIGs input cells 3 2 5 2 11" xfId="28997"/>
    <cellStyle name="RIGs input cells 3 2 5 2 12" xfId="28998"/>
    <cellStyle name="RIGs input cells 3 2 5 2 13" xfId="28999"/>
    <cellStyle name="RIGs input cells 3 2 5 2 2" xfId="29000"/>
    <cellStyle name="RIGs input cells 3 2 5 2 3" xfId="29001"/>
    <cellStyle name="RIGs input cells 3 2 5 2 4" xfId="29002"/>
    <cellStyle name="RIGs input cells 3 2 5 2 5" xfId="29003"/>
    <cellStyle name="RIGs input cells 3 2 5 2 6" xfId="29004"/>
    <cellStyle name="RIGs input cells 3 2 5 2 7" xfId="29005"/>
    <cellStyle name="RIGs input cells 3 2 5 2 8" xfId="29006"/>
    <cellStyle name="RIGs input cells 3 2 5 2 9" xfId="29007"/>
    <cellStyle name="RIGs input cells 3 2 5 20" xfId="29008"/>
    <cellStyle name="RIGs input cells 3 2 5 21" xfId="29009"/>
    <cellStyle name="RIGs input cells 3 2 5 22" xfId="29010"/>
    <cellStyle name="RIGs input cells 3 2 5 23" xfId="29011"/>
    <cellStyle name="RIGs input cells 3 2 5 24" xfId="29012"/>
    <cellStyle name="RIGs input cells 3 2 5 25" xfId="29013"/>
    <cellStyle name="RIGs input cells 3 2 5 26" xfId="29014"/>
    <cellStyle name="RIGs input cells 3 2 5 27" xfId="29015"/>
    <cellStyle name="RIGs input cells 3 2 5 28" xfId="29016"/>
    <cellStyle name="RIGs input cells 3 2 5 29" xfId="29017"/>
    <cellStyle name="RIGs input cells 3 2 5 3" xfId="29018"/>
    <cellStyle name="RIGs input cells 3 2 5 30" xfId="29019"/>
    <cellStyle name="RIGs input cells 3 2 5 31" xfId="29020"/>
    <cellStyle name="RIGs input cells 3 2 5 32" xfId="29021"/>
    <cellStyle name="RIGs input cells 3 2 5 33" xfId="29022"/>
    <cellStyle name="RIGs input cells 3 2 5 34" xfId="29023"/>
    <cellStyle name="RIGs input cells 3 2 5 4" xfId="29024"/>
    <cellStyle name="RIGs input cells 3 2 5 5" xfId="29025"/>
    <cellStyle name="RIGs input cells 3 2 5 6" xfId="29026"/>
    <cellStyle name="RIGs input cells 3 2 5 7" xfId="29027"/>
    <cellStyle name="RIGs input cells 3 2 5 8" xfId="29028"/>
    <cellStyle name="RIGs input cells 3 2 5 9" xfId="29029"/>
    <cellStyle name="RIGs input cells 3 2 6" xfId="29030"/>
    <cellStyle name="RIGs input cells 3 2 6 10" xfId="29031"/>
    <cellStyle name="RIGs input cells 3 2 6 11" xfId="29032"/>
    <cellStyle name="RIGs input cells 3 2 6 12" xfId="29033"/>
    <cellStyle name="RIGs input cells 3 2 6 13" xfId="29034"/>
    <cellStyle name="RIGs input cells 3 2 6 2" xfId="29035"/>
    <cellStyle name="RIGs input cells 3 2 6 3" xfId="29036"/>
    <cellStyle name="RIGs input cells 3 2 6 4" xfId="29037"/>
    <cellStyle name="RIGs input cells 3 2 6 5" xfId="29038"/>
    <cellStyle name="RIGs input cells 3 2 6 6" xfId="29039"/>
    <cellStyle name="RIGs input cells 3 2 6 7" xfId="29040"/>
    <cellStyle name="RIGs input cells 3 2 6 8" xfId="29041"/>
    <cellStyle name="RIGs input cells 3 2 6 9" xfId="29042"/>
    <cellStyle name="RIGs input cells 3 2 7" xfId="29043"/>
    <cellStyle name="RIGs input cells 3 2 8" xfId="29044"/>
    <cellStyle name="RIGs input cells 3 2 9" xfId="29045"/>
    <cellStyle name="RIGs input cells 3 2_1.3s Accounting C Costs Scots" xfId="29046"/>
    <cellStyle name="RIGs input cells 3 20" xfId="29047"/>
    <cellStyle name="RIGs input cells 3 21" xfId="29048"/>
    <cellStyle name="RIGs input cells 3 22" xfId="29049"/>
    <cellStyle name="RIGs input cells 3 23" xfId="29050"/>
    <cellStyle name="RIGs input cells 3 24" xfId="29051"/>
    <cellStyle name="RIGs input cells 3 25" xfId="29052"/>
    <cellStyle name="RIGs input cells 3 26" xfId="29053"/>
    <cellStyle name="RIGs input cells 3 27" xfId="29054"/>
    <cellStyle name="RIGs input cells 3 28" xfId="29055"/>
    <cellStyle name="RIGs input cells 3 29" xfId="29056"/>
    <cellStyle name="RIGs input cells 3 3" xfId="29057"/>
    <cellStyle name="RIGs input cells 3 3 10" xfId="29058"/>
    <cellStyle name="RIGs input cells 3 3 11" xfId="29059"/>
    <cellStyle name="RIGs input cells 3 3 12" xfId="29060"/>
    <cellStyle name="RIGs input cells 3 3 13" xfId="29061"/>
    <cellStyle name="RIGs input cells 3 3 14" xfId="29062"/>
    <cellStyle name="RIGs input cells 3 3 15" xfId="29063"/>
    <cellStyle name="RIGs input cells 3 3 16" xfId="29064"/>
    <cellStyle name="RIGs input cells 3 3 17" xfId="29065"/>
    <cellStyle name="RIGs input cells 3 3 18" xfId="29066"/>
    <cellStyle name="RIGs input cells 3 3 19" xfId="29067"/>
    <cellStyle name="RIGs input cells 3 3 2" xfId="29068"/>
    <cellStyle name="RIGs input cells 3 3 2 10" xfId="29069"/>
    <cellStyle name="RIGs input cells 3 3 2 11" xfId="29070"/>
    <cellStyle name="RIGs input cells 3 3 2 12" xfId="29071"/>
    <cellStyle name="RIGs input cells 3 3 2 13" xfId="29072"/>
    <cellStyle name="RIGs input cells 3 3 2 14" xfId="29073"/>
    <cellStyle name="RIGs input cells 3 3 2 15" xfId="29074"/>
    <cellStyle name="RIGs input cells 3 3 2 16" xfId="29075"/>
    <cellStyle name="RIGs input cells 3 3 2 17" xfId="29076"/>
    <cellStyle name="RIGs input cells 3 3 2 18" xfId="29077"/>
    <cellStyle name="RIGs input cells 3 3 2 19" xfId="29078"/>
    <cellStyle name="RIGs input cells 3 3 2 2" xfId="29079"/>
    <cellStyle name="RIGs input cells 3 3 2 2 10" xfId="29080"/>
    <cellStyle name="RIGs input cells 3 3 2 2 11" xfId="29081"/>
    <cellStyle name="RIGs input cells 3 3 2 2 12" xfId="29082"/>
    <cellStyle name="RIGs input cells 3 3 2 2 13" xfId="29083"/>
    <cellStyle name="RIGs input cells 3 3 2 2 14" xfId="29084"/>
    <cellStyle name="RIGs input cells 3 3 2 2 15" xfId="29085"/>
    <cellStyle name="RIGs input cells 3 3 2 2 16" xfId="29086"/>
    <cellStyle name="RIGs input cells 3 3 2 2 17" xfId="29087"/>
    <cellStyle name="RIGs input cells 3 3 2 2 18" xfId="29088"/>
    <cellStyle name="RIGs input cells 3 3 2 2 19" xfId="29089"/>
    <cellStyle name="RIGs input cells 3 3 2 2 2" xfId="29090"/>
    <cellStyle name="RIGs input cells 3 3 2 2 2 10" xfId="29091"/>
    <cellStyle name="RIGs input cells 3 3 2 2 2 11" xfId="29092"/>
    <cellStyle name="RIGs input cells 3 3 2 2 2 12" xfId="29093"/>
    <cellStyle name="RIGs input cells 3 3 2 2 2 13" xfId="29094"/>
    <cellStyle name="RIGs input cells 3 3 2 2 2 2" xfId="29095"/>
    <cellStyle name="RIGs input cells 3 3 2 2 2 3" xfId="29096"/>
    <cellStyle name="RIGs input cells 3 3 2 2 2 4" xfId="29097"/>
    <cellStyle name="RIGs input cells 3 3 2 2 2 5" xfId="29098"/>
    <cellStyle name="RIGs input cells 3 3 2 2 2 6" xfId="29099"/>
    <cellStyle name="RIGs input cells 3 3 2 2 2 7" xfId="29100"/>
    <cellStyle name="RIGs input cells 3 3 2 2 2 8" xfId="29101"/>
    <cellStyle name="RIGs input cells 3 3 2 2 2 9" xfId="29102"/>
    <cellStyle name="RIGs input cells 3 3 2 2 20" xfId="29103"/>
    <cellStyle name="RIGs input cells 3 3 2 2 21" xfId="29104"/>
    <cellStyle name="RIGs input cells 3 3 2 2 22" xfId="29105"/>
    <cellStyle name="RIGs input cells 3 3 2 2 23" xfId="29106"/>
    <cellStyle name="RIGs input cells 3 3 2 2 24" xfId="29107"/>
    <cellStyle name="RIGs input cells 3 3 2 2 25" xfId="29108"/>
    <cellStyle name="RIGs input cells 3 3 2 2 26" xfId="29109"/>
    <cellStyle name="RIGs input cells 3 3 2 2 27" xfId="29110"/>
    <cellStyle name="RIGs input cells 3 3 2 2 28" xfId="29111"/>
    <cellStyle name="RIGs input cells 3 3 2 2 29" xfId="29112"/>
    <cellStyle name="RIGs input cells 3 3 2 2 3" xfId="29113"/>
    <cellStyle name="RIGs input cells 3 3 2 2 30" xfId="29114"/>
    <cellStyle name="RIGs input cells 3 3 2 2 31" xfId="29115"/>
    <cellStyle name="RIGs input cells 3 3 2 2 32" xfId="29116"/>
    <cellStyle name="RIGs input cells 3 3 2 2 33" xfId="29117"/>
    <cellStyle name="RIGs input cells 3 3 2 2 34" xfId="29118"/>
    <cellStyle name="RIGs input cells 3 3 2 2 4" xfId="29119"/>
    <cellStyle name="RIGs input cells 3 3 2 2 5" xfId="29120"/>
    <cellStyle name="RIGs input cells 3 3 2 2 6" xfId="29121"/>
    <cellStyle name="RIGs input cells 3 3 2 2 7" xfId="29122"/>
    <cellStyle name="RIGs input cells 3 3 2 2 8" xfId="29123"/>
    <cellStyle name="RIGs input cells 3 3 2 2 9" xfId="29124"/>
    <cellStyle name="RIGs input cells 3 3 2 20" xfId="29125"/>
    <cellStyle name="RIGs input cells 3 3 2 21" xfId="29126"/>
    <cellStyle name="RIGs input cells 3 3 2 22" xfId="29127"/>
    <cellStyle name="RIGs input cells 3 3 2 23" xfId="29128"/>
    <cellStyle name="RIGs input cells 3 3 2 24" xfId="29129"/>
    <cellStyle name="RIGs input cells 3 3 2 25" xfId="29130"/>
    <cellStyle name="RIGs input cells 3 3 2 26" xfId="29131"/>
    <cellStyle name="RIGs input cells 3 3 2 27" xfId="29132"/>
    <cellStyle name="RIGs input cells 3 3 2 28" xfId="29133"/>
    <cellStyle name="RIGs input cells 3 3 2 29" xfId="29134"/>
    <cellStyle name="RIGs input cells 3 3 2 3" xfId="29135"/>
    <cellStyle name="RIGs input cells 3 3 2 3 10" xfId="29136"/>
    <cellStyle name="RIGs input cells 3 3 2 3 11" xfId="29137"/>
    <cellStyle name="RIGs input cells 3 3 2 3 12" xfId="29138"/>
    <cellStyle name="RIGs input cells 3 3 2 3 13" xfId="29139"/>
    <cellStyle name="RIGs input cells 3 3 2 3 2" xfId="29140"/>
    <cellStyle name="RIGs input cells 3 3 2 3 3" xfId="29141"/>
    <cellStyle name="RIGs input cells 3 3 2 3 4" xfId="29142"/>
    <cellStyle name="RIGs input cells 3 3 2 3 5" xfId="29143"/>
    <cellStyle name="RIGs input cells 3 3 2 3 6" xfId="29144"/>
    <cellStyle name="RIGs input cells 3 3 2 3 7" xfId="29145"/>
    <cellStyle name="RIGs input cells 3 3 2 3 8" xfId="29146"/>
    <cellStyle name="RIGs input cells 3 3 2 3 9" xfId="29147"/>
    <cellStyle name="RIGs input cells 3 3 2 30" xfId="29148"/>
    <cellStyle name="RIGs input cells 3 3 2 31" xfId="29149"/>
    <cellStyle name="RIGs input cells 3 3 2 32" xfId="29150"/>
    <cellStyle name="RIGs input cells 3 3 2 33" xfId="29151"/>
    <cellStyle name="RIGs input cells 3 3 2 34" xfId="29152"/>
    <cellStyle name="RIGs input cells 3 3 2 35" xfId="29153"/>
    <cellStyle name="RIGs input cells 3 3 2 4" xfId="29154"/>
    <cellStyle name="RIGs input cells 3 3 2 5" xfId="29155"/>
    <cellStyle name="RIGs input cells 3 3 2 6" xfId="29156"/>
    <cellStyle name="RIGs input cells 3 3 2 7" xfId="29157"/>
    <cellStyle name="RIGs input cells 3 3 2 8" xfId="29158"/>
    <cellStyle name="RIGs input cells 3 3 2 9" xfId="29159"/>
    <cellStyle name="RIGs input cells 3 3 2_4 28 1_Asst_Health_Crit_AllTO_RIIO_20110714pm" xfId="29160"/>
    <cellStyle name="RIGs input cells 3 3 20" xfId="29161"/>
    <cellStyle name="RIGs input cells 3 3 21" xfId="29162"/>
    <cellStyle name="RIGs input cells 3 3 22" xfId="29163"/>
    <cellStyle name="RIGs input cells 3 3 23" xfId="29164"/>
    <cellStyle name="RIGs input cells 3 3 24" xfId="29165"/>
    <cellStyle name="RIGs input cells 3 3 25" xfId="29166"/>
    <cellStyle name="RIGs input cells 3 3 26" xfId="29167"/>
    <cellStyle name="RIGs input cells 3 3 27" xfId="29168"/>
    <cellStyle name="RIGs input cells 3 3 28" xfId="29169"/>
    <cellStyle name="RIGs input cells 3 3 29" xfId="29170"/>
    <cellStyle name="RIGs input cells 3 3 3" xfId="29171"/>
    <cellStyle name="RIGs input cells 3 3 3 10" xfId="29172"/>
    <cellStyle name="RIGs input cells 3 3 3 11" xfId="29173"/>
    <cellStyle name="RIGs input cells 3 3 3 12" xfId="29174"/>
    <cellStyle name="RIGs input cells 3 3 3 13" xfId="29175"/>
    <cellStyle name="RIGs input cells 3 3 3 14" xfId="29176"/>
    <cellStyle name="RIGs input cells 3 3 3 15" xfId="29177"/>
    <cellStyle name="RIGs input cells 3 3 3 16" xfId="29178"/>
    <cellStyle name="RIGs input cells 3 3 3 17" xfId="29179"/>
    <cellStyle name="RIGs input cells 3 3 3 18" xfId="29180"/>
    <cellStyle name="RIGs input cells 3 3 3 19" xfId="29181"/>
    <cellStyle name="RIGs input cells 3 3 3 2" xfId="29182"/>
    <cellStyle name="RIGs input cells 3 3 3 2 10" xfId="29183"/>
    <cellStyle name="RIGs input cells 3 3 3 2 11" xfId="29184"/>
    <cellStyle name="RIGs input cells 3 3 3 2 12" xfId="29185"/>
    <cellStyle name="RIGs input cells 3 3 3 2 13" xfId="29186"/>
    <cellStyle name="RIGs input cells 3 3 3 2 2" xfId="29187"/>
    <cellStyle name="RIGs input cells 3 3 3 2 3" xfId="29188"/>
    <cellStyle name="RIGs input cells 3 3 3 2 4" xfId="29189"/>
    <cellStyle name="RIGs input cells 3 3 3 2 5" xfId="29190"/>
    <cellStyle name="RIGs input cells 3 3 3 2 6" xfId="29191"/>
    <cellStyle name="RIGs input cells 3 3 3 2 7" xfId="29192"/>
    <cellStyle name="RIGs input cells 3 3 3 2 8" xfId="29193"/>
    <cellStyle name="RIGs input cells 3 3 3 2 9" xfId="29194"/>
    <cellStyle name="RIGs input cells 3 3 3 20" xfId="29195"/>
    <cellStyle name="RIGs input cells 3 3 3 21" xfId="29196"/>
    <cellStyle name="RIGs input cells 3 3 3 22" xfId="29197"/>
    <cellStyle name="RIGs input cells 3 3 3 23" xfId="29198"/>
    <cellStyle name="RIGs input cells 3 3 3 24" xfId="29199"/>
    <cellStyle name="RIGs input cells 3 3 3 25" xfId="29200"/>
    <cellStyle name="RIGs input cells 3 3 3 26" xfId="29201"/>
    <cellStyle name="RIGs input cells 3 3 3 27" xfId="29202"/>
    <cellStyle name="RIGs input cells 3 3 3 28" xfId="29203"/>
    <cellStyle name="RIGs input cells 3 3 3 29" xfId="29204"/>
    <cellStyle name="RIGs input cells 3 3 3 3" xfId="29205"/>
    <cellStyle name="RIGs input cells 3 3 3 30" xfId="29206"/>
    <cellStyle name="RIGs input cells 3 3 3 31" xfId="29207"/>
    <cellStyle name="RIGs input cells 3 3 3 32" xfId="29208"/>
    <cellStyle name="RIGs input cells 3 3 3 33" xfId="29209"/>
    <cellStyle name="RIGs input cells 3 3 3 34" xfId="29210"/>
    <cellStyle name="RIGs input cells 3 3 3 4" xfId="29211"/>
    <cellStyle name="RIGs input cells 3 3 3 5" xfId="29212"/>
    <cellStyle name="RIGs input cells 3 3 3 6" xfId="29213"/>
    <cellStyle name="RIGs input cells 3 3 3 7" xfId="29214"/>
    <cellStyle name="RIGs input cells 3 3 3 8" xfId="29215"/>
    <cellStyle name="RIGs input cells 3 3 3 9" xfId="29216"/>
    <cellStyle name="RIGs input cells 3 3 30" xfId="29217"/>
    <cellStyle name="RIGs input cells 3 3 31" xfId="29218"/>
    <cellStyle name="RIGs input cells 3 3 32" xfId="29219"/>
    <cellStyle name="RIGs input cells 3 3 33" xfId="29220"/>
    <cellStyle name="RIGs input cells 3 3 34" xfId="29221"/>
    <cellStyle name="RIGs input cells 3 3 35" xfId="29222"/>
    <cellStyle name="RIGs input cells 3 3 36" xfId="29223"/>
    <cellStyle name="RIGs input cells 3 3 37" xfId="29224"/>
    <cellStyle name="RIGs input cells 3 3 38" xfId="29225"/>
    <cellStyle name="RIGs input cells 3 3 4" xfId="29226"/>
    <cellStyle name="RIGs input cells 3 3 4 10" xfId="29227"/>
    <cellStyle name="RIGs input cells 3 3 4 11" xfId="29228"/>
    <cellStyle name="RIGs input cells 3 3 4 12" xfId="29229"/>
    <cellStyle name="RIGs input cells 3 3 4 13" xfId="29230"/>
    <cellStyle name="RIGs input cells 3 3 4 14" xfId="29231"/>
    <cellStyle name="RIGs input cells 3 3 4 15" xfId="29232"/>
    <cellStyle name="RIGs input cells 3 3 4 16" xfId="29233"/>
    <cellStyle name="RIGs input cells 3 3 4 17" xfId="29234"/>
    <cellStyle name="RIGs input cells 3 3 4 18" xfId="29235"/>
    <cellStyle name="RIGs input cells 3 3 4 19" xfId="29236"/>
    <cellStyle name="RIGs input cells 3 3 4 2" xfId="29237"/>
    <cellStyle name="RIGs input cells 3 3 4 2 10" xfId="29238"/>
    <cellStyle name="RIGs input cells 3 3 4 2 11" xfId="29239"/>
    <cellStyle name="RIGs input cells 3 3 4 2 12" xfId="29240"/>
    <cellStyle name="RIGs input cells 3 3 4 2 13" xfId="29241"/>
    <cellStyle name="RIGs input cells 3 3 4 2 2" xfId="29242"/>
    <cellStyle name="RIGs input cells 3 3 4 2 3" xfId="29243"/>
    <cellStyle name="RIGs input cells 3 3 4 2 4" xfId="29244"/>
    <cellStyle name="RIGs input cells 3 3 4 2 5" xfId="29245"/>
    <cellStyle name="RIGs input cells 3 3 4 2 6" xfId="29246"/>
    <cellStyle name="RIGs input cells 3 3 4 2 7" xfId="29247"/>
    <cellStyle name="RIGs input cells 3 3 4 2 8" xfId="29248"/>
    <cellStyle name="RIGs input cells 3 3 4 2 9" xfId="29249"/>
    <cellStyle name="RIGs input cells 3 3 4 20" xfId="29250"/>
    <cellStyle name="RIGs input cells 3 3 4 21" xfId="29251"/>
    <cellStyle name="RIGs input cells 3 3 4 22" xfId="29252"/>
    <cellStyle name="RIGs input cells 3 3 4 23" xfId="29253"/>
    <cellStyle name="RIGs input cells 3 3 4 24" xfId="29254"/>
    <cellStyle name="RIGs input cells 3 3 4 25" xfId="29255"/>
    <cellStyle name="RIGs input cells 3 3 4 26" xfId="29256"/>
    <cellStyle name="RIGs input cells 3 3 4 27" xfId="29257"/>
    <cellStyle name="RIGs input cells 3 3 4 28" xfId="29258"/>
    <cellStyle name="RIGs input cells 3 3 4 29" xfId="29259"/>
    <cellStyle name="RIGs input cells 3 3 4 3" xfId="29260"/>
    <cellStyle name="RIGs input cells 3 3 4 30" xfId="29261"/>
    <cellStyle name="RIGs input cells 3 3 4 31" xfId="29262"/>
    <cellStyle name="RIGs input cells 3 3 4 32" xfId="29263"/>
    <cellStyle name="RIGs input cells 3 3 4 33" xfId="29264"/>
    <cellStyle name="RIGs input cells 3 3 4 34" xfId="29265"/>
    <cellStyle name="RIGs input cells 3 3 4 4" xfId="29266"/>
    <cellStyle name="RIGs input cells 3 3 4 5" xfId="29267"/>
    <cellStyle name="RIGs input cells 3 3 4 6" xfId="29268"/>
    <cellStyle name="RIGs input cells 3 3 4 7" xfId="29269"/>
    <cellStyle name="RIGs input cells 3 3 4 8" xfId="29270"/>
    <cellStyle name="RIGs input cells 3 3 4 9" xfId="29271"/>
    <cellStyle name="RIGs input cells 3 3 5" xfId="29272"/>
    <cellStyle name="RIGs input cells 3 3 5 10" xfId="29273"/>
    <cellStyle name="RIGs input cells 3 3 5 11" xfId="29274"/>
    <cellStyle name="RIGs input cells 3 3 5 12" xfId="29275"/>
    <cellStyle name="RIGs input cells 3 3 5 13" xfId="29276"/>
    <cellStyle name="RIGs input cells 3 3 5 2" xfId="29277"/>
    <cellStyle name="RIGs input cells 3 3 5 3" xfId="29278"/>
    <cellStyle name="RIGs input cells 3 3 5 4" xfId="29279"/>
    <cellStyle name="RIGs input cells 3 3 5 5" xfId="29280"/>
    <cellStyle name="RIGs input cells 3 3 5 6" xfId="29281"/>
    <cellStyle name="RIGs input cells 3 3 5 7" xfId="29282"/>
    <cellStyle name="RIGs input cells 3 3 5 8" xfId="29283"/>
    <cellStyle name="RIGs input cells 3 3 5 9" xfId="29284"/>
    <cellStyle name="RIGs input cells 3 3 6" xfId="29285"/>
    <cellStyle name="RIGs input cells 3 3 7" xfId="29286"/>
    <cellStyle name="RIGs input cells 3 3 8" xfId="29287"/>
    <cellStyle name="RIGs input cells 3 3 9" xfId="29288"/>
    <cellStyle name="RIGs input cells 3 3_4 28 1_Asst_Health_Crit_AllTO_RIIO_20110714pm" xfId="29289"/>
    <cellStyle name="RIGs input cells 3 30" xfId="29290"/>
    <cellStyle name="RIGs input cells 3 31" xfId="29291"/>
    <cellStyle name="RIGs input cells 3 32" xfId="29292"/>
    <cellStyle name="RIGs input cells 3 33" xfId="29293"/>
    <cellStyle name="RIGs input cells 3 34" xfId="29294"/>
    <cellStyle name="RIGs input cells 3 35" xfId="29295"/>
    <cellStyle name="RIGs input cells 3 36" xfId="29296"/>
    <cellStyle name="RIGs input cells 3 37" xfId="29297"/>
    <cellStyle name="RIGs input cells 3 38" xfId="29298"/>
    <cellStyle name="RIGs input cells 3 39" xfId="29299"/>
    <cellStyle name="RIGs input cells 3 4" xfId="29300"/>
    <cellStyle name="RIGs input cells 3 4 10" xfId="29301"/>
    <cellStyle name="RIGs input cells 3 4 11" xfId="29302"/>
    <cellStyle name="RIGs input cells 3 4 12" xfId="29303"/>
    <cellStyle name="RIGs input cells 3 4 13" xfId="29304"/>
    <cellStyle name="RIGs input cells 3 4 14" xfId="29305"/>
    <cellStyle name="RIGs input cells 3 4 15" xfId="29306"/>
    <cellStyle name="RIGs input cells 3 4 16" xfId="29307"/>
    <cellStyle name="RIGs input cells 3 4 17" xfId="29308"/>
    <cellStyle name="RIGs input cells 3 4 18" xfId="29309"/>
    <cellStyle name="RIGs input cells 3 4 19" xfId="29310"/>
    <cellStyle name="RIGs input cells 3 4 2" xfId="29311"/>
    <cellStyle name="RIGs input cells 3 4 2 10" xfId="29312"/>
    <cellStyle name="RIGs input cells 3 4 2 11" xfId="29313"/>
    <cellStyle name="RIGs input cells 3 4 2 12" xfId="29314"/>
    <cellStyle name="RIGs input cells 3 4 2 13" xfId="29315"/>
    <cellStyle name="RIGs input cells 3 4 2 14" xfId="29316"/>
    <cellStyle name="RIGs input cells 3 4 2 15" xfId="29317"/>
    <cellStyle name="RIGs input cells 3 4 2 16" xfId="29318"/>
    <cellStyle name="RIGs input cells 3 4 2 17" xfId="29319"/>
    <cellStyle name="RIGs input cells 3 4 2 18" xfId="29320"/>
    <cellStyle name="RIGs input cells 3 4 2 19" xfId="29321"/>
    <cellStyle name="RIGs input cells 3 4 2 2" xfId="29322"/>
    <cellStyle name="RIGs input cells 3 4 2 2 10" xfId="29323"/>
    <cellStyle name="RIGs input cells 3 4 2 2 11" xfId="29324"/>
    <cellStyle name="RIGs input cells 3 4 2 2 12" xfId="29325"/>
    <cellStyle name="RIGs input cells 3 4 2 2 13" xfId="29326"/>
    <cellStyle name="RIGs input cells 3 4 2 2 2" xfId="29327"/>
    <cellStyle name="RIGs input cells 3 4 2 2 3" xfId="29328"/>
    <cellStyle name="RIGs input cells 3 4 2 2 4" xfId="29329"/>
    <cellStyle name="RIGs input cells 3 4 2 2 5" xfId="29330"/>
    <cellStyle name="RIGs input cells 3 4 2 2 6" xfId="29331"/>
    <cellStyle name="RIGs input cells 3 4 2 2 7" xfId="29332"/>
    <cellStyle name="RIGs input cells 3 4 2 2 8" xfId="29333"/>
    <cellStyle name="RIGs input cells 3 4 2 2 9" xfId="29334"/>
    <cellStyle name="RIGs input cells 3 4 2 20" xfId="29335"/>
    <cellStyle name="RIGs input cells 3 4 2 21" xfId="29336"/>
    <cellStyle name="RIGs input cells 3 4 2 22" xfId="29337"/>
    <cellStyle name="RIGs input cells 3 4 2 23" xfId="29338"/>
    <cellStyle name="RIGs input cells 3 4 2 24" xfId="29339"/>
    <cellStyle name="RIGs input cells 3 4 2 25" xfId="29340"/>
    <cellStyle name="RIGs input cells 3 4 2 26" xfId="29341"/>
    <cellStyle name="RIGs input cells 3 4 2 27" xfId="29342"/>
    <cellStyle name="RIGs input cells 3 4 2 28" xfId="29343"/>
    <cellStyle name="RIGs input cells 3 4 2 29" xfId="29344"/>
    <cellStyle name="RIGs input cells 3 4 2 3" xfId="29345"/>
    <cellStyle name="RIGs input cells 3 4 2 30" xfId="29346"/>
    <cellStyle name="RIGs input cells 3 4 2 31" xfId="29347"/>
    <cellStyle name="RIGs input cells 3 4 2 32" xfId="29348"/>
    <cellStyle name="RIGs input cells 3 4 2 33" xfId="29349"/>
    <cellStyle name="RIGs input cells 3 4 2 34" xfId="29350"/>
    <cellStyle name="RIGs input cells 3 4 2 4" xfId="29351"/>
    <cellStyle name="RIGs input cells 3 4 2 5" xfId="29352"/>
    <cellStyle name="RIGs input cells 3 4 2 6" xfId="29353"/>
    <cellStyle name="RIGs input cells 3 4 2 7" xfId="29354"/>
    <cellStyle name="RIGs input cells 3 4 2 8" xfId="29355"/>
    <cellStyle name="RIGs input cells 3 4 2 9" xfId="29356"/>
    <cellStyle name="RIGs input cells 3 4 20" xfId="29357"/>
    <cellStyle name="RIGs input cells 3 4 21" xfId="29358"/>
    <cellStyle name="RIGs input cells 3 4 22" xfId="29359"/>
    <cellStyle name="RIGs input cells 3 4 23" xfId="29360"/>
    <cellStyle name="RIGs input cells 3 4 24" xfId="29361"/>
    <cellStyle name="RIGs input cells 3 4 25" xfId="29362"/>
    <cellStyle name="RIGs input cells 3 4 26" xfId="29363"/>
    <cellStyle name="RIGs input cells 3 4 27" xfId="29364"/>
    <cellStyle name="RIGs input cells 3 4 28" xfId="29365"/>
    <cellStyle name="RIGs input cells 3 4 29" xfId="29366"/>
    <cellStyle name="RIGs input cells 3 4 3" xfId="29367"/>
    <cellStyle name="RIGs input cells 3 4 3 10" xfId="29368"/>
    <cellStyle name="RIGs input cells 3 4 3 11" xfId="29369"/>
    <cellStyle name="RIGs input cells 3 4 3 12" xfId="29370"/>
    <cellStyle name="RIGs input cells 3 4 3 13" xfId="29371"/>
    <cellStyle name="RIGs input cells 3 4 3 2" xfId="29372"/>
    <cellStyle name="RIGs input cells 3 4 3 3" xfId="29373"/>
    <cellStyle name="RIGs input cells 3 4 3 4" xfId="29374"/>
    <cellStyle name="RIGs input cells 3 4 3 5" xfId="29375"/>
    <cellStyle name="RIGs input cells 3 4 3 6" xfId="29376"/>
    <cellStyle name="RIGs input cells 3 4 3 7" xfId="29377"/>
    <cellStyle name="RIGs input cells 3 4 3 8" xfId="29378"/>
    <cellStyle name="RIGs input cells 3 4 3 9" xfId="29379"/>
    <cellStyle name="RIGs input cells 3 4 30" xfId="29380"/>
    <cellStyle name="RIGs input cells 3 4 31" xfId="29381"/>
    <cellStyle name="RIGs input cells 3 4 32" xfId="29382"/>
    <cellStyle name="RIGs input cells 3 4 33" xfId="29383"/>
    <cellStyle name="RIGs input cells 3 4 34" xfId="29384"/>
    <cellStyle name="RIGs input cells 3 4 35" xfId="29385"/>
    <cellStyle name="RIGs input cells 3 4 4" xfId="29386"/>
    <cellStyle name="RIGs input cells 3 4 5" xfId="29387"/>
    <cellStyle name="RIGs input cells 3 4 6" xfId="29388"/>
    <cellStyle name="RIGs input cells 3 4 7" xfId="29389"/>
    <cellStyle name="RIGs input cells 3 4 8" xfId="29390"/>
    <cellStyle name="RIGs input cells 3 4 9" xfId="29391"/>
    <cellStyle name="RIGs input cells 3 4_4 28 1_Asst_Health_Crit_AllTO_RIIO_20110714pm" xfId="29392"/>
    <cellStyle name="RIGs input cells 3 40" xfId="29393"/>
    <cellStyle name="RIGs input cells 3 41" xfId="29394"/>
    <cellStyle name="RIGs input cells 3 42" xfId="29395"/>
    <cellStyle name="RIGs input cells 3 43" xfId="29396"/>
    <cellStyle name="RIGs input cells 3 44" xfId="29397"/>
    <cellStyle name="RIGs input cells 3 45" xfId="29398"/>
    <cellStyle name="RIGs input cells 3 5" xfId="29399"/>
    <cellStyle name="RIGs input cells 3 5 10" xfId="29400"/>
    <cellStyle name="RIGs input cells 3 5 11" xfId="29401"/>
    <cellStyle name="RIGs input cells 3 5 12" xfId="29402"/>
    <cellStyle name="RIGs input cells 3 5 13" xfId="29403"/>
    <cellStyle name="RIGs input cells 3 5 14" xfId="29404"/>
    <cellStyle name="RIGs input cells 3 5 15" xfId="29405"/>
    <cellStyle name="RIGs input cells 3 5 16" xfId="29406"/>
    <cellStyle name="RIGs input cells 3 5 17" xfId="29407"/>
    <cellStyle name="RIGs input cells 3 5 18" xfId="29408"/>
    <cellStyle name="RIGs input cells 3 5 19" xfId="29409"/>
    <cellStyle name="RIGs input cells 3 5 2" xfId="29410"/>
    <cellStyle name="RIGs input cells 3 5 2 10" xfId="29411"/>
    <cellStyle name="RIGs input cells 3 5 2 11" xfId="29412"/>
    <cellStyle name="RIGs input cells 3 5 2 12" xfId="29413"/>
    <cellStyle name="RIGs input cells 3 5 2 13" xfId="29414"/>
    <cellStyle name="RIGs input cells 3 5 2 2" xfId="29415"/>
    <cellStyle name="RIGs input cells 3 5 2 3" xfId="29416"/>
    <cellStyle name="RIGs input cells 3 5 2 4" xfId="29417"/>
    <cellStyle name="RIGs input cells 3 5 2 5" xfId="29418"/>
    <cellStyle name="RIGs input cells 3 5 2 6" xfId="29419"/>
    <cellStyle name="RIGs input cells 3 5 2 7" xfId="29420"/>
    <cellStyle name="RIGs input cells 3 5 2 8" xfId="29421"/>
    <cellStyle name="RIGs input cells 3 5 2 9" xfId="29422"/>
    <cellStyle name="RIGs input cells 3 5 20" xfId="29423"/>
    <cellStyle name="RIGs input cells 3 5 21" xfId="29424"/>
    <cellStyle name="RIGs input cells 3 5 22" xfId="29425"/>
    <cellStyle name="RIGs input cells 3 5 23" xfId="29426"/>
    <cellStyle name="RIGs input cells 3 5 24" xfId="29427"/>
    <cellStyle name="RIGs input cells 3 5 25" xfId="29428"/>
    <cellStyle name="RIGs input cells 3 5 26" xfId="29429"/>
    <cellStyle name="RIGs input cells 3 5 27" xfId="29430"/>
    <cellStyle name="RIGs input cells 3 5 28" xfId="29431"/>
    <cellStyle name="RIGs input cells 3 5 29" xfId="29432"/>
    <cellStyle name="RIGs input cells 3 5 3" xfId="29433"/>
    <cellStyle name="RIGs input cells 3 5 30" xfId="29434"/>
    <cellStyle name="RIGs input cells 3 5 31" xfId="29435"/>
    <cellStyle name="RIGs input cells 3 5 32" xfId="29436"/>
    <cellStyle name="RIGs input cells 3 5 33" xfId="29437"/>
    <cellStyle name="RIGs input cells 3 5 34" xfId="29438"/>
    <cellStyle name="RIGs input cells 3 5 4" xfId="29439"/>
    <cellStyle name="RIGs input cells 3 5 5" xfId="29440"/>
    <cellStyle name="RIGs input cells 3 5 6" xfId="29441"/>
    <cellStyle name="RIGs input cells 3 5 7" xfId="29442"/>
    <cellStyle name="RIGs input cells 3 5 8" xfId="29443"/>
    <cellStyle name="RIGs input cells 3 5 9" xfId="29444"/>
    <cellStyle name="RIGs input cells 3 6" xfId="29445"/>
    <cellStyle name="RIGs input cells 3 6 10" xfId="29446"/>
    <cellStyle name="RIGs input cells 3 6 11" xfId="29447"/>
    <cellStyle name="RIGs input cells 3 6 12" xfId="29448"/>
    <cellStyle name="RIGs input cells 3 6 13" xfId="29449"/>
    <cellStyle name="RIGs input cells 3 6 14" xfId="29450"/>
    <cellStyle name="RIGs input cells 3 6 15" xfId="29451"/>
    <cellStyle name="RIGs input cells 3 6 16" xfId="29452"/>
    <cellStyle name="RIGs input cells 3 6 17" xfId="29453"/>
    <cellStyle name="RIGs input cells 3 6 18" xfId="29454"/>
    <cellStyle name="RIGs input cells 3 6 19" xfId="29455"/>
    <cellStyle name="RIGs input cells 3 6 2" xfId="29456"/>
    <cellStyle name="RIGs input cells 3 6 2 10" xfId="29457"/>
    <cellStyle name="RIGs input cells 3 6 2 11" xfId="29458"/>
    <cellStyle name="RIGs input cells 3 6 2 12" xfId="29459"/>
    <cellStyle name="RIGs input cells 3 6 2 13" xfId="29460"/>
    <cellStyle name="RIGs input cells 3 6 2 2" xfId="29461"/>
    <cellStyle name="RIGs input cells 3 6 2 3" xfId="29462"/>
    <cellStyle name="RIGs input cells 3 6 2 4" xfId="29463"/>
    <cellStyle name="RIGs input cells 3 6 2 5" xfId="29464"/>
    <cellStyle name="RIGs input cells 3 6 2 6" xfId="29465"/>
    <cellStyle name="RIGs input cells 3 6 2 7" xfId="29466"/>
    <cellStyle name="RIGs input cells 3 6 2 8" xfId="29467"/>
    <cellStyle name="RIGs input cells 3 6 2 9" xfId="29468"/>
    <cellStyle name="RIGs input cells 3 6 20" xfId="29469"/>
    <cellStyle name="RIGs input cells 3 6 21" xfId="29470"/>
    <cellStyle name="RIGs input cells 3 6 22" xfId="29471"/>
    <cellStyle name="RIGs input cells 3 6 23" xfId="29472"/>
    <cellStyle name="RIGs input cells 3 6 24" xfId="29473"/>
    <cellStyle name="RIGs input cells 3 6 25" xfId="29474"/>
    <cellStyle name="RIGs input cells 3 6 26" xfId="29475"/>
    <cellStyle name="RIGs input cells 3 6 27" xfId="29476"/>
    <cellStyle name="RIGs input cells 3 6 28" xfId="29477"/>
    <cellStyle name="RIGs input cells 3 6 29" xfId="29478"/>
    <cellStyle name="RIGs input cells 3 6 3" xfId="29479"/>
    <cellStyle name="RIGs input cells 3 6 30" xfId="29480"/>
    <cellStyle name="RIGs input cells 3 6 31" xfId="29481"/>
    <cellStyle name="RIGs input cells 3 6 32" xfId="29482"/>
    <cellStyle name="RIGs input cells 3 6 33" xfId="29483"/>
    <cellStyle name="RIGs input cells 3 6 34" xfId="29484"/>
    <cellStyle name="RIGs input cells 3 6 4" xfId="29485"/>
    <cellStyle name="RIGs input cells 3 6 5" xfId="29486"/>
    <cellStyle name="RIGs input cells 3 6 6" xfId="29487"/>
    <cellStyle name="RIGs input cells 3 6 7" xfId="29488"/>
    <cellStyle name="RIGs input cells 3 6 8" xfId="29489"/>
    <cellStyle name="RIGs input cells 3 6 9" xfId="29490"/>
    <cellStyle name="RIGs input cells 3 7" xfId="29491"/>
    <cellStyle name="RIGs input cells 3 7 10" xfId="29492"/>
    <cellStyle name="RIGs input cells 3 7 11" xfId="29493"/>
    <cellStyle name="RIGs input cells 3 7 12" xfId="29494"/>
    <cellStyle name="RIGs input cells 3 7 13" xfId="29495"/>
    <cellStyle name="RIGs input cells 3 7 14" xfId="29496"/>
    <cellStyle name="RIGs input cells 3 7 15" xfId="29497"/>
    <cellStyle name="RIGs input cells 3 7 16" xfId="29498"/>
    <cellStyle name="RIGs input cells 3 7 17" xfId="29499"/>
    <cellStyle name="RIGs input cells 3 7 18" xfId="29500"/>
    <cellStyle name="RIGs input cells 3 7 19" xfId="29501"/>
    <cellStyle name="RIGs input cells 3 7 2" xfId="29502"/>
    <cellStyle name="RIGs input cells 3 7 2 10" xfId="29503"/>
    <cellStyle name="RIGs input cells 3 7 2 11" xfId="29504"/>
    <cellStyle name="RIGs input cells 3 7 2 12" xfId="29505"/>
    <cellStyle name="RIGs input cells 3 7 2 13" xfId="29506"/>
    <cellStyle name="RIGs input cells 3 7 2 2" xfId="29507"/>
    <cellStyle name="RIGs input cells 3 7 2 3" xfId="29508"/>
    <cellStyle name="RIGs input cells 3 7 2 4" xfId="29509"/>
    <cellStyle name="RIGs input cells 3 7 2 5" xfId="29510"/>
    <cellStyle name="RIGs input cells 3 7 2 6" xfId="29511"/>
    <cellStyle name="RIGs input cells 3 7 2 7" xfId="29512"/>
    <cellStyle name="RIGs input cells 3 7 2 8" xfId="29513"/>
    <cellStyle name="RIGs input cells 3 7 2 9" xfId="29514"/>
    <cellStyle name="RIGs input cells 3 7 20" xfId="29515"/>
    <cellStyle name="RIGs input cells 3 7 21" xfId="29516"/>
    <cellStyle name="RIGs input cells 3 7 22" xfId="29517"/>
    <cellStyle name="RIGs input cells 3 7 23" xfId="29518"/>
    <cellStyle name="RIGs input cells 3 7 24" xfId="29519"/>
    <cellStyle name="RIGs input cells 3 7 25" xfId="29520"/>
    <cellStyle name="RIGs input cells 3 7 26" xfId="29521"/>
    <cellStyle name="RIGs input cells 3 7 27" xfId="29522"/>
    <cellStyle name="RIGs input cells 3 7 28" xfId="29523"/>
    <cellStyle name="RIGs input cells 3 7 29" xfId="29524"/>
    <cellStyle name="RIGs input cells 3 7 3" xfId="29525"/>
    <cellStyle name="RIGs input cells 3 7 30" xfId="29526"/>
    <cellStyle name="RIGs input cells 3 7 31" xfId="29527"/>
    <cellStyle name="RIGs input cells 3 7 32" xfId="29528"/>
    <cellStyle name="RIGs input cells 3 7 33" xfId="29529"/>
    <cellStyle name="RIGs input cells 3 7 34" xfId="29530"/>
    <cellStyle name="RIGs input cells 3 7 4" xfId="29531"/>
    <cellStyle name="RIGs input cells 3 7 5" xfId="29532"/>
    <cellStyle name="RIGs input cells 3 7 6" xfId="29533"/>
    <cellStyle name="RIGs input cells 3 7 7" xfId="29534"/>
    <cellStyle name="RIGs input cells 3 7 8" xfId="29535"/>
    <cellStyle name="RIGs input cells 3 7 9" xfId="29536"/>
    <cellStyle name="RIGs input cells 3 8" xfId="29537"/>
    <cellStyle name="RIGs input cells 3 8 10" xfId="29538"/>
    <cellStyle name="RIGs input cells 3 8 11" xfId="29539"/>
    <cellStyle name="RIGs input cells 3 8 12" xfId="29540"/>
    <cellStyle name="RIGs input cells 3 8 13" xfId="29541"/>
    <cellStyle name="RIGs input cells 3 8 14" xfId="29542"/>
    <cellStyle name="RIGs input cells 3 8 15" xfId="29543"/>
    <cellStyle name="RIGs input cells 3 8 16" xfId="29544"/>
    <cellStyle name="RIGs input cells 3 8 17" xfId="29545"/>
    <cellStyle name="RIGs input cells 3 8 18" xfId="29546"/>
    <cellStyle name="RIGs input cells 3 8 19" xfId="29547"/>
    <cellStyle name="RIGs input cells 3 8 2" xfId="29548"/>
    <cellStyle name="RIGs input cells 3 8 2 10" xfId="29549"/>
    <cellStyle name="RIGs input cells 3 8 2 11" xfId="29550"/>
    <cellStyle name="RIGs input cells 3 8 2 12" xfId="29551"/>
    <cellStyle name="RIGs input cells 3 8 2 13" xfId="29552"/>
    <cellStyle name="RIGs input cells 3 8 2 2" xfId="29553"/>
    <cellStyle name="RIGs input cells 3 8 2 3" xfId="29554"/>
    <cellStyle name="RIGs input cells 3 8 2 4" xfId="29555"/>
    <cellStyle name="RIGs input cells 3 8 2 5" xfId="29556"/>
    <cellStyle name="RIGs input cells 3 8 2 6" xfId="29557"/>
    <cellStyle name="RIGs input cells 3 8 2 7" xfId="29558"/>
    <cellStyle name="RIGs input cells 3 8 2 8" xfId="29559"/>
    <cellStyle name="RIGs input cells 3 8 2 9" xfId="29560"/>
    <cellStyle name="RIGs input cells 3 8 20" xfId="29561"/>
    <cellStyle name="RIGs input cells 3 8 21" xfId="29562"/>
    <cellStyle name="RIGs input cells 3 8 22" xfId="29563"/>
    <cellStyle name="RIGs input cells 3 8 23" xfId="29564"/>
    <cellStyle name="RIGs input cells 3 8 24" xfId="29565"/>
    <cellStyle name="RIGs input cells 3 8 25" xfId="29566"/>
    <cellStyle name="RIGs input cells 3 8 26" xfId="29567"/>
    <cellStyle name="RIGs input cells 3 8 27" xfId="29568"/>
    <cellStyle name="RIGs input cells 3 8 28" xfId="29569"/>
    <cellStyle name="RIGs input cells 3 8 29" xfId="29570"/>
    <cellStyle name="RIGs input cells 3 8 3" xfId="29571"/>
    <cellStyle name="RIGs input cells 3 8 30" xfId="29572"/>
    <cellStyle name="RIGs input cells 3 8 31" xfId="29573"/>
    <cellStyle name="RIGs input cells 3 8 32" xfId="29574"/>
    <cellStyle name="RIGs input cells 3 8 33" xfId="29575"/>
    <cellStyle name="RIGs input cells 3 8 34" xfId="29576"/>
    <cellStyle name="RIGs input cells 3 8 4" xfId="29577"/>
    <cellStyle name="RIGs input cells 3 8 5" xfId="29578"/>
    <cellStyle name="RIGs input cells 3 8 6" xfId="29579"/>
    <cellStyle name="RIGs input cells 3 8 7" xfId="29580"/>
    <cellStyle name="RIGs input cells 3 8 8" xfId="29581"/>
    <cellStyle name="RIGs input cells 3 8 9" xfId="29582"/>
    <cellStyle name="RIGs input cells 3 9" xfId="29583"/>
    <cellStyle name="RIGs input cells 3 9 10" xfId="29584"/>
    <cellStyle name="RIGs input cells 3 9 11" xfId="29585"/>
    <cellStyle name="RIGs input cells 3 9 12" xfId="29586"/>
    <cellStyle name="RIGs input cells 3 9 13" xfId="29587"/>
    <cellStyle name="RIGs input cells 3 9 14" xfId="29588"/>
    <cellStyle name="RIGs input cells 3 9 15" xfId="29589"/>
    <cellStyle name="RIGs input cells 3 9 16" xfId="29590"/>
    <cellStyle name="RIGs input cells 3 9 17" xfId="29591"/>
    <cellStyle name="RIGs input cells 3 9 18" xfId="29592"/>
    <cellStyle name="RIGs input cells 3 9 19" xfId="29593"/>
    <cellStyle name="RIGs input cells 3 9 2" xfId="29594"/>
    <cellStyle name="RIGs input cells 3 9 2 10" xfId="29595"/>
    <cellStyle name="RIGs input cells 3 9 2 11" xfId="29596"/>
    <cellStyle name="RIGs input cells 3 9 2 12" xfId="29597"/>
    <cellStyle name="RIGs input cells 3 9 2 13" xfId="29598"/>
    <cellStyle name="RIGs input cells 3 9 2 2" xfId="29599"/>
    <cellStyle name="RIGs input cells 3 9 2 3" xfId="29600"/>
    <cellStyle name="RIGs input cells 3 9 2 4" xfId="29601"/>
    <cellStyle name="RIGs input cells 3 9 2 5" xfId="29602"/>
    <cellStyle name="RIGs input cells 3 9 2 6" xfId="29603"/>
    <cellStyle name="RIGs input cells 3 9 2 7" xfId="29604"/>
    <cellStyle name="RIGs input cells 3 9 2 8" xfId="29605"/>
    <cellStyle name="RIGs input cells 3 9 2 9" xfId="29606"/>
    <cellStyle name="RIGs input cells 3 9 20" xfId="29607"/>
    <cellStyle name="RIGs input cells 3 9 21" xfId="29608"/>
    <cellStyle name="RIGs input cells 3 9 22" xfId="29609"/>
    <cellStyle name="RIGs input cells 3 9 23" xfId="29610"/>
    <cellStyle name="RIGs input cells 3 9 24" xfId="29611"/>
    <cellStyle name="RIGs input cells 3 9 25" xfId="29612"/>
    <cellStyle name="RIGs input cells 3 9 26" xfId="29613"/>
    <cellStyle name="RIGs input cells 3 9 27" xfId="29614"/>
    <cellStyle name="RIGs input cells 3 9 28" xfId="29615"/>
    <cellStyle name="RIGs input cells 3 9 29" xfId="29616"/>
    <cellStyle name="RIGs input cells 3 9 3" xfId="29617"/>
    <cellStyle name="RIGs input cells 3 9 30" xfId="29618"/>
    <cellStyle name="RIGs input cells 3 9 31" xfId="29619"/>
    <cellStyle name="RIGs input cells 3 9 32" xfId="29620"/>
    <cellStyle name="RIGs input cells 3 9 33" xfId="29621"/>
    <cellStyle name="RIGs input cells 3 9 34" xfId="29622"/>
    <cellStyle name="RIGs input cells 3 9 4" xfId="29623"/>
    <cellStyle name="RIGs input cells 3 9 5" xfId="29624"/>
    <cellStyle name="RIGs input cells 3 9 6" xfId="29625"/>
    <cellStyle name="RIGs input cells 3 9 7" xfId="29626"/>
    <cellStyle name="RIGs input cells 3 9 8" xfId="29627"/>
    <cellStyle name="RIGs input cells 3 9 9" xfId="29628"/>
    <cellStyle name="RIGs input cells 3_1.3s Accounting C Costs Scots" xfId="29629"/>
    <cellStyle name="RIGs input cells 30" xfId="29630"/>
    <cellStyle name="RIGs input cells 31" xfId="29631"/>
    <cellStyle name="RIGs input cells 32" xfId="29632"/>
    <cellStyle name="RIGs input cells 33" xfId="29633"/>
    <cellStyle name="RIGs input cells 34" xfId="29634"/>
    <cellStyle name="RIGs input cells 35" xfId="29635"/>
    <cellStyle name="RIGs input cells 36" xfId="29636"/>
    <cellStyle name="RIGs input cells 37" xfId="29637"/>
    <cellStyle name="RIGs input cells 38" xfId="29638"/>
    <cellStyle name="RIGs input cells 39" xfId="29639"/>
    <cellStyle name="RIGs input cells 4" xfId="29640"/>
    <cellStyle name="RIGs input cells 4 10" xfId="29641"/>
    <cellStyle name="RIGs input cells 4 11" xfId="29642"/>
    <cellStyle name="RIGs input cells 4 12" xfId="29643"/>
    <cellStyle name="RIGs input cells 4 13" xfId="29644"/>
    <cellStyle name="RIGs input cells 4 14" xfId="29645"/>
    <cellStyle name="RIGs input cells 4 15" xfId="29646"/>
    <cellStyle name="RIGs input cells 4 16" xfId="29647"/>
    <cellStyle name="RIGs input cells 4 17" xfId="29648"/>
    <cellStyle name="RIGs input cells 4 18" xfId="29649"/>
    <cellStyle name="RIGs input cells 4 19" xfId="29650"/>
    <cellStyle name="RIGs input cells 4 2" xfId="29651"/>
    <cellStyle name="RIGs input cells 4 2 10" xfId="29652"/>
    <cellStyle name="RIGs input cells 4 2 11" xfId="29653"/>
    <cellStyle name="RIGs input cells 4 2 12" xfId="29654"/>
    <cellStyle name="RIGs input cells 4 2 13" xfId="29655"/>
    <cellStyle name="RIGs input cells 4 2 14" xfId="29656"/>
    <cellStyle name="RIGs input cells 4 2 15" xfId="29657"/>
    <cellStyle name="RIGs input cells 4 2 16" xfId="29658"/>
    <cellStyle name="RIGs input cells 4 2 17" xfId="29659"/>
    <cellStyle name="RIGs input cells 4 2 18" xfId="29660"/>
    <cellStyle name="RIGs input cells 4 2 19" xfId="29661"/>
    <cellStyle name="RIGs input cells 4 2 2" xfId="29662"/>
    <cellStyle name="RIGs input cells 4 2 2 10" xfId="29663"/>
    <cellStyle name="RIGs input cells 4 2 2 11" xfId="29664"/>
    <cellStyle name="RIGs input cells 4 2 2 12" xfId="29665"/>
    <cellStyle name="RIGs input cells 4 2 2 13" xfId="29666"/>
    <cellStyle name="RIGs input cells 4 2 2 14" xfId="29667"/>
    <cellStyle name="RIGs input cells 4 2 2 15" xfId="29668"/>
    <cellStyle name="RIGs input cells 4 2 2 16" xfId="29669"/>
    <cellStyle name="RIGs input cells 4 2 2 17" xfId="29670"/>
    <cellStyle name="RIGs input cells 4 2 2 18" xfId="29671"/>
    <cellStyle name="RIGs input cells 4 2 2 19" xfId="29672"/>
    <cellStyle name="RIGs input cells 4 2 2 2" xfId="29673"/>
    <cellStyle name="RIGs input cells 4 2 2 2 10" xfId="29674"/>
    <cellStyle name="RIGs input cells 4 2 2 2 11" xfId="29675"/>
    <cellStyle name="RIGs input cells 4 2 2 2 12" xfId="29676"/>
    <cellStyle name="RIGs input cells 4 2 2 2 13" xfId="29677"/>
    <cellStyle name="RIGs input cells 4 2 2 2 14" xfId="29678"/>
    <cellStyle name="RIGs input cells 4 2 2 2 15" xfId="29679"/>
    <cellStyle name="RIGs input cells 4 2 2 2 16" xfId="29680"/>
    <cellStyle name="RIGs input cells 4 2 2 2 17" xfId="29681"/>
    <cellStyle name="RIGs input cells 4 2 2 2 18" xfId="29682"/>
    <cellStyle name="RIGs input cells 4 2 2 2 19" xfId="29683"/>
    <cellStyle name="RIGs input cells 4 2 2 2 2" xfId="29684"/>
    <cellStyle name="RIGs input cells 4 2 2 2 2 10" xfId="29685"/>
    <cellStyle name="RIGs input cells 4 2 2 2 2 11" xfId="29686"/>
    <cellStyle name="RIGs input cells 4 2 2 2 2 12" xfId="29687"/>
    <cellStyle name="RIGs input cells 4 2 2 2 2 13" xfId="29688"/>
    <cellStyle name="RIGs input cells 4 2 2 2 2 14" xfId="29689"/>
    <cellStyle name="RIGs input cells 4 2 2 2 2 15" xfId="29690"/>
    <cellStyle name="RIGs input cells 4 2 2 2 2 16" xfId="29691"/>
    <cellStyle name="RIGs input cells 4 2 2 2 2 17" xfId="29692"/>
    <cellStyle name="RIGs input cells 4 2 2 2 2 18" xfId="29693"/>
    <cellStyle name="RIGs input cells 4 2 2 2 2 19" xfId="29694"/>
    <cellStyle name="RIGs input cells 4 2 2 2 2 2" xfId="29695"/>
    <cellStyle name="RIGs input cells 4 2 2 2 2 2 10" xfId="29696"/>
    <cellStyle name="RIGs input cells 4 2 2 2 2 2 11" xfId="29697"/>
    <cellStyle name="RIGs input cells 4 2 2 2 2 2 12" xfId="29698"/>
    <cellStyle name="RIGs input cells 4 2 2 2 2 2 13" xfId="29699"/>
    <cellStyle name="RIGs input cells 4 2 2 2 2 2 2" xfId="29700"/>
    <cellStyle name="RIGs input cells 4 2 2 2 2 2 3" xfId="29701"/>
    <cellStyle name="RIGs input cells 4 2 2 2 2 2 4" xfId="29702"/>
    <cellStyle name="RIGs input cells 4 2 2 2 2 2 5" xfId="29703"/>
    <cellStyle name="RIGs input cells 4 2 2 2 2 2 6" xfId="29704"/>
    <cellStyle name="RIGs input cells 4 2 2 2 2 2 7" xfId="29705"/>
    <cellStyle name="RIGs input cells 4 2 2 2 2 2 8" xfId="29706"/>
    <cellStyle name="RIGs input cells 4 2 2 2 2 2 9" xfId="29707"/>
    <cellStyle name="RIGs input cells 4 2 2 2 2 20" xfId="29708"/>
    <cellStyle name="RIGs input cells 4 2 2 2 2 21" xfId="29709"/>
    <cellStyle name="RIGs input cells 4 2 2 2 2 22" xfId="29710"/>
    <cellStyle name="RIGs input cells 4 2 2 2 2 23" xfId="29711"/>
    <cellStyle name="RIGs input cells 4 2 2 2 2 24" xfId="29712"/>
    <cellStyle name="RIGs input cells 4 2 2 2 2 25" xfId="29713"/>
    <cellStyle name="RIGs input cells 4 2 2 2 2 26" xfId="29714"/>
    <cellStyle name="RIGs input cells 4 2 2 2 2 27" xfId="29715"/>
    <cellStyle name="RIGs input cells 4 2 2 2 2 28" xfId="29716"/>
    <cellStyle name="RIGs input cells 4 2 2 2 2 29" xfId="29717"/>
    <cellStyle name="RIGs input cells 4 2 2 2 2 3" xfId="29718"/>
    <cellStyle name="RIGs input cells 4 2 2 2 2 30" xfId="29719"/>
    <cellStyle name="RIGs input cells 4 2 2 2 2 31" xfId="29720"/>
    <cellStyle name="RIGs input cells 4 2 2 2 2 32" xfId="29721"/>
    <cellStyle name="RIGs input cells 4 2 2 2 2 33" xfId="29722"/>
    <cellStyle name="RIGs input cells 4 2 2 2 2 34" xfId="29723"/>
    <cellStyle name="RIGs input cells 4 2 2 2 2 4" xfId="29724"/>
    <cellStyle name="RIGs input cells 4 2 2 2 2 5" xfId="29725"/>
    <cellStyle name="RIGs input cells 4 2 2 2 2 6" xfId="29726"/>
    <cellStyle name="RIGs input cells 4 2 2 2 2 7" xfId="29727"/>
    <cellStyle name="RIGs input cells 4 2 2 2 2 8" xfId="29728"/>
    <cellStyle name="RIGs input cells 4 2 2 2 2 9" xfId="29729"/>
    <cellStyle name="RIGs input cells 4 2 2 2 20" xfId="29730"/>
    <cellStyle name="RIGs input cells 4 2 2 2 21" xfId="29731"/>
    <cellStyle name="RIGs input cells 4 2 2 2 22" xfId="29732"/>
    <cellStyle name="RIGs input cells 4 2 2 2 23" xfId="29733"/>
    <cellStyle name="RIGs input cells 4 2 2 2 24" xfId="29734"/>
    <cellStyle name="RIGs input cells 4 2 2 2 25" xfId="29735"/>
    <cellStyle name="RIGs input cells 4 2 2 2 26" xfId="29736"/>
    <cellStyle name="RIGs input cells 4 2 2 2 27" xfId="29737"/>
    <cellStyle name="RIGs input cells 4 2 2 2 28" xfId="29738"/>
    <cellStyle name="RIGs input cells 4 2 2 2 29" xfId="29739"/>
    <cellStyle name="RIGs input cells 4 2 2 2 3" xfId="29740"/>
    <cellStyle name="RIGs input cells 4 2 2 2 3 10" xfId="29741"/>
    <cellStyle name="RIGs input cells 4 2 2 2 3 11" xfId="29742"/>
    <cellStyle name="RIGs input cells 4 2 2 2 3 12" xfId="29743"/>
    <cellStyle name="RIGs input cells 4 2 2 2 3 13" xfId="29744"/>
    <cellStyle name="RIGs input cells 4 2 2 2 3 2" xfId="29745"/>
    <cellStyle name="RIGs input cells 4 2 2 2 3 3" xfId="29746"/>
    <cellStyle name="RIGs input cells 4 2 2 2 3 4" xfId="29747"/>
    <cellStyle name="RIGs input cells 4 2 2 2 3 5" xfId="29748"/>
    <cellStyle name="RIGs input cells 4 2 2 2 3 6" xfId="29749"/>
    <cellStyle name="RIGs input cells 4 2 2 2 3 7" xfId="29750"/>
    <cellStyle name="RIGs input cells 4 2 2 2 3 8" xfId="29751"/>
    <cellStyle name="RIGs input cells 4 2 2 2 3 9" xfId="29752"/>
    <cellStyle name="RIGs input cells 4 2 2 2 30" xfId="29753"/>
    <cellStyle name="RIGs input cells 4 2 2 2 31" xfId="29754"/>
    <cellStyle name="RIGs input cells 4 2 2 2 4" xfId="29755"/>
    <cellStyle name="RIGs input cells 4 2 2 2 5" xfId="29756"/>
    <cellStyle name="RIGs input cells 4 2 2 2 6" xfId="29757"/>
    <cellStyle name="RIGs input cells 4 2 2 2 7" xfId="29758"/>
    <cellStyle name="RIGs input cells 4 2 2 2 8" xfId="29759"/>
    <cellStyle name="RIGs input cells 4 2 2 2 9" xfId="29760"/>
    <cellStyle name="RIGs input cells 4 2 2 2_4 28 1_Asst_Health_Crit_AllTO_RIIO_20110714pm" xfId="29761"/>
    <cellStyle name="RIGs input cells 4 2 2 20" xfId="29762"/>
    <cellStyle name="RIGs input cells 4 2 2 21" xfId="29763"/>
    <cellStyle name="RIGs input cells 4 2 2 22" xfId="29764"/>
    <cellStyle name="RIGs input cells 4 2 2 23" xfId="29765"/>
    <cellStyle name="RIGs input cells 4 2 2 24" xfId="29766"/>
    <cellStyle name="RIGs input cells 4 2 2 25" xfId="29767"/>
    <cellStyle name="RIGs input cells 4 2 2 26" xfId="29768"/>
    <cellStyle name="RIGs input cells 4 2 2 27" xfId="29769"/>
    <cellStyle name="RIGs input cells 4 2 2 28" xfId="29770"/>
    <cellStyle name="RIGs input cells 4 2 2 29" xfId="29771"/>
    <cellStyle name="RIGs input cells 4 2 2 3" xfId="29772"/>
    <cellStyle name="RIGs input cells 4 2 2 3 10" xfId="29773"/>
    <cellStyle name="RIGs input cells 4 2 2 3 11" xfId="29774"/>
    <cellStyle name="RIGs input cells 4 2 2 3 12" xfId="29775"/>
    <cellStyle name="RIGs input cells 4 2 2 3 13" xfId="29776"/>
    <cellStyle name="RIGs input cells 4 2 2 3 14" xfId="29777"/>
    <cellStyle name="RIGs input cells 4 2 2 3 15" xfId="29778"/>
    <cellStyle name="RIGs input cells 4 2 2 3 16" xfId="29779"/>
    <cellStyle name="RIGs input cells 4 2 2 3 17" xfId="29780"/>
    <cellStyle name="RIGs input cells 4 2 2 3 18" xfId="29781"/>
    <cellStyle name="RIGs input cells 4 2 2 3 19" xfId="29782"/>
    <cellStyle name="RIGs input cells 4 2 2 3 2" xfId="29783"/>
    <cellStyle name="RIGs input cells 4 2 2 3 2 10" xfId="29784"/>
    <cellStyle name="RIGs input cells 4 2 2 3 2 11" xfId="29785"/>
    <cellStyle name="RIGs input cells 4 2 2 3 2 12" xfId="29786"/>
    <cellStyle name="RIGs input cells 4 2 2 3 2 13" xfId="29787"/>
    <cellStyle name="RIGs input cells 4 2 2 3 2 2" xfId="29788"/>
    <cellStyle name="RIGs input cells 4 2 2 3 2 3" xfId="29789"/>
    <cellStyle name="RIGs input cells 4 2 2 3 2 4" xfId="29790"/>
    <cellStyle name="RIGs input cells 4 2 2 3 2 5" xfId="29791"/>
    <cellStyle name="RIGs input cells 4 2 2 3 2 6" xfId="29792"/>
    <cellStyle name="RIGs input cells 4 2 2 3 2 7" xfId="29793"/>
    <cellStyle name="RIGs input cells 4 2 2 3 2 8" xfId="29794"/>
    <cellStyle name="RIGs input cells 4 2 2 3 2 9" xfId="29795"/>
    <cellStyle name="RIGs input cells 4 2 2 3 20" xfId="29796"/>
    <cellStyle name="RIGs input cells 4 2 2 3 21" xfId="29797"/>
    <cellStyle name="RIGs input cells 4 2 2 3 22" xfId="29798"/>
    <cellStyle name="RIGs input cells 4 2 2 3 23" xfId="29799"/>
    <cellStyle name="RIGs input cells 4 2 2 3 24" xfId="29800"/>
    <cellStyle name="RIGs input cells 4 2 2 3 25" xfId="29801"/>
    <cellStyle name="RIGs input cells 4 2 2 3 26" xfId="29802"/>
    <cellStyle name="RIGs input cells 4 2 2 3 27" xfId="29803"/>
    <cellStyle name="RIGs input cells 4 2 2 3 28" xfId="29804"/>
    <cellStyle name="RIGs input cells 4 2 2 3 29" xfId="29805"/>
    <cellStyle name="RIGs input cells 4 2 2 3 3" xfId="29806"/>
    <cellStyle name="RIGs input cells 4 2 2 3 30" xfId="29807"/>
    <cellStyle name="RIGs input cells 4 2 2 3 4" xfId="29808"/>
    <cellStyle name="RIGs input cells 4 2 2 3 5" xfId="29809"/>
    <cellStyle name="RIGs input cells 4 2 2 3 6" xfId="29810"/>
    <cellStyle name="RIGs input cells 4 2 2 3 7" xfId="29811"/>
    <cellStyle name="RIGs input cells 4 2 2 3 8" xfId="29812"/>
    <cellStyle name="RIGs input cells 4 2 2 3 9" xfId="29813"/>
    <cellStyle name="RIGs input cells 4 2 2 30" xfId="29814"/>
    <cellStyle name="RIGs input cells 4 2 2 31" xfId="29815"/>
    <cellStyle name="RIGs input cells 4 2 2 32" xfId="29816"/>
    <cellStyle name="RIGs input cells 4 2 2 33" xfId="29817"/>
    <cellStyle name="RIGs input cells 4 2 2 4" xfId="29818"/>
    <cellStyle name="RIGs input cells 4 2 2 4 10" xfId="29819"/>
    <cellStyle name="RIGs input cells 4 2 2 4 11" xfId="29820"/>
    <cellStyle name="RIGs input cells 4 2 2 4 12" xfId="29821"/>
    <cellStyle name="RIGs input cells 4 2 2 4 13" xfId="29822"/>
    <cellStyle name="RIGs input cells 4 2 2 4 14" xfId="29823"/>
    <cellStyle name="RIGs input cells 4 2 2 4 15" xfId="29824"/>
    <cellStyle name="RIGs input cells 4 2 2 4 16" xfId="29825"/>
    <cellStyle name="RIGs input cells 4 2 2 4 17" xfId="29826"/>
    <cellStyle name="RIGs input cells 4 2 2 4 18" xfId="29827"/>
    <cellStyle name="RIGs input cells 4 2 2 4 19" xfId="29828"/>
    <cellStyle name="RIGs input cells 4 2 2 4 2" xfId="29829"/>
    <cellStyle name="RIGs input cells 4 2 2 4 2 10" xfId="29830"/>
    <cellStyle name="RIGs input cells 4 2 2 4 2 11" xfId="29831"/>
    <cellStyle name="RIGs input cells 4 2 2 4 2 12" xfId="29832"/>
    <cellStyle name="RIGs input cells 4 2 2 4 2 13" xfId="29833"/>
    <cellStyle name="RIGs input cells 4 2 2 4 2 2" xfId="29834"/>
    <cellStyle name="RIGs input cells 4 2 2 4 2 3" xfId="29835"/>
    <cellStyle name="RIGs input cells 4 2 2 4 2 4" xfId="29836"/>
    <cellStyle name="RIGs input cells 4 2 2 4 2 5" xfId="29837"/>
    <cellStyle name="RIGs input cells 4 2 2 4 2 6" xfId="29838"/>
    <cellStyle name="RIGs input cells 4 2 2 4 2 7" xfId="29839"/>
    <cellStyle name="RIGs input cells 4 2 2 4 2 8" xfId="29840"/>
    <cellStyle name="RIGs input cells 4 2 2 4 2 9" xfId="29841"/>
    <cellStyle name="RIGs input cells 4 2 2 4 20" xfId="29842"/>
    <cellStyle name="RIGs input cells 4 2 2 4 21" xfId="29843"/>
    <cellStyle name="RIGs input cells 4 2 2 4 22" xfId="29844"/>
    <cellStyle name="RIGs input cells 4 2 2 4 23" xfId="29845"/>
    <cellStyle name="RIGs input cells 4 2 2 4 24" xfId="29846"/>
    <cellStyle name="RIGs input cells 4 2 2 4 25" xfId="29847"/>
    <cellStyle name="RIGs input cells 4 2 2 4 26" xfId="29848"/>
    <cellStyle name="RIGs input cells 4 2 2 4 27" xfId="29849"/>
    <cellStyle name="RIGs input cells 4 2 2 4 28" xfId="29850"/>
    <cellStyle name="RIGs input cells 4 2 2 4 29" xfId="29851"/>
    <cellStyle name="RIGs input cells 4 2 2 4 3" xfId="29852"/>
    <cellStyle name="RIGs input cells 4 2 2 4 30" xfId="29853"/>
    <cellStyle name="RIGs input cells 4 2 2 4 4" xfId="29854"/>
    <cellStyle name="RIGs input cells 4 2 2 4 5" xfId="29855"/>
    <cellStyle name="RIGs input cells 4 2 2 4 6" xfId="29856"/>
    <cellStyle name="RIGs input cells 4 2 2 4 7" xfId="29857"/>
    <cellStyle name="RIGs input cells 4 2 2 4 8" xfId="29858"/>
    <cellStyle name="RIGs input cells 4 2 2 4 9" xfId="29859"/>
    <cellStyle name="RIGs input cells 4 2 2 5" xfId="29860"/>
    <cellStyle name="RIGs input cells 4 2 2 5 10" xfId="29861"/>
    <cellStyle name="RIGs input cells 4 2 2 5 11" xfId="29862"/>
    <cellStyle name="RIGs input cells 4 2 2 5 12" xfId="29863"/>
    <cellStyle name="RIGs input cells 4 2 2 5 13" xfId="29864"/>
    <cellStyle name="RIGs input cells 4 2 2 5 2" xfId="29865"/>
    <cellStyle name="RIGs input cells 4 2 2 5 3" xfId="29866"/>
    <cellStyle name="RIGs input cells 4 2 2 5 4" xfId="29867"/>
    <cellStyle name="RIGs input cells 4 2 2 5 5" xfId="29868"/>
    <cellStyle name="RIGs input cells 4 2 2 5 6" xfId="29869"/>
    <cellStyle name="RIGs input cells 4 2 2 5 7" xfId="29870"/>
    <cellStyle name="RIGs input cells 4 2 2 5 8" xfId="29871"/>
    <cellStyle name="RIGs input cells 4 2 2 5 9" xfId="29872"/>
    <cellStyle name="RIGs input cells 4 2 2 6" xfId="29873"/>
    <cellStyle name="RIGs input cells 4 2 2 7" xfId="29874"/>
    <cellStyle name="RIGs input cells 4 2 2 8" xfId="29875"/>
    <cellStyle name="RIGs input cells 4 2 2 9" xfId="29876"/>
    <cellStyle name="RIGs input cells 4 2 2_4 28 1_Asst_Health_Crit_AllTO_RIIO_20110714pm" xfId="29877"/>
    <cellStyle name="RIGs input cells 4 2 20" xfId="29878"/>
    <cellStyle name="RIGs input cells 4 2 21" xfId="29879"/>
    <cellStyle name="RIGs input cells 4 2 22" xfId="29880"/>
    <cellStyle name="RIGs input cells 4 2 23" xfId="29881"/>
    <cellStyle name="RIGs input cells 4 2 24" xfId="29882"/>
    <cellStyle name="RIGs input cells 4 2 25" xfId="29883"/>
    <cellStyle name="RIGs input cells 4 2 26" xfId="29884"/>
    <cellStyle name="RIGs input cells 4 2 27" xfId="29885"/>
    <cellStyle name="RIGs input cells 4 2 28" xfId="29886"/>
    <cellStyle name="RIGs input cells 4 2 29" xfId="29887"/>
    <cellStyle name="RIGs input cells 4 2 3" xfId="29888"/>
    <cellStyle name="RIGs input cells 4 2 3 10" xfId="29889"/>
    <cellStyle name="RIGs input cells 4 2 3 11" xfId="29890"/>
    <cellStyle name="RIGs input cells 4 2 3 12" xfId="29891"/>
    <cellStyle name="RIGs input cells 4 2 3 13" xfId="29892"/>
    <cellStyle name="RIGs input cells 4 2 3 14" xfId="29893"/>
    <cellStyle name="RIGs input cells 4 2 3 15" xfId="29894"/>
    <cellStyle name="RIGs input cells 4 2 3 16" xfId="29895"/>
    <cellStyle name="RIGs input cells 4 2 3 17" xfId="29896"/>
    <cellStyle name="RIGs input cells 4 2 3 18" xfId="29897"/>
    <cellStyle name="RIGs input cells 4 2 3 19" xfId="29898"/>
    <cellStyle name="RIGs input cells 4 2 3 2" xfId="29899"/>
    <cellStyle name="RIGs input cells 4 2 3 2 10" xfId="29900"/>
    <cellStyle name="RIGs input cells 4 2 3 2 11" xfId="29901"/>
    <cellStyle name="RIGs input cells 4 2 3 2 12" xfId="29902"/>
    <cellStyle name="RIGs input cells 4 2 3 2 13" xfId="29903"/>
    <cellStyle name="RIGs input cells 4 2 3 2 14" xfId="29904"/>
    <cellStyle name="RIGs input cells 4 2 3 2 15" xfId="29905"/>
    <cellStyle name="RIGs input cells 4 2 3 2 16" xfId="29906"/>
    <cellStyle name="RIGs input cells 4 2 3 2 17" xfId="29907"/>
    <cellStyle name="RIGs input cells 4 2 3 2 18" xfId="29908"/>
    <cellStyle name="RIGs input cells 4 2 3 2 19" xfId="29909"/>
    <cellStyle name="RIGs input cells 4 2 3 2 2" xfId="29910"/>
    <cellStyle name="RIGs input cells 4 2 3 2 2 10" xfId="29911"/>
    <cellStyle name="RIGs input cells 4 2 3 2 2 11" xfId="29912"/>
    <cellStyle name="RIGs input cells 4 2 3 2 2 12" xfId="29913"/>
    <cellStyle name="RIGs input cells 4 2 3 2 2 13" xfId="29914"/>
    <cellStyle name="RIGs input cells 4 2 3 2 2 2" xfId="29915"/>
    <cellStyle name="RIGs input cells 4 2 3 2 2 3" xfId="29916"/>
    <cellStyle name="RIGs input cells 4 2 3 2 2 4" xfId="29917"/>
    <cellStyle name="RIGs input cells 4 2 3 2 2 5" xfId="29918"/>
    <cellStyle name="RIGs input cells 4 2 3 2 2 6" xfId="29919"/>
    <cellStyle name="RIGs input cells 4 2 3 2 2 7" xfId="29920"/>
    <cellStyle name="RIGs input cells 4 2 3 2 2 8" xfId="29921"/>
    <cellStyle name="RIGs input cells 4 2 3 2 2 9" xfId="29922"/>
    <cellStyle name="RIGs input cells 4 2 3 2 20" xfId="29923"/>
    <cellStyle name="RIGs input cells 4 2 3 2 21" xfId="29924"/>
    <cellStyle name="RIGs input cells 4 2 3 2 22" xfId="29925"/>
    <cellStyle name="RIGs input cells 4 2 3 2 23" xfId="29926"/>
    <cellStyle name="RIGs input cells 4 2 3 2 24" xfId="29927"/>
    <cellStyle name="RIGs input cells 4 2 3 2 25" xfId="29928"/>
    <cellStyle name="RIGs input cells 4 2 3 2 26" xfId="29929"/>
    <cellStyle name="RIGs input cells 4 2 3 2 27" xfId="29930"/>
    <cellStyle name="RIGs input cells 4 2 3 2 28" xfId="29931"/>
    <cellStyle name="RIGs input cells 4 2 3 2 29" xfId="29932"/>
    <cellStyle name="RIGs input cells 4 2 3 2 3" xfId="29933"/>
    <cellStyle name="RIGs input cells 4 2 3 2 30" xfId="29934"/>
    <cellStyle name="RIGs input cells 4 2 3 2 31" xfId="29935"/>
    <cellStyle name="RIGs input cells 4 2 3 2 32" xfId="29936"/>
    <cellStyle name="RIGs input cells 4 2 3 2 33" xfId="29937"/>
    <cellStyle name="RIGs input cells 4 2 3 2 34" xfId="29938"/>
    <cellStyle name="RIGs input cells 4 2 3 2 4" xfId="29939"/>
    <cellStyle name="RIGs input cells 4 2 3 2 5" xfId="29940"/>
    <cellStyle name="RIGs input cells 4 2 3 2 6" xfId="29941"/>
    <cellStyle name="RIGs input cells 4 2 3 2 7" xfId="29942"/>
    <cellStyle name="RIGs input cells 4 2 3 2 8" xfId="29943"/>
    <cellStyle name="RIGs input cells 4 2 3 2 9" xfId="29944"/>
    <cellStyle name="RIGs input cells 4 2 3 20" xfId="29945"/>
    <cellStyle name="RIGs input cells 4 2 3 21" xfId="29946"/>
    <cellStyle name="RIGs input cells 4 2 3 22" xfId="29947"/>
    <cellStyle name="RIGs input cells 4 2 3 23" xfId="29948"/>
    <cellStyle name="RIGs input cells 4 2 3 24" xfId="29949"/>
    <cellStyle name="RIGs input cells 4 2 3 25" xfId="29950"/>
    <cellStyle name="RIGs input cells 4 2 3 26" xfId="29951"/>
    <cellStyle name="RIGs input cells 4 2 3 27" xfId="29952"/>
    <cellStyle name="RIGs input cells 4 2 3 28" xfId="29953"/>
    <cellStyle name="RIGs input cells 4 2 3 29" xfId="29954"/>
    <cellStyle name="RIGs input cells 4 2 3 3" xfId="29955"/>
    <cellStyle name="RIGs input cells 4 2 3 3 10" xfId="29956"/>
    <cellStyle name="RIGs input cells 4 2 3 3 11" xfId="29957"/>
    <cellStyle name="RIGs input cells 4 2 3 3 12" xfId="29958"/>
    <cellStyle name="RIGs input cells 4 2 3 3 13" xfId="29959"/>
    <cellStyle name="RIGs input cells 4 2 3 3 2" xfId="29960"/>
    <cellStyle name="RIGs input cells 4 2 3 3 3" xfId="29961"/>
    <cellStyle name="RIGs input cells 4 2 3 3 4" xfId="29962"/>
    <cellStyle name="RIGs input cells 4 2 3 3 5" xfId="29963"/>
    <cellStyle name="RIGs input cells 4 2 3 3 6" xfId="29964"/>
    <cellStyle name="RIGs input cells 4 2 3 3 7" xfId="29965"/>
    <cellStyle name="RIGs input cells 4 2 3 3 8" xfId="29966"/>
    <cellStyle name="RIGs input cells 4 2 3 3 9" xfId="29967"/>
    <cellStyle name="RIGs input cells 4 2 3 30" xfId="29968"/>
    <cellStyle name="RIGs input cells 4 2 3 31" xfId="29969"/>
    <cellStyle name="RIGs input cells 4 2 3 32" xfId="29970"/>
    <cellStyle name="RIGs input cells 4 2 3 33" xfId="29971"/>
    <cellStyle name="RIGs input cells 4 2 3 34" xfId="29972"/>
    <cellStyle name="RIGs input cells 4 2 3 35" xfId="29973"/>
    <cellStyle name="RIGs input cells 4 2 3 4" xfId="29974"/>
    <cellStyle name="RIGs input cells 4 2 3 5" xfId="29975"/>
    <cellStyle name="RIGs input cells 4 2 3 6" xfId="29976"/>
    <cellStyle name="RIGs input cells 4 2 3 7" xfId="29977"/>
    <cellStyle name="RIGs input cells 4 2 3 8" xfId="29978"/>
    <cellStyle name="RIGs input cells 4 2 3 9" xfId="29979"/>
    <cellStyle name="RIGs input cells 4 2 3_4 28 1_Asst_Health_Crit_AllTO_RIIO_20110714pm" xfId="29980"/>
    <cellStyle name="RIGs input cells 4 2 30" xfId="29981"/>
    <cellStyle name="RIGs input cells 4 2 31" xfId="29982"/>
    <cellStyle name="RIGs input cells 4 2 32" xfId="29983"/>
    <cellStyle name="RIGs input cells 4 2 33" xfId="29984"/>
    <cellStyle name="RIGs input cells 4 2 34" xfId="29985"/>
    <cellStyle name="RIGs input cells 4 2 35" xfId="29986"/>
    <cellStyle name="RIGs input cells 4 2 36" xfId="29987"/>
    <cellStyle name="RIGs input cells 4 2 37" xfId="29988"/>
    <cellStyle name="RIGs input cells 4 2 38" xfId="29989"/>
    <cellStyle name="RIGs input cells 4 2 39" xfId="29990"/>
    <cellStyle name="RIGs input cells 4 2 4" xfId="29991"/>
    <cellStyle name="RIGs input cells 4 2 4 10" xfId="29992"/>
    <cellStyle name="RIGs input cells 4 2 4 11" xfId="29993"/>
    <cellStyle name="RIGs input cells 4 2 4 12" xfId="29994"/>
    <cellStyle name="RIGs input cells 4 2 4 13" xfId="29995"/>
    <cellStyle name="RIGs input cells 4 2 4 14" xfId="29996"/>
    <cellStyle name="RIGs input cells 4 2 4 15" xfId="29997"/>
    <cellStyle name="RIGs input cells 4 2 4 16" xfId="29998"/>
    <cellStyle name="RIGs input cells 4 2 4 17" xfId="29999"/>
    <cellStyle name="RIGs input cells 4 2 4 18" xfId="30000"/>
    <cellStyle name="RIGs input cells 4 2 4 19" xfId="30001"/>
    <cellStyle name="RIGs input cells 4 2 4 2" xfId="30002"/>
    <cellStyle name="RIGs input cells 4 2 4 2 10" xfId="30003"/>
    <cellStyle name="RIGs input cells 4 2 4 2 11" xfId="30004"/>
    <cellStyle name="RIGs input cells 4 2 4 2 12" xfId="30005"/>
    <cellStyle name="RIGs input cells 4 2 4 2 13" xfId="30006"/>
    <cellStyle name="RIGs input cells 4 2 4 2 2" xfId="30007"/>
    <cellStyle name="RIGs input cells 4 2 4 2 3" xfId="30008"/>
    <cellStyle name="RIGs input cells 4 2 4 2 4" xfId="30009"/>
    <cellStyle name="RIGs input cells 4 2 4 2 5" xfId="30010"/>
    <cellStyle name="RIGs input cells 4 2 4 2 6" xfId="30011"/>
    <cellStyle name="RIGs input cells 4 2 4 2 7" xfId="30012"/>
    <cellStyle name="RIGs input cells 4 2 4 2 8" xfId="30013"/>
    <cellStyle name="RIGs input cells 4 2 4 2 9" xfId="30014"/>
    <cellStyle name="RIGs input cells 4 2 4 20" xfId="30015"/>
    <cellStyle name="RIGs input cells 4 2 4 21" xfId="30016"/>
    <cellStyle name="RIGs input cells 4 2 4 22" xfId="30017"/>
    <cellStyle name="RIGs input cells 4 2 4 23" xfId="30018"/>
    <cellStyle name="RIGs input cells 4 2 4 24" xfId="30019"/>
    <cellStyle name="RIGs input cells 4 2 4 25" xfId="30020"/>
    <cellStyle name="RIGs input cells 4 2 4 26" xfId="30021"/>
    <cellStyle name="RIGs input cells 4 2 4 27" xfId="30022"/>
    <cellStyle name="RIGs input cells 4 2 4 28" xfId="30023"/>
    <cellStyle name="RIGs input cells 4 2 4 29" xfId="30024"/>
    <cellStyle name="RIGs input cells 4 2 4 3" xfId="30025"/>
    <cellStyle name="RIGs input cells 4 2 4 30" xfId="30026"/>
    <cellStyle name="RIGs input cells 4 2 4 31" xfId="30027"/>
    <cellStyle name="RIGs input cells 4 2 4 32" xfId="30028"/>
    <cellStyle name="RIGs input cells 4 2 4 33" xfId="30029"/>
    <cellStyle name="RIGs input cells 4 2 4 34" xfId="30030"/>
    <cellStyle name="RIGs input cells 4 2 4 4" xfId="30031"/>
    <cellStyle name="RIGs input cells 4 2 4 5" xfId="30032"/>
    <cellStyle name="RIGs input cells 4 2 4 6" xfId="30033"/>
    <cellStyle name="RIGs input cells 4 2 4 7" xfId="30034"/>
    <cellStyle name="RIGs input cells 4 2 4 8" xfId="30035"/>
    <cellStyle name="RIGs input cells 4 2 4 9" xfId="30036"/>
    <cellStyle name="RIGs input cells 4 2 5" xfId="30037"/>
    <cellStyle name="RIGs input cells 4 2 5 10" xfId="30038"/>
    <cellStyle name="RIGs input cells 4 2 5 11" xfId="30039"/>
    <cellStyle name="RIGs input cells 4 2 5 12" xfId="30040"/>
    <cellStyle name="RIGs input cells 4 2 5 13" xfId="30041"/>
    <cellStyle name="RIGs input cells 4 2 5 14" xfId="30042"/>
    <cellStyle name="RIGs input cells 4 2 5 15" xfId="30043"/>
    <cellStyle name="RIGs input cells 4 2 5 16" xfId="30044"/>
    <cellStyle name="RIGs input cells 4 2 5 17" xfId="30045"/>
    <cellStyle name="RIGs input cells 4 2 5 18" xfId="30046"/>
    <cellStyle name="RIGs input cells 4 2 5 19" xfId="30047"/>
    <cellStyle name="RIGs input cells 4 2 5 2" xfId="30048"/>
    <cellStyle name="RIGs input cells 4 2 5 2 10" xfId="30049"/>
    <cellStyle name="RIGs input cells 4 2 5 2 11" xfId="30050"/>
    <cellStyle name="RIGs input cells 4 2 5 2 12" xfId="30051"/>
    <cellStyle name="RIGs input cells 4 2 5 2 13" xfId="30052"/>
    <cellStyle name="RIGs input cells 4 2 5 2 2" xfId="30053"/>
    <cellStyle name="RIGs input cells 4 2 5 2 3" xfId="30054"/>
    <cellStyle name="RIGs input cells 4 2 5 2 4" xfId="30055"/>
    <cellStyle name="RIGs input cells 4 2 5 2 5" xfId="30056"/>
    <cellStyle name="RIGs input cells 4 2 5 2 6" xfId="30057"/>
    <cellStyle name="RIGs input cells 4 2 5 2 7" xfId="30058"/>
    <cellStyle name="RIGs input cells 4 2 5 2 8" xfId="30059"/>
    <cellStyle name="RIGs input cells 4 2 5 2 9" xfId="30060"/>
    <cellStyle name="RIGs input cells 4 2 5 20" xfId="30061"/>
    <cellStyle name="RIGs input cells 4 2 5 21" xfId="30062"/>
    <cellStyle name="RIGs input cells 4 2 5 22" xfId="30063"/>
    <cellStyle name="RIGs input cells 4 2 5 23" xfId="30064"/>
    <cellStyle name="RIGs input cells 4 2 5 24" xfId="30065"/>
    <cellStyle name="RIGs input cells 4 2 5 25" xfId="30066"/>
    <cellStyle name="RIGs input cells 4 2 5 26" xfId="30067"/>
    <cellStyle name="RIGs input cells 4 2 5 27" xfId="30068"/>
    <cellStyle name="RIGs input cells 4 2 5 28" xfId="30069"/>
    <cellStyle name="RIGs input cells 4 2 5 29" xfId="30070"/>
    <cellStyle name="RIGs input cells 4 2 5 3" xfId="30071"/>
    <cellStyle name="RIGs input cells 4 2 5 30" xfId="30072"/>
    <cellStyle name="RIGs input cells 4 2 5 31" xfId="30073"/>
    <cellStyle name="RIGs input cells 4 2 5 32" xfId="30074"/>
    <cellStyle name="RIGs input cells 4 2 5 33" xfId="30075"/>
    <cellStyle name="RIGs input cells 4 2 5 34" xfId="30076"/>
    <cellStyle name="RIGs input cells 4 2 5 4" xfId="30077"/>
    <cellStyle name="RIGs input cells 4 2 5 5" xfId="30078"/>
    <cellStyle name="RIGs input cells 4 2 5 6" xfId="30079"/>
    <cellStyle name="RIGs input cells 4 2 5 7" xfId="30080"/>
    <cellStyle name="RIGs input cells 4 2 5 8" xfId="30081"/>
    <cellStyle name="RIGs input cells 4 2 5 9" xfId="30082"/>
    <cellStyle name="RIGs input cells 4 2 6" xfId="30083"/>
    <cellStyle name="RIGs input cells 4 2 6 10" xfId="30084"/>
    <cellStyle name="RIGs input cells 4 2 6 11" xfId="30085"/>
    <cellStyle name="RIGs input cells 4 2 6 12" xfId="30086"/>
    <cellStyle name="RIGs input cells 4 2 6 13" xfId="30087"/>
    <cellStyle name="RIGs input cells 4 2 6 2" xfId="30088"/>
    <cellStyle name="RIGs input cells 4 2 6 3" xfId="30089"/>
    <cellStyle name="RIGs input cells 4 2 6 4" xfId="30090"/>
    <cellStyle name="RIGs input cells 4 2 6 5" xfId="30091"/>
    <cellStyle name="RIGs input cells 4 2 6 6" xfId="30092"/>
    <cellStyle name="RIGs input cells 4 2 6 7" xfId="30093"/>
    <cellStyle name="RIGs input cells 4 2 6 8" xfId="30094"/>
    <cellStyle name="RIGs input cells 4 2 6 9" xfId="30095"/>
    <cellStyle name="RIGs input cells 4 2 7" xfId="30096"/>
    <cellStyle name="RIGs input cells 4 2 8" xfId="30097"/>
    <cellStyle name="RIGs input cells 4 2 9" xfId="30098"/>
    <cellStyle name="RIGs input cells 4 2_3.15 Additional Data" xfId="42406"/>
    <cellStyle name="RIGs input cells 4 20" xfId="30099"/>
    <cellStyle name="RIGs input cells 4 21" xfId="30100"/>
    <cellStyle name="RIGs input cells 4 22" xfId="30101"/>
    <cellStyle name="RIGs input cells 4 23" xfId="30102"/>
    <cellStyle name="RIGs input cells 4 24" xfId="30103"/>
    <cellStyle name="RIGs input cells 4 25" xfId="30104"/>
    <cellStyle name="RIGs input cells 4 26" xfId="30105"/>
    <cellStyle name="RIGs input cells 4 27" xfId="30106"/>
    <cellStyle name="RIGs input cells 4 28" xfId="30107"/>
    <cellStyle name="RIGs input cells 4 29" xfId="30108"/>
    <cellStyle name="RIGs input cells 4 3" xfId="30109"/>
    <cellStyle name="RIGs input cells 4 3 10" xfId="30110"/>
    <cellStyle name="RIGs input cells 4 3 11" xfId="30111"/>
    <cellStyle name="RIGs input cells 4 3 12" xfId="30112"/>
    <cellStyle name="RIGs input cells 4 3 13" xfId="30113"/>
    <cellStyle name="RIGs input cells 4 3 14" xfId="30114"/>
    <cellStyle name="RIGs input cells 4 3 15" xfId="30115"/>
    <cellStyle name="RIGs input cells 4 3 16" xfId="30116"/>
    <cellStyle name="RIGs input cells 4 3 17" xfId="30117"/>
    <cellStyle name="RIGs input cells 4 3 18" xfId="30118"/>
    <cellStyle name="RIGs input cells 4 3 19" xfId="30119"/>
    <cellStyle name="RIGs input cells 4 3 2" xfId="30120"/>
    <cellStyle name="RIGs input cells 4 3 2 10" xfId="30121"/>
    <cellStyle name="RIGs input cells 4 3 2 11" xfId="30122"/>
    <cellStyle name="RIGs input cells 4 3 2 12" xfId="30123"/>
    <cellStyle name="RIGs input cells 4 3 2 13" xfId="30124"/>
    <cellStyle name="RIGs input cells 4 3 2 14" xfId="30125"/>
    <cellStyle name="RIGs input cells 4 3 2 15" xfId="30126"/>
    <cellStyle name="RIGs input cells 4 3 2 16" xfId="30127"/>
    <cellStyle name="RIGs input cells 4 3 2 17" xfId="30128"/>
    <cellStyle name="RIGs input cells 4 3 2 18" xfId="30129"/>
    <cellStyle name="RIGs input cells 4 3 2 19" xfId="30130"/>
    <cellStyle name="RIGs input cells 4 3 2 2" xfId="30131"/>
    <cellStyle name="RIGs input cells 4 3 2 2 10" xfId="30132"/>
    <cellStyle name="RIGs input cells 4 3 2 2 11" xfId="30133"/>
    <cellStyle name="RIGs input cells 4 3 2 2 12" xfId="30134"/>
    <cellStyle name="RIGs input cells 4 3 2 2 13" xfId="30135"/>
    <cellStyle name="RIGs input cells 4 3 2 2 2" xfId="30136"/>
    <cellStyle name="RIGs input cells 4 3 2 2 3" xfId="30137"/>
    <cellStyle name="RIGs input cells 4 3 2 2 4" xfId="30138"/>
    <cellStyle name="RIGs input cells 4 3 2 2 5" xfId="30139"/>
    <cellStyle name="RIGs input cells 4 3 2 2 6" xfId="30140"/>
    <cellStyle name="RIGs input cells 4 3 2 2 7" xfId="30141"/>
    <cellStyle name="RIGs input cells 4 3 2 2 8" xfId="30142"/>
    <cellStyle name="RIGs input cells 4 3 2 2 9" xfId="30143"/>
    <cellStyle name="RIGs input cells 4 3 2 20" xfId="30144"/>
    <cellStyle name="RIGs input cells 4 3 2 21" xfId="30145"/>
    <cellStyle name="RIGs input cells 4 3 2 22" xfId="30146"/>
    <cellStyle name="RIGs input cells 4 3 2 23" xfId="30147"/>
    <cellStyle name="RIGs input cells 4 3 2 24" xfId="30148"/>
    <cellStyle name="RIGs input cells 4 3 2 25" xfId="30149"/>
    <cellStyle name="RIGs input cells 4 3 2 26" xfId="30150"/>
    <cellStyle name="RIGs input cells 4 3 2 27" xfId="30151"/>
    <cellStyle name="RIGs input cells 4 3 2 28" xfId="30152"/>
    <cellStyle name="RIGs input cells 4 3 2 29" xfId="30153"/>
    <cellStyle name="RIGs input cells 4 3 2 3" xfId="30154"/>
    <cellStyle name="RIGs input cells 4 3 2 30" xfId="30155"/>
    <cellStyle name="RIGs input cells 4 3 2 31" xfId="30156"/>
    <cellStyle name="RIGs input cells 4 3 2 32" xfId="30157"/>
    <cellStyle name="RIGs input cells 4 3 2 33" xfId="30158"/>
    <cellStyle name="RIGs input cells 4 3 2 34" xfId="30159"/>
    <cellStyle name="RIGs input cells 4 3 2 4" xfId="30160"/>
    <cellStyle name="RIGs input cells 4 3 2 5" xfId="30161"/>
    <cellStyle name="RIGs input cells 4 3 2 6" xfId="30162"/>
    <cellStyle name="RIGs input cells 4 3 2 7" xfId="30163"/>
    <cellStyle name="RIGs input cells 4 3 2 8" xfId="30164"/>
    <cellStyle name="RIGs input cells 4 3 2 9" xfId="30165"/>
    <cellStyle name="RIGs input cells 4 3 20" xfId="30166"/>
    <cellStyle name="RIGs input cells 4 3 21" xfId="30167"/>
    <cellStyle name="RIGs input cells 4 3 22" xfId="30168"/>
    <cellStyle name="RIGs input cells 4 3 23" xfId="30169"/>
    <cellStyle name="RIGs input cells 4 3 24" xfId="30170"/>
    <cellStyle name="RIGs input cells 4 3 25" xfId="30171"/>
    <cellStyle name="RIGs input cells 4 3 26" xfId="30172"/>
    <cellStyle name="RIGs input cells 4 3 27" xfId="30173"/>
    <cellStyle name="RIGs input cells 4 3 28" xfId="30174"/>
    <cellStyle name="RIGs input cells 4 3 29" xfId="30175"/>
    <cellStyle name="RIGs input cells 4 3 3" xfId="30176"/>
    <cellStyle name="RIGs input cells 4 3 3 10" xfId="30177"/>
    <cellStyle name="RIGs input cells 4 3 3 11" xfId="30178"/>
    <cellStyle name="RIGs input cells 4 3 3 12" xfId="30179"/>
    <cellStyle name="RIGs input cells 4 3 3 13" xfId="30180"/>
    <cellStyle name="RIGs input cells 4 3 3 2" xfId="30181"/>
    <cellStyle name="RIGs input cells 4 3 3 3" xfId="30182"/>
    <cellStyle name="RIGs input cells 4 3 3 4" xfId="30183"/>
    <cellStyle name="RIGs input cells 4 3 3 5" xfId="30184"/>
    <cellStyle name="RIGs input cells 4 3 3 6" xfId="30185"/>
    <cellStyle name="RIGs input cells 4 3 3 7" xfId="30186"/>
    <cellStyle name="RIGs input cells 4 3 3 8" xfId="30187"/>
    <cellStyle name="RIGs input cells 4 3 3 9" xfId="30188"/>
    <cellStyle name="RIGs input cells 4 3 30" xfId="30189"/>
    <cellStyle name="RIGs input cells 4 3 31" xfId="30190"/>
    <cellStyle name="RIGs input cells 4 3 32" xfId="30191"/>
    <cellStyle name="RIGs input cells 4 3 33" xfId="30192"/>
    <cellStyle name="RIGs input cells 4 3 34" xfId="30193"/>
    <cellStyle name="RIGs input cells 4 3 35" xfId="30194"/>
    <cellStyle name="RIGs input cells 4 3 4" xfId="30195"/>
    <cellStyle name="RIGs input cells 4 3 5" xfId="30196"/>
    <cellStyle name="RIGs input cells 4 3 6" xfId="30197"/>
    <cellStyle name="RIGs input cells 4 3 7" xfId="30198"/>
    <cellStyle name="RIGs input cells 4 3 8" xfId="30199"/>
    <cellStyle name="RIGs input cells 4 3 9" xfId="30200"/>
    <cellStyle name="RIGs input cells 4 3_4 28 1_Asst_Health_Crit_AllTO_RIIO_20110714pm" xfId="30201"/>
    <cellStyle name="RIGs input cells 4 30" xfId="30202"/>
    <cellStyle name="RIGs input cells 4 31" xfId="30203"/>
    <cellStyle name="RIGs input cells 4 32" xfId="30204"/>
    <cellStyle name="RIGs input cells 4 33" xfId="30205"/>
    <cellStyle name="RIGs input cells 4 34" xfId="30206"/>
    <cellStyle name="RIGs input cells 4 35" xfId="30207"/>
    <cellStyle name="RIGs input cells 4 36" xfId="30208"/>
    <cellStyle name="RIGs input cells 4 37" xfId="30209"/>
    <cellStyle name="RIGs input cells 4 38" xfId="30210"/>
    <cellStyle name="RIGs input cells 4 39" xfId="30211"/>
    <cellStyle name="RIGs input cells 4 4" xfId="30212"/>
    <cellStyle name="RIGs input cells 4 4 10" xfId="30213"/>
    <cellStyle name="RIGs input cells 4 4 11" xfId="30214"/>
    <cellStyle name="RIGs input cells 4 4 12" xfId="30215"/>
    <cellStyle name="RIGs input cells 4 4 13" xfId="30216"/>
    <cellStyle name="RIGs input cells 4 4 14" xfId="30217"/>
    <cellStyle name="RIGs input cells 4 4 15" xfId="30218"/>
    <cellStyle name="RIGs input cells 4 4 16" xfId="30219"/>
    <cellStyle name="RIGs input cells 4 4 17" xfId="30220"/>
    <cellStyle name="RIGs input cells 4 4 18" xfId="30221"/>
    <cellStyle name="RIGs input cells 4 4 19" xfId="30222"/>
    <cellStyle name="RIGs input cells 4 4 2" xfId="30223"/>
    <cellStyle name="RIGs input cells 4 4 2 10" xfId="30224"/>
    <cellStyle name="RIGs input cells 4 4 2 11" xfId="30225"/>
    <cellStyle name="RIGs input cells 4 4 2 12" xfId="30226"/>
    <cellStyle name="RIGs input cells 4 4 2 13" xfId="30227"/>
    <cellStyle name="RIGs input cells 4 4 2 2" xfId="30228"/>
    <cellStyle name="RIGs input cells 4 4 2 3" xfId="30229"/>
    <cellStyle name="RIGs input cells 4 4 2 4" xfId="30230"/>
    <cellStyle name="RIGs input cells 4 4 2 5" xfId="30231"/>
    <cellStyle name="RIGs input cells 4 4 2 6" xfId="30232"/>
    <cellStyle name="RIGs input cells 4 4 2 7" xfId="30233"/>
    <cellStyle name="RIGs input cells 4 4 2 8" xfId="30234"/>
    <cellStyle name="RIGs input cells 4 4 2 9" xfId="30235"/>
    <cellStyle name="RIGs input cells 4 4 20" xfId="30236"/>
    <cellStyle name="RIGs input cells 4 4 21" xfId="30237"/>
    <cellStyle name="RIGs input cells 4 4 22" xfId="30238"/>
    <cellStyle name="RIGs input cells 4 4 23" xfId="30239"/>
    <cellStyle name="RIGs input cells 4 4 24" xfId="30240"/>
    <cellStyle name="RIGs input cells 4 4 25" xfId="30241"/>
    <cellStyle name="RIGs input cells 4 4 26" xfId="30242"/>
    <cellStyle name="RIGs input cells 4 4 27" xfId="30243"/>
    <cellStyle name="RIGs input cells 4 4 28" xfId="30244"/>
    <cellStyle name="RIGs input cells 4 4 29" xfId="30245"/>
    <cellStyle name="RIGs input cells 4 4 3" xfId="30246"/>
    <cellStyle name="RIGs input cells 4 4 30" xfId="30247"/>
    <cellStyle name="RIGs input cells 4 4 31" xfId="30248"/>
    <cellStyle name="RIGs input cells 4 4 32" xfId="30249"/>
    <cellStyle name="RIGs input cells 4 4 33" xfId="30250"/>
    <cellStyle name="RIGs input cells 4 4 34" xfId="30251"/>
    <cellStyle name="RIGs input cells 4 4 4" xfId="30252"/>
    <cellStyle name="RIGs input cells 4 4 5" xfId="30253"/>
    <cellStyle name="RIGs input cells 4 4 6" xfId="30254"/>
    <cellStyle name="RIGs input cells 4 4 7" xfId="30255"/>
    <cellStyle name="RIGs input cells 4 4 8" xfId="30256"/>
    <cellStyle name="RIGs input cells 4 4 9" xfId="30257"/>
    <cellStyle name="RIGs input cells 4 5" xfId="30258"/>
    <cellStyle name="RIGs input cells 4 5 10" xfId="30259"/>
    <cellStyle name="RIGs input cells 4 5 11" xfId="30260"/>
    <cellStyle name="RIGs input cells 4 5 12" xfId="30261"/>
    <cellStyle name="RIGs input cells 4 5 13" xfId="30262"/>
    <cellStyle name="RIGs input cells 4 5 14" xfId="30263"/>
    <cellStyle name="RIGs input cells 4 5 15" xfId="30264"/>
    <cellStyle name="RIGs input cells 4 5 16" xfId="30265"/>
    <cellStyle name="RIGs input cells 4 5 17" xfId="30266"/>
    <cellStyle name="RIGs input cells 4 5 18" xfId="30267"/>
    <cellStyle name="RIGs input cells 4 5 19" xfId="30268"/>
    <cellStyle name="RIGs input cells 4 5 2" xfId="30269"/>
    <cellStyle name="RIGs input cells 4 5 2 10" xfId="30270"/>
    <cellStyle name="RIGs input cells 4 5 2 11" xfId="30271"/>
    <cellStyle name="RIGs input cells 4 5 2 12" xfId="30272"/>
    <cellStyle name="RIGs input cells 4 5 2 13" xfId="30273"/>
    <cellStyle name="RIGs input cells 4 5 2 2" xfId="30274"/>
    <cellStyle name="RIGs input cells 4 5 2 3" xfId="30275"/>
    <cellStyle name="RIGs input cells 4 5 2 4" xfId="30276"/>
    <cellStyle name="RIGs input cells 4 5 2 5" xfId="30277"/>
    <cellStyle name="RIGs input cells 4 5 2 6" xfId="30278"/>
    <cellStyle name="RIGs input cells 4 5 2 7" xfId="30279"/>
    <cellStyle name="RIGs input cells 4 5 2 8" xfId="30280"/>
    <cellStyle name="RIGs input cells 4 5 2 9" xfId="30281"/>
    <cellStyle name="RIGs input cells 4 5 20" xfId="30282"/>
    <cellStyle name="RIGs input cells 4 5 21" xfId="30283"/>
    <cellStyle name="RIGs input cells 4 5 22" xfId="30284"/>
    <cellStyle name="RIGs input cells 4 5 23" xfId="30285"/>
    <cellStyle name="RIGs input cells 4 5 24" xfId="30286"/>
    <cellStyle name="RIGs input cells 4 5 25" xfId="30287"/>
    <cellStyle name="RIGs input cells 4 5 26" xfId="30288"/>
    <cellStyle name="RIGs input cells 4 5 27" xfId="30289"/>
    <cellStyle name="RIGs input cells 4 5 28" xfId="30290"/>
    <cellStyle name="RIGs input cells 4 5 29" xfId="30291"/>
    <cellStyle name="RIGs input cells 4 5 3" xfId="30292"/>
    <cellStyle name="RIGs input cells 4 5 30" xfId="30293"/>
    <cellStyle name="RIGs input cells 4 5 31" xfId="30294"/>
    <cellStyle name="RIGs input cells 4 5 32" xfId="30295"/>
    <cellStyle name="RIGs input cells 4 5 33" xfId="30296"/>
    <cellStyle name="RIGs input cells 4 5 34" xfId="30297"/>
    <cellStyle name="RIGs input cells 4 5 4" xfId="30298"/>
    <cellStyle name="RIGs input cells 4 5 5" xfId="30299"/>
    <cellStyle name="RIGs input cells 4 5 6" xfId="30300"/>
    <cellStyle name="RIGs input cells 4 5 7" xfId="30301"/>
    <cellStyle name="RIGs input cells 4 5 8" xfId="30302"/>
    <cellStyle name="RIGs input cells 4 5 9" xfId="30303"/>
    <cellStyle name="RIGs input cells 4 6" xfId="30304"/>
    <cellStyle name="RIGs input cells 4 6 10" xfId="30305"/>
    <cellStyle name="RIGs input cells 4 6 11" xfId="30306"/>
    <cellStyle name="RIGs input cells 4 6 12" xfId="30307"/>
    <cellStyle name="RIGs input cells 4 6 13" xfId="30308"/>
    <cellStyle name="RIGs input cells 4 6 2" xfId="30309"/>
    <cellStyle name="RIGs input cells 4 6 3" xfId="30310"/>
    <cellStyle name="RIGs input cells 4 6 4" xfId="30311"/>
    <cellStyle name="RIGs input cells 4 6 5" xfId="30312"/>
    <cellStyle name="RIGs input cells 4 6 6" xfId="30313"/>
    <cellStyle name="RIGs input cells 4 6 7" xfId="30314"/>
    <cellStyle name="RIGs input cells 4 6 8" xfId="30315"/>
    <cellStyle name="RIGs input cells 4 6 9" xfId="30316"/>
    <cellStyle name="RIGs input cells 4 7" xfId="30317"/>
    <cellStyle name="RIGs input cells 4 8" xfId="30318"/>
    <cellStyle name="RIGs input cells 4 9" xfId="30319"/>
    <cellStyle name="RIGs input cells 4_1.3s Accounting C Costs Scots" xfId="30320"/>
    <cellStyle name="RIGs input cells 40" xfId="30321"/>
    <cellStyle name="RIGs input cells 41" xfId="30322"/>
    <cellStyle name="RIGs input cells 42" xfId="30323"/>
    <cellStyle name="RIGs input cells 43" xfId="30324"/>
    <cellStyle name="RIGs input cells 44" xfId="30325"/>
    <cellStyle name="RIGs input cells 45" xfId="30326"/>
    <cellStyle name="RIGs input cells 46" xfId="30327"/>
    <cellStyle name="RIGs input cells 47" xfId="30328"/>
    <cellStyle name="RIGs input cells 5" xfId="30329"/>
    <cellStyle name="RIGs input cells 5 10" xfId="30330"/>
    <cellStyle name="RIGs input cells 5 11" xfId="30331"/>
    <cellStyle name="RIGs input cells 5 12" xfId="30332"/>
    <cellStyle name="RIGs input cells 5 13" xfId="30333"/>
    <cellStyle name="RIGs input cells 5 14" xfId="30334"/>
    <cellStyle name="RIGs input cells 5 15" xfId="30335"/>
    <cellStyle name="RIGs input cells 5 16" xfId="30336"/>
    <cellStyle name="RIGs input cells 5 17" xfId="30337"/>
    <cellStyle name="RIGs input cells 5 18" xfId="30338"/>
    <cellStyle name="RIGs input cells 5 19" xfId="30339"/>
    <cellStyle name="RIGs input cells 5 2" xfId="30340"/>
    <cellStyle name="RIGs input cells 5 2 10" xfId="30341"/>
    <cellStyle name="RIGs input cells 5 2 11" xfId="30342"/>
    <cellStyle name="RIGs input cells 5 2 12" xfId="30343"/>
    <cellStyle name="RIGs input cells 5 2 13" xfId="30344"/>
    <cellStyle name="RIGs input cells 5 2 14" xfId="30345"/>
    <cellStyle name="RIGs input cells 5 2 15" xfId="30346"/>
    <cellStyle name="RIGs input cells 5 2 16" xfId="30347"/>
    <cellStyle name="RIGs input cells 5 2 17" xfId="30348"/>
    <cellStyle name="RIGs input cells 5 2 18" xfId="30349"/>
    <cellStyle name="RIGs input cells 5 2 19" xfId="30350"/>
    <cellStyle name="RIGs input cells 5 2 2" xfId="30351"/>
    <cellStyle name="RIGs input cells 5 2 2 10" xfId="30352"/>
    <cellStyle name="RIGs input cells 5 2 2 11" xfId="30353"/>
    <cellStyle name="RIGs input cells 5 2 2 12" xfId="30354"/>
    <cellStyle name="RIGs input cells 5 2 2 13" xfId="30355"/>
    <cellStyle name="RIGs input cells 5 2 2 14" xfId="30356"/>
    <cellStyle name="RIGs input cells 5 2 2 15" xfId="30357"/>
    <cellStyle name="RIGs input cells 5 2 2 16" xfId="30358"/>
    <cellStyle name="RIGs input cells 5 2 2 17" xfId="30359"/>
    <cellStyle name="RIGs input cells 5 2 2 18" xfId="30360"/>
    <cellStyle name="RIGs input cells 5 2 2 19" xfId="30361"/>
    <cellStyle name="RIGs input cells 5 2 2 2" xfId="30362"/>
    <cellStyle name="RIGs input cells 5 2 2 2 10" xfId="30363"/>
    <cellStyle name="RIGs input cells 5 2 2 2 11" xfId="30364"/>
    <cellStyle name="RIGs input cells 5 2 2 2 12" xfId="30365"/>
    <cellStyle name="RIGs input cells 5 2 2 2 13" xfId="30366"/>
    <cellStyle name="RIGs input cells 5 2 2 2 14" xfId="30367"/>
    <cellStyle name="RIGs input cells 5 2 2 2 15" xfId="30368"/>
    <cellStyle name="RIGs input cells 5 2 2 2 16" xfId="30369"/>
    <cellStyle name="RIGs input cells 5 2 2 2 17" xfId="30370"/>
    <cellStyle name="RIGs input cells 5 2 2 2 18" xfId="30371"/>
    <cellStyle name="RIGs input cells 5 2 2 2 19" xfId="30372"/>
    <cellStyle name="RIGs input cells 5 2 2 2 2" xfId="30373"/>
    <cellStyle name="RIGs input cells 5 2 2 2 2 10" xfId="30374"/>
    <cellStyle name="RIGs input cells 5 2 2 2 2 11" xfId="30375"/>
    <cellStyle name="RIGs input cells 5 2 2 2 2 12" xfId="30376"/>
    <cellStyle name="RIGs input cells 5 2 2 2 2 13" xfId="30377"/>
    <cellStyle name="RIGs input cells 5 2 2 2 2 2" xfId="30378"/>
    <cellStyle name="RIGs input cells 5 2 2 2 2 3" xfId="30379"/>
    <cellStyle name="RIGs input cells 5 2 2 2 2 4" xfId="30380"/>
    <cellStyle name="RIGs input cells 5 2 2 2 2 5" xfId="30381"/>
    <cellStyle name="RIGs input cells 5 2 2 2 2 6" xfId="30382"/>
    <cellStyle name="RIGs input cells 5 2 2 2 2 7" xfId="30383"/>
    <cellStyle name="RIGs input cells 5 2 2 2 2 8" xfId="30384"/>
    <cellStyle name="RIGs input cells 5 2 2 2 2 9" xfId="30385"/>
    <cellStyle name="RIGs input cells 5 2 2 2 20" xfId="30386"/>
    <cellStyle name="RIGs input cells 5 2 2 2 21" xfId="30387"/>
    <cellStyle name="RIGs input cells 5 2 2 2 22" xfId="30388"/>
    <cellStyle name="RIGs input cells 5 2 2 2 23" xfId="30389"/>
    <cellStyle name="RIGs input cells 5 2 2 2 24" xfId="30390"/>
    <cellStyle name="RIGs input cells 5 2 2 2 25" xfId="30391"/>
    <cellStyle name="RIGs input cells 5 2 2 2 26" xfId="30392"/>
    <cellStyle name="RIGs input cells 5 2 2 2 27" xfId="30393"/>
    <cellStyle name="RIGs input cells 5 2 2 2 28" xfId="30394"/>
    <cellStyle name="RIGs input cells 5 2 2 2 29" xfId="30395"/>
    <cellStyle name="RIGs input cells 5 2 2 2 3" xfId="30396"/>
    <cellStyle name="RIGs input cells 5 2 2 2 30" xfId="30397"/>
    <cellStyle name="RIGs input cells 5 2 2 2 31" xfId="30398"/>
    <cellStyle name="RIGs input cells 5 2 2 2 32" xfId="30399"/>
    <cellStyle name="RIGs input cells 5 2 2 2 33" xfId="30400"/>
    <cellStyle name="RIGs input cells 5 2 2 2 34" xfId="30401"/>
    <cellStyle name="RIGs input cells 5 2 2 2 4" xfId="30402"/>
    <cellStyle name="RIGs input cells 5 2 2 2 5" xfId="30403"/>
    <cellStyle name="RIGs input cells 5 2 2 2 6" xfId="30404"/>
    <cellStyle name="RIGs input cells 5 2 2 2 7" xfId="30405"/>
    <cellStyle name="RIGs input cells 5 2 2 2 8" xfId="30406"/>
    <cellStyle name="RIGs input cells 5 2 2 2 9" xfId="30407"/>
    <cellStyle name="RIGs input cells 5 2 2 20" xfId="30408"/>
    <cellStyle name="RIGs input cells 5 2 2 21" xfId="30409"/>
    <cellStyle name="RIGs input cells 5 2 2 22" xfId="30410"/>
    <cellStyle name="RIGs input cells 5 2 2 23" xfId="30411"/>
    <cellStyle name="RIGs input cells 5 2 2 24" xfId="30412"/>
    <cellStyle name="RIGs input cells 5 2 2 25" xfId="30413"/>
    <cellStyle name="RIGs input cells 5 2 2 26" xfId="30414"/>
    <cellStyle name="RIGs input cells 5 2 2 27" xfId="30415"/>
    <cellStyle name="RIGs input cells 5 2 2 28" xfId="30416"/>
    <cellStyle name="RIGs input cells 5 2 2 29" xfId="30417"/>
    <cellStyle name="RIGs input cells 5 2 2 3" xfId="30418"/>
    <cellStyle name="RIGs input cells 5 2 2 3 10" xfId="30419"/>
    <cellStyle name="RIGs input cells 5 2 2 3 11" xfId="30420"/>
    <cellStyle name="RIGs input cells 5 2 2 3 12" xfId="30421"/>
    <cellStyle name="RIGs input cells 5 2 2 3 13" xfId="30422"/>
    <cellStyle name="RIGs input cells 5 2 2 3 2" xfId="30423"/>
    <cellStyle name="RIGs input cells 5 2 2 3 3" xfId="30424"/>
    <cellStyle name="RIGs input cells 5 2 2 3 4" xfId="30425"/>
    <cellStyle name="RIGs input cells 5 2 2 3 5" xfId="30426"/>
    <cellStyle name="RIGs input cells 5 2 2 3 6" xfId="30427"/>
    <cellStyle name="RIGs input cells 5 2 2 3 7" xfId="30428"/>
    <cellStyle name="RIGs input cells 5 2 2 3 8" xfId="30429"/>
    <cellStyle name="RIGs input cells 5 2 2 3 9" xfId="30430"/>
    <cellStyle name="RIGs input cells 5 2 2 30" xfId="30431"/>
    <cellStyle name="RIGs input cells 5 2 2 31" xfId="30432"/>
    <cellStyle name="RIGs input cells 5 2 2 32" xfId="30433"/>
    <cellStyle name="RIGs input cells 5 2 2 33" xfId="30434"/>
    <cellStyle name="RIGs input cells 5 2 2 34" xfId="30435"/>
    <cellStyle name="RIGs input cells 5 2 2 35" xfId="30436"/>
    <cellStyle name="RIGs input cells 5 2 2 4" xfId="30437"/>
    <cellStyle name="RIGs input cells 5 2 2 5" xfId="30438"/>
    <cellStyle name="RIGs input cells 5 2 2 6" xfId="30439"/>
    <cellStyle name="RIGs input cells 5 2 2 7" xfId="30440"/>
    <cellStyle name="RIGs input cells 5 2 2 8" xfId="30441"/>
    <cellStyle name="RIGs input cells 5 2 2 9" xfId="30442"/>
    <cellStyle name="RIGs input cells 5 2 2_4 28 1_Asst_Health_Crit_AllTO_RIIO_20110714pm" xfId="30443"/>
    <cellStyle name="RIGs input cells 5 2 20" xfId="30444"/>
    <cellStyle name="RIGs input cells 5 2 21" xfId="30445"/>
    <cellStyle name="RIGs input cells 5 2 22" xfId="30446"/>
    <cellStyle name="RIGs input cells 5 2 23" xfId="30447"/>
    <cellStyle name="RIGs input cells 5 2 24" xfId="30448"/>
    <cellStyle name="RIGs input cells 5 2 25" xfId="30449"/>
    <cellStyle name="RIGs input cells 5 2 26" xfId="30450"/>
    <cellStyle name="RIGs input cells 5 2 27" xfId="30451"/>
    <cellStyle name="RIGs input cells 5 2 28" xfId="30452"/>
    <cellStyle name="RIGs input cells 5 2 29" xfId="30453"/>
    <cellStyle name="RIGs input cells 5 2 3" xfId="30454"/>
    <cellStyle name="RIGs input cells 5 2 3 10" xfId="30455"/>
    <cellStyle name="RIGs input cells 5 2 3 11" xfId="30456"/>
    <cellStyle name="RIGs input cells 5 2 3 12" xfId="30457"/>
    <cellStyle name="RIGs input cells 5 2 3 13" xfId="30458"/>
    <cellStyle name="RIGs input cells 5 2 3 14" xfId="30459"/>
    <cellStyle name="RIGs input cells 5 2 3 15" xfId="30460"/>
    <cellStyle name="RIGs input cells 5 2 3 16" xfId="30461"/>
    <cellStyle name="RIGs input cells 5 2 3 17" xfId="30462"/>
    <cellStyle name="RIGs input cells 5 2 3 18" xfId="30463"/>
    <cellStyle name="RIGs input cells 5 2 3 19" xfId="30464"/>
    <cellStyle name="RIGs input cells 5 2 3 2" xfId="30465"/>
    <cellStyle name="RIGs input cells 5 2 3 2 10" xfId="30466"/>
    <cellStyle name="RIGs input cells 5 2 3 2 11" xfId="30467"/>
    <cellStyle name="RIGs input cells 5 2 3 2 12" xfId="30468"/>
    <cellStyle name="RIGs input cells 5 2 3 2 13" xfId="30469"/>
    <cellStyle name="RIGs input cells 5 2 3 2 2" xfId="30470"/>
    <cellStyle name="RIGs input cells 5 2 3 2 3" xfId="30471"/>
    <cellStyle name="RIGs input cells 5 2 3 2 4" xfId="30472"/>
    <cellStyle name="RIGs input cells 5 2 3 2 5" xfId="30473"/>
    <cellStyle name="RIGs input cells 5 2 3 2 6" xfId="30474"/>
    <cellStyle name="RIGs input cells 5 2 3 2 7" xfId="30475"/>
    <cellStyle name="RIGs input cells 5 2 3 2 8" xfId="30476"/>
    <cellStyle name="RIGs input cells 5 2 3 2 9" xfId="30477"/>
    <cellStyle name="RIGs input cells 5 2 3 20" xfId="30478"/>
    <cellStyle name="RIGs input cells 5 2 3 21" xfId="30479"/>
    <cellStyle name="RIGs input cells 5 2 3 22" xfId="30480"/>
    <cellStyle name="RIGs input cells 5 2 3 23" xfId="30481"/>
    <cellStyle name="RIGs input cells 5 2 3 24" xfId="30482"/>
    <cellStyle name="RIGs input cells 5 2 3 25" xfId="30483"/>
    <cellStyle name="RIGs input cells 5 2 3 26" xfId="30484"/>
    <cellStyle name="RIGs input cells 5 2 3 27" xfId="30485"/>
    <cellStyle name="RIGs input cells 5 2 3 28" xfId="30486"/>
    <cellStyle name="RIGs input cells 5 2 3 29" xfId="30487"/>
    <cellStyle name="RIGs input cells 5 2 3 3" xfId="30488"/>
    <cellStyle name="RIGs input cells 5 2 3 30" xfId="30489"/>
    <cellStyle name="RIGs input cells 5 2 3 31" xfId="30490"/>
    <cellStyle name="RIGs input cells 5 2 3 32" xfId="30491"/>
    <cellStyle name="RIGs input cells 5 2 3 33" xfId="30492"/>
    <cellStyle name="RIGs input cells 5 2 3 34" xfId="30493"/>
    <cellStyle name="RIGs input cells 5 2 3 4" xfId="30494"/>
    <cellStyle name="RIGs input cells 5 2 3 5" xfId="30495"/>
    <cellStyle name="RIGs input cells 5 2 3 6" xfId="30496"/>
    <cellStyle name="RIGs input cells 5 2 3 7" xfId="30497"/>
    <cellStyle name="RIGs input cells 5 2 3 8" xfId="30498"/>
    <cellStyle name="RIGs input cells 5 2 3 9" xfId="30499"/>
    <cellStyle name="RIGs input cells 5 2 30" xfId="30500"/>
    <cellStyle name="RIGs input cells 5 2 31" xfId="30501"/>
    <cellStyle name="RIGs input cells 5 2 32" xfId="30502"/>
    <cellStyle name="RIGs input cells 5 2 33" xfId="30503"/>
    <cellStyle name="RIGs input cells 5 2 34" xfId="30504"/>
    <cellStyle name="RIGs input cells 5 2 35" xfId="30505"/>
    <cellStyle name="RIGs input cells 5 2 36" xfId="30506"/>
    <cellStyle name="RIGs input cells 5 2 37" xfId="30507"/>
    <cellStyle name="RIGs input cells 5 2 38" xfId="30508"/>
    <cellStyle name="RIGs input cells 5 2 4" xfId="30509"/>
    <cellStyle name="RIGs input cells 5 2 4 10" xfId="30510"/>
    <cellStyle name="RIGs input cells 5 2 4 11" xfId="30511"/>
    <cellStyle name="RIGs input cells 5 2 4 12" xfId="30512"/>
    <cellStyle name="RIGs input cells 5 2 4 13" xfId="30513"/>
    <cellStyle name="RIGs input cells 5 2 4 14" xfId="30514"/>
    <cellStyle name="RIGs input cells 5 2 4 15" xfId="30515"/>
    <cellStyle name="RIGs input cells 5 2 4 16" xfId="30516"/>
    <cellStyle name="RIGs input cells 5 2 4 17" xfId="30517"/>
    <cellStyle name="RIGs input cells 5 2 4 18" xfId="30518"/>
    <cellStyle name="RIGs input cells 5 2 4 19" xfId="30519"/>
    <cellStyle name="RIGs input cells 5 2 4 2" xfId="30520"/>
    <cellStyle name="RIGs input cells 5 2 4 2 10" xfId="30521"/>
    <cellStyle name="RIGs input cells 5 2 4 2 11" xfId="30522"/>
    <cellStyle name="RIGs input cells 5 2 4 2 12" xfId="30523"/>
    <cellStyle name="RIGs input cells 5 2 4 2 13" xfId="30524"/>
    <cellStyle name="RIGs input cells 5 2 4 2 2" xfId="30525"/>
    <cellStyle name="RIGs input cells 5 2 4 2 3" xfId="30526"/>
    <cellStyle name="RIGs input cells 5 2 4 2 4" xfId="30527"/>
    <cellStyle name="RIGs input cells 5 2 4 2 5" xfId="30528"/>
    <cellStyle name="RIGs input cells 5 2 4 2 6" xfId="30529"/>
    <cellStyle name="RIGs input cells 5 2 4 2 7" xfId="30530"/>
    <cellStyle name="RIGs input cells 5 2 4 2 8" xfId="30531"/>
    <cellStyle name="RIGs input cells 5 2 4 2 9" xfId="30532"/>
    <cellStyle name="RIGs input cells 5 2 4 20" xfId="30533"/>
    <cellStyle name="RIGs input cells 5 2 4 21" xfId="30534"/>
    <cellStyle name="RIGs input cells 5 2 4 22" xfId="30535"/>
    <cellStyle name="RIGs input cells 5 2 4 23" xfId="30536"/>
    <cellStyle name="RIGs input cells 5 2 4 24" xfId="30537"/>
    <cellStyle name="RIGs input cells 5 2 4 25" xfId="30538"/>
    <cellStyle name="RIGs input cells 5 2 4 26" xfId="30539"/>
    <cellStyle name="RIGs input cells 5 2 4 27" xfId="30540"/>
    <cellStyle name="RIGs input cells 5 2 4 28" xfId="30541"/>
    <cellStyle name="RIGs input cells 5 2 4 29" xfId="30542"/>
    <cellStyle name="RIGs input cells 5 2 4 3" xfId="30543"/>
    <cellStyle name="RIGs input cells 5 2 4 30" xfId="30544"/>
    <cellStyle name="RIGs input cells 5 2 4 31" xfId="30545"/>
    <cellStyle name="RIGs input cells 5 2 4 32" xfId="30546"/>
    <cellStyle name="RIGs input cells 5 2 4 33" xfId="30547"/>
    <cellStyle name="RIGs input cells 5 2 4 34" xfId="30548"/>
    <cellStyle name="RIGs input cells 5 2 4 4" xfId="30549"/>
    <cellStyle name="RIGs input cells 5 2 4 5" xfId="30550"/>
    <cellStyle name="RIGs input cells 5 2 4 6" xfId="30551"/>
    <cellStyle name="RIGs input cells 5 2 4 7" xfId="30552"/>
    <cellStyle name="RIGs input cells 5 2 4 8" xfId="30553"/>
    <cellStyle name="RIGs input cells 5 2 4 9" xfId="30554"/>
    <cellStyle name="RIGs input cells 5 2 5" xfId="30555"/>
    <cellStyle name="RIGs input cells 5 2 5 10" xfId="30556"/>
    <cellStyle name="RIGs input cells 5 2 5 11" xfId="30557"/>
    <cellStyle name="RIGs input cells 5 2 5 12" xfId="30558"/>
    <cellStyle name="RIGs input cells 5 2 5 13" xfId="30559"/>
    <cellStyle name="RIGs input cells 5 2 5 2" xfId="30560"/>
    <cellStyle name="RIGs input cells 5 2 5 3" xfId="30561"/>
    <cellStyle name="RIGs input cells 5 2 5 4" xfId="30562"/>
    <cellStyle name="RIGs input cells 5 2 5 5" xfId="30563"/>
    <cellStyle name="RIGs input cells 5 2 5 6" xfId="30564"/>
    <cellStyle name="RIGs input cells 5 2 5 7" xfId="30565"/>
    <cellStyle name="RIGs input cells 5 2 5 8" xfId="30566"/>
    <cellStyle name="RIGs input cells 5 2 5 9" xfId="30567"/>
    <cellStyle name="RIGs input cells 5 2 6" xfId="30568"/>
    <cellStyle name="RIGs input cells 5 2 7" xfId="30569"/>
    <cellStyle name="RIGs input cells 5 2 8" xfId="30570"/>
    <cellStyle name="RIGs input cells 5 2 9" xfId="30571"/>
    <cellStyle name="RIGs input cells 5 2_4 28 1_Asst_Health_Crit_AllTO_RIIO_20110714pm" xfId="30572"/>
    <cellStyle name="RIGs input cells 5 20" xfId="30573"/>
    <cellStyle name="RIGs input cells 5 21" xfId="30574"/>
    <cellStyle name="RIGs input cells 5 22" xfId="30575"/>
    <cellStyle name="RIGs input cells 5 23" xfId="30576"/>
    <cellStyle name="RIGs input cells 5 24" xfId="30577"/>
    <cellStyle name="RIGs input cells 5 25" xfId="30578"/>
    <cellStyle name="RIGs input cells 5 26" xfId="30579"/>
    <cellStyle name="RIGs input cells 5 27" xfId="30580"/>
    <cellStyle name="RIGs input cells 5 28" xfId="30581"/>
    <cellStyle name="RIGs input cells 5 29" xfId="30582"/>
    <cellStyle name="RIGs input cells 5 3" xfId="30583"/>
    <cellStyle name="RIGs input cells 5 3 10" xfId="30584"/>
    <cellStyle name="RIGs input cells 5 3 11" xfId="30585"/>
    <cellStyle name="RIGs input cells 5 3 12" xfId="30586"/>
    <cellStyle name="RIGs input cells 5 3 13" xfId="30587"/>
    <cellStyle name="RIGs input cells 5 3 14" xfId="30588"/>
    <cellStyle name="RIGs input cells 5 3 15" xfId="30589"/>
    <cellStyle name="RIGs input cells 5 3 16" xfId="30590"/>
    <cellStyle name="RIGs input cells 5 3 17" xfId="30591"/>
    <cellStyle name="RIGs input cells 5 3 18" xfId="30592"/>
    <cellStyle name="RIGs input cells 5 3 19" xfId="30593"/>
    <cellStyle name="RIGs input cells 5 3 2" xfId="30594"/>
    <cellStyle name="RIGs input cells 5 3 2 10" xfId="30595"/>
    <cellStyle name="RIGs input cells 5 3 2 11" xfId="30596"/>
    <cellStyle name="RIGs input cells 5 3 2 12" xfId="30597"/>
    <cellStyle name="RIGs input cells 5 3 2 13" xfId="30598"/>
    <cellStyle name="RIGs input cells 5 3 2 14" xfId="30599"/>
    <cellStyle name="RIGs input cells 5 3 2 15" xfId="30600"/>
    <cellStyle name="RIGs input cells 5 3 2 16" xfId="30601"/>
    <cellStyle name="RIGs input cells 5 3 2 17" xfId="30602"/>
    <cellStyle name="RIGs input cells 5 3 2 18" xfId="30603"/>
    <cellStyle name="RIGs input cells 5 3 2 19" xfId="30604"/>
    <cellStyle name="RIGs input cells 5 3 2 2" xfId="30605"/>
    <cellStyle name="RIGs input cells 5 3 2 2 10" xfId="30606"/>
    <cellStyle name="RIGs input cells 5 3 2 2 11" xfId="30607"/>
    <cellStyle name="RIGs input cells 5 3 2 2 12" xfId="30608"/>
    <cellStyle name="RIGs input cells 5 3 2 2 13" xfId="30609"/>
    <cellStyle name="RIGs input cells 5 3 2 2 2" xfId="30610"/>
    <cellStyle name="RIGs input cells 5 3 2 2 3" xfId="30611"/>
    <cellStyle name="RIGs input cells 5 3 2 2 4" xfId="30612"/>
    <cellStyle name="RIGs input cells 5 3 2 2 5" xfId="30613"/>
    <cellStyle name="RIGs input cells 5 3 2 2 6" xfId="30614"/>
    <cellStyle name="RIGs input cells 5 3 2 2 7" xfId="30615"/>
    <cellStyle name="RIGs input cells 5 3 2 2 8" xfId="30616"/>
    <cellStyle name="RIGs input cells 5 3 2 2 9" xfId="30617"/>
    <cellStyle name="RIGs input cells 5 3 2 20" xfId="30618"/>
    <cellStyle name="RIGs input cells 5 3 2 21" xfId="30619"/>
    <cellStyle name="RIGs input cells 5 3 2 22" xfId="30620"/>
    <cellStyle name="RIGs input cells 5 3 2 23" xfId="30621"/>
    <cellStyle name="RIGs input cells 5 3 2 24" xfId="30622"/>
    <cellStyle name="RIGs input cells 5 3 2 25" xfId="30623"/>
    <cellStyle name="RIGs input cells 5 3 2 26" xfId="30624"/>
    <cellStyle name="RIGs input cells 5 3 2 27" xfId="30625"/>
    <cellStyle name="RIGs input cells 5 3 2 28" xfId="30626"/>
    <cellStyle name="RIGs input cells 5 3 2 29" xfId="30627"/>
    <cellStyle name="RIGs input cells 5 3 2 3" xfId="30628"/>
    <cellStyle name="RIGs input cells 5 3 2 30" xfId="30629"/>
    <cellStyle name="RIGs input cells 5 3 2 31" xfId="30630"/>
    <cellStyle name="RIGs input cells 5 3 2 32" xfId="30631"/>
    <cellStyle name="RIGs input cells 5 3 2 33" xfId="30632"/>
    <cellStyle name="RIGs input cells 5 3 2 34" xfId="30633"/>
    <cellStyle name="RIGs input cells 5 3 2 4" xfId="30634"/>
    <cellStyle name="RIGs input cells 5 3 2 5" xfId="30635"/>
    <cellStyle name="RIGs input cells 5 3 2 6" xfId="30636"/>
    <cellStyle name="RIGs input cells 5 3 2 7" xfId="30637"/>
    <cellStyle name="RIGs input cells 5 3 2 8" xfId="30638"/>
    <cellStyle name="RIGs input cells 5 3 2 9" xfId="30639"/>
    <cellStyle name="RIGs input cells 5 3 20" xfId="30640"/>
    <cellStyle name="RIGs input cells 5 3 21" xfId="30641"/>
    <cellStyle name="RIGs input cells 5 3 22" xfId="30642"/>
    <cellStyle name="RIGs input cells 5 3 23" xfId="30643"/>
    <cellStyle name="RIGs input cells 5 3 24" xfId="30644"/>
    <cellStyle name="RIGs input cells 5 3 25" xfId="30645"/>
    <cellStyle name="RIGs input cells 5 3 26" xfId="30646"/>
    <cellStyle name="RIGs input cells 5 3 27" xfId="30647"/>
    <cellStyle name="RIGs input cells 5 3 28" xfId="30648"/>
    <cellStyle name="RIGs input cells 5 3 29" xfId="30649"/>
    <cellStyle name="RIGs input cells 5 3 3" xfId="30650"/>
    <cellStyle name="RIGs input cells 5 3 3 10" xfId="30651"/>
    <cellStyle name="RIGs input cells 5 3 3 11" xfId="30652"/>
    <cellStyle name="RIGs input cells 5 3 3 12" xfId="30653"/>
    <cellStyle name="RIGs input cells 5 3 3 13" xfId="30654"/>
    <cellStyle name="RIGs input cells 5 3 3 2" xfId="30655"/>
    <cellStyle name="RIGs input cells 5 3 3 3" xfId="30656"/>
    <cellStyle name="RIGs input cells 5 3 3 4" xfId="30657"/>
    <cellStyle name="RIGs input cells 5 3 3 5" xfId="30658"/>
    <cellStyle name="RIGs input cells 5 3 3 6" xfId="30659"/>
    <cellStyle name="RIGs input cells 5 3 3 7" xfId="30660"/>
    <cellStyle name="RIGs input cells 5 3 3 8" xfId="30661"/>
    <cellStyle name="RIGs input cells 5 3 3 9" xfId="30662"/>
    <cellStyle name="RIGs input cells 5 3 30" xfId="30663"/>
    <cellStyle name="RIGs input cells 5 3 31" xfId="30664"/>
    <cellStyle name="RIGs input cells 5 3 32" xfId="30665"/>
    <cellStyle name="RIGs input cells 5 3 33" xfId="30666"/>
    <cellStyle name="RIGs input cells 5 3 34" xfId="30667"/>
    <cellStyle name="RIGs input cells 5 3 35" xfId="30668"/>
    <cellStyle name="RIGs input cells 5 3 4" xfId="30669"/>
    <cellStyle name="RIGs input cells 5 3 5" xfId="30670"/>
    <cellStyle name="RIGs input cells 5 3 6" xfId="30671"/>
    <cellStyle name="RIGs input cells 5 3 7" xfId="30672"/>
    <cellStyle name="RIGs input cells 5 3 8" xfId="30673"/>
    <cellStyle name="RIGs input cells 5 3 9" xfId="30674"/>
    <cellStyle name="RIGs input cells 5 3_4 28 1_Asst_Health_Crit_AllTO_RIIO_20110714pm" xfId="30675"/>
    <cellStyle name="RIGs input cells 5 30" xfId="30676"/>
    <cellStyle name="RIGs input cells 5 31" xfId="30677"/>
    <cellStyle name="RIGs input cells 5 32" xfId="30678"/>
    <cellStyle name="RIGs input cells 5 33" xfId="30679"/>
    <cellStyle name="RIGs input cells 5 34" xfId="30680"/>
    <cellStyle name="RIGs input cells 5 35" xfId="30681"/>
    <cellStyle name="RIGs input cells 5 36" xfId="30682"/>
    <cellStyle name="RIGs input cells 5 37" xfId="30683"/>
    <cellStyle name="RIGs input cells 5 38" xfId="30684"/>
    <cellStyle name="RIGs input cells 5 39" xfId="30685"/>
    <cellStyle name="RIGs input cells 5 4" xfId="30686"/>
    <cellStyle name="RIGs input cells 5 4 10" xfId="30687"/>
    <cellStyle name="RIGs input cells 5 4 11" xfId="30688"/>
    <cellStyle name="RIGs input cells 5 4 12" xfId="30689"/>
    <cellStyle name="RIGs input cells 5 4 13" xfId="30690"/>
    <cellStyle name="RIGs input cells 5 4 14" xfId="30691"/>
    <cellStyle name="RIGs input cells 5 4 15" xfId="30692"/>
    <cellStyle name="RIGs input cells 5 4 16" xfId="30693"/>
    <cellStyle name="RIGs input cells 5 4 17" xfId="30694"/>
    <cellStyle name="RIGs input cells 5 4 18" xfId="30695"/>
    <cellStyle name="RIGs input cells 5 4 19" xfId="30696"/>
    <cellStyle name="RIGs input cells 5 4 2" xfId="30697"/>
    <cellStyle name="RIGs input cells 5 4 2 10" xfId="30698"/>
    <cellStyle name="RIGs input cells 5 4 2 11" xfId="30699"/>
    <cellStyle name="RIGs input cells 5 4 2 12" xfId="30700"/>
    <cellStyle name="RIGs input cells 5 4 2 13" xfId="30701"/>
    <cellStyle name="RIGs input cells 5 4 2 2" xfId="30702"/>
    <cellStyle name="RIGs input cells 5 4 2 3" xfId="30703"/>
    <cellStyle name="RIGs input cells 5 4 2 4" xfId="30704"/>
    <cellStyle name="RIGs input cells 5 4 2 5" xfId="30705"/>
    <cellStyle name="RIGs input cells 5 4 2 6" xfId="30706"/>
    <cellStyle name="RIGs input cells 5 4 2 7" xfId="30707"/>
    <cellStyle name="RIGs input cells 5 4 2 8" xfId="30708"/>
    <cellStyle name="RIGs input cells 5 4 2 9" xfId="30709"/>
    <cellStyle name="RIGs input cells 5 4 20" xfId="30710"/>
    <cellStyle name="RIGs input cells 5 4 21" xfId="30711"/>
    <cellStyle name="RIGs input cells 5 4 22" xfId="30712"/>
    <cellStyle name="RIGs input cells 5 4 23" xfId="30713"/>
    <cellStyle name="RIGs input cells 5 4 24" xfId="30714"/>
    <cellStyle name="RIGs input cells 5 4 25" xfId="30715"/>
    <cellStyle name="RIGs input cells 5 4 26" xfId="30716"/>
    <cellStyle name="RIGs input cells 5 4 27" xfId="30717"/>
    <cellStyle name="RIGs input cells 5 4 28" xfId="30718"/>
    <cellStyle name="RIGs input cells 5 4 29" xfId="30719"/>
    <cellStyle name="RIGs input cells 5 4 3" xfId="30720"/>
    <cellStyle name="RIGs input cells 5 4 30" xfId="30721"/>
    <cellStyle name="RIGs input cells 5 4 31" xfId="30722"/>
    <cellStyle name="RIGs input cells 5 4 32" xfId="30723"/>
    <cellStyle name="RIGs input cells 5 4 33" xfId="30724"/>
    <cellStyle name="RIGs input cells 5 4 34" xfId="30725"/>
    <cellStyle name="RIGs input cells 5 4 4" xfId="30726"/>
    <cellStyle name="RIGs input cells 5 4 5" xfId="30727"/>
    <cellStyle name="RIGs input cells 5 4 6" xfId="30728"/>
    <cellStyle name="RIGs input cells 5 4 7" xfId="30729"/>
    <cellStyle name="RIGs input cells 5 4 8" xfId="30730"/>
    <cellStyle name="RIGs input cells 5 4 9" xfId="30731"/>
    <cellStyle name="RIGs input cells 5 40" xfId="30732"/>
    <cellStyle name="RIGs input cells 5 5" xfId="30733"/>
    <cellStyle name="RIGs input cells 5 5 10" xfId="30734"/>
    <cellStyle name="RIGs input cells 5 5 11" xfId="30735"/>
    <cellStyle name="RIGs input cells 5 5 12" xfId="30736"/>
    <cellStyle name="RIGs input cells 5 5 13" xfId="30737"/>
    <cellStyle name="RIGs input cells 5 5 14" xfId="30738"/>
    <cellStyle name="RIGs input cells 5 5 15" xfId="30739"/>
    <cellStyle name="RIGs input cells 5 5 16" xfId="30740"/>
    <cellStyle name="RIGs input cells 5 5 17" xfId="30741"/>
    <cellStyle name="RIGs input cells 5 5 18" xfId="30742"/>
    <cellStyle name="RIGs input cells 5 5 19" xfId="30743"/>
    <cellStyle name="RIGs input cells 5 5 2" xfId="30744"/>
    <cellStyle name="RIGs input cells 5 5 2 10" xfId="30745"/>
    <cellStyle name="RIGs input cells 5 5 2 11" xfId="30746"/>
    <cellStyle name="RIGs input cells 5 5 2 12" xfId="30747"/>
    <cellStyle name="RIGs input cells 5 5 2 13" xfId="30748"/>
    <cellStyle name="RIGs input cells 5 5 2 2" xfId="30749"/>
    <cellStyle name="RIGs input cells 5 5 2 3" xfId="30750"/>
    <cellStyle name="RIGs input cells 5 5 2 4" xfId="30751"/>
    <cellStyle name="RIGs input cells 5 5 2 5" xfId="30752"/>
    <cellStyle name="RIGs input cells 5 5 2 6" xfId="30753"/>
    <cellStyle name="RIGs input cells 5 5 2 7" xfId="30754"/>
    <cellStyle name="RIGs input cells 5 5 2 8" xfId="30755"/>
    <cellStyle name="RIGs input cells 5 5 2 9" xfId="30756"/>
    <cellStyle name="RIGs input cells 5 5 20" xfId="30757"/>
    <cellStyle name="RIGs input cells 5 5 21" xfId="30758"/>
    <cellStyle name="RIGs input cells 5 5 22" xfId="30759"/>
    <cellStyle name="RIGs input cells 5 5 23" xfId="30760"/>
    <cellStyle name="RIGs input cells 5 5 24" xfId="30761"/>
    <cellStyle name="RIGs input cells 5 5 25" xfId="30762"/>
    <cellStyle name="RIGs input cells 5 5 26" xfId="30763"/>
    <cellStyle name="RIGs input cells 5 5 27" xfId="30764"/>
    <cellStyle name="RIGs input cells 5 5 28" xfId="30765"/>
    <cellStyle name="RIGs input cells 5 5 29" xfId="30766"/>
    <cellStyle name="RIGs input cells 5 5 3" xfId="30767"/>
    <cellStyle name="RIGs input cells 5 5 30" xfId="30768"/>
    <cellStyle name="RIGs input cells 5 5 31" xfId="30769"/>
    <cellStyle name="RIGs input cells 5 5 32" xfId="30770"/>
    <cellStyle name="RIGs input cells 5 5 33" xfId="30771"/>
    <cellStyle name="RIGs input cells 5 5 34" xfId="30772"/>
    <cellStyle name="RIGs input cells 5 5 4" xfId="30773"/>
    <cellStyle name="RIGs input cells 5 5 5" xfId="30774"/>
    <cellStyle name="RIGs input cells 5 5 6" xfId="30775"/>
    <cellStyle name="RIGs input cells 5 5 7" xfId="30776"/>
    <cellStyle name="RIGs input cells 5 5 8" xfId="30777"/>
    <cellStyle name="RIGs input cells 5 5 9" xfId="30778"/>
    <cellStyle name="RIGs input cells 5 6" xfId="30779"/>
    <cellStyle name="RIGs input cells 5 6 10" xfId="30780"/>
    <cellStyle name="RIGs input cells 5 6 11" xfId="30781"/>
    <cellStyle name="RIGs input cells 5 6 12" xfId="30782"/>
    <cellStyle name="RIGs input cells 5 6 13" xfId="30783"/>
    <cellStyle name="RIGs input cells 5 6 2" xfId="30784"/>
    <cellStyle name="RIGs input cells 5 6 3" xfId="30785"/>
    <cellStyle name="RIGs input cells 5 6 4" xfId="30786"/>
    <cellStyle name="RIGs input cells 5 6 5" xfId="30787"/>
    <cellStyle name="RIGs input cells 5 6 6" xfId="30788"/>
    <cellStyle name="RIGs input cells 5 6 7" xfId="30789"/>
    <cellStyle name="RIGs input cells 5 6 8" xfId="30790"/>
    <cellStyle name="RIGs input cells 5 6 9" xfId="30791"/>
    <cellStyle name="RIGs input cells 5 7" xfId="30792"/>
    <cellStyle name="RIGs input cells 5 7 2" xfId="30793"/>
    <cellStyle name="RIGs input cells 5 8" xfId="30794"/>
    <cellStyle name="RIGs input cells 5 9" xfId="30795"/>
    <cellStyle name="RIGs input cells 5_1.3s Accounting C Costs Scots" xfId="30796"/>
    <cellStyle name="RIGs input cells 6" xfId="30797"/>
    <cellStyle name="RIGs input cells 6 10" xfId="30798"/>
    <cellStyle name="RIGs input cells 6 11" xfId="30799"/>
    <cellStyle name="RIGs input cells 6 12" xfId="30800"/>
    <cellStyle name="RIGs input cells 6 13" xfId="30801"/>
    <cellStyle name="RIGs input cells 6 14" xfId="30802"/>
    <cellStyle name="RIGs input cells 6 15" xfId="30803"/>
    <cellStyle name="RIGs input cells 6 16" xfId="30804"/>
    <cellStyle name="RIGs input cells 6 17" xfId="30805"/>
    <cellStyle name="RIGs input cells 6 18" xfId="30806"/>
    <cellStyle name="RIGs input cells 6 19" xfId="30807"/>
    <cellStyle name="RIGs input cells 6 2" xfId="30808"/>
    <cellStyle name="RIGs input cells 6 2 10" xfId="30809"/>
    <cellStyle name="RIGs input cells 6 2 11" xfId="30810"/>
    <cellStyle name="RIGs input cells 6 2 12" xfId="30811"/>
    <cellStyle name="RIGs input cells 6 2 13" xfId="30812"/>
    <cellStyle name="RIGs input cells 6 2 14" xfId="30813"/>
    <cellStyle name="RIGs input cells 6 2 15" xfId="30814"/>
    <cellStyle name="RIGs input cells 6 2 16" xfId="30815"/>
    <cellStyle name="RIGs input cells 6 2 17" xfId="30816"/>
    <cellStyle name="RIGs input cells 6 2 18" xfId="30817"/>
    <cellStyle name="RIGs input cells 6 2 19" xfId="30818"/>
    <cellStyle name="RIGs input cells 6 2 2" xfId="30819"/>
    <cellStyle name="RIGs input cells 6 2 2 10" xfId="30820"/>
    <cellStyle name="RIGs input cells 6 2 2 11" xfId="30821"/>
    <cellStyle name="RIGs input cells 6 2 2 12" xfId="30822"/>
    <cellStyle name="RIGs input cells 6 2 2 13" xfId="30823"/>
    <cellStyle name="RIGs input cells 6 2 2 14" xfId="30824"/>
    <cellStyle name="RIGs input cells 6 2 2 15" xfId="30825"/>
    <cellStyle name="RIGs input cells 6 2 2 16" xfId="30826"/>
    <cellStyle name="RIGs input cells 6 2 2 17" xfId="30827"/>
    <cellStyle name="RIGs input cells 6 2 2 18" xfId="30828"/>
    <cellStyle name="RIGs input cells 6 2 2 19" xfId="30829"/>
    <cellStyle name="RIGs input cells 6 2 2 2" xfId="30830"/>
    <cellStyle name="RIGs input cells 6 2 2 2 10" xfId="30831"/>
    <cellStyle name="RIGs input cells 6 2 2 2 11" xfId="30832"/>
    <cellStyle name="RIGs input cells 6 2 2 2 12" xfId="30833"/>
    <cellStyle name="RIGs input cells 6 2 2 2 13" xfId="30834"/>
    <cellStyle name="RIGs input cells 6 2 2 2 14" xfId="30835"/>
    <cellStyle name="RIGs input cells 6 2 2 2 15" xfId="30836"/>
    <cellStyle name="RIGs input cells 6 2 2 2 16" xfId="30837"/>
    <cellStyle name="RIGs input cells 6 2 2 2 17" xfId="30838"/>
    <cellStyle name="RIGs input cells 6 2 2 2 18" xfId="30839"/>
    <cellStyle name="RIGs input cells 6 2 2 2 19" xfId="30840"/>
    <cellStyle name="RIGs input cells 6 2 2 2 2" xfId="30841"/>
    <cellStyle name="RIGs input cells 6 2 2 2 2 10" xfId="30842"/>
    <cellStyle name="RIGs input cells 6 2 2 2 2 11" xfId="30843"/>
    <cellStyle name="RIGs input cells 6 2 2 2 2 12" xfId="30844"/>
    <cellStyle name="RIGs input cells 6 2 2 2 2 13" xfId="30845"/>
    <cellStyle name="RIGs input cells 6 2 2 2 2 2" xfId="30846"/>
    <cellStyle name="RIGs input cells 6 2 2 2 2 3" xfId="30847"/>
    <cellStyle name="RIGs input cells 6 2 2 2 2 4" xfId="30848"/>
    <cellStyle name="RIGs input cells 6 2 2 2 2 5" xfId="30849"/>
    <cellStyle name="RIGs input cells 6 2 2 2 2 6" xfId="30850"/>
    <cellStyle name="RIGs input cells 6 2 2 2 2 7" xfId="30851"/>
    <cellStyle name="RIGs input cells 6 2 2 2 2 8" xfId="30852"/>
    <cellStyle name="RIGs input cells 6 2 2 2 2 9" xfId="30853"/>
    <cellStyle name="RIGs input cells 6 2 2 2 20" xfId="30854"/>
    <cellStyle name="RIGs input cells 6 2 2 2 21" xfId="30855"/>
    <cellStyle name="RIGs input cells 6 2 2 2 22" xfId="30856"/>
    <cellStyle name="RIGs input cells 6 2 2 2 23" xfId="30857"/>
    <cellStyle name="RIGs input cells 6 2 2 2 24" xfId="30858"/>
    <cellStyle name="RIGs input cells 6 2 2 2 25" xfId="30859"/>
    <cellStyle name="RIGs input cells 6 2 2 2 26" xfId="30860"/>
    <cellStyle name="RIGs input cells 6 2 2 2 27" xfId="30861"/>
    <cellStyle name="RIGs input cells 6 2 2 2 28" xfId="30862"/>
    <cellStyle name="RIGs input cells 6 2 2 2 29" xfId="30863"/>
    <cellStyle name="RIGs input cells 6 2 2 2 3" xfId="30864"/>
    <cellStyle name="RIGs input cells 6 2 2 2 30" xfId="30865"/>
    <cellStyle name="RIGs input cells 6 2 2 2 31" xfId="30866"/>
    <cellStyle name="RIGs input cells 6 2 2 2 32" xfId="30867"/>
    <cellStyle name="RIGs input cells 6 2 2 2 33" xfId="30868"/>
    <cellStyle name="RIGs input cells 6 2 2 2 34" xfId="30869"/>
    <cellStyle name="RIGs input cells 6 2 2 2 4" xfId="30870"/>
    <cellStyle name="RIGs input cells 6 2 2 2 5" xfId="30871"/>
    <cellStyle name="RIGs input cells 6 2 2 2 6" xfId="30872"/>
    <cellStyle name="RIGs input cells 6 2 2 2 7" xfId="30873"/>
    <cellStyle name="RIGs input cells 6 2 2 2 8" xfId="30874"/>
    <cellStyle name="RIGs input cells 6 2 2 2 9" xfId="30875"/>
    <cellStyle name="RIGs input cells 6 2 2 20" xfId="30876"/>
    <cellStyle name="RIGs input cells 6 2 2 21" xfId="30877"/>
    <cellStyle name="RIGs input cells 6 2 2 22" xfId="30878"/>
    <cellStyle name="RIGs input cells 6 2 2 23" xfId="30879"/>
    <cellStyle name="RIGs input cells 6 2 2 24" xfId="30880"/>
    <cellStyle name="RIGs input cells 6 2 2 25" xfId="30881"/>
    <cellStyle name="RIGs input cells 6 2 2 26" xfId="30882"/>
    <cellStyle name="RIGs input cells 6 2 2 27" xfId="30883"/>
    <cellStyle name="RIGs input cells 6 2 2 28" xfId="30884"/>
    <cellStyle name="RIGs input cells 6 2 2 29" xfId="30885"/>
    <cellStyle name="RIGs input cells 6 2 2 3" xfId="30886"/>
    <cellStyle name="RIGs input cells 6 2 2 3 10" xfId="30887"/>
    <cellStyle name="RIGs input cells 6 2 2 3 11" xfId="30888"/>
    <cellStyle name="RIGs input cells 6 2 2 3 12" xfId="30889"/>
    <cellStyle name="RIGs input cells 6 2 2 3 13" xfId="30890"/>
    <cellStyle name="RIGs input cells 6 2 2 3 2" xfId="30891"/>
    <cellStyle name="RIGs input cells 6 2 2 3 3" xfId="30892"/>
    <cellStyle name="RIGs input cells 6 2 2 3 4" xfId="30893"/>
    <cellStyle name="RIGs input cells 6 2 2 3 5" xfId="30894"/>
    <cellStyle name="RIGs input cells 6 2 2 3 6" xfId="30895"/>
    <cellStyle name="RIGs input cells 6 2 2 3 7" xfId="30896"/>
    <cellStyle name="RIGs input cells 6 2 2 3 8" xfId="30897"/>
    <cellStyle name="RIGs input cells 6 2 2 3 9" xfId="30898"/>
    <cellStyle name="RIGs input cells 6 2 2 30" xfId="30899"/>
    <cellStyle name="RIGs input cells 6 2 2 31" xfId="30900"/>
    <cellStyle name="RIGs input cells 6 2 2 32" xfId="30901"/>
    <cellStyle name="RIGs input cells 6 2 2 33" xfId="30902"/>
    <cellStyle name="RIGs input cells 6 2 2 34" xfId="30903"/>
    <cellStyle name="RIGs input cells 6 2 2 35" xfId="30904"/>
    <cellStyle name="RIGs input cells 6 2 2 4" xfId="30905"/>
    <cellStyle name="RIGs input cells 6 2 2 5" xfId="30906"/>
    <cellStyle name="RIGs input cells 6 2 2 6" xfId="30907"/>
    <cellStyle name="RIGs input cells 6 2 2 7" xfId="30908"/>
    <cellStyle name="RIGs input cells 6 2 2 8" xfId="30909"/>
    <cellStyle name="RIGs input cells 6 2 2 9" xfId="30910"/>
    <cellStyle name="RIGs input cells 6 2 2_4 28 1_Asst_Health_Crit_AllTO_RIIO_20110714pm" xfId="30911"/>
    <cellStyle name="RIGs input cells 6 2 20" xfId="30912"/>
    <cellStyle name="RIGs input cells 6 2 21" xfId="30913"/>
    <cellStyle name="RIGs input cells 6 2 22" xfId="30914"/>
    <cellStyle name="RIGs input cells 6 2 23" xfId="30915"/>
    <cellStyle name="RIGs input cells 6 2 24" xfId="30916"/>
    <cellStyle name="RIGs input cells 6 2 25" xfId="30917"/>
    <cellStyle name="RIGs input cells 6 2 26" xfId="30918"/>
    <cellStyle name="RIGs input cells 6 2 27" xfId="30919"/>
    <cellStyle name="RIGs input cells 6 2 28" xfId="30920"/>
    <cellStyle name="RIGs input cells 6 2 29" xfId="30921"/>
    <cellStyle name="RIGs input cells 6 2 3" xfId="30922"/>
    <cellStyle name="RIGs input cells 6 2 3 10" xfId="30923"/>
    <cellStyle name="RIGs input cells 6 2 3 11" xfId="30924"/>
    <cellStyle name="RIGs input cells 6 2 3 12" xfId="30925"/>
    <cellStyle name="RIGs input cells 6 2 3 13" xfId="30926"/>
    <cellStyle name="RIGs input cells 6 2 3 14" xfId="30927"/>
    <cellStyle name="RIGs input cells 6 2 3 15" xfId="30928"/>
    <cellStyle name="RIGs input cells 6 2 3 16" xfId="30929"/>
    <cellStyle name="RIGs input cells 6 2 3 17" xfId="30930"/>
    <cellStyle name="RIGs input cells 6 2 3 18" xfId="30931"/>
    <cellStyle name="RIGs input cells 6 2 3 19" xfId="30932"/>
    <cellStyle name="RIGs input cells 6 2 3 2" xfId="30933"/>
    <cellStyle name="RIGs input cells 6 2 3 2 10" xfId="30934"/>
    <cellStyle name="RIGs input cells 6 2 3 2 11" xfId="30935"/>
    <cellStyle name="RIGs input cells 6 2 3 2 12" xfId="30936"/>
    <cellStyle name="RIGs input cells 6 2 3 2 13" xfId="30937"/>
    <cellStyle name="RIGs input cells 6 2 3 2 2" xfId="30938"/>
    <cellStyle name="RIGs input cells 6 2 3 2 3" xfId="30939"/>
    <cellStyle name="RIGs input cells 6 2 3 2 4" xfId="30940"/>
    <cellStyle name="RIGs input cells 6 2 3 2 5" xfId="30941"/>
    <cellStyle name="RIGs input cells 6 2 3 2 6" xfId="30942"/>
    <cellStyle name="RIGs input cells 6 2 3 2 7" xfId="30943"/>
    <cellStyle name="RIGs input cells 6 2 3 2 8" xfId="30944"/>
    <cellStyle name="RIGs input cells 6 2 3 2 9" xfId="30945"/>
    <cellStyle name="RIGs input cells 6 2 3 20" xfId="30946"/>
    <cellStyle name="RIGs input cells 6 2 3 21" xfId="30947"/>
    <cellStyle name="RIGs input cells 6 2 3 22" xfId="30948"/>
    <cellStyle name="RIGs input cells 6 2 3 23" xfId="30949"/>
    <cellStyle name="RIGs input cells 6 2 3 24" xfId="30950"/>
    <cellStyle name="RIGs input cells 6 2 3 25" xfId="30951"/>
    <cellStyle name="RIGs input cells 6 2 3 26" xfId="30952"/>
    <cellStyle name="RIGs input cells 6 2 3 27" xfId="30953"/>
    <cellStyle name="RIGs input cells 6 2 3 28" xfId="30954"/>
    <cellStyle name="RIGs input cells 6 2 3 29" xfId="30955"/>
    <cellStyle name="RIGs input cells 6 2 3 3" xfId="30956"/>
    <cellStyle name="RIGs input cells 6 2 3 30" xfId="30957"/>
    <cellStyle name="RIGs input cells 6 2 3 31" xfId="30958"/>
    <cellStyle name="RIGs input cells 6 2 3 32" xfId="30959"/>
    <cellStyle name="RIGs input cells 6 2 3 33" xfId="30960"/>
    <cellStyle name="RIGs input cells 6 2 3 34" xfId="30961"/>
    <cellStyle name="RIGs input cells 6 2 3 4" xfId="30962"/>
    <cellStyle name="RIGs input cells 6 2 3 5" xfId="30963"/>
    <cellStyle name="RIGs input cells 6 2 3 6" xfId="30964"/>
    <cellStyle name="RIGs input cells 6 2 3 7" xfId="30965"/>
    <cellStyle name="RIGs input cells 6 2 3 8" xfId="30966"/>
    <cellStyle name="RIGs input cells 6 2 3 9" xfId="30967"/>
    <cellStyle name="RIGs input cells 6 2 30" xfId="30968"/>
    <cellStyle name="RIGs input cells 6 2 31" xfId="30969"/>
    <cellStyle name="RIGs input cells 6 2 32" xfId="30970"/>
    <cellStyle name="RIGs input cells 6 2 33" xfId="30971"/>
    <cellStyle name="RIGs input cells 6 2 34" xfId="30972"/>
    <cellStyle name="RIGs input cells 6 2 35" xfId="30973"/>
    <cellStyle name="RIGs input cells 6 2 36" xfId="30974"/>
    <cellStyle name="RIGs input cells 6 2 37" xfId="30975"/>
    <cellStyle name="RIGs input cells 6 2 38" xfId="30976"/>
    <cellStyle name="RIGs input cells 6 2 4" xfId="30977"/>
    <cellStyle name="RIGs input cells 6 2 4 10" xfId="30978"/>
    <cellStyle name="RIGs input cells 6 2 4 11" xfId="30979"/>
    <cellStyle name="RIGs input cells 6 2 4 12" xfId="30980"/>
    <cellStyle name="RIGs input cells 6 2 4 13" xfId="30981"/>
    <cellStyle name="RIGs input cells 6 2 4 14" xfId="30982"/>
    <cellStyle name="RIGs input cells 6 2 4 15" xfId="30983"/>
    <cellStyle name="RIGs input cells 6 2 4 16" xfId="30984"/>
    <cellStyle name="RIGs input cells 6 2 4 17" xfId="30985"/>
    <cellStyle name="RIGs input cells 6 2 4 18" xfId="30986"/>
    <cellStyle name="RIGs input cells 6 2 4 19" xfId="30987"/>
    <cellStyle name="RIGs input cells 6 2 4 2" xfId="30988"/>
    <cellStyle name="RIGs input cells 6 2 4 2 10" xfId="30989"/>
    <cellStyle name="RIGs input cells 6 2 4 2 11" xfId="30990"/>
    <cellStyle name="RIGs input cells 6 2 4 2 12" xfId="30991"/>
    <cellStyle name="RIGs input cells 6 2 4 2 13" xfId="30992"/>
    <cellStyle name="RIGs input cells 6 2 4 2 2" xfId="30993"/>
    <cellStyle name="RIGs input cells 6 2 4 2 3" xfId="30994"/>
    <cellStyle name="RIGs input cells 6 2 4 2 4" xfId="30995"/>
    <cellStyle name="RIGs input cells 6 2 4 2 5" xfId="30996"/>
    <cellStyle name="RIGs input cells 6 2 4 2 6" xfId="30997"/>
    <cellStyle name="RIGs input cells 6 2 4 2 7" xfId="30998"/>
    <cellStyle name="RIGs input cells 6 2 4 2 8" xfId="30999"/>
    <cellStyle name="RIGs input cells 6 2 4 2 9" xfId="31000"/>
    <cellStyle name="RIGs input cells 6 2 4 20" xfId="31001"/>
    <cellStyle name="RIGs input cells 6 2 4 21" xfId="31002"/>
    <cellStyle name="RIGs input cells 6 2 4 22" xfId="31003"/>
    <cellStyle name="RIGs input cells 6 2 4 23" xfId="31004"/>
    <cellStyle name="RIGs input cells 6 2 4 24" xfId="31005"/>
    <cellStyle name="RIGs input cells 6 2 4 25" xfId="31006"/>
    <cellStyle name="RIGs input cells 6 2 4 26" xfId="31007"/>
    <cellStyle name="RIGs input cells 6 2 4 27" xfId="31008"/>
    <cellStyle name="RIGs input cells 6 2 4 28" xfId="31009"/>
    <cellStyle name="RIGs input cells 6 2 4 29" xfId="31010"/>
    <cellStyle name="RIGs input cells 6 2 4 3" xfId="31011"/>
    <cellStyle name="RIGs input cells 6 2 4 30" xfId="31012"/>
    <cellStyle name="RIGs input cells 6 2 4 31" xfId="31013"/>
    <cellStyle name="RIGs input cells 6 2 4 32" xfId="31014"/>
    <cellStyle name="RIGs input cells 6 2 4 33" xfId="31015"/>
    <cellStyle name="RIGs input cells 6 2 4 34" xfId="31016"/>
    <cellStyle name="RIGs input cells 6 2 4 4" xfId="31017"/>
    <cellStyle name="RIGs input cells 6 2 4 5" xfId="31018"/>
    <cellStyle name="RIGs input cells 6 2 4 6" xfId="31019"/>
    <cellStyle name="RIGs input cells 6 2 4 7" xfId="31020"/>
    <cellStyle name="RIGs input cells 6 2 4 8" xfId="31021"/>
    <cellStyle name="RIGs input cells 6 2 4 9" xfId="31022"/>
    <cellStyle name="RIGs input cells 6 2 5" xfId="31023"/>
    <cellStyle name="RIGs input cells 6 2 5 10" xfId="31024"/>
    <cellStyle name="RIGs input cells 6 2 5 11" xfId="31025"/>
    <cellStyle name="RIGs input cells 6 2 5 12" xfId="31026"/>
    <cellStyle name="RIGs input cells 6 2 5 13" xfId="31027"/>
    <cellStyle name="RIGs input cells 6 2 5 2" xfId="31028"/>
    <cellStyle name="RIGs input cells 6 2 5 3" xfId="31029"/>
    <cellStyle name="RIGs input cells 6 2 5 4" xfId="31030"/>
    <cellStyle name="RIGs input cells 6 2 5 5" xfId="31031"/>
    <cellStyle name="RIGs input cells 6 2 5 6" xfId="31032"/>
    <cellStyle name="RIGs input cells 6 2 5 7" xfId="31033"/>
    <cellStyle name="RIGs input cells 6 2 5 8" xfId="31034"/>
    <cellStyle name="RIGs input cells 6 2 5 9" xfId="31035"/>
    <cellStyle name="RIGs input cells 6 2 6" xfId="31036"/>
    <cellStyle name="RIGs input cells 6 2 7" xfId="31037"/>
    <cellStyle name="RIGs input cells 6 2 8" xfId="31038"/>
    <cellStyle name="RIGs input cells 6 2 9" xfId="31039"/>
    <cellStyle name="RIGs input cells 6 2_4 28 1_Asst_Health_Crit_AllTO_RIIO_20110714pm" xfId="31040"/>
    <cellStyle name="RIGs input cells 6 20" xfId="31041"/>
    <cellStyle name="RIGs input cells 6 21" xfId="31042"/>
    <cellStyle name="RIGs input cells 6 22" xfId="31043"/>
    <cellStyle name="RIGs input cells 6 23" xfId="31044"/>
    <cellStyle name="RIGs input cells 6 24" xfId="31045"/>
    <cellStyle name="RIGs input cells 6 25" xfId="31046"/>
    <cellStyle name="RIGs input cells 6 26" xfId="31047"/>
    <cellStyle name="RIGs input cells 6 27" xfId="31048"/>
    <cellStyle name="RIGs input cells 6 28" xfId="31049"/>
    <cellStyle name="RIGs input cells 6 29" xfId="31050"/>
    <cellStyle name="RIGs input cells 6 3" xfId="31051"/>
    <cellStyle name="RIGs input cells 6 3 10" xfId="31052"/>
    <cellStyle name="RIGs input cells 6 3 11" xfId="31053"/>
    <cellStyle name="RIGs input cells 6 3 12" xfId="31054"/>
    <cellStyle name="RIGs input cells 6 3 13" xfId="31055"/>
    <cellStyle name="RIGs input cells 6 3 14" xfId="31056"/>
    <cellStyle name="RIGs input cells 6 3 15" xfId="31057"/>
    <cellStyle name="RIGs input cells 6 3 16" xfId="31058"/>
    <cellStyle name="RIGs input cells 6 3 17" xfId="31059"/>
    <cellStyle name="RIGs input cells 6 3 18" xfId="31060"/>
    <cellStyle name="RIGs input cells 6 3 19" xfId="31061"/>
    <cellStyle name="RIGs input cells 6 3 2" xfId="31062"/>
    <cellStyle name="RIGs input cells 6 3 2 10" xfId="31063"/>
    <cellStyle name="RIGs input cells 6 3 2 11" xfId="31064"/>
    <cellStyle name="RIGs input cells 6 3 2 12" xfId="31065"/>
    <cellStyle name="RIGs input cells 6 3 2 13" xfId="31066"/>
    <cellStyle name="RIGs input cells 6 3 2 14" xfId="31067"/>
    <cellStyle name="RIGs input cells 6 3 2 15" xfId="31068"/>
    <cellStyle name="RIGs input cells 6 3 2 16" xfId="31069"/>
    <cellStyle name="RIGs input cells 6 3 2 17" xfId="31070"/>
    <cellStyle name="RIGs input cells 6 3 2 18" xfId="31071"/>
    <cellStyle name="RIGs input cells 6 3 2 19" xfId="31072"/>
    <cellStyle name="RIGs input cells 6 3 2 2" xfId="31073"/>
    <cellStyle name="RIGs input cells 6 3 2 2 10" xfId="31074"/>
    <cellStyle name="RIGs input cells 6 3 2 2 11" xfId="31075"/>
    <cellStyle name="RIGs input cells 6 3 2 2 12" xfId="31076"/>
    <cellStyle name="RIGs input cells 6 3 2 2 13" xfId="31077"/>
    <cellStyle name="RIGs input cells 6 3 2 2 2" xfId="31078"/>
    <cellStyle name="RIGs input cells 6 3 2 2 3" xfId="31079"/>
    <cellStyle name="RIGs input cells 6 3 2 2 4" xfId="31080"/>
    <cellStyle name="RIGs input cells 6 3 2 2 5" xfId="31081"/>
    <cellStyle name="RIGs input cells 6 3 2 2 6" xfId="31082"/>
    <cellStyle name="RIGs input cells 6 3 2 2 7" xfId="31083"/>
    <cellStyle name="RIGs input cells 6 3 2 2 8" xfId="31084"/>
    <cellStyle name="RIGs input cells 6 3 2 2 9" xfId="31085"/>
    <cellStyle name="RIGs input cells 6 3 2 20" xfId="31086"/>
    <cellStyle name="RIGs input cells 6 3 2 21" xfId="31087"/>
    <cellStyle name="RIGs input cells 6 3 2 22" xfId="31088"/>
    <cellStyle name="RIGs input cells 6 3 2 23" xfId="31089"/>
    <cellStyle name="RIGs input cells 6 3 2 24" xfId="31090"/>
    <cellStyle name="RIGs input cells 6 3 2 25" xfId="31091"/>
    <cellStyle name="RIGs input cells 6 3 2 26" xfId="31092"/>
    <cellStyle name="RIGs input cells 6 3 2 27" xfId="31093"/>
    <cellStyle name="RIGs input cells 6 3 2 28" xfId="31094"/>
    <cellStyle name="RIGs input cells 6 3 2 29" xfId="31095"/>
    <cellStyle name="RIGs input cells 6 3 2 3" xfId="31096"/>
    <cellStyle name="RIGs input cells 6 3 2 30" xfId="31097"/>
    <cellStyle name="RIGs input cells 6 3 2 31" xfId="31098"/>
    <cellStyle name="RIGs input cells 6 3 2 32" xfId="31099"/>
    <cellStyle name="RIGs input cells 6 3 2 33" xfId="31100"/>
    <cellStyle name="RIGs input cells 6 3 2 34" xfId="31101"/>
    <cellStyle name="RIGs input cells 6 3 2 4" xfId="31102"/>
    <cellStyle name="RIGs input cells 6 3 2 5" xfId="31103"/>
    <cellStyle name="RIGs input cells 6 3 2 6" xfId="31104"/>
    <cellStyle name="RIGs input cells 6 3 2 7" xfId="31105"/>
    <cellStyle name="RIGs input cells 6 3 2 8" xfId="31106"/>
    <cellStyle name="RIGs input cells 6 3 2 9" xfId="31107"/>
    <cellStyle name="RIGs input cells 6 3 20" xfId="31108"/>
    <cellStyle name="RIGs input cells 6 3 21" xfId="31109"/>
    <cellStyle name="RIGs input cells 6 3 22" xfId="31110"/>
    <cellStyle name="RIGs input cells 6 3 23" xfId="31111"/>
    <cellStyle name="RIGs input cells 6 3 24" xfId="31112"/>
    <cellStyle name="RIGs input cells 6 3 25" xfId="31113"/>
    <cellStyle name="RIGs input cells 6 3 26" xfId="31114"/>
    <cellStyle name="RIGs input cells 6 3 27" xfId="31115"/>
    <cellStyle name="RIGs input cells 6 3 28" xfId="31116"/>
    <cellStyle name="RIGs input cells 6 3 29" xfId="31117"/>
    <cellStyle name="RIGs input cells 6 3 3" xfId="31118"/>
    <cellStyle name="RIGs input cells 6 3 3 10" xfId="31119"/>
    <cellStyle name="RIGs input cells 6 3 3 11" xfId="31120"/>
    <cellStyle name="RIGs input cells 6 3 3 12" xfId="31121"/>
    <cellStyle name="RIGs input cells 6 3 3 13" xfId="31122"/>
    <cellStyle name="RIGs input cells 6 3 3 2" xfId="31123"/>
    <cellStyle name="RIGs input cells 6 3 3 3" xfId="31124"/>
    <cellStyle name="RIGs input cells 6 3 3 4" xfId="31125"/>
    <cellStyle name="RIGs input cells 6 3 3 5" xfId="31126"/>
    <cellStyle name="RIGs input cells 6 3 3 6" xfId="31127"/>
    <cellStyle name="RIGs input cells 6 3 3 7" xfId="31128"/>
    <cellStyle name="RIGs input cells 6 3 3 8" xfId="31129"/>
    <cellStyle name="RIGs input cells 6 3 3 9" xfId="31130"/>
    <cellStyle name="RIGs input cells 6 3 30" xfId="31131"/>
    <cellStyle name="RIGs input cells 6 3 31" xfId="31132"/>
    <cellStyle name="RIGs input cells 6 3 32" xfId="31133"/>
    <cellStyle name="RIGs input cells 6 3 33" xfId="31134"/>
    <cellStyle name="RIGs input cells 6 3 34" xfId="31135"/>
    <cellStyle name="RIGs input cells 6 3 35" xfId="31136"/>
    <cellStyle name="RIGs input cells 6 3 4" xfId="31137"/>
    <cellStyle name="RIGs input cells 6 3 5" xfId="31138"/>
    <cellStyle name="RIGs input cells 6 3 6" xfId="31139"/>
    <cellStyle name="RIGs input cells 6 3 7" xfId="31140"/>
    <cellStyle name="RIGs input cells 6 3 8" xfId="31141"/>
    <cellStyle name="RIGs input cells 6 3 9" xfId="31142"/>
    <cellStyle name="RIGs input cells 6 3_4 28 1_Asst_Health_Crit_AllTO_RIIO_20110714pm" xfId="31143"/>
    <cellStyle name="RIGs input cells 6 30" xfId="31144"/>
    <cellStyle name="RIGs input cells 6 31" xfId="31145"/>
    <cellStyle name="RIGs input cells 6 32" xfId="31146"/>
    <cellStyle name="RIGs input cells 6 33" xfId="31147"/>
    <cellStyle name="RIGs input cells 6 34" xfId="31148"/>
    <cellStyle name="RIGs input cells 6 35" xfId="31149"/>
    <cellStyle name="RIGs input cells 6 36" xfId="31150"/>
    <cellStyle name="RIGs input cells 6 37" xfId="31151"/>
    <cellStyle name="RIGs input cells 6 38" xfId="31152"/>
    <cellStyle name="RIGs input cells 6 39" xfId="31153"/>
    <cellStyle name="RIGs input cells 6 4" xfId="31154"/>
    <cellStyle name="RIGs input cells 6 4 10" xfId="31155"/>
    <cellStyle name="RIGs input cells 6 4 11" xfId="31156"/>
    <cellStyle name="RIGs input cells 6 4 12" xfId="31157"/>
    <cellStyle name="RIGs input cells 6 4 13" xfId="31158"/>
    <cellStyle name="RIGs input cells 6 4 14" xfId="31159"/>
    <cellStyle name="RIGs input cells 6 4 15" xfId="31160"/>
    <cellStyle name="RIGs input cells 6 4 16" xfId="31161"/>
    <cellStyle name="RIGs input cells 6 4 17" xfId="31162"/>
    <cellStyle name="RIGs input cells 6 4 18" xfId="31163"/>
    <cellStyle name="RIGs input cells 6 4 19" xfId="31164"/>
    <cellStyle name="RIGs input cells 6 4 2" xfId="31165"/>
    <cellStyle name="RIGs input cells 6 4 2 10" xfId="31166"/>
    <cellStyle name="RIGs input cells 6 4 2 11" xfId="31167"/>
    <cellStyle name="RIGs input cells 6 4 2 12" xfId="31168"/>
    <cellStyle name="RIGs input cells 6 4 2 13" xfId="31169"/>
    <cellStyle name="RIGs input cells 6 4 2 2" xfId="31170"/>
    <cellStyle name="RIGs input cells 6 4 2 3" xfId="31171"/>
    <cellStyle name="RIGs input cells 6 4 2 4" xfId="31172"/>
    <cellStyle name="RIGs input cells 6 4 2 5" xfId="31173"/>
    <cellStyle name="RIGs input cells 6 4 2 6" xfId="31174"/>
    <cellStyle name="RIGs input cells 6 4 2 7" xfId="31175"/>
    <cellStyle name="RIGs input cells 6 4 2 8" xfId="31176"/>
    <cellStyle name="RIGs input cells 6 4 2 9" xfId="31177"/>
    <cellStyle name="RIGs input cells 6 4 20" xfId="31178"/>
    <cellStyle name="RIGs input cells 6 4 21" xfId="31179"/>
    <cellStyle name="RIGs input cells 6 4 22" xfId="31180"/>
    <cellStyle name="RIGs input cells 6 4 23" xfId="31181"/>
    <cellStyle name="RIGs input cells 6 4 24" xfId="31182"/>
    <cellStyle name="RIGs input cells 6 4 25" xfId="31183"/>
    <cellStyle name="RIGs input cells 6 4 26" xfId="31184"/>
    <cellStyle name="RIGs input cells 6 4 27" xfId="31185"/>
    <cellStyle name="RIGs input cells 6 4 28" xfId="31186"/>
    <cellStyle name="RIGs input cells 6 4 29" xfId="31187"/>
    <cellStyle name="RIGs input cells 6 4 3" xfId="31188"/>
    <cellStyle name="RIGs input cells 6 4 30" xfId="31189"/>
    <cellStyle name="RIGs input cells 6 4 31" xfId="31190"/>
    <cellStyle name="RIGs input cells 6 4 32" xfId="31191"/>
    <cellStyle name="RIGs input cells 6 4 33" xfId="31192"/>
    <cellStyle name="RIGs input cells 6 4 34" xfId="31193"/>
    <cellStyle name="RIGs input cells 6 4 4" xfId="31194"/>
    <cellStyle name="RIGs input cells 6 4 5" xfId="31195"/>
    <cellStyle name="RIGs input cells 6 4 6" xfId="31196"/>
    <cellStyle name="RIGs input cells 6 4 7" xfId="31197"/>
    <cellStyle name="RIGs input cells 6 4 8" xfId="31198"/>
    <cellStyle name="RIGs input cells 6 4 9" xfId="31199"/>
    <cellStyle name="RIGs input cells 6 5" xfId="31200"/>
    <cellStyle name="RIGs input cells 6 5 10" xfId="31201"/>
    <cellStyle name="RIGs input cells 6 5 11" xfId="31202"/>
    <cellStyle name="RIGs input cells 6 5 12" xfId="31203"/>
    <cellStyle name="RIGs input cells 6 5 13" xfId="31204"/>
    <cellStyle name="RIGs input cells 6 5 14" xfId="31205"/>
    <cellStyle name="RIGs input cells 6 5 15" xfId="31206"/>
    <cellStyle name="RIGs input cells 6 5 16" xfId="31207"/>
    <cellStyle name="RIGs input cells 6 5 17" xfId="31208"/>
    <cellStyle name="RIGs input cells 6 5 18" xfId="31209"/>
    <cellStyle name="RIGs input cells 6 5 19" xfId="31210"/>
    <cellStyle name="RIGs input cells 6 5 2" xfId="31211"/>
    <cellStyle name="RIGs input cells 6 5 2 10" xfId="31212"/>
    <cellStyle name="RIGs input cells 6 5 2 11" xfId="31213"/>
    <cellStyle name="RIGs input cells 6 5 2 12" xfId="31214"/>
    <cellStyle name="RIGs input cells 6 5 2 13" xfId="31215"/>
    <cellStyle name="RIGs input cells 6 5 2 2" xfId="31216"/>
    <cellStyle name="RIGs input cells 6 5 2 3" xfId="31217"/>
    <cellStyle name="RIGs input cells 6 5 2 4" xfId="31218"/>
    <cellStyle name="RIGs input cells 6 5 2 5" xfId="31219"/>
    <cellStyle name="RIGs input cells 6 5 2 6" xfId="31220"/>
    <cellStyle name="RIGs input cells 6 5 2 7" xfId="31221"/>
    <cellStyle name="RIGs input cells 6 5 2 8" xfId="31222"/>
    <cellStyle name="RIGs input cells 6 5 2 9" xfId="31223"/>
    <cellStyle name="RIGs input cells 6 5 20" xfId="31224"/>
    <cellStyle name="RIGs input cells 6 5 21" xfId="31225"/>
    <cellStyle name="RIGs input cells 6 5 22" xfId="31226"/>
    <cellStyle name="RIGs input cells 6 5 23" xfId="31227"/>
    <cellStyle name="RIGs input cells 6 5 24" xfId="31228"/>
    <cellStyle name="RIGs input cells 6 5 25" xfId="31229"/>
    <cellStyle name="RIGs input cells 6 5 26" xfId="31230"/>
    <cellStyle name="RIGs input cells 6 5 27" xfId="31231"/>
    <cellStyle name="RIGs input cells 6 5 28" xfId="31232"/>
    <cellStyle name="RIGs input cells 6 5 29" xfId="31233"/>
    <cellStyle name="RIGs input cells 6 5 3" xfId="31234"/>
    <cellStyle name="RIGs input cells 6 5 30" xfId="31235"/>
    <cellStyle name="RIGs input cells 6 5 31" xfId="31236"/>
    <cellStyle name="RIGs input cells 6 5 32" xfId="31237"/>
    <cellStyle name="RIGs input cells 6 5 33" xfId="31238"/>
    <cellStyle name="RIGs input cells 6 5 34" xfId="31239"/>
    <cellStyle name="RIGs input cells 6 5 4" xfId="31240"/>
    <cellStyle name="RIGs input cells 6 5 5" xfId="31241"/>
    <cellStyle name="RIGs input cells 6 5 6" xfId="31242"/>
    <cellStyle name="RIGs input cells 6 5 7" xfId="31243"/>
    <cellStyle name="RIGs input cells 6 5 8" xfId="31244"/>
    <cellStyle name="RIGs input cells 6 5 9" xfId="31245"/>
    <cellStyle name="RIGs input cells 6 6" xfId="31246"/>
    <cellStyle name="RIGs input cells 6 6 10" xfId="31247"/>
    <cellStyle name="RIGs input cells 6 6 11" xfId="31248"/>
    <cellStyle name="RIGs input cells 6 6 12" xfId="31249"/>
    <cellStyle name="RIGs input cells 6 6 13" xfId="31250"/>
    <cellStyle name="RIGs input cells 6 6 2" xfId="31251"/>
    <cellStyle name="RIGs input cells 6 6 3" xfId="31252"/>
    <cellStyle name="RIGs input cells 6 6 4" xfId="31253"/>
    <cellStyle name="RIGs input cells 6 6 5" xfId="31254"/>
    <cellStyle name="RIGs input cells 6 6 6" xfId="31255"/>
    <cellStyle name="RIGs input cells 6 6 7" xfId="31256"/>
    <cellStyle name="RIGs input cells 6 6 8" xfId="31257"/>
    <cellStyle name="RIGs input cells 6 6 9" xfId="31258"/>
    <cellStyle name="RIGs input cells 6 7" xfId="31259"/>
    <cellStyle name="RIGs input cells 6 8" xfId="31260"/>
    <cellStyle name="RIGs input cells 6 9" xfId="31261"/>
    <cellStyle name="RIGs input cells 6_1.3s Accounting C Costs Scots" xfId="31262"/>
    <cellStyle name="RIGs input cells 7" xfId="31263"/>
    <cellStyle name="RIGs input cells 7 10" xfId="31264"/>
    <cellStyle name="RIGs input cells 7 11" xfId="31265"/>
    <cellStyle name="RIGs input cells 7 12" xfId="31266"/>
    <cellStyle name="RIGs input cells 7 13" xfId="31267"/>
    <cellStyle name="RIGs input cells 7 14" xfId="31268"/>
    <cellStyle name="RIGs input cells 7 15" xfId="31269"/>
    <cellStyle name="RIGs input cells 7 16" xfId="31270"/>
    <cellStyle name="RIGs input cells 7 17" xfId="31271"/>
    <cellStyle name="RIGs input cells 7 18" xfId="31272"/>
    <cellStyle name="RIGs input cells 7 19" xfId="31273"/>
    <cellStyle name="RIGs input cells 7 2" xfId="31274"/>
    <cellStyle name="RIGs input cells 7 2 10" xfId="31275"/>
    <cellStyle name="RIGs input cells 7 2 11" xfId="31276"/>
    <cellStyle name="RIGs input cells 7 2 12" xfId="31277"/>
    <cellStyle name="RIGs input cells 7 2 13" xfId="31278"/>
    <cellStyle name="RIGs input cells 7 2 14" xfId="31279"/>
    <cellStyle name="RIGs input cells 7 2 15" xfId="31280"/>
    <cellStyle name="RIGs input cells 7 2 16" xfId="31281"/>
    <cellStyle name="RIGs input cells 7 2 17" xfId="31282"/>
    <cellStyle name="RIGs input cells 7 2 18" xfId="31283"/>
    <cellStyle name="RIGs input cells 7 2 19" xfId="31284"/>
    <cellStyle name="RIGs input cells 7 2 2" xfId="31285"/>
    <cellStyle name="RIGs input cells 7 2 2 10" xfId="31286"/>
    <cellStyle name="RIGs input cells 7 2 2 11" xfId="31287"/>
    <cellStyle name="RIGs input cells 7 2 2 12" xfId="31288"/>
    <cellStyle name="RIGs input cells 7 2 2 13" xfId="31289"/>
    <cellStyle name="RIGs input cells 7 2 2 14" xfId="31290"/>
    <cellStyle name="RIGs input cells 7 2 2 15" xfId="31291"/>
    <cellStyle name="RIGs input cells 7 2 2 16" xfId="31292"/>
    <cellStyle name="RIGs input cells 7 2 2 17" xfId="31293"/>
    <cellStyle name="RIGs input cells 7 2 2 18" xfId="31294"/>
    <cellStyle name="RIGs input cells 7 2 2 19" xfId="31295"/>
    <cellStyle name="RIGs input cells 7 2 2 2" xfId="31296"/>
    <cellStyle name="RIGs input cells 7 2 2 2 10" xfId="31297"/>
    <cellStyle name="RIGs input cells 7 2 2 2 11" xfId="31298"/>
    <cellStyle name="RIGs input cells 7 2 2 2 12" xfId="31299"/>
    <cellStyle name="RIGs input cells 7 2 2 2 13" xfId="31300"/>
    <cellStyle name="RIGs input cells 7 2 2 2 14" xfId="31301"/>
    <cellStyle name="RIGs input cells 7 2 2 2 15" xfId="31302"/>
    <cellStyle name="RIGs input cells 7 2 2 2 16" xfId="31303"/>
    <cellStyle name="RIGs input cells 7 2 2 2 17" xfId="31304"/>
    <cellStyle name="RIGs input cells 7 2 2 2 18" xfId="31305"/>
    <cellStyle name="RIGs input cells 7 2 2 2 19" xfId="31306"/>
    <cellStyle name="RIGs input cells 7 2 2 2 2" xfId="31307"/>
    <cellStyle name="RIGs input cells 7 2 2 2 2 10" xfId="31308"/>
    <cellStyle name="RIGs input cells 7 2 2 2 2 11" xfId="31309"/>
    <cellStyle name="RIGs input cells 7 2 2 2 2 12" xfId="31310"/>
    <cellStyle name="RIGs input cells 7 2 2 2 2 13" xfId="31311"/>
    <cellStyle name="RIGs input cells 7 2 2 2 2 2" xfId="31312"/>
    <cellStyle name="RIGs input cells 7 2 2 2 2 3" xfId="31313"/>
    <cellStyle name="RIGs input cells 7 2 2 2 2 4" xfId="31314"/>
    <cellStyle name="RIGs input cells 7 2 2 2 2 5" xfId="31315"/>
    <cellStyle name="RIGs input cells 7 2 2 2 2 6" xfId="31316"/>
    <cellStyle name="RIGs input cells 7 2 2 2 2 7" xfId="31317"/>
    <cellStyle name="RIGs input cells 7 2 2 2 2 8" xfId="31318"/>
    <cellStyle name="RIGs input cells 7 2 2 2 2 9" xfId="31319"/>
    <cellStyle name="RIGs input cells 7 2 2 2 20" xfId="31320"/>
    <cellStyle name="RIGs input cells 7 2 2 2 21" xfId="31321"/>
    <cellStyle name="RIGs input cells 7 2 2 2 22" xfId="31322"/>
    <cellStyle name="RIGs input cells 7 2 2 2 23" xfId="31323"/>
    <cellStyle name="RIGs input cells 7 2 2 2 24" xfId="31324"/>
    <cellStyle name="RIGs input cells 7 2 2 2 25" xfId="31325"/>
    <cellStyle name="RIGs input cells 7 2 2 2 26" xfId="31326"/>
    <cellStyle name="RIGs input cells 7 2 2 2 27" xfId="31327"/>
    <cellStyle name="RIGs input cells 7 2 2 2 28" xfId="31328"/>
    <cellStyle name="RIGs input cells 7 2 2 2 29" xfId="31329"/>
    <cellStyle name="RIGs input cells 7 2 2 2 3" xfId="31330"/>
    <cellStyle name="RIGs input cells 7 2 2 2 30" xfId="31331"/>
    <cellStyle name="RIGs input cells 7 2 2 2 31" xfId="31332"/>
    <cellStyle name="RIGs input cells 7 2 2 2 32" xfId="31333"/>
    <cellStyle name="RIGs input cells 7 2 2 2 33" xfId="31334"/>
    <cellStyle name="RIGs input cells 7 2 2 2 34" xfId="31335"/>
    <cellStyle name="RIGs input cells 7 2 2 2 4" xfId="31336"/>
    <cellStyle name="RIGs input cells 7 2 2 2 5" xfId="31337"/>
    <cellStyle name="RIGs input cells 7 2 2 2 6" xfId="31338"/>
    <cellStyle name="RIGs input cells 7 2 2 2 7" xfId="31339"/>
    <cellStyle name="RIGs input cells 7 2 2 2 8" xfId="31340"/>
    <cellStyle name="RIGs input cells 7 2 2 2 9" xfId="31341"/>
    <cellStyle name="RIGs input cells 7 2 2 20" xfId="31342"/>
    <cellStyle name="RIGs input cells 7 2 2 21" xfId="31343"/>
    <cellStyle name="RIGs input cells 7 2 2 22" xfId="31344"/>
    <cellStyle name="RIGs input cells 7 2 2 23" xfId="31345"/>
    <cellStyle name="RIGs input cells 7 2 2 24" xfId="31346"/>
    <cellStyle name="RIGs input cells 7 2 2 25" xfId="31347"/>
    <cellStyle name="RIGs input cells 7 2 2 26" xfId="31348"/>
    <cellStyle name="RIGs input cells 7 2 2 27" xfId="31349"/>
    <cellStyle name="RIGs input cells 7 2 2 28" xfId="31350"/>
    <cellStyle name="RIGs input cells 7 2 2 29" xfId="31351"/>
    <cellStyle name="RIGs input cells 7 2 2 3" xfId="31352"/>
    <cellStyle name="RIGs input cells 7 2 2 3 10" xfId="31353"/>
    <cellStyle name="RIGs input cells 7 2 2 3 11" xfId="31354"/>
    <cellStyle name="RIGs input cells 7 2 2 3 12" xfId="31355"/>
    <cellStyle name="RIGs input cells 7 2 2 3 13" xfId="31356"/>
    <cellStyle name="RIGs input cells 7 2 2 3 2" xfId="31357"/>
    <cellStyle name="RIGs input cells 7 2 2 3 3" xfId="31358"/>
    <cellStyle name="RIGs input cells 7 2 2 3 4" xfId="31359"/>
    <cellStyle name="RIGs input cells 7 2 2 3 5" xfId="31360"/>
    <cellStyle name="RIGs input cells 7 2 2 3 6" xfId="31361"/>
    <cellStyle name="RIGs input cells 7 2 2 3 7" xfId="31362"/>
    <cellStyle name="RIGs input cells 7 2 2 3 8" xfId="31363"/>
    <cellStyle name="RIGs input cells 7 2 2 3 9" xfId="31364"/>
    <cellStyle name="RIGs input cells 7 2 2 30" xfId="31365"/>
    <cellStyle name="RIGs input cells 7 2 2 31" xfId="31366"/>
    <cellStyle name="RIGs input cells 7 2 2 4" xfId="31367"/>
    <cellStyle name="RIGs input cells 7 2 2 5" xfId="31368"/>
    <cellStyle name="RIGs input cells 7 2 2 6" xfId="31369"/>
    <cellStyle name="RIGs input cells 7 2 2 7" xfId="31370"/>
    <cellStyle name="RIGs input cells 7 2 2 8" xfId="31371"/>
    <cellStyle name="RIGs input cells 7 2 2 9" xfId="31372"/>
    <cellStyle name="RIGs input cells 7 2 2_4 28 1_Asst_Health_Crit_AllTO_RIIO_20110714pm" xfId="31373"/>
    <cellStyle name="RIGs input cells 7 2 20" xfId="31374"/>
    <cellStyle name="RIGs input cells 7 2 21" xfId="31375"/>
    <cellStyle name="RIGs input cells 7 2 22" xfId="31376"/>
    <cellStyle name="RIGs input cells 7 2 23" xfId="31377"/>
    <cellStyle name="RIGs input cells 7 2 24" xfId="31378"/>
    <cellStyle name="RIGs input cells 7 2 25" xfId="31379"/>
    <cellStyle name="RIGs input cells 7 2 26" xfId="31380"/>
    <cellStyle name="RIGs input cells 7 2 27" xfId="31381"/>
    <cellStyle name="RIGs input cells 7 2 28" xfId="31382"/>
    <cellStyle name="RIGs input cells 7 2 29" xfId="31383"/>
    <cellStyle name="RIGs input cells 7 2 3" xfId="31384"/>
    <cellStyle name="RIGs input cells 7 2 3 10" xfId="31385"/>
    <cellStyle name="RIGs input cells 7 2 3 11" xfId="31386"/>
    <cellStyle name="RIGs input cells 7 2 3 12" xfId="31387"/>
    <cellStyle name="RIGs input cells 7 2 3 13" xfId="31388"/>
    <cellStyle name="RIGs input cells 7 2 3 14" xfId="31389"/>
    <cellStyle name="RIGs input cells 7 2 3 15" xfId="31390"/>
    <cellStyle name="RIGs input cells 7 2 3 16" xfId="31391"/>
    <cellStyle name="RIGs input cells 7 2 3 17" xfId="31392"/>
    <cellStyle name="RIGs input cells 7 2 3 18" xfId="31393"/>
    <cellStyle name="RIGs input cells 7 2 3 19" xfId="31394"/>
    <cellStyle name="RIGs input cells 7 2 3 2" xfId="31395"/>
    <cellStyle name="RIGs input cells 7 2 3 2 10" xfId="31396"/>
    <cellStyle name="RIGs input cells 7 2 3 2 11" xfId="31397"/>
    <cellStyle name="RIGs input cells 7 2 3 2 12" xfId="31398"/>
    <cellStyle name="RIGs input cells 7 2 3 2 13" xfId="31399"/>
    <cellStyle name="RIGs input cells 7 2 3 2 2" xfId="31400"/>
    <cellStyle name="RIGs input cells 7 2 3 2 3" xfId="31401"/>
    <cellStyle name="RIGs input cells 7 2 3 2 4" xfId="31402"/>
    <cellStyle name="RIGs input cells 7 2 3 2 5" xfId="31403"/>
    <cellStyle name="RIGs input cells 7 2 3 2 6" xfId="31404"/>
    <cellStyle name="RIGs input cells 7 2 3 2 7" xfId="31405"/>
    <cellStyle name="RIGs input cells 7 2 3 2 8" xfId="31406"/>
    <cellStyle name="RIGs input cells 7 2 3 2 9" xfId="31407"/>
    <cellStyle name="RIGs input cells 7 2 3 20" xfId="31408"/>
    <cellStyle name="RIGs input cells 7 2 3 21" xfId="31409"/>
    <cellStyle name="RIGs input cells 7 2 3 22" xfId="31410"/>
    <cellStyle name="RIGs input cells 7 2 3 23" xfId="31411"/>
    <cellStyle name="RIGs input cells 7 2 3 24" xfId="31412"/>
    <cellStyle name="RIGs input cells 7 2 3 25" xfId="31413"/>
    <cellStyle name="RIGs input cells 7 2 3 26" xfId="31414"/>
    <cellStyle name="RIGs input cells 7 2 3 27" xfId="31415"/>
    <cellStyle name="RIGs input cells 7 2 3 28" xfId="31416"/>
    <cellStyle name="RIGs input cells 7 2 3 29" xfId="31417"/>
    <cellStyle name="RIGs input cells 7 2 3 3" xfId="31418"/>
    <cellStyle name="RIGs input cells 7 2 3 30" xfId="31419"/>
    <cellStyle name="RIGs input cells 7 2 3 4" xfId="31420"/>
    <cellStyle name="RIGs input cells 7 2 3 5" xfId="31421"/>
    <cellStyle name="RIGs input cells 7 2 3 6" xfId="31422"/>
    <cellStyle name="RIGs input cells 7 2 3 7" xfId="31423"/>
    <cellStyle name="RIGs input cells 7 2 3 8" xfId="31424"/>
    <cellStyle name="RIGs input cells 7 2 3 9" xfId="31425"/>
    <cellStyle name="RIGs input cells 7 2 30" xfId="31426"/>
    <cellStyle name="RIGs input cells 7 2 31" xfId="31427"/>
    <cellStyle name="RIGs input cells 7 2 32" xfId="31428"/>
    <cellStyle name="RIGs input cells 7 2 33" xfId="31429"/>
    <cellStyle name="RIGs input cells 7 2 4" xfId="31430"/>
    <cellStyle name="RIGs input cells 7 2 4 10" xfId="31431"/>
    <cellStyle name="RIGs input cells 7 2 4 11" xfId="31432"/>
    <cellStyle name="RIGs input cells 7 2 4 12" xfId="31433"/>
    <cellStyle name="RIGs input cells 7 2 4 13" xfId="31434"/>
    <cellStyle name="RIGs input cells 7 2 4 14" xfId="31435"/>
    <cellStyle name="RIGs input cells 7 2 4 15" xfId="31436"/>
    <cellStyle name="RIGs input cells 7 2 4 16" xfId="31437"/>
    <cellStyle name="RIGs input cells 7 2 4 17" xfId="31438"/>
    <cellStyle name="RIGs input cells 7 2 4 18" xfId="31439"/>
    <cellStyle name="RIGs input cells 7 2 4 19" xfId="31440"/>
    <cellStyle name="RIGs input cells 7 2 4 2" xfId="31441"/>
    <cellStyle name="RIGs input cells 7 2 4 2 10" xfId="31442"/>
    <cellStyle name="RIGs input cells 7 2 4 2 11" xfId="31443"/>
    <cellStyle name="RIGs input cells 7 2 4 2 12" xfId="31444"/>
    <cellStyle name="RIGs input cells 7 2 4 2 13" xfId="31445"/>
    <cellStyle name="RIGs input cells 7 2 4 2 2" xfId="31446"/>
    <cellStyle name="RIGs input cells 7 2 4 2 3" xfId="31447"/>
    <cellStyle name="RIGs input cells 7 2 4 2 4" xfId="31448"/>
    <cellStyle name="RIGs input cells 7 2 4 2 5" xfId="31449"/>
    <cellStyle name="RIGs input cells 7 2 4 2 6" xfId="31450"/>
    <cellStyle name="RIGs input cells 7 2 4 2 7" xfId="31451"/>
    <cellStyle name="RIGs input cells 7 2 4 2 8" xfId="31452"/>
    <cellStyle name="RIGs input cells 7 2 4 2 9" xfId="31453"/>
    <cellStyle name="RIGs input cells 7 2 4 20" xfId="31454"/>
    <cellStyle name="RIGs input cells 7 2 4 21" xfId="31455"/>
    <cellStyle name="RIGs input cells 7 2 4 22" xfId="31456"/>
    <cellStyle name="RIGs input cells 7 2 4 23" xfId="31457"/>
    <cellStyle name="RIGs input cells 7 2 4 24" xfId="31458"/>
    <cellStyle name="RIGs input cells 7 2 4 25" xfId="31459"/>
    <cellStyle name="RIGs input cells 7 2 4 26" xfId="31460"/>
    <cellStyle name="RIGs input cells 7 2 4 27" xfId="31461"/>
    <cellStyle name="RIGs input cells 7 2 4 28" xfId="31462"/>
    <cellStyle name="RIGs input cells 7 2 4 29" xfId="31463"/>
    <cellStyle name="RIGs input cells 7 2 4 3" xfId="31464"/>
    <cellStyle name="RIGs input cells 7 2 4 30" xfId="31465"/>
    <cellStyle name="RIGs input cells 7 2 4 4" xfId="31466"/>
    <cellStyle name="RIGs input cells 7 2 4 5" xfId="31467"/>
    <cellStyle name="RIGs input cells 7 2 4 6" xfId="31468"/>
    <cellStyle name="RIGs input cells 7 2 4 7" xfId="31469"/>
    <cellStyle name="RIGs input cells 7 2 4 8" xfId="31470"/>
    <cellStyle name="RIGs input cells 7 2 4 9" xfId="31471"/>
    <cellStyle name="RIGs input cells 7 2 5" xfId="31472"/>
    <cellStyle name="RIGs input cells 7 2 5 10" xfId="31473"/>
    <cellStyle name="RIGs input cells 7 2 5 11" xfId="31474"/>
    <cellStyle name="RIGs input cells 7 2 5 12" xfId="31475"/>
    <cellStyle name="RIGs input cells 7 2 5 13" xfId="31476"/>
    <cellStyle name="RIGs input cells 7 2 5 2" xfId="31477"/>
    <cellStyle name="RIGs input cells 7 2 5 3" xfId="31478"/>
    <cellStyle name="RIGs input cells 7 2 5 4" xfId="31479"/>
    <cellStyle name="RIGs input cells 7 2 5 5" xfId="31480"/>
    <cellStyle name="RIGs input cells 7 2 5 6" xfId="31481"/>
    <cellStyle name="RIGs input cells 7 2 5 7" xfId="31482"/>
    <cellStyle name="RIGs input cells 7 2 5 8" xfId="31483"/>
    <cellStyle name="RIGs input cells 7 2 5 9" xfId="31484"/>
    <cellStyle name="RIGs input cells 7 2 6" xfId="31485"/>
    <cellStyle name="RIGs input cells 7 2 7" xfId="31486"/>
    <cellStyle name="RIGs input cells 7 2 8" xfId="31487"/>
    <cellStyle name="RIGs input cells 7 2 9" xfId="31488"/>
    <cellStyle name="RIGs input cells 7 2_4 28 1_Asst_Health_Crit_AllTO_RIIO_20110714pm" xfId="31489"/>
    <cellStyle name="RIGs input cells 7 20" xfId="31490"/>
    <cellStyle name="RIGs input cells 7 21" xfId="31491"/>
    <cellStyle name="RIGs input cells 7 22" xfId="31492"/>
    <cellStyle name="RIGs input cells 7 23" xfId="31493"/>
    <cellStyle name="RIGs input cells 7 24" xfId="31494"/>
    <cellStyle name="RIGs input cells 7 25" xfId="31495"/>
    <cellStyle name="RIGs input cells 7 26" xfId="31496"/>
    <cellStyle name="RIGs input cells 7 27" xfId="31497"/>
    <cellStyle name="RIGs input cells 7 28" xfId="31498"/>
    <cellStyle name="RIGs input cells 7 29" xfId="31499"/>
    <cellStyle name="RIGs input cells 7 3" xfId="31500"/>
    <cellStyle name="RIGs input cells 7 3 10" xfId="31501"/>
    <cellStyle name="RIGs input cells 7 3 11" xfId="31502"/>
    <cellStyle name="RIGs input cells 7 3 12" xfId="31503"/>
    <cellStyle name="RIGs input cells 7 3 13" xfId="31504"/>
    <cellStyle name="RIGs input cells 7 3 14" xfId="31505"/>
    <cellStyle name="RIGs input cells 7 3 15" xfId="31506"/>
    <cellStyle name="RIGs input cells 7 3 16" xfId="31507"/>
    <cellStyle name="RIGs input cells 7 3 17" xfId="31508"/>
    <cellStyle name="RIGs input cells 7 3 18" xfId="31509"/>
    <cellStyle name="RIGs input cells 7 3 19" xfId="31510"/>
    <cellStyle name="RIGs input cells 7 3 2" xfId="31511"/>
    <cellStyle name="RIGs input cells 7 3 2 10" xfId="31512"/>
    <cellStyle name="RIGs input cells 7 3 2 11" xfId="31513"/>
    <cellStyle name="RIGs input cells 7 3 2 12" xfId="31514"/>
    <cellStyle name="RIGs input cells 7 3 2 13" xfId="31515"/>
    <cellStyle name="RIGs input cells 7 3 2 14" xfId="31516"/>
    <cellStyle name="RIGs input cells 7 3 2 15" xfId="31517"/>
    <cellStyle name="RIGs input cells 7 3 2 16" xfId="31518"/>
    <cellStyle name="RIGs input cells 7 3 2 17" xfId="31519"/>
    <cellStyle name="RIGs input cells 7 3 2 18" xfId="31520"/>
    <cellStyle name="RIGs input cells 7 3 2 19" xfId="31521"/>
    <cellStyle name="RIGs input cells 7 3 2 2" xfId="31522"/>
    <cellStyle name="RIGs input cells 7 3 2 2 10" xfId="31523"/>
    <cellStyle name="RIGs input cells 7 3 2 2 11" xfId="31524"/>
    <cellStyle name="RIGs input cells 7 3 2 2 12" xfId="31525"/>
    <cellStyle name="RIGs input cells 7 3 2 2 13" xfId="31526"/>
    <cellStyle name="RIGs input cells 7 3 2 2 2" xfId="31527"/>
    <cellStyle name="RIGs input cells 7 3 2 2 3" xfId="31528"/>
    <cellStyle name="RIGs input cells 7 3 2 2 4" xfId="31529"/>
    <cellStyle name="RIGs input cells 7 3 2 2 5" xfId="31530"/>
    <cellStyle name="RIGs input cells 7 3 2 2 6" xfId="31531"/>
    <cellStyle name="RIGs input cells 7 3 2 2 7" xfId="31532"/>
    <cellStyle name="RIGs input cells 7 3 2 2 8" xfId="31533"/>
    <cellStyle name="RIGs input cells 7 3 2 2 9" xfId="31534"/>
    <cellStyle name="RIGs input cells 7 3 2 20" xfId="31535"/>
    <cellStyle name="RIGs input cells 7 3 2 21" xfId="31536"/>
    <cellStyle name="RIGs input cells 7 3 2 22" xfId="31537"/>
    <cellStyle name="RIGs input cells 7 3 2 23" xfId="31538"/>
    <cellStyle name="RIGs input cells 7 3 2 24" xfId="31539"/>
    <cellStyle name="RIGs input cells 7 3 2 25" xfId="31540"/>
    <cellStyle name="RIGs input cells 7 3 2 26" xfId="31541"/>
    <cellStyle name="RIGs input cells 7 3 2 27" xfId="31542"/>
    <cellStyle name="RIGs input cells 7 3 2 28" xfId="31543"/>
    <cellStyle name="RIGs input cells 7 3 2 29" xfId="31544"/>
    <cellStyle name="RIGs input cells 7 3 2 3" xfId="31545"/>
    <cellStyle name="RIGs input cells 7 3 2 30" xfId="31546"/>
    <cellStyle name="RIGs input cells 7 3 2 31" xfId="31547"/>
    <cellStyle name="RIGs input cells 7 3 2 32" xfId="31548"/>
    <cellStyle name="RIGs input cells 7 3 2 33" xfId="31549"/>
    <cellStyle name="RIGs input cells 7 3 2 34" xfId="31550"/>
    <cellStyle name="RIGs input cells 7 3 2 4" xfId="31551"/>
    <cellStyle name="RIGs input cells 7 3 2 5" xfId="31552"/>
    <cellStyle name="RIGs input cells 7 3 2 6" xfId="31553"/>
    <cellStyle name="RIGs input cells 7 3 2 7" xfId="31554"/>
    <cellStyle name="RIGs input cells 7 3 2 8" xfId="31555"/>
    <cellStyle name="RIGs input cells 7 3 2 9" xfId="31556"/>
    <cellStyle name="RIGs input cells 7 3 20" xfId="31557"/>
    <cellStyle name="RIGs input cells 7 3 21" xfId="31558"/>
    <cellStyle name="RIGs input cells 7 3 22" xfId="31559"/>
    <cellStyle name="RIGs input cells 7 3 23" xfId="31560"/>
    <cellStyle name="RIGs input cells 7 3 24" xfId="31561"/>
    <cellStyle name="RIGs input cells 7 3 25" xfId="31562"/>
    <cellStyle name="RIGs input cells 7 3 26" xfId="31563"/>
    <cellStyle name="RIGs input cells 7 3 27" xfId="31564"/>
    <cellStyle name="RIGs input cells 7 3 28" xfId="31565"/>
    <cellStyle name="RIGs input cells 7 3 29" xfId="31566"/>
    <cellStyle name="RIGs input cells 7 3 3" xfId="31567"/>
    <cellStyle name="RIGs input cells 7 3 3 10" xfId="31568"/>
    <cellStyle name="RIGs input cells 7 3 3 11" xfId="31569"/>
    <cellStyle name="RIGs input cells 7 3 3 12" xfId="31570"/>
    <cellStyle name="RIGs input cells 7 3 3 13" xfId="31571"/>
    <cellStyle name="RIGs input cells 7 3 3 2" xfId="31572"/>
    <cellStyle name="RIGs input cells 7 3 3 3" xfId="31573"/>
    <cellStyle name="RIGs input cells 7 3 3 4" xfId="31574"/>
    <cellStyle name="RIGs input cells 7 3 3 5" xfId="31575"/>
    <cellStyle name="RIGs input cells 7 3 3 6" xfId="31576"/>
    <cellStyle name="RIGs input cells 7 3 3 7" xfId="31577"/>
    <cellStyle name="RIGs input cells 7 3 3 8" xfId="31578"/>
    <cellStyle name="RIGs input cells 7 3 3 9" xfId="31579"/>
    <cellStyle name="RIGs input cells 7 3 30" xfId="31580"/>
    <cellStyle name="RIGs input cells 7 3 31" xfId="31581"/>
    <cellStyle name="RIGs input cells 7 3 32" xfId="31582"/>
    <cellStyle name="RIGs input cells 7 3 33" xfId="31583"/>
    <cellStyle name="RIGs input cells 7 3 34" xfId="31584"/>
    <cellStyle name="RIGs input cells 7 3 35" xfId="31585"/>
    <cellStyle name="RIGs input cells 7 3 4" xfId="31586"/>
    <cellStyle name="RIGs input cells 7 3 5" xfId="31587"/>
    <cellStyle name="RIGs input cells 7 3 6" xfId="31588"/>
    <cellStyle name="RIGs input cells 7 3 7" xfId="31589"/>
    <cellStyle name="RIGs input cells 7 3 8" xfId="31590"/>
    <cellStyle name="RIGs input cells 7 3 9" xfId="31591"/>
    <cellStyle name="RIGs input cells 7 3_4 28 1_Asst_Health_Crit_AllTO_RIIO_20110714pm" xfId="31592"/>
    <cellStyle name="RIGs input cells 7 30" xfId="31593"/>
    <cellStyle name="RIGs input cells 7 31" xfId="31594"/>
    <cellStyle name="RIGs input cells 7 32" xfId="31595"/>
    <cellStyle name="RIGs input cells 7 33" xfId="31596"/>
    <cellStyle name="RIGs input cells 7 34" xfId="31597"/>
    <cellStyle name="RIGs input cells 7 35" xfId="31598"/>
    <cellStyle name="RIGs input cells 7 36" xfId="31599"/>
    <cellStyle name="RIGs input cells 7 37" xfId="31600"/>
    <cellStyle name="RIGs input cells 7 38" xfId="31601"/>
    <cellStyle name="RIGs input cells 7 39" xfId="31602"/>
    <cellStyle name="RIGs input cells 7 4" xfId="31603"/>
    <cellStyle name="RIGs input cells 7 4 10" xfId="31604"/>
    <cellStyle name="RIGs input cells 7 4 11" xfId="31605"/>
    <cellStyle name="RIGs input cells 7 4 12" xfId="31606"/>
    <cellStyle name="RIGs input cells 7 4 13" xfId="31607"/>
    <cellStyle name="RIGs input cells 7 4 14" xfId="31608"/>
    <cellStyle name="RIGs input cells 7 4 15" xfId="31609"/>
    <cellStyle name="RIGs input cells 7 4 16" xfId="31610"/>
    <cellStyle name="RIGs input cells 7 4 17" xfId="31611"/>
    <cellStyle name="RIGs input cells 7 4 18" xfId="31612"/>
    <cellStyle name="RIGs input cells 7 4 19" xfId="31613"/>
    <cellStyle name="RIGs input cells 7 4 2" xfId="31614"/>
    <cellStyle name="RIGs input cells 7 4 2 10" xfId="31615"/>
    <cellStyle name="RIGs input cells 7 4 2 11" xfId="31616"/>
    <cellStyle name="RIGs input cells 7 4 2 12" xfId="31617"/>
    <cellStyle name="RIGs input cells 7 4 2 13" xfId="31618"/>
    <cellStyle name="RIGs input cells 7 4 2 2" xfId="31619"/>
    <cellStyle name="RIGs input cells 7 4 2 3" xfId="31620"/>
    <cellStyle name="RIGs input cells 7 4 2 4" xfId="31621"/>
    <cellStyle name="RIGs input cells 7 4 2 5" xfId="31622"/>
    <cellStyle name="RIGs input cells 7 4 2 6" xfId="31623"/>
    <cellStyle name="RIGs input cells 7 4 2 7" xfId="31624"/>
    <cellStyle name="RIGs input cells 7 4 2 8" xfId="31625"/>
    <cellStyle name="RIGs input cells 7 4 2 9" xfId="31626"/>
    <cellStyle name="RIGs input cells 7 4 20" xfId="31627"/>
    <cellStyle name="RIGs input cells 7 4 21" xfId="31628"/>
    <cellStyle name="RIGs input cells 7 4 22" xfId="31629"/>
    <cellStyle name="RIGs input cells 7 4 23" xfId="31630"/>
    <cellStyle name="RIGs input cells 7 4 24" xfId="31631"/>
    <cellStyle name="RIGs input cells 7 4 25" xfId="31632"/>
    <cellStyle name="RIGs input cells 7 4 26" xfId="31633"/>
    <cellStyle name="RIGs input cells 7 4 27" xfId="31634"/>
    <cellStyle name="RIGs input cells 7 4 28" xfId="31635"/>
    <cellStyle name="RIGs input cells 7 4 29" xfId="31636"/>
    <cellStyle name="RIGs input cells 7 4 3" xfId="31637"/>
    <cellStyle name="RIGs input cells 7 4 30" xfId="31638"/>
    <cellStyle name="RIGs input cells 7 4 31" xfId="31639"/>
    <cellStyle name="RIGs input cells 7 4 32" xfId="31640"/>
    <cellStyle name="RIGs input cells 7 4 33" xfId="31641"/>
    <cellStyle name="RIGs input cells 7 4 34" xfId="31642"/>
    <cellStyle name="RIGs input cells 7 4 4" xfId="31643"/>
    <cellStyle name="RIGs input cells 7 4 5" xfId="31644"/>
    <cellStyle name="RIGs input cells 7 4 6" xfId="31645"/>
    <cellStyle name="RIGs input cells 7 4 7" xfId="31646"/>
    <cellStyle name="RIGs input cells 7 4 8" xfId="31647"/>
    <cellStyle name="RIGs input cells 7 4 9" xfId="31648"/>
    <cellStyle name="RIGs input cells 7 5" xfId="31649"/>
    <cellStyle name="RIGs input cells 7 5 10" xfId="31650"/>
    <cellStyle name="RIGs input cells 7 5 11" xfId="31651"/>
    <cellStyle name="RIGs input cells 7 5 12" xfId="31652"/>
    <cellStyle name="RIGs input cells 7 5 13" xfId="31653"/>
    <cellStyle name="RIGs input cells 7 5 14" xfId="31654"/>
    <cellStyle name="RIGs input cells 7 5 15" xfId="31655"/>
    <cellStyle name="RIGs input cells 7 5 16" xfId="31656"/>
    <cellStyle name="RIGs input cells 7 5 17" xfId="31657"/>
    <cellStyle name="RIGs input cells 7 5 18" xfId="31658"/>
    <cellStyle name="RIGs input cells 7 5 19" xfId="31659"/>
    <cellStyle name="RIGs input cells 7 5 2" xfId="31660"/>
    <cellStyle name="RIGs input cells 7 5 2 10" xfId="31661"/>
    <cellStyle name="RIGs input cells 7 5 2 11" xfId="31662"/>
    <cellStyle name="RIGs input cells 7 5 2 12" xfId="31663"/>
    <cellStyle name="RIGs input cells 7 5 2 13" xfId="31664"/>
    <cellStyle name="RIGs input cells 7 5 2 2" xfId="31665"/>
    <cellStyle name="RIGs input cells 7 5 2 3" xfId="31666"/>
    <cellStyle name="RIGs input cells 7 5 2 4" xfId="31667"/>
    <cellStyle name="RIGs input cells 7 5 2 5" xfId="31668"/>
    <cellStyle name="RIGs input cells 7 5 2 6" xfId="31669"/>
    <cellStyle name="RIGs input cells 7 5 2 7" xfId="31670"/>
    <cellStyle name="RIGs input cells 7 5 2 8" xfId="31671"/>
    <cellStyle name="RIGs input cells 7 5 2 9" xfId="31672"/>
    <cellStyle name="RIGs input cells 7 5 20" xfId="31673"/>
    <cellStyle name="RIGs input cells 7 5 21" xfId="31674"/>
    <cellStyle name="RIGs input cells 7 5 22" xfId="31675"/>
    <cellStyle name="RIGs input cells 7 5 23" xfId="31676"/>
    <cellStyle name="RIGs input cells 7 5 24" xfId="31677"/>
    <cellStyle name="RIGs input cells 7 5 25" xfId="31678"/>
    <cellStyle name="RIGs input cells 7 5 26" xfId="31679"/>
    <cellStyle name="RIGs input cells 7 5 27" xfId="31680"/>
    <cellStyle name="RIGs input cells 7 5 28" xfId="31681"/>
    <cellStyle name="RIGs input cells 7 5 29" xfId="31682"/>
    <cellStyle name="RIGs input cells 7 5 3" xfId="31683"/>
    <cellStyle name="RIGs input cells 7 5 30" xfId="31684"/>
    <cellStyle name="RIGs input cells 7 5 31" xfId="31685"/>
    <cellStyle name="RIGs input cells 7 5 32" xfId="31686"/>
    <cellStyle name="RIGs input cells 7 5 33" xfId="31687"/>
    <cellStyle name="RIGs input cells 7 5 34" xfId="31688"/>
    <cellStyle name="RIGs input cells 7 5 4" xfId="31689"/>
    <cellStyle name="RIGs input cells 7 5 5" xfId="31690"/>
    <cellStyle name="RIGs input cells 7 5 6" xfId="31691"/>
    <cellStyle name="RIGs input cells 7 5 7" xfId="31692"/>
    <cellStyle name="RIGs input cells 7 5 8" xfId="31693"/>
    <cellStyle name="RIGs input cells 7 5 9" xfId="31694"/>
    <cellStyle name="RIGs input cells 7 6" xfId="31695"/>
    <cellStyle name="RIGs input cells 7 6 10" xfId="31696"/>
    <cellStyle name="RIGs input cells 7 6 11" xfId="31697"/>
    <cellStyle name="RIGs input cells 7 6 12" xfId="31698"/>
    <cellStyle name="RIGs input cells 7 6 13" xfId="31699"/>
    <cellStyle name="RIGs input cells 7 6 2" xfId="31700"/>
    <cellStyle name="RIGs input cells 7 6 3" xfId="31701"/>
    <cellStyle name="RIGs input cells 7 6 4" xfId="31702"/>
    <cellStyle name="RIGs input cells 7 6 5" xfId="31703"/>
    <cellStyle name="RIGs input cells 7 6 6" xfId="31704"/>
    <cellStyle name="RIGs input cells 7 6 7" xfId="31705"/>
    <cellStyle name="RIGs input cells 7 6 8" xfId="31706"/>
    <cellStyle name="RIGs input cells 7 6 9" xfId="31707"/>
    <cellStyle name="RIGs input cells 7 7" xfId="31708"/>
    <cellStyle name="RIGs input cells 7 8" xfId="31709"/>
    <cellStyle name="RIGs input cells 7 9" xfId="31710"/>
    <cellStyle name="RIGs input cells 7_3.15 Additional Data" xfId="42407"/>
    <cellStyle name="RIGs input cells 8" xfId="31711"/>
    <cellStyle name="RIGs input cells 8 10" xfId="31712"/>
    <cellStyle name="RIGs input cells 8 11" xfId="31713"/>
    <cellStyle name="RIGs input cells 8 12" xfId="31714"/>
    <cellStyle name="RIGs input cells 8 13" xfId="31715"/>
    <cellStyle name="RIGs input cells 8 14" xfId="31716"/>
    <cellStyle name="RIGs input cells 8 15" xfId="31717"/>
    <cellStyle name="RIGs input cells 8 16" xfId="31718"/>
    <cellStyle name="RIGs input cells 8 17" xfId="31719"/>
    <cellStyle name="RIGs input cells 8 18" xfId="31720"/>
    <cellStyle name="RIGs input cells 8 19" xfId="31721"/>
    <cellStyle name="RIGs input cells 8 2" xfId="31722"/>
    <cellStyle name="RIGs input cells 8 2 10" xfId="31723"/>
    <cellStyle name="RIGs input cells 8 2 11" xfId="31724"/>
    <cellStyle name="RIGs input cells 8 2 12" xfId="31725"/>
    <cellStyle name="RIGs input cells 8 2 13" xfId="31726"/>
    <cellStyle name="RIGs input cells 8 2 14" xfId="31727"/>
    <cellStyle name="RIGs input cells 8 2 15" xfId="31728"/>
    <cellStyle name="RIGs input cells 8 2 16" xfId="31729"/>
    <cellStyle name="RIGs input cells 8 2 17" xfId="31730"/>
    <cellStyle name="RIGs input cells 8 2 18" xfId="31731"/>
    <cellStyle name="RIGs input cells 8 2 19" xfId="31732"/>
    <cellStyle name="RIGs input cells 8 2 2" xfId="31733"/>
    <cellStyle name="RIGs input cells 8 2 2 10" xfId="31734"/>
    <cellStyle name="RIGs input cells 8 2 2 11" xfId="31735"/>
    <cellStyle name="RIGs input cells 8 2 2 12" xfId="31736"/>
    <cellStyle name="RIGs input cells 8 2 2 13" xfId="31737"/>
    <cellStyle name="RIGs input cells 8 2 2 14" xfId="31738"/>
    <cellStyle name="RIGs input cells 8 2 2 15" xfId="31739"/>
    <cellStyle name="RIGs input cells 8 2 2 16" xfId="31740"/>
    <cellStyle name="RIGs input cells 8 2 2 17" xfId="31741"/>
    <cellStyle name="RIGs input cells 8 2 2 18" xfId="31742"/>
    <cellStyle name="RIGs input cells 8 2 2 19" xfId="31743"/>
    <cellStyle name="RIGs input cells 8 2 2 2" xfId="31744"/>
    <cellStyle name="RIGs input cells 8 2 2 2 10" xfId="31745"/>
    <cellStyle name="RIGs input cells 8 2 2 2 11" xfId="31746"/>
    <cellStyle name="RIGs input cells 8 2 2 2 12" xfId="31747"/>
    <cellStyle name="RIGs input cells 8 2 2 2 13" xfId="31748"/>
    <cellStyle name="RIGs input cells 8 2 2 2 2" xfId="31749"/>
    <cellStyle name="RIGs input cells 8 2 2 2 3" xfId="31750"/>
    <cellStyle name="RIGs input cells 8 2 2 2 4" xfId="31751"/>
    <cellStyle name="RIGs input cells 8 2 2 2 5" xfId="31752"/>
    <cellStyle name="RIGs input cells 8 2 2 2 6" xfId="31753"/>
    <cellStyle name="RIGs input cells 8 2 2 2 7" xfId="31754"/>
    <cellStyle name="RIGs input cells 8 2 2 2 8" xfId="31755"/>
    <cellStyle name="RIGs input cells 8 2 2 2 9" xfId="31756"/>
    <cellStyle name="RIGs input cells 8 2 2 20" xfId="31757"/>
    <cellStyle name="RIGs input cells 8 2 2 21" xfId="31758"/>
    <cellStyle name="RIGs input cells 8 2 2 22" xfId="31759"/>
    <cellStyle name="RIGs input cells 8 2 2 23" xfId="31760"/>
    <cellStyle name="RIGs input cells 8 2 2 24" xfId="31761"/>
    <cellStyle name="RIGs input cells 8 2 2 25" xfId="31762"/>
    <cellStyle name="RIGs input cells 8 2 2 26" xfId="31763"/>
    <cellStyle name="RIGs input cells 8 2 2 27" xfId="31764"/>
    <cellStyle name="RIGs input cells 8 2 2 28" xfId="31765"/>
    <cellStyle name="RIGs input cells 8 2 2 29" xfId="31766"/>
    <cellStyle name="RIGs input cells 8 2 2 3" xfId="31767"/>
    <cellStyle name="RIGs input cells 8 2 2 30" xfId="31768"/>
    <cellStyle name="RIGs input cells 8 2 2 31" xfId="31769"/>
    <cellStyle name="RIGs input cells 8 2 2 32" xfId="31770"/>
    <cellStyle name="RIGs input cells 8 2 2 33" xfId="31771"/>
    <cellStyle name="RIGs input cells 8 2 2 34" xfId="31772"/>
    <cellStyle name="RIGs input cells 8 2 2 4" xfId="31773"/>
    <cellStyle name="RIGs input cells 8 2 2 5" xfId="31774"/>
    <cellStyle name="RIGs input cells 8 2 2 6" xfId="31775"/>
    <cellStyle name="RIGs input cells 8 2 2 7" xfId="31776"/>
    <cellStyle name="RIGs input cells 8 2 2 8" xfId="31777"/>
    <cellStyle name="RIGs input cells 8 2 2 9" xfId="31778"/>
    <cellStyle name="RIGs input cells 8 2 20" xfId="31779"/>
    <cellStyle name="RIGs input cells 8 2 21" xfId="31780"/>
    <cellStyle name="RIGs input cells 8 2 22" xfId="31781"/>
    <cellStyle name="RIGs input cells 8 2 23" xfId="31782"/>
    <cellStyle name="RIGs input cells 8 2 24" xfId="31783"/>
    <cellStyle name="RIGs input cells 8 2 25" xfId="31784"/>
    <cellStyle name="RIGs input cells 8 2 26" xfId="31785"/>
    <cellStyle name="RIGs input cells 8 2 27" xfId="31786"/>
    <cellStyle name="RIGs input cells 8 2 28" xfId="31787"/>
    <cellStyle name="RIGs input cells 8 2 29" xfId="31788"/>
    <cellStyle name="RIGs input cells 8 2 3" xfId="31789"/>
    <cellStyle name="RIGs input cells 8 2 3 10" xfId="31790"/>
    <cellStyle name="RIGs input cells 8 2 3 11" xfId="31791"/>
    <cellStyle name="RIGs input cells 8 2 3 12" xfId="31792"/>
    <cellStyle name="RIGs input cells 8 2 3 13" xfId="31793"/>
    <cellStyle name="RIGs input cells 8 2 3 2" xfId="31794"/>
    <cellStyle name="RIGs input cells 8 2 3 3" xfId="31795"/>
    <cellStyle name="RIGs input cells 8 2 3 4" xfId="31796"/>
    <cellStyle name="RIGs input cells 8 2 3 5" xfId="31797"/>
    <cellStyle name="RIGs input cells 8 2 3 6" xfId="31798"/>
    <cellStyle name="RIGs input cells 8 2 3 7" xfId="31799"/>
    <cellStyle name="RIGs input cells 8 2 3 8" xfId="31800"/>
    <cellStyle name="RIGs input cells 8 2 3 9" xfId="31801"/>
    <cellStyle name="RIGs input cells 8 2 30" xfId="31802"/>
    <cellStyle name="RIGs input cells 8 2 31" xfId="31803"/>
    <cellStyle name="RIGs input cells 8 2 4" xfId="31804"/>
    <cellStyle name="RIGs input cells 8 2 5" xfId="31805"/>
    <cellStyle name="RIGs input cells 8 2 6" xfId="31806"/>
    <cellStyle name="RIGs input cells 8 2 7" xfId="31807"/>
    <cellStyle name="RIGs input cells 8 2 8" xfId="31808"/>
    <cellStyle name="RIGs input cells 8 2 9" xfId="31809"/>
    <cellStyle name="RIGs input cells 8 2_4 28 1_Asst_Health_Crit_AllTO_RIIO_20110714pm" xfId="31810"/>
    <cellStyle name="RIGs input cells 8 20" xfId="31811"/>
    <cellStyle name="RIGs input cells 8 21" xfId="31812"/>
    <cellStyle name="RIGs input cells 8 22" xfId="31813"/>
    <cellStyle name="RIGs input cells 8 23" xfId="31814"/>
    <cellStyle name="RIGs input cells 8 24" xfId="31815"/>
    <cellStyle name="RIGs input cells 8 25" xfId="31816"/>
    <cellStyle name="RIGs input cells 8 26" xfId="31817"/>
    <cellStyle name="RIGs input cells 8 27" xfId="31818"/>
    <cellStyle name="RIGs input cells 8 28" xfId="31819"/>
    <cellStyle name="RIGs input cells 8 29" xfId="31820"/>
    <cellStyle name="RIGs input cells 8 3" xfId="31821"/>
    <cellStyle name="RIGs input cells 8 3 10" xfId="31822"/>
    <cellStyle name="RIGs input cells 8 3 11" xfId="31823"/>
    <cellStyle name="RIGs input cells 8 3 12" xfId="31824"/>
    <cellStyle name="RIGs input cells 8 3 13" xfId="31825"/>
    <cellStyle name="RIGs input cells 8 3 14" xfId="31826"/>
    <cellStyle name="RIGs input cells 8 3 15" xfId="31827"/>
    <cellStyle name="RIGs input cells 8 3 16" xfId="31828"/>
    <cellStyle name="RIGs input cells 8 3 17" xfId="31829"/>
    <cellStyle name="RIGs input cells 8 3 18" xfId="31830"/>
    <cellStyle name="RIGs input cells 8 3 19" xfId="31831"/>
    <cellStyle name="RIGs input cells 8 3 2" xfId="31832"/>
    <cellStyle name="RIGs input cells 8 3 2 10" xfId="31833"/>
    <cellStyle name="RIGs input cells 8 3 2 11" xfId="31834"/>
    <cellStyle name="RIGs input cells 8 3 2 12" xfId="31835"/>
    <cellStyle name="RIGs input cells 8 3 2 13" xfId="31836"/>
    <cellStyle name="RIGs input cells 8 3 2 2" xfId="31837"/>
    <cellStyle name="RIGs input cells 8 3 2 3" xfId="31838"/>
    <cellStyle name="RIGs input cells 8 3 2 4" xfId="31839"/>
    <cellStyle name="RIGs input cells 8 3 2 5" xfId="31840"/>
    <cellStyle name="RIGs input cells 8 3 2 6" xfId="31841"/>
    <cellStyle name="RIGs input cells 8 3 2 7" xfId="31842"/>
    <cellStyle name="RIGs input cells 8 3 2 8" xfId="31843"/>
    <cellStyle name="RIGs input cells 8 3 2 9" xfId="31844"/>
    <cellStyle name="RIGs input cells 8 3 20" xfId="31845"/>
    <cellStyle name="RIGs input cells 8 3 21" xfId="31846"/>
    <cellStyle name="RIGs input cells 8 3 22" xfId="31847"/>
    <cellStyle name="RIGs input cells 8 3 23" xfId="31848"/>
    <cellStyle name="RIGs input cells 8 3 24" xfId="31849"/>
    <cellStyle name="RIGs input cells 8 3 25" xfId="31850"/>
    <cellStyle name="RIGs input cells 8 3 26" xfId="31851"/>
    <cellStyle name="RIGs input cells 8 3 27" xfId="31852"/>
    <cellStyle name="RIGs input cells 8 3 28" xfId="31853"/>
    <cellStyle name="RIGs input cells 8 3 29" xfId="31854"/>
    <cellStyle name="RIGs input cells 8 3 3" xfId="31855"/>
    <cellStyle name="RIGs input cells 8 3 30" xfId="31856"/>
    <cellStyle name="RIGs input cells 8 3 4" xfId="31857"/>
    <cellStyle name="RIGs input cells 8 3 5" xfId="31858"/>
    <cellStyle name="RIGs input cells 8 3 6" xfId="31859"/>
    <cellStyle name="RIGs input cells 8 3 7" xfId="31860"/>
    <cellStyle name="RIGs input cells 8 3 8" xfId="31861"/>
    <cellStyle name="RIGs input cells 8 3 9" xfId="31862"/>
    <cellStyle name="RIGs input cells 8 30" xfId="31863"/>
    <cellStyle name="RIGs input cells 8 31" xfId="31864"/>
    <cellStyle name="RIGs input cells 8 32" xfId="31865"/>
    <cellStyle name="RIGs input cells 8 33" xfId="31866"/>
    <cellStyle name="RIGs input cells 8 4" xfId="31867"/>
    <cellStyle name="RIGs input cells 8 4 10" xfId="31868"/>
    <cellStyle name="RIGs input cells 8 4 11" xfId="31869"/>
    <cellStyle name="RIGs input cells 8 4 12" xfId="31870"/>
    <cellStyle name="RIGs input cells 8 4 13" xfId="31871"/>
    <cellStyle name="RIGs input cells 8 4 14" xfId="31872"/>
    <cellStyle name="RIGs input cells 8 4 15" xfId="31873"/>
    <cellStyle name="RIGs input cells 8 4 16" xfId="31874"/>
    <cellStyle name="RIGs input cells 8 4 17" xfId="31875"/>
    <cellStyle name="RIGs input cells 8 4 18" xfId="31876"/>
    <cellStyle name="RIGs input cells 8 4 19" xfId="31877"/>
    <cellStyle name="RIGs input cells 8 4 2" xfId="31878"/>
    <cellStyle name="RIGs input cells 8 4 2 10" xfId="31879"/>
    <cellStyle name="RIGs input cells 8 4 2 11" xfId="31880"/>
    <cellStyle name="RIGs input cells 8 4 2 12" xfId="31881"/>
    <cellStyle name="RIGs input cells 8 4 2 13" xfId="31882"/>
    <cellStyle name="RIGs input cells 8 4 2 2" xfId="31883"/>
    <cellStyle name="RIGs input cells 8 4 2 3" xfId="31884"/>
    <cellStyle name="RIGs input cells 8 4 2 4" xfId="31885"/>
    <cellStyle name="RIGs input cells 8 4 2 5" xfId="31886"/>
    <cellStyle name="RIGs input cells 8 4 2 6" xfId="31887"/>
    <cellStyle name="RIGs input cells 8 4 2 7" xfId="31888"/>
    <cellStyle name="RIGs input cells 8 4 2 8" xfId="31889"/>
    <cellStyle name="RIGs input cells 8 4 2 9" xfId="31890"/>
    <cellStyle name="RIGs input cells 8 4 20" xfId="31891"/>
    <cellStyle name="RIGs input cells 8 4 21" xfId="31892"/>
    <cellStyle name="RIGs input cells 8 4 22" xfId="31893"/>
    <cellStyle name="RIGs input cells 8 4 23" xfId="31894"/>
    <cellStyle name="RIGs input cells 8 4 24" xfId="31895"/>
    <cellStyle name="RIGs input cells 8 4 25" xfId="31896"/>
    <cellStyle name="RIGs input cells 8 4 26" xfId="31897"/>
    <cellStyle name="RIGs input cells 8 4 27" xfId="31898"/>
    <cellStyle name="RIGs input cells 8 4 28" xfId="31899"/>
    <cellStyle name="RIGs input cells 8 4 29" xfId="31900"/>
    <cellStyle name="RIGs input cells 8 4 3" xfId="31901"/>
    <cellStyle name="RIGs input cells 8 4 30" xfId="31902"/>
    <cellStyle name="RIGs input cells 8 4 4" xfId="31903"/>
    <cellStyle name="RIGs input cells 8 4 5" xfId="31904"/>
    <cellStyle name="RIGs input cells 8 4 6" xfId="31905"/>
    <cellStyle name="RIGs input cells 8 4 7" xfId="31906"/>
    <cellStyle name="RIGs input cells 8 4 8" xfId="31907"/>
    <cellStyle name="RIGs input cells 8 4 9" xfId="31908"/>
    <cellStyle name="RIGs input cells 8 5" xfId="31909"/>
    <cellStyle name="RIGs input cells 8 5 10" xfId="31910"/>
    <cellStyle name="RIGs input cells 8 5 11" xfId="31911"/>
    <cellStyle name="RIGs input cells 8 5 12" xfId="31912"/>
    <cellStyle name="RIGs input cells 8 5 13" xfId="31913"/>
    <cellStyle name="RIGs input cells 8 5 2" xfId="31914"/>
    <cellStyle name="RIGs input cells 8 5 3" xfId="31915"/>
    <cellStyle name="RIGs input cells 8 5 4" xfId="31916"/>
    <cellStyle name="RIGs input cells 8 5 5" xfId="31917"/>
    <cellStyle name="RIGs input cells 8 5 6" xfId="31918"/>
    <cellStyle name="RIGs input cells 8 5 7" xfId="31919"/>
    <cellStyle name="RIGs input cells 8 5 8" xfId="31920"/>
    <cellStyle name="RIGs input cells 8 5 9" xfId="31921"/>
    <cellStyle name="RIGs input cells 8 6" xfId="31922"/>
    <cellStyle name="RIGs input cells 8 7" xfId="31923"/>
    <cellStyle name="RIGs input cells 8 8" xfId="31924"/>
    <cellStyle name="RIGs input cells 8 9" xfId="31925"/>
    <cellStyle name="RIGs input cells 8_4 28 1_Asst_Health_Crit_AllTO_RIIO_20110714pm" xfId="31926"/>
    <cellStyle name="RIGs input cells 9" xfId="31927"/>
    <cellStyle name="RIGs input cells 9 10" xfId="31928"/>
    <cellStyle name="RIGs input cells 9 11" xfId="31929"/>
    <cellStyle name="RIGs input cells 9 12" xfId="31930"/>
    <cellStyle name="RIGs input cells 9 13" xfId="31931"/>
    <cellStyle name="RIGs input cells 9 14" xfId="31932"/>
    <cellStyle name="RIGs input cells 9 15" xfId="31933"/>
    <cellStyle name="RIGs input cells 9 16" xfId="31934"/>
    <cellStyle name="RIGs input cells 9 17" xfId="31935"/>
    <cellStyle name="RIGs input cells 9 18" xfId="31936"/>
    <cellStyle name="RIGs input cells 9 19" xfId="31937"/>
    <cellStyle name="RIGs input cells 9 2" xfId="31938"/>
    <cellStyle name="RIGs input cells 9 2 10" xfId="31939"/>
    <cellStyle name="RIGs input cells 9 2 11" xfId="31940"/>
    <cellStyle name="RIGs input cells 9 2 12" xfId="31941"/>
    <cellStyle name="RIGs input cells 9 2 13" xfId="31942"/>
    <cellStyle name="RIGs input cells 9 2 14" xfId="31943"/>
    <cellStyle name="RIGs input cells 9 2 15" xfId="31944"/>
    <cellStyle name="RIGs input cells 9 2 16" xfId="31945"/>
    <cellStyle name="RIGs input cells 9 2 17" xfId="31946"/>
    <cellStyle name="RIGs input cells 9 2 18" xfId="31947"/>
    <cellStyle name="RIGs input cells 9 2 19" xfId="31948"/>
    <cellStyle name="RIGs input cells 9 2 2" xfId="31949"/>
    <cellStyle name="RIGs input cells 9 2 2 10" xfId="31950"/>
    <cellStyle name="RIGs input cells 9 2 2 11" xfId="31951"/>
    <cellStyle name="RIGs input cells 9 2 2 12" xfId="31952"/>
    <cellStyle name="RIGs input cells 9 2 2 13" xfId="31953"/>
    <cellStyle name="RIGs input cells 9 2 2 2" xfId="31954"/>
    <cellStyle name="RIGs input cells 9 2 2 3" xfId="31955"/>
    <cellStyle name="RIGs input cells 9 2 2 4" xfId="31956"/>
    <cellStyle name="RIGs input cells 9 2 2 5" xfId="31957"/>
    <cellStyle name="RIGs input cells 9 2 2 6" xfId="31958"/>
    <cellStyle name="RIGs input cells 9 2 2 7" xfId="31959"/>
    <cellStyle name="RIGs input cells 9 2 2 8" xfId="31960"/>
    <cellStyle name="RIGs input cells 9 2 2 9" xfId="31961"/>
    <cellStyle name="RIGs input cells 9 2 20" xfId="31962"/>
    <cellStyle name="RIGs input cells 9 2 21" xfId="31963"/>
    <cellStyle name="RIGs input cells 9 2 22" xfId="31964"/>
    <cellStyle name="RIGs input cells 9 2 23" xfId="31965"/>
    <cellStyle name="RIGs input cells 9 2 24" xfId="31966"/>
    <cellStyle name="RIGs input cells 9 2 25" xfId="31967"/>
    <cellStyle name="RIGs input cells 9 2 26" xfId="31968"/>
    <cellStyle name="RIGs input cells 9 2 27" xfId="31969"/>
    <cellStyle name="RIGs input cells 9 2 28" xfId="31970"/>
    <cellStyle name="RIGs input cells 9 2 29" xfId="31971"/>
    <cellStyle name="RIGs input cells 9 2 3" xfId="31972"/>
    <cellStyle name="RIGs input cells 9 2 30" xfId="31973"/>
    <cellStyle name="RIGs input cells 9 2 31" xfId="31974"/>
    <cellStyle name="RIGs input cells 9 2 32" xfId="31975"/>
    <cellStyle name="RIGs input cells 9 2 33" xfId="31976"/>
    <cellStyle name="RIGs input cells 9 2 34" xfId="31977"/>
    <cellStyle name="RIGs input cells 9 2 4" xfId="31978"/>
    <cellStyle name="RIGs input cells 9 2 5" xfId="31979"/>
    <cellStyle name="RIGs input cells 9 2 6" xfId="31980"/>
    <cellStyle name="RIGs input cells 9 2 7" xfId="31981"/>
    <cellStyle name="RIGs input cells 9 2 8" xfId="31982"/>
    <cellStyle name="RIGs input cells 9 2 9" xfId="31983"/>
    <cellStyle name="RIGs input cells 9 20" xfId="31984"/>
    <cellStyle name="RIGs input cells 9 21" xfId="31985"/>
    <cellStyle name="RIGs input cells 9 22" xfId="31986"/>
    <cellStyle name="RIGs input cells 9 23" xfId="31987"/>
    <cellStyle name="RIGs input cells 9 24" xfId="31988"/>
    <cellStyle name="RIGs input cells 9 25" xfId="31989"/>
    <cellStyle name="RIGs input cells 9 26" xfId="31990"/>
    <cellStyle name="RIGs input cells 9 27" xfId="31991"/>
    <cellStyle name="RIGs input cells 9 28" xfId="31992"/>
    <cellStyle name="RIGs input cells 9 29" xfId="31993"/>
    <cellStyle name="RIGs input cells 9 3" xfId="31994"/>
    <cellStyle name="RIGs input cells 9 3 10" xfId="31995"/>
    <cellStyle name="RIGs input cells 9 3 11" xfId="31996"/>
    <cellStyle name="RIGs input cells 9 3 12" xfId="31997"/>
    <cellStyle name="RIGs input cells 9 3 13" xfId="31998"/>
    <cellStyle name="RIGs input cells 9 3 2" xfId="31999"/>
    <cellStyle name="RIGs input cells 9 3 3" xfId="32000"/>
    <cellStyle name="RIGs input cells 9 3 4" xfId="32001"/>
    <cellStyle name="RIGs input cells 9 3 5" xfId="32002"/>
    <cellStyle name="RIGs input cells 9 3 6" xfId="32003"/>
    <cellStyle name="RIGs input cells 9 3 7" xfId="32004"/>
    <cellStyle name="RIGs input cells 9 3 8" xfId="32005"/>
    <cellStyle name="RIGs input cells 9 3 9" xfId="32006"/>
    <cellStyle name="RIGs input cells 9 30" xfId="32007"/>
    <cellStyle name="RIGs input cells 9 31" xfId="32008"/>
    <cellStyle name="RIGs input cells 9 32" xfId="32009"/>
    <cellStyle name="RIGs input cells 9 33" xfId="32010"/>
    <cellStyle name="RIGs input cells 9 34" xfId="32011"/>
    <cellStyle name="RIGs input cells 9 35" xfId="32012"/>
    <cellStyle name="RIGs input cells 9 4" xfId="32013"/>
    <cellStyle name="RIGs input cells 9 5" xfId="32014"/>
    <cellStyle name="RIGs input cells 9 6" xfId="32015"/>
    <cellStyle name="RIGs input cells 9 7" xfId="32016"/>
    <cellStyle name="RIGs input cells 9 8" xfId="32017"/>
    <cellStyle name="RIGs input cells 9 9" xfId="32018"/>
    <cellStyle name="RIGs input cells 9_4 28 1_Asst_Health_Crit_AllTO_RIIO_20110714pm" xfId="32019"/>
    <cellStyle name="RIGs input cells_1.3s Accounting C Costs Scots" xfId="32020"/>
    <cellStyle name="RIGs input totals" xfId="32021"/>
    <cellStyle name="RIGs input totals 10" xfId="32022"/>
    <cellStyle name="RIGs input totals 10 10" xfId="32023"/>
    <cellStyle name="RIGs input totals 10 11" xfId="32024"/>
    <cellStyle name="RIGs input totals 10 12" xfId="32025"/>
    <cellStyle name="RIGs input totals 10 13" xfId="32026"/>
    <cellStyle name="RIGs input totals 10 14" xfId="32027"/>
    <cellStyle name="RIGs input totals 10 15" xfId="32028"/>
    <cellStyle name="RIGs input totals 10 16" xfId="32029"/>
    <cellStyle name="RIGs input totals 10 17" xfId="32030"/>
    <cellStyle name="RIGs input totals 10 18" xfId="32031"/>
    <cellStyle name="RIGs input totals 10 19" xfId="32032"/>
    <cellStyle name="RIGs input totals 10 2" xfId="32033"/>
    <cellStyle name="RIGs input totals 10 2 10" xfId="32034"/>
    <cellStyle name="RIGs input totals 10 2 11" xfId="32035"/>
    <cellStyle name="RIGs input totals 10 2 12" xfId="32036"/>
    <cellStyle name="RIGs input totals 10 2 13" xfId="32037"/>
    <cellStyle name="RIGs input totals 10 2 2" xfId="32038"/>
    <cellStyle name="RIGs input totals 10 2 3" xfId="32039"/>
    <cellStyle name="RIGs input totals 10 2 4" xfId="32040"/>
    <cellStyle name="RIGs input totals 10 2 5" xfId="32041"/>
    <cellStyle name="RIGs input totals 10 2 6" xfId="32042"/>
    <cellStyle name="RIGs input totals 10 2 7" xfId="32043"/>
    <cellStyle name="RIGs input totals 10 2 8" xfId="32044"/>
    <cellStyle name="RIGs input totals 10 2 9" xfId="32045"/>
    <cellStyle name="RIGs input totals 10 20" xfId="32046"/>
    <cellStyle name="RIGs input totals 10 21" xfId="32047"/>
    <cellStyle name="RIGs input totals 10 22" xfId="32048"/>
    <cellStyle name="RIGs input totals 10 23" xfId="32049"/>
    <cellStyle name="RIGs input totals 10 24" xfId="32050"/>
    <cellStyle name="RIGs input totals 10 25" xfId="32051"/>
    <cellStyle name="RIGs input totals 10 26" xfId="32052"/>
    <cellStyle name="RIGs input totals 10 27" xfId="32053"/>
    <cellStyle name="RIGs input totals 10 28" xfId="32054"/>
    <cellStyle name="RIGs input totals 10 29" xfId="32055"/>
    <cellStyle name="RIGs input totals 10 3" xfId="32056"/>
    <cellStyle name="RIGs input totals 10 30" xfId="32057"/>
    <cellStyle name="RIGs input totals 10 31" xfId="32058"/>
    <cellStyle name="RIGs input totals 10 32" xfId="32059"/>
    <cellStyle name="RIGs input totals 10 33" xfId="32060"/>
    <cellStyle name="RIGs input totals 10 34" xfId="32061"/>
    <cellStyle name="RIGs input totals 10 4" xfId="32062"/>
    <cellStyle name="RIGs input totals 10 5" xfId="32063"/>
    <cellStyle name="RIGs input totals 10 6" xfId="32064"/>
    <cellStyle name="RIGs input totals 10 7" xfId="32065"/>
    <cellStyle name="RIGs input totals 10 8" xfId="32066"/>
    <cellStyle name="RIGs input totals 10 9" xfId="32067"/>
    <cellStyle name="RIGs input totals 11" xfId="32068"/>
    <cellStyle name="RIGs input totals 11 10" xfId="32069"/>
    <cellStyle name="RIGs input totals 11 11" xfId="32070"/>
    <cellStyle name="RIGs input totals 11 12" xfId="32071"/>
    <cellStyle name="RIGs input totals 11 13" xfId="32072"/>
    <cellStyle name="RIGs input totals 11 14" xfId="32073"/>
    <cellStyle name="RIGs input totals 11 15" xfId="32074"/>
    <cellStyle name="RIGs input totals 11 16" xfId="32075"/>
    <cellStyle name="RIGs input totals 11 17" xfId="32076"/>
    <cellStyle name="RIGs input totals 11 18" xfId="32077"/>
    <cellStyle name="RIGs input totals 11 19" xfId="32078"/>
    <cellStyle name="RIGs input totals 11 2" xfId="32079"/>
    <cellStyle name="RIGs input totals 11 2 10" xfId="32080"/>
    <cellStyle name="RIGs input totals 11 2 11" xfId="32081"/>
    <cellStyle name="RIGs input totals 11 2 12" xfId="32082"/>
    <cellStyle name="RIGs input totals 11 2 13" xfId="32083"/>
    <cellStyle name="RIGs input totals 11 2 2" xfId="32084"/>
    <cellStyle name="RIGs input totals 11 2 3" xfId="32085"/>
    <cellStyle name="RIGs input totals 11 2 4" xfId="32086"/>
    <cellStyle name="RIGs input totals 11 2 5" xfId="32087"/>
    <cellStyle name="RIGs input totals 11 2 6" xfId="32088"/>
    <cellStyle name="RIGs input totals 11 2 7" xfId="32089"/>
    <cellStyle name="RIGs input totals 11 2 8" xfId="32090"/>
    <cellStyle name="RIGs input totals 11 2 9" xfId="32091"/>
    <cellStyle name="RIGs input totals 11 20" xfId="32092"/>
    <cellStyle name="RIGs input totals 11 21" xfId="32093"/>
    <cellStyle name="RIGs input totals 11 22" xfId="32094"/>
    <cellStyle name="RIGs input totals 11 23" xfId="32095"/>
    <cellStyle name="RIGs input totals 11 24" xfId="32096"/>
    <cellStyle name="RIGs input totals 11 25" xfId="32097"/>
    <cellStyle name="RIGs input totals 11 26" xfId="32098"/>
    <cellStyle name="RIGs input totals 11 27" xfId="32099"/>
    <cellStyle name="RIGs input totals 11 28" xfId="32100"/>
    <cellStyle name="RIGs input totals 11 29" xfId="32101"/>
    <cellStyle name="RIGs input totals 11 3" xfId="32102"/>
    <cellStyle name="RIGs input totals 11 30" xfId="32103"/>
    <cellStyle name="RIGs input totals 11 31" xfId="32104"/>
    <cellStyle name="RIGs input totals 11 32" xfId="32105"/>
    <cellStyle name="RIGs input totals 11 33" xfId="32106"/>
    <cellStyle name="RIGs input totals 11 34" xfId="32107"/>
    <cellStyle name="RIGs input totals 11 4" xfId="32108"/>
    <cellStyle name="RIGs input totals 11 5" xfId="32109"/>
    <cellStyle name="RIGs input totals 11 6" xfId="32110"/>
    <cellStyle name="RIGs input totals 11 7" xfId="32111"/>
    <cellStyle name="RIGs input totals 11 8" xfId="32112"/>
    <cellStyle name="RIGs input totals 11 9" xfId="32113"/>
    <cellStyle name="RIGs input totals 12" xfId="32114"/>
    <cellStyle name="RIGs input totals 12 10" xfId="32115"/>
    <cellStyle name="RIGs input totals 12 11" xfId="32116"/>
    <cellStyle name="RIGs input totals 12 12" xfId="32117"/>
    <cellStyle name="RIGs input totals 12 13" xfId="32118"/>
    <cellStyle name="RIGs input totals 12 14" xfId="32119"/>
    <cellStyle name="RIGs input totals 12 15" xfId="32120"/>
    <cellStyle name="RIGs input totals 12 16" xfId="32121"/>
    <cellStyle name="RIGs input totals 12 17" xfId="32122"/>
    <cellStyle name="RIGs input totals 12 18" xfId="32123"/>
    <cellStyle name="RIGs input totals 12 19" xfId="32124"/>
    <cellStyle name="RIGs input totals 12 2" xfId="32125"/>
    <cellStyle name="RIGs input totals 12 2 10" xfId="32126"/>
    <cellStyle name="RIGs input totals 12 2 11" xfId="32127"/>
    <cellStyle name="RIGs input totals 12 2 12" xfId="32128"/>
    <cellStyle name="RIGs input totals 12 2 13" xfId="32129"/>
    <cellStyle name="RIGs input totals 12 2 2" xfId="32130"/>
    <cellStyle name="RIGs input totals 12 2 3" xfId="32131"/>
    <cellStyle name="RIGs input totals 12 2 4" xfId="32132"/>
    <cellStyle name="RIGs input totals 12 2 5" xfId="32133"/>
    <cellStyle name="RIGs input totals 12 2 6" xfId="32134"/>
    <cellStyle name="RIGs input totals 12 2 7" xfId="32135"/>
    <cellStyle name="RIGs input totals 12 2 8" xfId="32136"/>
    <cellStyle name="RIGs input totals 12 2 9" xfId="32137"/>
    <cellStyle name="RIGs input totals 12 20" xfId="32138"/>
    <cellStyle name="RIGs input totals 12 21" xfId="32139"/>
    <cellStyle name="RIGs input totals 12 22" xfId="32140"/>
    <cellStyle name="RIGs input totals 12 23" xfId="32141"/>
    <cellStyle name="RIGs input totals 12 24" xfId="32142"/>
    <cellStyle name="RIGs input totals 12 25" xfId="32143"/>
    <cellStyle name="RIGs input totals 12 26" xfId="32144"/>
    <cellStyle name="RIGs input totals 12 27" xfId="32145"/>
    <cellStyle name="RIGs input totals 12 28" xfId="32146"/>
    <cellStyle name="RIGs input totals 12 29" xfId="32147"/>
    <cellStyle name="RIGs input totals 12 3" xfId="32148"/>
    <cellStyle name="RIGs input totals 12 30" xfId="32149"/>
    <cellStyle name="RIGs input totals 12 31" xfId="32150"/>
    <cellStyle name="RIGs input totals 12 32" xfId="32151"/>
    <cellStyle name="RIGs input totals 12 33" xfId="32152"/>
    <cellStyle name="RIGs input totals 12 34" xfId="32153"/>
    <cellStyle name="RIGs input totals 12 4" xfId="32154"/>
    <cellStyle name="RIGs input totals 12 5" xfId="32155"/>
    <cellStyle name="RIGs input totals 12 6" xfId="32156"/>
    <cellStyle name="RIGs input totals 12 7" xfId="32157"/>
    <cellStyle name="RIGs input totals 12 8" xfId="32158"/>
    <cellStyle name="RIGs input totals 12 9" xfId="32159"/>
    <cellStyle name="RIGs input totals 13" xfId="32160"/>
    <cellStyle name="RIGs input totals 13 10" xfId="32161"/>
    <cellStyle name="RIGs input totals 13 11" xfId="32162"/>
    <cellStyle name="RIGs input totals 13 12" xfId="32163"/>
    <cellStyle name="RIGs input totals 13 13" xfId="32164"/>
    <cellStyle name="RIGs input totals 13 2" xfId="32165"/>
    <cellStyle name="RIGs input totals 13 3" xfId="32166"/>
    <cellStyle name="RIGs input totals 13 4" xfId="32167"/>
    <cellStyle name="RIGs input totals 13 5" xfId="32168"/>
    <cellStyle name="RIGs input totals 13 6" xfId="32169"/>
    <cellStyle name="RIGs input totals 13 7" xfId="32170"/>
    <cellStyle name="RIGs input totals 13 8" xfId="32171"/>
    <cellStyle name="RIGs input totals 13 9" xfId="32172"/>
    <cellStyle name="RIGs input totals 14" xfId="32173"/>
    <cellStyle name="RIGs input totals 14 2" xfId="32174"/>
    <cellStyle name="RIGs input totals 15" xfId="32175"/>
    <cellStyle name="RIGs input totals 15 2" xfId="32176"/>
    <cellStyle name="RIGs input totals 15 2 2" xfId="32177"/>
    <cellStyle name="RIGs input totals 15 3" xfId="32178"/>
    <cellStyle name="RIGs input totals 16" xfId="32179"/>
    <cellStyle name="RIGs input totals 17" xfId="32180"/>
    <cellStyle name="RIGs input totals 18" xfId="32181"/>
    <cellStyle name="RIGs input totals 19" xfId="32182"/>
    <cellStyle name="RIGs input totals 2" xfId="32183"/>
    <cellStyle name="RIGs input totals 2 10" xfId="32184"/>
    <cellStyle name="RIGs input totals 2 10 10" xfId="32185"/>
    <cellStyle name="RIGs input totals 2 10 11" xfId="32186"/>
    <cellStyle name="RIGs input totals 2 10 12" xfId="32187"/>
    <cellStyle name="RIGs input totals 2 10 13" xfId="32188"/>
    <cellStyle name="RIGs input totals 2 10 14" xfId="32189"/>
    <cellStyle name="RIGs input totals 2 10 15" xfId="32190"/>
    <cellStyle name="RIGs input totals 2 10 16" xfId="32191"/>
    <cellStyle name="RIGs input totals 2 10 17" xfId="32192"/>
    <cellStyle name="RIGs input totals 2 10 18" xfId="32193"/>
    <cellStyle name="RIGs input totals 2 10 19" xfId="32194"/>
    <cellStyle name="RIGs input totals 2 10 2" xfId="32195"/>
    <cellStyle name="RIGs input totals 2 10 2 10" xfId="32196"/>
    <cellStyle name="RIGs input totals 2 10 2 11" xfId="32197"/>
    <cellStyle name="RIGs input totals 2 10 2 12" xfId="32198"/>
    <cellStyle name="RIGs input totals 2 10 2 13" xfId="32199"/>
    <cellStyle name="RIGs input totals 2 10 2 2" xfId="32200"/>
    <cellStyle name="RIGs input totals 2 10 2 3" xfId="32201"/>
    <cellStyle name="RIGs input totals 2 10 2 4" xfId="32202"/>
    <cellStyle name="RIGs input totals 2 10 2 5" xfId="32203"/>
    <cellStyle name="RIGs input totals 2 10 2 6" xfId="32204"/>
    <cellStyle name="RIGs input totals 2 10 2 7" xfId="32205"/>
    <cellStyle name="RIGs input totals 2 10 2 8" xfId="32206"/>
    <cellStyle name="RIGs input totals 2 10 2 9" xfId="32207"/>
    <cellStyle name="RIGs input totals 2 10 20" xfId="32208"/>
    <cellStyle name="RIGs input totals 2 10 21" xfId="32209"/>
    <cellStyle name="RIGs input totals 2 10 22" xfId="32210"/>
    <cellStyle name="RIGs input totals 2 10 23" xfId="32211"/>
    <cellStyle name="RIGs input totals 2 10 24" xfId="32212"/>
    <cellStyle name="RIGs input totals 2 10 25" xfId="32213"/>
    <cellStyle name="RIGs input totals 2 10 26" xfId="32214"/>
    <cellStyle name="RIGs input totals 2 10 27" xfId="32215"/>
    <cellStyle name="RIGs input totals 2 10 28" xfId="32216"/>
    <cellStyle name="RIGs input totals 2 10 29" xfId="32217"/>
    <cellStyle name="RIGs input totals 2 10 3" xfId="32218"/>
    <cellStyle name="RIGs input totals 2 10 30" xfId="32219"/>
    <cellStyle name="RIGs input totals 2 10 31" xfId="32220"/>
    <cellStyle name="RIGs input totals 2 10 32" xfId="32221"/>
    <cellStyle name="RIGs input totals 2 10 33" xfId="32222"/>
    <cellStyle name="RIGs input totals 2 10 34" xfId="32223"/>
    <cellStyle name="RIGs input totals 2 10 4" xfId="32224"/>
    <cellStyle name="RIGs input totals 2 10 5" xfId="32225"/>
    <cellStyle name="RIGs input totals 2 10 6" xfId="32226"/>
    <cellStyle name="RIGs input totals 2 10 7" xfId="32227"/>
    <cellStyle name="RIGs input totals 2 10 8" xfId="32228"/>
    <cellStyle name="RIGs input totals 2 10 9" xfId="32229"/>
    <cellStyle name="RIGs input totals 2 11" xfId="32230"/>
    <cellStyle name="RIGs input totals 2 11 10" xfId="32231"/>
    <cellStyle name="RIGs input totals 2 11 11" xfId="32232"/>
    <cellStyle name="RIGs input totals 2 11 12" xfId="32233"/>
    <cellStyle name="RIGs input totals 2 11 13" xfId="32234"/>
    <cellStyle name="RIGs input totals 2 11 14" xfId="32235"/>
    <cellStyle name="RIGs input totals 2 11 15" xfId="32236"/>
    <cellStyle name="RIGs input totals 2 11 16" xfId="32237"/>
    <cellStyle name="RIGs input totals 2 11 17" xfId="32238"/>
    <cellStyle name="RIGs input totals 2 11 18" xfId="32239"/>
    <cellStyle name="RIGs input totals 2 11 19" xfId="32240"/>
    <cellStyle name="RIGs input totals 2 11 2" xfId="32241"/>
    <cellStyle name="RIGs input totals 2 11 2 10" xfId="32242"/>
    <cellStyle name="RIGs input totals 2 11 2 11" xfId="32243"/>
    <cellStyle name="RIGs input totals 2 11 2 12" xfId="32244"/>
    <cellStyle name="RIGs input totals 2 11 2 13" xfId="32245"/>
    <cellStyle name="RIGs input totals 2 11 2 2" xfId="32246"/>
    <cellStyle name="RIGs input totals 2 11 2 3" xfId="32247"/>
    <cellStyle name="RIGs input totals 2 11 2 4" xfId="32248"/>
    <cellStyle name="RIGs input totals 2 11 2 5" xfId="32249"/>
    <cellStyle name="RIGs input totals 2 11 2 6" xfId="32250"/>
    <cellStyle name="RIGs input totals 2 11 2 7" xfId="32251"/>
    <cellStyle name="RIGs input totals 2 11 2 8" xfId="32252"/>
    <cellStyle name="RIGs input totals 2 11 2 9" xfId="32253"/>
    <cellStyle name="RIGs input totals 2 11 20" xfId="32254"/>
    <cellStyle name="RIGs input totals 2 11 21" xfId="32255"/>
    <cellStyle name="RIGs input totals 2 11 22" xfId="32256"/>
    <cellStyle name="RIGs input totals 2 11 23" xfId="32257"/>
    <cellStyle name="RIGs input totals 2 11 24" xfId="32258"/>
    <cellStyle name="RIGs input totals 2 11 25" xfId="32259"/>
    <cellStyle name="RIGs input totals 2 11 26" xfId="32260"/>
    <cellStyle name="RIGs input totals 2 11 27" xfId="32261"/>
    <cellStyle name="RIGs input totals 2 11 28" xfId="32262"/>
    <cellStyle name="RIGs input totals 2 11 29" xfId="32263"/>
    <cellStyle name="RIGs input totals 2 11 3" xfId="32264"/>
    <cellStyle name="RIGs input totals 2 11 30" xfId="32265"/>
    <cellStyle name="RIGs input totals 2 11 31" xfId="32266"/>
    <cellStyle name="RIGs input totals 2 11 32" xfId="32267"/>
    <cellStyle name="RIGs input totals 2 11 33" xfId="32268"/>
    <cellStyle name="RIGs input totals 2 11 34" xfId="32269"/>
    <cellStyle name="RIGs input totals 2 11 4" xfId="32270"/>
    <cellStyle name="RIGs input totals 2 11 5" xfId="32271"/>
    <cellStyle name="RIGs input totals 2 11 6" xfId="32272"/>
    <cellStyle name="RIGs input totals 2 11 7" xfId="32273"/>
    <cellStyle name="RIGs input totals 2 11 8" xfId="32274"/>
    <cellStyle name="RIGs input totals 2 11 9" xfId="32275"/>
    <cellStyle name="RIGs input totals 2 12" xfId="32276"/>
    <cellStyle name="RIGs input totals 2 12 10" xfId="32277"/>
    <cellStyle name="RIGs input totals 2 12 11" xfId="32278"/>
    <cellStyle name="RIGs input totals 2 12 12" xfId="32279"/>
    <cellStyle name="RIGs input totals 2 12 13" xfId="32280"/>
    <cellStyle name="RIGs input totals 2 12 2" xfId="32281"/>
    <cellStyle name="RIGs input totals 2 12 3" xfId="32282"/>
    <cellStyle name="RIGs input totals 2 12 4" xfId="32283"/>
    <cellStyle name="RIGs input totals 2 12 5" xfId="32284"/>
    <cellStyle name="RIGs input totals 2 12 6" xfId="32285"/>
    <cellStyle name="RIGs input totals 2 12 7" xfId="32286"/>
    <cellStyle name="RIGs input totals 2 12 8" xfId="32287"/>
    <cellStyle name="RIGs input totals 2 12 9" xfId="32288"/>
    <cellStyle name="RIGs input totals 2 13" xfId="32289"/>
    <cellStyle name="RIGs input totals 2 14" xfId="32290"/>
    <cellStyle name="RIGs input totals 2 15" xfId="32291"/>
    <cellStyle name="RIGs input totals 2 16" xfId="32292"/>
    <cellStyle name="RIGs input totals 2 17" xfId="32293"/>
    <cellStyle name="RIGs input totals 2 18" xfId="32294"/>
    <cellStyle name="RIGs input totals 2 19" xfId="32295"/>
    <cellStyle name="RIGs input totals 2 2" xfId="32296"/>
    <cellStyle name="RIGs input totals 2 2 10" xfId="32297"/>
    <cellStyle name="RIGs input totals 2 2 11" xfId="32298"/>
    <cellStyle name="RIGs input totals 2 2 12" xfId="32299"/>
    <cellStyle name="RIGs input totals 2 2 13" xfId="32300"/>
    <cellStyle name="RIGs input totals 2 2 14" xfId="32301"/>
    <cellStyle name="RIGs input totals 2 2 15" xfId="32302"/>
    <cellStyle name="RIGs input totals 2 2 16" xfId="32303"/>
    <cellStyle name="RIGs input totals 2 2 17" xfId="32304"/>
    <cellStyle name="RIGs input totals 2 2 18" xfId="32305"/>
    <cellStyle name="RIGs input totals 2 2 19" xfId="32306"/>
    <cellStyle name="RIGs input totals 2 2 2" xfId="32307"/>
    <cellStyle name="RIGs input totals 2 2 2 10" xfId="32308"/>
    <cellStyle name="RIGs input totals 2 2 2 11" xfId="32309"/>
    <cellStyle name="RIGs input totals 2 2 2 12" xfId="32310"/>
    <cellStyle name="RIGs input totals 2 2 2 13" xfId="32311"/>
    <cellStyle name="RIGs input totals 2 2 2 14" xfId="32312"/>
    <cellStyle name="RIGs input totals 2 2 2 15" xfId="32313"/>
    <cellStyle name="RIGs input totals 2 2 2 16" xfId="32314"/>
    <cellStyle name="RIGs input totals 2 2 2 17" xfId="32315"/>
    <cellStyle name="RIGs input totals 2 2 2 18" xfId="32316"/>
    <cellStyle name="RIGs input totals 2 2 2 19" xfId="32317"/>
    <cellStyle name="RIGs input totals 2 2 2 2" xfId="32318"/>
    <cellStyle name="RIGs input totals 2 2 2 2 10" xfId="32319"/>
    <cellStyle name="RIGs input totals 2 2 2 2 11" xfId="32320"/>
    <cellStyle name="RIGs input totals 2 2 2 2 12" xfId="32321"/>
    <cellStyle name="RIGs input totals 2 2 2 2 13" xfId="32322"/>
    <cellStyle name="RIGs input totals 2 2 2 2 14" xfId="32323"/>
    <cellStyle name="RIGs input totals 2 2 2 2 15" xfId="32324"/>
    <cellStyle name="RIGs input totals 2 2 2 2 16" xfId="32325"/>
    <cellStyle name="RIGs input totals 2 2 2 2 17" xfId="32326"/>
    <cellStyle name="RIGs input totals 2 2 2 2 18" xfId="32327"/>
    <cellStyle name="RIGs input totals 2 2 2 2 19" xfId="32328"/>
    <cellStyle name="RIGs input totals 2 2 2 2 2" xfId="32329"/>
    <cellStyle name="RIGs input totals 2 2 2 2 2 10" xfId="32330"/>
    <cellStyle name="RIGs input totals 2 2 2 2 2 11" xfId="32331"/>
    <cellStyle name="RIGs input totals 2 2 2 2 2 12" xfId="32332"/>
    <cellStyle name="RIGs input totals 2 2 2 2 2 13" xfId="32333"/>
    <cellStyle name="RIGs input totals 2 2 2 2 2 14" xfId="32334"/>
    <cellStyle name="RIGs input totals 2 2 2 2 2 15" xfId="32335"/>
    <cellStyle name="RIGs input totals 2 2 2 2 2 16" xfId="32336"/>
    <cellStyle name="RIGs input totals 2 2 2 2 2 17" xfId="32337"/>
    <cellStyle name="RIGs input totals 2 2 2 2 2 18" xfId="32338"/>
    <cellStyle name="RIGs input totals 2 2 2 2 2 19" xfId="32339"/>
    <cellStyle name="RIGs input totals 2 2 2 2 2 2" xfId="32340"/>
    <cellStyle name="RIGs input totals 2 2 2 2 2 2 10" xfId="32341"/>
    <cellStyle name="RIGs input totals 2 2 2 2 2 2 11" xfId="32342"/>
    <cellStyle name="RIGs input totals 2 2 2 2 2 2 12" xfId="32343"/>
    <cellStyle name="RIGs input totals 2 2 2 2 2 2 13" xfId="32344"/>
    <cellStyle name="RIGs input totals 2 2 2 2 2 2 2" xfId="32345"/>
    <cellStyle name="RIGs input totals 2 2 2 2 2 2 3" xfId="32346"/>
    <cellStyle name="RIGs input totals 2 2 2 2 2 2 4" xfId="32347"/>
    <cellStyle name="RIGs input totals 2 2 2 2 2 2 5" xfId="32348"/>
    <cellStyle name="RIGs input totals 2 2 2 2 2 2 6" xfId="32349"/>
    <cellStyle name="RIGs input totals 2 2 2 2 2 2 7" xfId="32350"/>
    <cellStyle name="RIGs input totals 2 2 2 2 2 2 8" xfId="32351"/>
    <cellStyle name="RIGs input totals 2 2 2 2 2 2 9" xfId="32352"/>
    <cellStyle name="RIGs input totals 2 2 2 2 2 20" xfId="32353"/>
    <cellStyle name="RIGs input totals 2 2 2 2 2 21" xfId="32354"/>
    <cellStyle name="RIGs input totals 2 2 2 2 2 22" xfId="32355"/>
    <cellStyle name="RIGs input totals 2 2 2 2 2 23" xfId="32356"/>
    <cellStyle name="RIGs input totals 2 2 2 2 2 24" xfId="32357"/>
    <cellStyle name="RIGs input totals 2 2 2 2 2 25" xfId="32358"/>
    <cellStyle name="RIGs input totals 2 2 2 2 2 26" xfId="32359"/>
    <cellStyle name="RIGs input totals 2 2 2 2 2 27" xfId="32360"/>
    <cellStyle name="RIGs input totals 2 2 2 2 2 28" xfId="32361"/>
    <cellStyle name="RIGs input totals 2 2 2 2 2 29" xfId="32362"/>
    <cellStyle name="RIGs input totals 2 2 2 2 2 3" xfId="32363"/>
    <cellStyle name="RIGs input totals 2 2 2 2 2 30" xfId="32364"/>
    <cellStyle name="RIGs input totals 2 2 2 2 2 31" xfId="32365"/>
    <cellStyle name="RIGs input totals 2 2 2 2 2 32" xfId="32366"/>
    <cellStyle name="RIGs input totals 2 2 2 2 2 33" xfId="32367"/>
    <cellStyle name="RIGs input totals 2 2 2 2 2 34" xfId="32368"/>
    <cellStyle name="RIGs input totals 2 2 2 2 2 4" xfId="32369"/>
    <cellStyle name="RIGs input totals 2 2 2 2 2 5" xfId="32370"/>
    <cellStyle name="RIGs input totals 2 2 2 2 2 6" xfId="32371"/>
    <cellStyle name="RIGs input totals 2 2 2 2 2 7" xfId="32372"/>
    <cellStyle name="RIGs input totals 2 2 2 2 2 8" xfId="32373"/>
    <cellStyle name="RIGs input totals 2 2 2 2 2 9" xfId="32374"/>
    <cellStyle name="RIGs input totals 2 2 2 2 20" xfId="32375"/>
    <cellStyle name="RIGs input totals 2 2 2 2 21" xfId="32376"/>
    <cellStyle name="RIGs input totals 2 2 2 2 22" xfId="32377"/>
    <cellStyle name="RIGs input totals 2 2 2 2 23" xfId="32378"/>
    <cellStyle name="RIGs input totals 2 2 2 2 24" xfId="32379"/>
    <cellStyle name="RIGs input totals 2 2 2 2 25" xfId="32380"/>
    <cellStyle name="RIGs input totals 2 2 2 2 26" xfId="32381"/>
    <cellStyle name="RIGs input totals 2 2 2 2 27" xfId="32382"/>
    <cellStyle name="RIGs input totals 2 2 2 2 28" xfId="32383"/>
    <cellStyle name="RIGs input totals 2 2 2 2 29" xfId="32384"/>
    <cellStyle name="RIGs input totals 2 2 2 2 3" xfId="32385"/>
    <cellStyle name="RIGs input totals 2 2 2 2 3 10" xfId="32386"/>
    <cellStyle name="RIGs input totals 2 2 2 2 3 11" xfId="32387"/>
    <cellStyle name="RIGs input totals 2 2 2 2 3 12" xfId="32388"/>
    <cellStyle name="RIGs input totals 2 2 2 2 3 13" xfId="32389"/>
    <cellStyle name="RIGs input totals 2 2 2 2 3 2" xfId="32390"/>
    <cellStyle name="RIGs input totals 2 2 2 2 3 3" xfId="32391"/>
    <cellStyle name="RIGs input totals 2 2 2 2 3 4" xfId="32392"/>
    <cellStyle name="RIGs input totals 2 2 2 2 3 5" xfId="32393"/>
    <cellStyle name="RIGs input totals 2 2 2 2 3 6" xfId="32394"/>
    <cellStyle name="RIGs input totals 2 2 2 2 3 7" xfId="32395"/>
    <cellStyle name="RIGs input totals 2 2 2 2 3 8" xfId="32396"/>
    <cellStyle name="RIGs input totals 2 2 2 2 3 9" xfId="32397"/>
    <cellStyle name="RIGs input totals 2 2 2 2 30" xfId="32398"/>
    <cellStyle name="RIGs input totals 2 2 2 2 31" xfId="32399"/>
    <cellStyle name="RIGs input totals 2 2 2 2 32" xfId="32400"/>
    <cellStyle name="RIGs input totals 2 2 2 2 33" xfId="32401"/>
    <cellStyle name="RIGs input totals 2 2 2 2 34" xfId="32402"/>
    <cellStyle name="RIGs input totals 2 2 2 2 35" xfId="32403"/>
    <cellStyle name="RIGs input totals 2 2 2 2 4" xfId="32404"/>
    <cellStyle name="RIGs input totals 2 2 2 2 5" xfId="32405"/>
    <cellStyle name="RIGs input totals 2 2 2 2 6" xfId="32406"/>
    <cellStyle name="RIGs input totals 2 2 2 2 7" xfId="32407"/>
    <cellStyle name="RIGs input totals 2 2 2 2 8" xfId="32408"/>
    <cellStyle name="RIGs input totals 2 2 2 2 9" xfId="32409"/>
    <cellStyle name="RIGs input totals 2 2 2 2_4 28 1_Asst_Health_Crit_AllTO_RIIO_20110714pm" xfId="32410"/>
    <cellStyle name="RIGs input totals 2 2 2 20" xfId="32411"/>
    <cellStyle name="RIGs input totals 2 2 2 21" xfId="32412"/>
    <cellStyle name="RIGs input totals 2 2 2 22" xfId="32413"/>
    <cellStyle name="RIGs input totals 2 2 2 23" xfId="32414"/>
    <cellStyle name="RIGs input totals 2 2 2 24" xfId="32415"/>
    <cellStyle name="RIGs input totals 2 2 2 25" xfId="32416"/>
    <cellStyle name="RIGs input totals 2 2 2 26" xfId="32417"/>
    <cellStyle name="RIGs input totals 2 2 2 27" xfId="32418"/>
    <cellStyle name="RIGs input totals 2 2 2 28" xfId="32419"/>
    <cellStyle name="RIGs input totals 2 2 2 29" xfId="32420"/>
    <cellStyle name="RIGs input totals 2 2 2 3" xfId="32421"/>
    <cellStyle name="RIGs input totals 2 2 2 3 10" xfId="32422"/>
    <cellStyle name="RIGs input totals 2 2 2 3 11" xfId="32423"/>
    <cellStyle name="RIGs input totals 2 2 2 3 12" xfId="32424"/>
    <cellStyle name="RIGs input totals 2 2 2 3 13" xfId="32425"/>
    <cellStyle name="RIGs input totals 2 2 2 3 14" xfId="32426"/>
    <cellStyle name="RIGs input totals 2 2 2 3 15" xfId="32427"/>
    <cellStyle name="RIGs input totals 2 2 2 3 16" xfId="32428"/>
    <cellStyle name="RIGs input totals 2 2 2 3 17" xfId="32429"/>
    <cellStyle name="RIGs input totals 2 2 2 3 18" xfId="32430"/>
    <cellStyle name="RIGs input totals 2 2 2 3 19" xfId="32431"/>
    <cellStyle name="RIGs input totals 2 2 2 3 2" xfId="32432"/>
    <cellStyle name="RIGs input totals 2 2 2 3 2 10" xfId="32433"/>
    <cellStyle name="RIGs input totals 2 2 2 3 2 11" xfId="32434"/>
    <cellStyle name="RIGs input totals 2 2 2 3 2 12" xfId="32435"/>
    <cellStyle name="RIGs input totals 2 2 2 3 2 13" xfId="32436"/>
    <cellStyle name="RIGs input totals 2 2 2 3 2 2" xfId="32437"/>
    <cellStyle name="RIGs input totals 2 2 2 3 2 3" xfId="32438"/>
    <cellStyle name="RIGs input totals 2 2 2 3 2 4" xfId="32439"/>
    <cellStyle name="RIGs input totals 2 2 2 3 2 5" xfId="32440"/>
    <cellStyle name="RIGs input totals 2 2 2 3 2 6" xfId="32441"/>
    <cellStyle name="RIGs input totals 2 2 2 3 2 7" xfId="32442"/>
    <cellStyle name="RIGs input totals 2 2 2 3 2 8" xfId="32443"/>
    <cellStyle name="RIGs input totals 2 2 2 3 2 9" xfId="32444"/>
    <cellStyle name="RIGs input totals 2 2 2 3 20" xfId="32445"/>
    <cellStyle name="RIGs input totals 2 2 2 3 21" xfId="32446"/>
    <cellStyle name="RIGs input totals 2 2 2 3 22" xfId="32447"/>
    <cellStyle name="RIGs input totals 2 2 2 3 23" xfId="32448"/>
    <cellStyle name="RIGs input totals 2 2 2 3 24" xfId="32449"/>
    <cellStyle name="RIGs input totals 2 2 2 3 25" xfId="32450"/>
    <cellStyle name="RIGs input totals 2 2 2 3 26" xfId="32451"/>
    <cellStyle name="RIGs input totals 2 2 2 3 27" xfId="32452"/>
    <cellStyle name="RIGs input totals 2 2 2 3 28" xfId="32453"/>
    <cellStyle name="RIGs input totals 2 2 2 3 29" xfId="32454"/>
    <cellStyle name="RIGs input totals 2 2 2 3 3" xfId="32455"/>
    <cellStyle name="RIGs input totals 2 2 2 3 30" xfId="32456"/>
    <cellStyle name="RIGs input totals 2 2 2 3 31" xfId="32457"/>
    <cellStyle name="RIGs input totals 2 2 2 3 32" xfId="32458"/>
    <cellStyle name="RIGs input totals 2 2 2 3 33" xfId="32459"/>
    <cellStyle name="RIGs input totals 2 2 2 3 34" xfId="32460"/>
    <cellStyle name="RIGs input totals 2 2 2 3 4" xfId="32461"/>
    <cellStyle name="RIGs input totals 2 2 2 3 5" xfId="32462"/>
    <cellStyle name="RIGs input totals 2 2 2 3 6" xfId="32463"/>
    <cellStyle name="RIGs input totals 2 2 2 3 7" xfId="32464"/>
    <cellStyle name="RIGs input totals 2 2 2 3 8" xfId="32465"/>
    <cellStyle name="RIGs input totals 2 2 2 3 9" xfId="32466"/>
    <cellStyle name="RIGs input totals 2 2 2 30" xfId="32467"/>
    <cellStyle name="RIGs input totals 2 2 2 31" xfId="32468"/>
    <cellStyle name="RIGs input totals 2 2 2 32" xfId="32469"/>
    <cellStyle name="RIGs input totals 2 2 2 33" xfId="32470"/>
    <cellStyle name="RIGs input totals 2 2 2 34" xfId="32471"/>
    <cellStyle name="RIGs input totals 2 2 2 35" xfId="32472"/>
    <cellStyle name="RIGs input totals 2 2 2 36" xfId="32473"/>
    <cellStyle name="RIGs input totals 2 2 2 37" xfId="32474"/>
    <cellStyle name="RIGs input totals 2 2 2 38" xfId="32475"/>
    <cellStyle name="RIGs input totals 2 2 2 4" xfId="32476"/>
    <cellStyle name="RIGs input totals 2 2 2 4 10" xfId="32477"/>
    <cellStyle name="RIGs input totals 2 2 2 4 11" xfId="32478"/>
    <cellStyle name="RIGs input totals 2 2 2 4 12" xfId="32479"/>
    <cellStyle name="RIGs input totals 2 2 2 4 13" xfId="32480"/>
    <cellStyle name="RIGs input totals 2 2 2 4 14" xfId="32481"/>
    <cellStyle name="RIGs input totals 2 2 2 4 15" xfId="32482"/>
    <cellStyle name="RIGs input totals 2 2 2 4 16" xfId="32483"/>
    <cellStyle name="RIGs input totals 2 2 2 4 17" xfId="32484"/>
    <cellStyle name="RIGs input totals 2 2 2 4 18" xfId="32485"/>
    <cellStyle name="RIGs input totals 2 2 2 4 19" xfId="32486"/>
    <cellStyle name="RIGs input totals 2 2 2 4 2" xfId="32487"/>
    <cellStyle name="RIGs input totals 2 2 2 4 2 10" xfId="32488"/>
    <cellStyle name="RIGs input totals 2 2 2 4 2 11" xfId="32489"/>
    <cellStyle name="RIGs input totals 2 2 2 4 2 12" xfId="32490"/>
    <cellStyle name="RIGs input totals 2 2 2 4 2 13" xfId="32491"/>
    <cellStyle name="RIGs input totals 2 2 2 4 2 2" xfId="32492"/>
    <cellStyle name="RIGs input totals 2 2 2 4 2 3" xfId="32493"/>
    <cellStyle name="RIGs input totals 2 2 2 4 2 4" xfId="32494"/>
    <cellStyle name="RIGs input totals 2 2 2 4 2 5" xfId="32495"/>
    <cellStyle name="RIGs input totals 2 2 2 4 2 6" xfId="32496"/>
    <cellStyle name="RIGs input totals 2 2 2 4 2 7" xfId="32497"/>
    <cellStyle name="RIGs input totals 2 2 2 4 2 8" xfId="32498"/>
    <cellStyle name="RIGs input totals 2 2 2 4 2 9" xfId="32499"/>
    <cellStyle name="RIGs input totals 2 2 2 4 20" xfId="32500"/>
    <cellStyle name="RIGs input totals 2 2 2 4 21" xfId="32501"/>
    <cellStyle name="RIGs input totals 2 2 2 4 22" xfId="32502"/>
    <cellStyle name="RIGs input totals 2 2 2 4 23" xfId="32503"/>
    <cellStyle name="RIGs input totals 2 2 2 4 24" xfId="32504"/>
    <cellStyle name="RIGs input totals 2 2 2 4 25" xfId="32505"/>
    <cellStyle name="RIGs input totals 2 2 2 4 26" xfId="32506"/>
    <cellStyle name="RIGs input totals 2 2 2 4 27" xfId="32507"/>
    <cellStyle name="RIGs input totals 2 2 2 4 28" xfId="32508"/>
    <cellStyle name="RIGs input totals 2 2 2 4 29" xfId="32509"/>
    <cellStyle name="RIGs input totals 2 2 2 4 3" xfId="32510"/>
    <cellStyle name="RIGs input totals 2 2 2 4 30" xfId="32511"/>
    <cellStyle name="RIGs input totals 2 2 2 4 31" xfId="32512"/>
    <cellStyle name="RIGs input totals 2 2 2 4 32" xfId="32513"/>
    <cellStyle name="RIGs input totals 2 2 2 4 33" xfId="32514"/>
    <cellStyle name="RIGs input totals 2 2 2 4 34" xfId="32515"/>
    <cellStyle name="RIGs input totals 2 2 2 4 4" xfId="32516"/>
    <cellStyle name="RIGs input totals 2 2 2 4 5" xfId="32517"/>
    <cellStyle name="RIGs input totals 2 2 2 4 6" xfId="32518"/>
    <cellStyle name="RIGs input totals 2 2 2 4 7" xfId="32519"/>
    <cellStyle name="RIGs input totals 2 2 2 4 8" xfId="32520"/>
    <cellStyle name="RIGs input totals 2 2 2 4 9" xfId="32521"/>
    <cellStyle name="RIGs input totals 2 2 2 5" xfId="32522"/>
    <cellStyle name="RIGs input totals 2 2 2 5 10" xfId="32523"/>
    <cellStyle name="RIGs input totals 2 2 2 5 11" xfId="32524"/>
    <cellStyle name="RIGs input totals 2 2 2 5 12" xfId="32525"/>
    <cellStyle name="RIGs input totals 2 2 2 5 13" xfId="32526"/>
    <cellStyle name="RIGs input totals 2 2 2 5 2" xfId="32527"/>
    <cellStyle name="RIGs input totals 2 2 2 5 3" xfId="32528"/>
    <cellStyle name="RIGs input totals 2 2 2 5 4" xfId="32529"/>
    <cellStyle name="RIGs input totals 2 2 2 5 5" xfId="32530"/>
    <cellStyle name="RIGs input totals 2 2 2 5 6" xfId="32531"/>
    <cellStyle name="RIGs input totals 2 2 2 5 7" xfId="32532"/>
    <cellStyle name="RIGs input totals 2 2 2 5 8" xfId="32533"/>
    <cellStyle name="RIGs input totals 2 2 2 5 9" xfId="32534"/>
    <cellStyle name="RIGs input totals 2 2 2 6" xfId="32535"/>
    <cellStyle name="RIGs input totals 2 2 2 7" xfId="32536"/>
    <cellStyle name="RIGs input totals 2 2 2 8" xfId="32537"/>
    <cellStyle name="RIGs input totals 2 2 2 9" xfId="32538"/>
    <cellStyle name="RIGs input totals 2 2 2_4 28 1_Asst_Health_Crit_AllTO_RIIO_20110714pm" xfId="32539"/>
    <cellStyle name="RIGs input totals 2 2 20" xfId="32540"/>
    <cellStyle name="RIGs input totals 2 2 21" xfId="32541"/>
    <cellStyle name="RIGs input totals 2 2 22" xfId="32542"/>
    <cellStyle name="RIGs input totals 2 2 23" xfId="32543"/>
    <cellStyle name="RIGs input totals 2 2 24" xfId="32544"/>
    <cellStyle name="RIGs input totals 2 2 25" xfId="32545"/>
    <cellStyle name="RIGs input totals 2 2 26" xfId="32546"/>
    <cellStyle name="RIGs input totals 2 2 27" xfId="32547"/>
    <cellStyle name="RIGs input totals 2 2 28" xfId="32548"/>
    <cellStyle name="RIGs input totals 2 2 29" xfId="32549"/>
    <cellStyle name="RIGs input totals 2 2 3" xfId="32550"/>
    <cellStyle name="RIGs input totals 2 2 3 10" xfId="32551"/>
    <cellStyle name="RIGs input totals 2 2 3 11" xfId="32552"/>
    <cellStyle name="RIGs input totals 2 2 3 12" xfId="32553"/>
    <cellStyle name="RIGs input totals 2 2 3 13" xfId="32554"/>
    <cellStyle name="RIGs input totals 2 2 3 14" xfId="32555"/>
    <cellStyle name="RIGs input totals 2 2 3 15" xfId="32556"/>
    <cellStyle name="RIGs input totals 2 2 3 16" xfId="32557"/>
    <cellStyle name="RIGs input totals 2 2 3 17" xfId="32558"/>
    <cellStyle name="RIGs input totals 2 2 3 18" xfId="32559"/>
    <cellStyle name="RIGs input totals 2 2 3 19" xfId="32560"/>
    <cellStyle name="RIGs input totals 2 2 3 2" xfId="32561"/>
    <cellStyle name="RIGs input totals 2 2 3 2 10" xfId="32562"/>
    <cellStyle name="RIGs input totals 2 2 3 2 11" xfId="32563"/>
    <cellStyle name="RIGs input totals 2 2 3 2 12" xfId="32564"/>
    <cellStyle name="RIGs input totals 2 2 3 2 13" xfId="32565"/>
    <cellStyle name="RIGs input totals 2 2 3 2 14" xfId="32566"/>
    <cellStyle name="RIGs input totals 2 2 3 2 15" xfId="32567"/>
    <cellStyle name="RIGs input totals 2 2 3 2 16" xfId="32568"/>
    <cellStyle name="RIGs input totals 2 2 3 2 17" xfId="32569"/>
    <cellStyle name="RIGs input totals 2 2 3 2 18" xfId="32570"/>
    <cellStyle name="RIGs input totals 2 2 3 2 19" xfId="32571"/>
    <cellStyle name="RIGs input totals 2 2 3 2 2" xfId="32572"/>
    <cellStyle name="RIGs input totals 2 2 3 2 2 10" xfId="32573"/>
    <cellStyle name="RIGs input totals 2 2 3 2 2 11" xfId="32574"/>
    <cellStyle name="RIGs input totals 2 2 3 2 2 12" xfId="32575"/>
    <cellStyle name="RIGs input totals 2 2 3 2 2 13" xfId="32576"/>
    <cellStyle name="RIGs input totals 2 2 3 2 2 2" xfId="32577"/>
    <cellStyle name="RIGs input totals 2 2 3 2 2 3" xfId="32578"/>
    <cellStyle name="RIGs input totals 2 2 3 2 2 4" xfId="32579"/>
    <cellStyle name="RIGs input totals 2 2 3 2 2 5" xfId="32580"/>
    <cellStyle name="RIGs input totals 2 2 3 2 2 6" xfId="32581"/>
    <cellStyle name="RIGs input totals 2 2 3 2 2 7" xfId="32582"/>
    <cellStyle name="RIGs input totals 2 2 3 2 2 8" xfId="32583"/>
    <cellStyle name="RIGs input totals 2 2 3 2 2 9" xfId="32584"/>
    <cellStyle name="RIGs input totals 2 2 3 2 20" xfId="32585"/>
    <cellStyle name="RIGs input totals 2 2 3 2 21" xfId="32586"/>
    <cellStyle name="RIGs input totals 2 2 3 2 22" xfId="32587"/>
    <cellStyle name="RIGs input totals 2 2 3 2 23" xfId="32588"/>
    <cellStyle name="RIGs input totals 2 2 3 2 24" xfId="32589"/>
    <cellStyle name="RIGs input totals 2 2 3 2 25" xfId="32590"/>
    <cellStyle name="RIGs input totals 2 2 3 2 26" xfId="32591"/>
    <cellStyle name="RIGs input totals 2 2 3 2 27" xfId="32592"/>
    <cellStyle name="RIGs input totals 2 2 3 2 28" xfId="32593"/>
    <cellStyle name="RIGs input totals 2 2 3 2 29" xfId="32594"/>
    <cellStyle name="RIGs input totals 2 2 3 2 3" xfId="32595"/>
    <cellStyle name="RIGs input totals 2 2 3 2 30" xfId="32596"/>
    <cellStyle name="RIGs input totals 2 2 3 2 31" xfId="32597"/>
    <cellStyle name="RIGs input totals 2 2 3 2 32" xfId="32598"/>
    <cellStyle name="RIGs input totals 2 2 3 2 33" xfId="32599"/>
    <cellStyle name="RIGs input totals 2 2 3 2 34" xfId="32600"/>
    <cellStyle name="RIGs input totals 2 2 3 2 4" xfId="32601"/>
    <cellStyle name="RIGs input totals 2 2 3 2 5" xfId="32602"/>
    <cellStyle name="RIGs input totals 2 2 3 2 6" xfId="32603"/>
    <cellStyle name="RIGs input totals 2 2 3 2 7" xfId="32604"/>
    <cellStyle name="RIGs input totals 2 2 3 2 8" xfId="32605"/>
    <cellStyle name="RIGs input totals 2 2 3 2 9" xfId="32606"/>
    <cellStyle name="RIGs input totals 2 2 3 20" xfId="32607"/>
    <cellStyle name="RIGs input totals 2 2 3 21" xfId="32608"/>
    <cellStyle name="RIGs input totals 2 2 3 22" xfId="32609"/>
    <cellStyle name="RIGs input totals 2 2 3 23" xfId="32610"/>
    <cellStyle name="RIGs input totals 2 2 3 24" xfId="32611"/>
    <cellStyle name="RIGs input totals 2 2 3 25" xfId="32612"/>
    <cellStyle name="RIGs input totals 2 2 3 26" xfId="32613"/>
    <cellStyle name="RIGs input totals 2 2 3 27" xfId="32614"/>
    <cellStyle name="RIGs input totals 2 2 3 28" xfId="32615"/>
    <cellStyle name="RIGs input totals 2 2 3 29" xfId="32616"/>
    <cellStyle name="RIGs input totals 2 2 3 3" xfId="32617"/>
    <cellStyle name="RIGs input totals 2 2 3 3 10" xfId="32618"/>
    <cellStyle name="RIGs input totals 2 2 3 3 11" xfId="32619"/>
    <cellStyle name="RIGs input totals 2 2 3 3 12" xfId="32620"/>
    <cellStyle name="RIGs input totals 2 2 3 3 13" xfId="32621"/>
    <cellStyle name="RIGs input totals 2 2 3 3 2" xfId="32622"/>
    <cellStyle name="RIGs input totals 2 2 3 3 3" xfId="32623"/>
    <cellStyle name="RIGs input totals 2 2 3 3 4" xfId="32624"/>
    <cellStyle name="RIGs input totals 2 2 3 3 5" xfId="32625"/>
    <cellStyle name="RIGs input totals 2 2 3 3 6" xfId="32626"/>
    <cellStyle name="RIGs input totals 2 2 3 3 7" xfId="32627"/>
    <cellStyle name="RIGs input totals 2 2 3 3 8" xfId="32628"/>
    <cellStyle name="RIGs input totals 2 2 3 3 9" xfId="32629"/>
    <cellStyle name="RIGs input totals 2 2 3 30" xfId="32630"/>
    <cellStyle name="RIGs input totals 2 2 3 31" xfId="32631"/>
    <cellStyle name="RIGs input totals 2 2 3 32" xfId="32632"/>
    <cellStyle name="RIGs input totals 2 2 3 33" xfId="32633"/>
    <cellStyle name="RIGs input totals 2 2 3 34" xfId="32634"/>
    <cellStyle name="RIGs input totals 2 2 3 35" xfId="32635"/>
    <cellStyle name="RIGs input totals 2 2 3 4" xfId="32636"/>
    <cellStyle name="RIGs input totals 2 2 3 5" xfId="32637"/>
    <cellStyle name="RIGs input totals 2 2 3 6" xfId="32638"/>
    <cellStyle name="RIGs input totals 2 2 3 7" xfId="32639"/>
    <cellStyle name="RIGs input totals 2 2 3 8" xfId="32640"/>
    <cellStyle name="RIGs input totals 2 2 3 9" xfId="32641"/>
    <cellStyle name="RIGs input totals 2 2 3_4 28 1_Asst_Health_Crit_AllTO_RIIO_20110714pm" xfId="32642"/>
    <cellStyle name="RIGs input totals 2 2 30" xfId="32643"/>
    <cellStyle name="RIGs input totals 2 2 31" xfId="32644"/>
    <cellStyle name="RIGs input totals 2 2 32" xfId="32645"/>
    <cellStyle name="RIGs input totals 2 2 33" xfId="32646"/>
    <cellStyle name="RIGs input totals 2 2 34" xfId="32647"/>
    <cellStyle name="RIGs input totals 2 2 35" xfId="32648"/>
    <cellStyle name="RIGs input totals 2 2 36" xfId="32649"/>
    <cellStyle name="RIGs input totals 2 2 37" xfId="32650"/>
    <cellStyle name="RIGs input totals 2 2 38" xfId="32651"/>
    <cellStyle name="RIGs input totals 2 2 39" xfId="32652"/>
    <cellStyle name="RIGs input totals 2 2 4" xfId="32653"/>
    <cellStyle name="RIGs input totals 2 2 4 10" xfId="32654"/>
    <cellStyle name="RIGs input totals 2 2 4 11" xfId="32655"/>
    <cellStyle name="RIGs input totals 2 2 4 12" xfId="32656"/>
    <cellStyle name="RIGs input totals 2 2 4 13" xfId="32657"/>
    <cellStyle name="RIGs input totals 2 2 4 14" xfId="32658"/>
    <cellStyle name="RIGs input totals 2 2 4 15" xfId="32659"/>
    <cellStyle name="RIGs input totals 2 2 4 16" xfId="32660"/>
    <cellStyle name="RIGs input totals 2 2 4 17" xfId="32661"/>
    <cellStyle name="RIGs input totals 2 2 4 18" xfId="32662"/>
    <cellStyle name="RIGs input totals 2 2 4 19" xfId="32663"/>
    <cellStyle name="RIGs input totals 2 2 4 2" xfId="32664"/>
    <cellStyle name="RIGs input totals 2 2 4 2 10" xfId="32665"/>
    <cellStyle name="RIGs input totals 2 2 4 2 11" xfId="32666"/>
    <cellStyle name="RIGs input totals 2 2 4 2 12" xfId="32667"/>
    <cellStyle name="RIGs input totals 2 2 4 2 13" xfId="32668"/>
    <cellStyle name="RIGs input totals 2 2 4 2 2" xfId="32669"/>
    <cellStyle name="RIGs input totals 2 2 4 2 3" xfId="32670"/>
    <cellStyle name="RIGs input totals 2 2 4 2 4" xfId="32671"/>
    <cellStyle name="RIGs input totals 2 2 4 2 5" xfId="32672"/>
    <cellStyle name="RIGs input totals 2 2 4 2 6" xfId="32673"/>
    <cellStyle name="RIGs input totals 2 2 4 2 7" xfId="32674"/>
    <cellStyle name="RIGs input totals 2 2 4 2 8" xfId="32675"/>
    <cellStyle name="RIGs input totals 2 2 4 2 9" xfId="32676"/>
    <cellStyle name="RIGs input totals 2 2 4 20" xfId="32677"/>
    <cellStyle name="RIGs input totals 2 2 4 21" xfId="32678"/>
    <cellStyle name="RIGs input totals 2 2 4 22" xfId="32679"/>
    <cellStyle name="RIGs input totals 2 2 4 23" xfId="32680"/>
    <cellStyle name="RIGs input totals 2 2 4 24" xfId="32681"/>
    <cellStyle name="RIGs input totals 2 2 4 25" xfId="32682"/>
    <cellStyle name="RIGs input totals 2 2 4 26" xfId="32683"/>
    <cellStyle name="RIGs input totals 2 2 4 27" xfId="32684"/>
    <cellStyle name="RIGs input totals 2 2 4 28" xfId="32685"/>
    <cellStyle name="RIGs input totals 2 2 4 29" xfId="32686"/>
    <cellStyle name="RIGs input totals 2 2 4 3" xfId="32687"/>
    <cellStyle name="RIGs input totals 2 2 4 30" xfId="32688"/>
    <cellStyle name="RIGs input totals 2 2 4 31" xfId="32689"/>
    <cellStyle name="RIGs input totals 2 2 4 32" xfId="32690"/>
    <cellStyle name="RIGs input totals 2 2 4 33" xfId="32691"/>
    <cellStyle name="RIGs input totals 2 2 4 34" xfId="32692"/>
    <cellStyle name="RIGs input totals 2 2 4 4" xfId="32693"/>
    <cellStyle name="RIGs input totals 2 2 4 5" xfId="32694"/>
    <cellStyle name="RIGs input totals 2 2 4 6" xfId="32695"/>
    <cellStyle name="RIGs input totals 2 2 4 7" xfId="32696"/>
    <cellStyle name="RIGs input totals 2 2 4 8" xfId="32697"/>
    <cellStyle name="RIGs input totals 2 2 4 9" xfId="32698"/>
    <cellStyle name="RIGs input totals 2 2 5" xfId="32699"/>
    <cellStyle name="RIGs input totals 2 2 5 10" xfId="32700"/>
    <cellStyle name="RIGs input totals 2 2 5 11" xfId="32701"/>
    <cellStyle name="RIGs input totals 2 2 5 12" xfId="32702"/>
    <cellStyle name="RIGs input totals 2 2 5 13" xfId="32703"/>
    <cellStyle name="RIGs input totals 2 2 5 14" xfId="32704"/>
    <cellStyle name="RIGs input totals 2 2 5 15" xfId="32705"/>
    <cellStyle name="RIGs input totals 2 2 5 16" xfId="32706"/>
    <cellStyle name="RIGs input totals 2 2 5 17" xfId="32707"/>
    <cellStyle name="RIGs input totals 2 2 5 18" xfId="32708"/>
    <cellStyle name="RIGs input totals 2 2 5 19" xfId="32709"/>
    <cellStyle name="RIGs input totals 2 2 5 2" xfId="32710"/>
    <cellStyle name="RIGs input totals 2 2 5 2 10" xfId="32711"/>
    <cellStyle name="RIGs input totals 2 2 5 2 11" xfId="32712"/>
    <cellStyle name="RIGs input totals 2 2 5 2 12" xfId="32713"/>
    <cellStyle name="RIGs input totals 2 2 5 2 13" xfId="32714"/>
    <cellStyle name="RIGs input totals 2 2 5 2 2" xfId="32715"/>
    <cellStyle name="RIGs input totals 2 2 5 2 3" xfId="32716"/>
    <cellStyle name="RIGs input totals 2 2 5 2 4" xfId="32717"/>
    <cellStyle name="RIGs input totals 2 2 5 2 5" xfId="32718"/>
    <cellStyle name="RIGs input totals 2 2 5 2 6" xfId="32719"/>
    <cellStyle name="RIGs input totals 2 2 5 2 7" xfId="32720"/>
    <cellStyle name="RIGs input totals 2 2 5 2 8" xfId="32721"/>
    <cellStyle name="RIGs input totals 2 2 5 2 9" xfId="32722"/>
    <cellStyle name="RIGs input totals 2 2 5 20" xfId="32723"/>
    <cellStyle name="RIGs input totals 2 2 5 21" xfId="32724"/>
    <cellStyle name="RIGs input totals 2 2 5 22" xfId="32725"/>
    <cellStyle name="RIGs input totals 2 2 5 23" xfId="32726"/>
    <cellStyle name="RIGs input totals 2 2 5 24" xfId="32727"/>
    <cellStyle name="RIGs input totals 2 2 5 25" xfId="32728"/>
    <cellStyle name="RIGs input totals 2 2 5 26" xfId="32729"/>
    <cellStyle name="RIGs input totals 2 2 5 27" xfId="32730"/>
    <cellStyle name="RIGs input totals 2 2 5 28" xfId="32731"/>
    <cellStyle name="RIGs input totals 2 2 5 29" xfId="32732"/>
    <cellStyle name="RIGs input totals 2 2 5 3" xfId="32733"/>
    <cellStyle name="RIGs input totals 2 2 5 30" xfId="32734"/>
    <cellStyle name="RIGs input totals 2 2 5 31" xfId="32735"/>
    <cellStyle name="RIGs input totals 2 2 5 32" xfId="32736"/>
    <cellStyle name="RIGs input totals 2 2 5 33" xfId="32737"/>
    <cellStyle name="RIGs input totals 2 2 5 34" xfId="32738"/>
    <cellStyle name="RIGs input totals 2 2 5 4" xfId="32739"/>
    <cellStyle name="RIGs input totals 2 2 5 5" xfId="32740"/>
    <cellStyle name="RIGs input totals 2 2 5 6" xfId="32741"/>
    <cellStyle name="RIGs input totals 2 2 5 7" xfId="32742"/>
    <cellStyle name="RIGs input totals 2 2 5 8" xfId="32743"/>
    <cellStyle name="RIGs input totals 2 2 5 9" xfId="32744"/>
    <cellStyle name="RIGs input totals 2 2 6" xfId="32745"/>
    <cellStyle name="RIGs input totals 2 2 6 10" xfId="32746"/>
    <cellStyle name="RIGs input totals 2 2 6 11" xfId="32747"/>
    <cellStyle name="RIGs input totals 2 2 6 12" xfId="32748"/>
    <cellStyle name="RIGs input totals 2 2 6 13" xfId="32749"/>
    <cellStyle name="RIGs input totals 2 2 6 2" xfId="32750"/>
    <cellStyle name="RIGs input totals 2 2 6 3" xfId="32751"/>
    <cellStyle name="RIGs input totals 2 2 6 4" xfId="32752"/>
    <cellStyle name="RIGs input totals 2 2 6 5" xfId="32753"/>
    <cellStyle name="RIGs input totals 2 2 6 6" xfId="32754"/>
    <cellStyle name="RIGs input totals 2 2 6 7" xfId="32755"/>
    <cellStyle name="RIGs input totals 2 2 6 8" xfId="32756"/>
    <cellStyle name="RIGs input totals 2 2 6 9" xfId="32757"/>
    <cellStyle name="RIGs input totals 2 2 7" xfId="32758"/>
    <cellStyle name="RIGs input totals 2 2 8" xfId="32759"/>
    <cellStyle name="RIGs input totals 2 2 9" xfId="32760"/>
    <cellStyle name="RIGs input totals 2 2_1.3s Accounting C Costs Scots" xfId="32761"/>
    <cellStyle name="RIGs input totals 2 20" xfId="32762"/>
    <cellStyle name="RIGs input totals 2 21" xfId="32763"/>
    <cellStyle name="RIGs input totals 2 22" xfId="32764"/>
    <cellStyle name="RIGs input totals 2 23" xfId="32765"/>
    <cellStyle name="RIGs input totals 2 24" xfId="32766"/>
    <cellStyle name="RIGs input totals 2 25" xfId="32767"/>
    <cellStyle name="RIGs input totals 2 26" xfId="32768"/>
    <cellStyle name="RIGs input totals 2 27" xfId="32769"/>
    <cellStyle name="RIGs input totals 2 28" xfId="32770"/>
    <cellStyle name="RIGs input totals 2 29" xfId="32771"/>
    <cellStyle name="RIGs input totals 2 3" xfId="32772"/>
    <cellStyle name="RIGs input totals 2 3 10" xfId="32773"/>
    <cellStyle name="RIGs input totals 2 3 11" xfId="32774"/>
    <cellStyle name="RIGs input totals 2 3 12" xfId="32775"/>
    <cellStyle name="RIGs input totals 2 3 13" xfId="32776"/>
    <cellStyle name="RIGs input totals 2 3 14" xfId="32777"/>
    <cellStyle name="RIGs input totals 2 3 15" xfId="32778"/>
    <cellStyle name="RIGs input totals 2 3 16" xfId="32779"/>
    <cellStyle name="RIGs input totals 2 3 17" xfId="32780"/>
    <cellStyle name="RIGs input totals 2 3 18" xfId="32781"/>
    <cellStyle name="RIGs input totals 2 3 19" xfId="32782"/>
    <cellStyle name="RIGs input totals 2 3 2" xfId="32783"/>
    <cellStyle name="RIGs input totals 2 3 2 10" xfId="32784"/>
    <cellStyle name="RIGs input totals 2 3 2 11" xfId="32785"/>
    <cellStyle name="RIGs input totals 2 3 2 12" xfId="32786"/>
    <cellStyle name="RIGs input totals 2 3 2 13" xfId="32787"/>
    <cellStyle name="RIGs input totals 2 3 2 14" xfId="32788"/>
    <cellStyle name="RIGs input totals 2 3 2 15" xfId="32789"/>
    <cellStyle name="RIGs input totals 2 3 2 16" xfId="32790"/>
    <cellStyle name="RIGs input totals 2 3 2 17" xfId="32791"/>
    <cellStyle name="RIGs input totals 2 3 2 18" xfId="32792"/>
    <cellStyle name="RIGs input totals 2 3 2 19" xfId="32793"/>
    <cellStyle name="RIGs input totals 2 3 2 2" xfId="32794"/>
    <cellStyle name="RIGs input totals 2 3 2 2 10" xfId="32795"/>
    <cellStyle name="RIGs input totals 2 3 2 2 11" xfId="32796"/>
    <cellStyle name="RIGs input totals 2 3 2 2 12" xfId="32797"/>
    <cellStyle name="RIGs input totals 2 3 2 2 13" xfId="32798"/>
    <cellStyle name="RIGs input totals 2 3 2 2 14" xfId="32799"/>
    <cellStyle name="RIGs input totals 2 3 2 2 15" xfId="32800"/>
    <cellStyle name="RIGs input totals 2 3 2 2 16" xfId="32801"/>
    <cellStyle name="RIGs input totals 2 3 2 2 17" xfId="32802"/>
    <cellStyle name="RIGs input totals 2 3 2 2 18" xfId="32803"/>
    <cellStyle name="RIGs input totals 2 3 2 2 19" xfId="32804"/>
    <cellStyle name="RIGs input totals 2 3 2 2 2" xfId="32805"/>
    <cellStyle name="RIGs input totals 2 3 2 2 2 10" xfId="32806"/>
    <cellStyle name="RIGs input totals 2 3 2 2 2 11" xfId="32807"/>
    <cellStyle name="RIGs input totals 2 3 2 2 2 12" xfId="32808"/>
    <cellStyle name="RIGs input totals 2 3 2 2 2 13" xfId="32809"/>
    <cellStyle name="RIGs input totals 2 3 2 2 2 14" xfId="32810"/>
    <cellStyle name="RIGs input totals 2 3 2 2 2 15" xfId="32811"/>
    <cellStyle name="RIGs input totals 2 3 2 2 2 16" xfId="32812"/>
    <cellStyle name="RIGs input totals 2 3 2 2 2 17" xfId="32813"/>
    <cellStyle name="RIGs input totals 2 3 2 2 2 18" xfId="32814"/>
    <cellStyle name="RIGs input totals 2 3 2 2 2 19" xfId="32815"/>
    <cellStyle name="RIGs input totals 2 3 2 2 2 2" xfId="32816"/>
    <cellStyle name="RIGs input totals 2 3 2 2 2 2 10" xfId="32817"/>
    <cellStyle name="RIGs input totals 2 3 2 2 2 2 11" xfId="32818"/>
    <cellStyle name="RIGs input totals 2 3 2 2 2 2 12" xfId="32819"/>
    <cellStyle name="RIGs input totals 2 3 2 2 2 2 13" xfId="32820"/>
    <cellStyle name="RIGs input totals 2 3 2 2 2 2 2" xfId="32821"/>
    <cellStyle name="RIGs input totals 2 3 2 2 2 2 3" xfId="32822"/>
    <cellStyle name="RIGs input totals 2 3 2 2 2 2 4" xfId="32823"/>
    <cellStyle name="RIGs input totals 2 3 2 2 2 2 5" xfId="32824"/>
    <cellStyle name="RIGs input totals 2 3 2 2 2 2 6" xfId="32825"/>
    <cellStyle name="RIGs input totals 2 3 2 2 2 2 7" xfId="32826"/>
    <cellStyle name="RIGs input totals 2 3 2 2 2 2 8" xfId="32827"/>
    <cellStyle name="RIGs input totals 2 3 2 2 2 2 9" xfId="32828"/>
    <cellStyle name="RIGs input totals 2 3 2 2 2 20" xfId="32829"/>
    <cellStyle name="RIGs input totals 2 3 2 2 2 21" xfId="32830"/>
    <cellStyle name="RIGs input totals 2 3 2 2 2 22" xfId="32831"/>
    <cellStyle name="RIGs input totals 2 3 2 2 2 23" xfId="32832"/>
    <cellStyle name="RIGs input totals 2 3 2 2 2 24" xfId="32833"/>
    <cellStyle name="RIGs input totals 2 3 2 2 2 25" xfId="32834"/>
    <cellStyle name="RIGs input totals 2 3 2 2 2 26" xfId="32835"/>
    <cellStyle name="RIGs input totals 2 3 2 2 2 27" xfId="32836"/>
    <cellStyle name="RIGs input totals 2 3 2 2 2 28" xfId="32837"/>
    <cellStyle name="RIGs input totals 2 3 2 2 2 29" xfId="32838"/>
    <cellStyle name="RIGs input totals 2 3 2 2 2 3" xfId="32839"/>
    <cellStyle name="RIGs input totals 2 3 2 2 2 30" xfId="32840"/>
    <cellStyle name="RIGs input totals 2 3 2 2 2 31" xfId="32841"/>
    <cellStyle name="RIGs input totals 2 3 2 2 2 32" xfId="32842"/>
    <cellStyle name="RIGs input totals 2 3 2 2 2 33" xfId="32843"/>
    <cellStyle name="RIGs input totals 2 3 2 2 2 34" xfId="32844"/>
    <cellStyle name="RIGs input totals 2 3 2 2 2 4" xfId="32845"/>
    <cellStyle name="RIGs input totals 2 3 2 2 2 5" xfId="32846"/>
    <cellStyle name="RIGs input totals 2 3 2 2 2 6" xfId="32847"/>
    <cellStyle name="RIGs input totals 2 3 2 2 2 7" xfId="32848"/>
    <cellStyle name="RIGs input totals 2 3 2 2 2 8" xfId="32849"/>
    <cellStyle name="RIGs input totals 2 3 2 2 2 9" xfId="32850"/>
    <cellStyle name="RIGs input totals 2 3 2 2 20" xfId="32851"/>
    <cellStyle name="RIGs input totals 2 3 2 2 21" xfId="32852"/>
    <cellStyle name="RIGs input totals 2 3 2 2 22" xfId="32853"/>
    <cellStyle name="RIGs input totals 2 3 2 2 23" xfId="32854"/>
    <cellStyle name="RIGs input totals 2 3 2 2 24" xfId="32855"/>
    <cellStyle name="RIGs input totals 2 3 2 2 25" xfId="32856"/>
    <cellStyle name="RIGs input totals 2 3 2 2 26" xfId="32857"/>
    <cellStyle name="RIGs input totals 2 3 2 2 27" xfId="32858"/>
    <cellStyle name="RIGs input totals 2 3 2 2 28" xfId="32859"/>
    <cellStyle name="RIGs input totals 2 3 2 2 29" xfId="32860"/>
    <cellStyle name="RIGs input totals 2 3 2 2 3" xfId="32861"/>
    <cellStyle name="RIGs input totals 2 3 2 2 3 10" xfId="32862"/>
    <cellStyle name="RIGs input totals 2 3 2 2 3 11" xfId="32863"/>
    <cellStyle name="RIGs input totals 2 3 2 2 3 12" xfId="32864"/>
    <cellStyle name="RIGs input totals 2 3 2 2 3 13" xfId="32865"/>
    <cellStyle name="RIGs input totals 2 3 2 2 3 2" xfId="32866"/>
    <cellStyle name="RIGs input totals 2 3 2 2 3 3" xfId="32867"/>
    <cellStyle name="RIGs input totals 2 3 2 2 3 4" xfId="32868"/>
    <cellStyle name="RIGs input totals 2 3 2 2 3 5" xfId="32869"/>
    <cellStyle name="RIGs input totals 2 3 2 2 3 6" xfId="32870"/>
    <cellStyle name="RIGs input totals 2 3 2 2 3 7" xfId="32871"/>
    <cellStyle name="RIGs input totals 2 3 2 2 3 8" xfId="32872"/>
    <cellStyle name="RIGs input totals 2 3 2 2 3 9" xfId="32873"/>
    <cellStyle name="RIGs input totals 2 3 2 2 30" xfId="32874"/>
    <cellStyle name="RIGs input totals 2 3 2 2 31" xfId="32875"/>
    <cellStyle name="RIGs input totals 2 3 2 2 32" xfId="32876"/>
    <cellStyle name="RIGs input totals 2 3 2 2 33" xfId="32877"/>
    <cellStyle name="RIGs input totals 2 3 2 2 34" xfId="32878"/>
    <cellStyle name="RIGs input totals 2 3 2 2 35" xfId="32879"/>
    <cellStyle name="RIGs input totals 2 3 2 2 4" xfId="32880"/>
    <cellStyle name="RIGs input totals 2 3 2 2 5" xfId="32881"/>
    <cellStyle name="RIGs input totals 2 3 2 2 6" xfId="32882"/>
    <cellStyle name="RIGs input totals 2 3 2 2 7" xfId="32883"/>
    <cellStyle name="RIGs input totals 2 3 2 2 8" xfId="32884"/>
    <cellStyle name="RIGs input totals 2 3 2 2 9" xfId="32885"/>
    <cellStyle name="RIGs input totals 2 3 2 2_4 28 1_Asst_Health_Crit_AllTO_RIIO_20110714pm" xfId="32886"/>
    <cellStyle name="RIGs input totals 2 3 2 20" xfId="32887"/>
    <cellStyle name="RIGs input totals 2 3 2 21" xfId="32888"/>
    <cellStyle name="RIGs input totals 2 3 2 22" xfId="32889"/>
    <cellStyle name="RIGs input totals 2 3 2 23" xfId="32890"/>
    <cellStyle name="RIGs input totals 2 3 2 24" xfId="32891"/>
    <cellStyle name="RIGs input totals 2 3 2 25" xfId="32892"/>
    <cellStyle name="RIGs input totals 2 3 2 26" xfId="32893"/>
    <cellStyle name="RIGs input totals 2 3 2 27" xfId="32894"/>
    <cellStyle name="RIGs input totals 2 3 2 28" xfId="32895"/>
    <cellStyle name="RIGs input totals 2 3 2 29" xfId="32896"/>
    <cellStyle name="RIGs input totals 2 3 2 3" xfId="32897"/>
    <cellStyle name="RIGs input totals 2 3 2 3 10" xfId="32898"/>
    <cellStyle name="RIGs input totals 2 3 2 3 11" xfId="32899"/>
    <cellStyle name="RIGs input totals 2 3 2 3 12" xfId="32900"/>
    <cellStyle name="RIGs input totals 2 3 2 3 13" xfId="32901"/>
    <cellStyle name="RIGs input totals 2 3 2 3 14" xfId="32902"/>
    <cellStyle name="RIGs input totals 2 3 2 3 15" xfId="32903"/>
    <cellStyle name="RIGs input totals 2 3 2 3 16" xfId="32904"/>
    <cellStyle name="RIGs input totals 2 3 2 3 17" xfId="32905"/>
    <cellStyle name="RIGs input totals 2 3 2 3 18" xfId="32906"/>
    <cellStyle name="RIGs input totals 2 3 2 3 19" xfId="32907"/>
    <cellStyle name="RIGs input totals 2 3 2 3 2" xfId="32908"/>
    <cellStyle name="RIGs input totals 2 3 2 3 2 10" xfId="32909"/>
    <cellStyle name="RIGs input totals 2 3 2 3 2 11" xfId="32910"/>
    <cellStyle name="RIGs input totals 2 3 2 3 2 12" xfId="32911"/>
    <cellStyle name="RIGs input totals 2 3 2 3 2 13" xfId="32912"/>
    <cellStyle name="RIGs input totals 2 3 2 3 2 2" xfId="32913"/>
    <cellStyle name="RIGs input totals 2 3 2 3 2 3" xfId="32914"/>
    <cellStyle name="RIGs input totals 2 3 2 3 2 4" xfId="32915"/>
    <cellStyle name="RIGs input totals 2 3 2 3 2 5" xfId="32916"/>
    <cellStyle name="RIGs input totals 2 3 2 3 2 6" xfId="32917"/>
    <cellStyle name="RIGs input totals 2 3 2 3 2 7" xfId="32918"/>
    <cellStyle name="RIGs input totals 2 3 2 3 2 8" xfId="32919"/>
    <cellStyle name="RIGs input totals 2 3 2 3 2 9" xfId="32920"/>
    <cellStyle name="RIGs input totals 2 3 2 3 20" xfId="32921"/>
    <cellStyle name="RIGs input totals 2 3 2 3 21" xfId="32922"/>
    <cellStyle name="RIGs input totals 2 3 2 3 22" xfId="32923"/>
    <cellStyle name="RIGs input totals 2 3 2 3 23" xfId="32924"/>
    <cellStyle name="RIGs input totals 2 3 2 3 24" xfId="32925"/>
    <cellStyle name="RIGs input totals 2 3 2 3 25" xfId="32926"/>
    <cellStyle name="RIGs input totals 2 3 2 3 26" xfId="32927"/>
    <cellStyle name="RIGs input totals 2 3 2 3 27" xfId="32928"/>
    <cellStyle name="RIGs input totals 2 3 2 3 28" xfId="32929"/>
    <cellStyle name="RIGs input totals 2 3 2 3 29" xfId="32930"/>
    <cellStyle name="RIGs input totals 2 3 2 3 3" xfId="32931"/>
    <cellStyle name="RIGs input totals 2 3 2 3 30" xfId="32932"/>
    <cellStyle name="RIGs input totals 2 3 2 3 31" xfId="32933"/>
    <cellStyle name="RIGs input totals 2 3 2 3 32" xfId="32934"/>
    <cellStyle name="RIGs input totals 2 3 2 3 33" xfId="32935"/>
    <cellStyle name="RIGs input totals 2 3 2 3 34" xfId="32936"/>
    <cellStyle name="RIGs input totals 2 3 2 3 4" xfId="32937"/>
    <cellStyle name="RIGs input totals 2 3 2 3 5" xfId="32938"/>
    <cellStyle name="RIGs input totals 2 3 2 3 6" xfId="32939"/>
    <cellStyle name="RIGs input totals 2 3 2 3 7" xfId="32940"/>
    <cellStyle name="RIGs input totals 2 3 2 3 8" xfId="32941"/>
    <cellStyle name="RIGs input totals 2 3 2 3 9" xfId="32942"/>
    <cellStyle name="RIGs input totals 2 3 2 30" xfId="32943"/>
    <cellStyle name="RIGs input totals 2 3 2 31" xfId="32944"/>
    <cellStyle name="RIGs input totals 2 3 2 32" xfId="32945"/>
    <cellStyle name="RIGs input totals 2 3 2 33" xfId="32946"/>
    <cellStyle name="RIGs input totals 2 3 2 34" xfId="32947"/>
    <cellStyle name="RIGs input totals 2 3 2 35" xfId="32948"/>
    <cellStyle name="RIGs input totals 2 3 2 36" xfId="32949"/>
    <cellStyle name="RIGs input totals 2 3 2 37" xfId="32950"/>
    <cellStyle name="RIGs input totals 2 3 2 38" xfId="32951"/>
    <cellStyle name="RIGs input totals 2 3 2 4" xfId="32952"/>
    <cellStyle name="RIGs input totals 2 3 2 4 10" xfId="32953"/>
    <cellStyle name="RIGs input totals 2 3 2 4 11" xfId="32954"/>
    <cellStyle name="RIGs input totals 2 3 2 4 12" xfId="32955"/>
    <cellStyle name="RIGs input totals 2 3 2 4 13" xfId="32956"/>
    <cellStyle name="RIGs input totals 2 3 2 4 14" xfId="32957"/>
    <cellStyle name="RIGs input totals 2 3 2 4 15" xfId="32958"/>
    <cellStyle name="RIGs input totals 2 3 2 4 16" xfId="32959"/>
    <cellStyle name="RIGs input totals 2 3 2 4 17" xfId="32960"/>
    <cellStyle name="RIGs input totals 2 3 2 4 18" xfId="32961"/>
    <cellStyle name="RIGs input totals 2 3 2 4 19" xfId="32962"/>
    <cellStyle name="RIGs input totals 2 3 2 4 2" xfId="32963"/>
    <cellStyle name="RIGs input totals 2 3 2 4 2 10" xfId="32964"/>
    <cellStyle name="RIGs input totals 2 3 2 4 2 11" xfId="32965"/>
    <cellStyle name="RIGs input totals 2 3 2 4 2 12" xfId="32966"/>
    <cellStyle name="RIGs input totals 2 3 2 4 2 13" xfId="32967"/>
    <cellStyle name="RIGs input totals 2 3 2 4 2 2" xfId="32968"/>
    <cellStyle name="RIGs input totals 2 3 2 4 2 3" xfId="32969"/>
    <cellStyle name="RIGs input totals 2 3 2 4 2 4" xfId="32970"/>
    <cellStyle name="RIGs input totals 2 3 2 4 2 5" xfId="32971"/>
    <cellStyle name="RIGs input totals 2 3 2 4 2 6" xfId="32972"/>
    <cellStyle name="RIGs input totals 2 3 2 4 2 7" xfId="32973"/>
    <cellStyle name="RIGs input totals 2 3 2 4 2 8" xfId="32974"/>
    <cellStyle name="RIGs input totals 2 3 2 4 2 9" xfId="32975"/>
    <cellStyle name="RIGs input totals 2 3 2 4 20" xfId="32976"/>
    <cellStyle name="RIGs input totals 2 3 2 4 21" xfId="32977"/>
    <cellStyle name="RIGs input totals 2 3 2 4 22" xfId="32978"/>
    <cellStyle name="RIGs input totals 2 3 2 4 23" xfId="32979"/>
    <cellStyle name="RIGs input totals 2 3 2 4 24" xfId="32980"/>
    <cellStyle name="RIGs input totals 2 3 2 4 25" xfId="32981"/>
    <cellStyle name="RIGs input totals 2 3 2 4 26" xfId="32982"/>
    <cellStyle name="RIGs input totals 2 3 2 4 27" xfId="32983"/>
    <cellStyle name="RIGs input totals 2 3 2 4 28" xfId="32984"/>
    <cellStyle name="RIGs input totals 2 3 2 4 29" xfId="32985"/>
    <cellStyle name="RIGs input totals 2 3 2 4 3" xfId="32986"/>
    <cellStyle name="RIGs input totals 2 3 2 4 30" xfId="32987"/>
    <cellStyle name="RIGs input totals 2 3 2 4 31" xfId="32988"/>
    <cellStyle name="RIGs input totals 2 3 2 4 32" xfId="32989"/>
    <cellStyle name="RIGs input totals 2 3 2 4 33" xfId="32990"/>
    <cellStyle name="RIGs input totals 2 3 2 4 34" xfId="32991"/>
    <cellStyle name="RIGs input totals 2 3 2 4 4" xfId="32992"/>
    <cellStyle name="RIGs input totals 2 3 2 4 5" xfId="32993"/>
    <cellStyle name="RIGs input totals 2 3 2 4 6" xfId="32994"/>
    <cellStyle name="RIGs input totals 2 3 2 4 7" xfId="32995"/>
    <cellStyle name="RIGs input totals 2 3 2 4 8" xfId="32996"/>
    <cellStyle name="RIGs input totals 2 3 2 4 9" xfId="32997"/>
    <cellStyle name="RIGs input totals 2 3 2 5" xfId="32998"/>
    <cellStyle name="RIGs input totals 2 3 2 5 10" xfId="32999"/>
    <cellStyle name="RIGs input totals 2 3 2 5 11" xfId="33000"/>
    <cellStyle name="RIGs input totals 2 3 2 5 12" xfId="33001"/>
    <cellStyle name="RIGs input totals 2 3 2 5 13" xfId="33002"/>
    <cellStyle name="RIGs input totals 2 3 2 5 2" xfId="33003"/>
    <cellStyle name="RIGs input totals 2 3 2 5 3" xfId="33004"/>
    <cellStyle name="RIGs input totals 2 3 2 5 4" xfId="33005"/>
    <cellStyle name="RIGs input totals 2 3 2 5 5" xfId="33006"/>
    <cellStyle name="RIGs input totals 2 3 2 5 6" xfId="33007"/>
    <cellStyle name="RIGs input totals 2 3 2 5 7" xfId="33008"/>
    <cellStyle name="RIGs input totals 2 3 2 5 8" xfId="33009"/>
    <cellStyle name="RIGs input totals 2 3 2 5 9" xfId="33010"/>
    <cellStyle name="RIGs input totals 2 3 2 6" xfId="33011"/>
    <cellStyle name="RIGs input totals 2 3 2 7" xfId="33012"/>
    <cellStyle name="RIGs input totals 2 3 2 8" xfId="33013"/>
    <cellStyle name="RIGs input totals 2 3 2 9" xfId="33014"/>
    <cellStyle name="RIGs input totals 2 3 2_4 28 1_Asst_Health_Crit_AllTO_RIIO_20110714pm" xfId="33015"/>
    <cellStyle name="RIGs input totals 2 3 20" xfId="33016"/>
    <cellStyle name="RIGs input totals 2 3 21" xfId="33017"/>
    <cellStyle name="RIGs input totals 2 3 22" xfId="33018"/>
    <cellStyle name="RIGs input totals 2 3 23" xfId="33019"/>
    <cellStyle name="RIGs input totals 2 3 24" xfId="33020"/>
    <cellStyle name="RIGs input totals 2 3 25" xfId="33021"/>
    <cellStyle name="RIGs input totals 2 3 26" xfId="33022"/>
    <cellStyle name="RIGs input totals 2 3 27" xfId="33023"/>
    <cellStyle name="RIGs input totals 2 3 28" xfId="33024"/>
    <cellStyle name="RIGs input totals 2 3 29" xfId="33025"/>
    <cellStyle name="RIGs input totals 2 3 3" xfId="33026"/>
    <cellStyle name="RIGs input totals 2 3 3 10" xfId="33027"/>
    <cellStyle name="RIGs input totals 2 3 3 11" xfId="33028"/>
    <cellStyle name="RIGs input totals 2 3 3 12" xfId="33029"/>
    <cellStyle name="RIGs input totals 2 3 3 13" xfId="33030"/>
    <cellStyle name="RIGs input totals 2 3 3 14" xfId="33031"/>
    <cellStyle name="RIGs input totals 2 3 3 15" xfId="33032"/>
    <cellStyle name="RIGs input totals 2 3 3 16" xfId="33033"/>
    <cellStyle name="RIGs input totals 2 3 3 17" xfId="33034"/>
    <cellStyle name="RIGs input totals 2 3 3 18" xfId="33035"/>
    <cellStyle name="RIGs input totals 2 3 3 19" xfId="33036"/>
    <cellStyle name="RIGs input totals 2 3 3 2" xfId="33037"/>
    <cellStyle name="RIGs input totals 2 3 3 2 10" xfId="33038"/>
    <cellStyle name="RIGs input totals 2 3 3 2 11" xfId="33039"/>
    <cellStyle name="RIGs input totals 2 3 3 2 12" xfId="33040"/>
    <cellStyle name="RIGs input totals 2 3 3 2 13" xfId="33041"/>
    <cellStyle name="RIGs input totals 2 3 3 2 14" xfId="33042"/>
    <cellStyle name="RIGs input totals 2 3 3 2 15" xfId="33043"/>
    <cellStyle name="RIGs input totals 2 3 3 2 16" xfId="33044"/>
    <cellStyle name="RIGs input totals 2 3 3 2 17" xfId="33045"/>
    <cellStyle name="RIGs input totals 2 3 3 2 18" xfId="33046"/>
    <cellStyle name="RIGs input totals 2 3 3 2 19" xfId="33047"/>
    <cellStyle name="RIGs input totals 2 3 3 2 2" xfId="33048"/>
    <cellStyle name="RIGs input totals 2 3 3 2 2 10" xfId="33049"/>
    <cellStyle name="RIGs input totals 2 3 3 2 2 11" xfId="33050"/>
    <cellStyle name="RIGs input totals 2 3 3 2 2 12" xfId="33051"/>
    <cellStyle name="RIGs input totals 2 3 3 2 2 13" xfId="33052"/>
    <cellStyle name="RIGs input totals 2 3 3 2 2 2" xfId="33053"/>
    <cellStyle name="RIGs input totals 2 3 3 2 2 3" xfId="33054"/>
    <cellStyle name="RIGs input totals 2 3 3 2 2 4" xfId="33055"/>
    <cellStyle name="RIGs input totals 2 3 3 2 2 5" xfId="33056"/>
    <cellStyle name="RIGs input totals 2 3 3 2 2 6" xfId="33057"/>
    <cellStyle name="RIGs input totals 2 3 3 2 2 7" xfId="33058"/>
    <cellStyle name="RIGs input totals 2 3 3 2 2 8" xfId="33059"/>
    <cellStyle name="RIGs input totals 2 3 3 2 2 9" xfId="33060"/>
    <cellStyle name="RIGs input totals 2 3 3 2 20" xfId="33061"/>
    <cellStyle name="RIGs input totals 2 3 3 2 21" xfId="33062"/>
    <cellStyle name="RIGs input totals 2 3 3 2 22" xfId="33063"/>
    <cellStyle name="RIGs input totals 2 3 3 2 23" xfId="33064"/>
    <cellStyle name="RIGs input totals 2 3 3 2 24" xfId="33065"/>
    <cellStyle name="RIGs input totals 2 3 3 2 25" xfId="33066"/>
    <cellStyle name="RIGs input totals 2 3 3 2 26" xfId="33067"/>
    <cellStyle name="RIGs input totals 2 3 3 2 27" xfId="33068"/>
    <cellStyle name="RIGs input totals 2 3 3 2 28" xfId="33069"/>
    <cellStyle name="RIGs input totals 2 3 3 2 29" xfId="33070"/>
    <cellStyle name="RIGs input totals 2 3 3 2 3" xfId="33071"/>
    <cellStyle name="RIGs input totals 2 3 3 2 30" xfId="33072"/>
    <cellStyle name="RIGs input totals 2 3 3 2 31" xfId="33073"/>
    <cellStyle name="RIGs input totals 2 3 3 2 32" xfId="33074"/>
    <cellStyle name="RIGs input totals 2 3 3 2 33" xfId="33075"/>
    <cellStyle name="RIGs input totals 2 3 3 2 34" xfId="33076"/>
    <cellStyle name="RIGs input totals 2 3 3 2 4" xfId="33077"/>
    <cellStyle name="RIGs input totals 2 3 3 2 5" xfId="33078"/>
    <cellStyle name="RIGs input totals 2 3 3 2 6" xfId="33079"/>
    <cellStyle name="RIGs input totals 2 3 3 2 7" xfId="33080"/>
    <cellStyle name="RIGs input totals 2 3 3 2 8" xfId="33081"/>
    <cellStyle name="RIGs input totals 2 3 3 2 9" xfId="33082"/>
    <cellStyle name="RIGs input totals 2 3 3 20" xfId="33083"/>
    <cellStyle name="RIGs input totals 2 3 3 21" xfId="33084"/>
    <cellStyle name="RIGs input totals 2 3 3 22" xfId="33085"/>
    <cellStyle name="RIGs input totals 2 3 3 23" xfId="33086"/>
    <cellStyle name="RIGs input totals 2 3 3 24" xfId="33087"/>
    <cellStyle name="RIGs input totals 2 3 3 25" xfId="33088"/>
    <cellStyle name="RIGs input totals 2 3 3 26" xfId="33089"/>
    <cellStyle name="RIGs input totals 2 3 3 27" xfId="33090"/>
    <cellStyle name="RIGs input totals 2 3 3 28" xfId="33091"/>
    <cellStyle name="RIGs input totals 2 3 3 29" xfId="33092"/>
    <cellStyle name="RIGs input totals 2 3 3 3" xfId="33093"/>
    <cellStyle name="RIGs input totals 2 3 3 3 10" xfId="33094"/>
    <cellStyle name="RIGs input totals 2 3 3 3 11" xfId="33095"/>
    <cellStyle name="RIGs input totals 2 3 3 3 12" xfId="33096"/>
    <cellStyle name="RIGs input totals 2 3 3 3 13" xfId="33097"/>
    <cellStyle name="RIGs input totals 2 3 3 3 2" xfId="33098"/>
    <cellStyle name="RIGs input totals 2 3 3 3 3" xfId="33099"/>
    <cellStyle name="RIGs input totals 2 3 3 3 4" xfId="33100"/>
    <cellStyle name="RIGs input totals 2 3 3 3 5" xfId="33101"/>
    <cellStyle name="RIGs input totals 2 3 3 3 6" xfId="33102"/>
    <cellStyle name="RIGs input totals 2 3 3 3 7" xfId="33103"/>
    <cellStyle name="RIGs input totals 2 3 3 3 8" xfId="33104"/>
    <cellStyle name="RIGs input totals 2 3 3 3 9" xfId="33105"/>
    <cellStyle name="RIGs input totals 2 3 3 30" xfId="33106"/>
    <cellStyle name="RIGs input totals 2 3 3 31" xfId="33107"/>
    <cellStyle name="RIGs input totals 2 3 3 32" xfId="33108"/>
    <cellStyle name="RIGs input totals 2 3 3 33" xfId="33109"/>
    <cellStyle name="RIGs input totals 2 3 3 34" xfId="33110"/>
    <cellStyle name="RIGs input totals 2 3 3 35" xfId="33111"/>
    <cellStyle name="RIGs input totals 2 3 3 4" xfId="33112"/>
    <cellStyle name="RIGs input totals 2 3 3 5" xfId="33113"/>
    <cellStyle name="RIGs input totals 2 3 3 6" xfId="33114"/>
    <cellStyle name="RIGs input totals 2 3 3 7" xfId="33115"/>
    <cellStyle name="RIGs input totals 2 3 3 8" xfId="33116"/>
    <cellStyle name="RIGs input totals 2 3 3 9" xfId="33117"/>
    <cellStyle name="RIGs input totals 2 3 3_4 28 1_Asst_Health_Crit_AllTO_RIIO_20110714pm" xfId="33118"/>
    <cellStyle name="RIGs input totals 2 3 30" xfId="33119"/>
    <cellStyle name="RIGs input totals 2 3 31" xfId="33120"/>
    <cellStyle name="RIGs input totals 2 3 32" xfId="33121"/>
    <cellStyle name="RIGs input totals 2 3 33" xfId="33122"/>
    <cellStyle name="RIGs input totals 2 3 34" xfId="33123"/>
    <cellStyle name="RIGs input totals 2 3 35" xfId="33124"/>
    <cellStyle name="RIGs input totals 2 3 36" xfId="33125"/>
    <cellStyle name="RIGs input totals 2 3 37" xfId="33126"/>
    <cellStyle name="RIGs input totals 2 3 38" xfId="33127"/>
    <cellStyle name="RIGs input totals 2 3 39" xfId="33128"/>
    <cellStyle name="RIGs input totals 2 3 4" xfId="33129"/>
    <cellStyle name="RIGs input totals 2 3 4 10" xfId="33130"/>
    <cellStyle name="RIGs input totals 2 3 4 11" xfId="33131"/>
    <cellStyle name="RIGs input totals 2 3 4 12" xfId="33132"/>
    <cellStyle name="RIGs input totals 2 3 4 13" xfId="33133"/>
    <cellStyle name="RIGs input totals 2 3 4 14" xfId="33134"/>
    <cellStyle name="RIGs input totals 2 3 4 15" xfId="33135"/>
    <cellStyle name="RIGs input totals 2 3 4 16" xfId="33136"/>
    <cellStyle name="RIGs input totals 2 3 4 17" xfId="33137"/>
    <cellStyle name="RIGs input totals 2 3 4 18" xfId="33138"/>
    <cellStyle name="RIGs input totals 2 3 4 19" xfId="33139"/>
    <cellStyle name="RIGs input totals 2 3 4 2" xfId="33140"/>
    <cellStyle name="RIGs input totals 2 3 4 2 10" xfId="33141"/>
    <cellStyle name="RIGs input totals 2 3 4 2 11" xfId="33142"/>
    <cellStyle name="RIGs input totals 2 3 4 2 12" xfId="33143"/>
    <cellStyle name="RIGs input totals 2 3 4 2 13" xfId="33144"/>
    <cellStyle name="RIGs input totals 2 3 4 2 2" xfId="33145"/>
    <cellStyle name="RIGs input totals 2 3 4 2 3" xfId="33146"/>
    <cellStyle name="RIGs input totals 2 3 4 2 4" xfId="33147"/>
    <cellStyle name="RIGs input totals 2 3 4 2 5" xfId="33148"/>
    <cellStyle name="RIGs input totals 2 3 4 2 6" xfId="33149"/>
    <cellStyle name="RIGs input totals 2 3 4 2 7" xfId="33150"/>
    <cellStyle name="RIGs input totals 2 3 4 2 8" xfId="33151"/>
    <cellStyle name="RIGs input totals 2 3 4 2 9" xfId="33152"/>
    <cellStyle name="RIGs input totals 2 3 4 20" xfId="33153"/>
    <cellStyle name="RIGs input totals 2 3 4 21" xfId="33154"/>
    <cellStyle name="RIGs input totals 2 3 4 22" xfId="33155"/>
    <cellStyle name="RIGs input totals 2 3 4 23" xfId="33156"/>
    <cellStyle name="RIGs input totals 2 3 4 24" xfId="33157"/>
    <cellStyle name="RIGs input totals 2 3 4 25" xfId="33158"/>
    <cellStyle name="RIGs input totals 2 3 4 26" xfId="33159"/>
    <cellStyle name="RIGs input totals 2 3 4 27" xfId="33160"/>
    <cellStyle name="RIGs input totals 2 3 4 28" xfId="33161"/>
    <cellStyle name="RIGs input totals 2 3 4 29" xfId="33162"/>
    <cellStyle name="RIGs input totals 2 3 4 3" xfId="33163"/>
    <cellStyle name="RIGs input totals 2 3 4 30" xfId="33164"/>
    <cellStyle name="RIGs input totals 2 3 4 31" xfId="33165"/>
    <cellStyle name="RIGs input totals 2 3 4 32" xfId="33166"/>
    <cellStyle name="RIGs input totals 2 3 4 33" xfId="33167"/>
    <cellStyle name="RIGs input totals 2 3 4 34" xfId="33168"/>
    <cellStyle name="RIGs input totals 2 3 4 4" xfId="33169"/>
    <cellStyle name="RIGs input totals 2 3 4 5" xfId="33170"/>
    <cellStyle name="RIGs input totals 2 3 4 6" xfId="33171"/>
    <cellStyle name="RIGs input totals 2 3 4 7" xfId="33172"/>
    <cellStyle name="RIGs input totals 2 3 4 8" xfId="33173"/>
    <cellStyle name="RIGs input totals 2 3 4 9" xfId="33174"/>
    <cellStyle name="RIGs input totals 2 3 5" xfId="33175"/>
    <cellStyle name="RIGs input totals 2 3 5 10" xfId="33176"/>
    <cellStyle name="RIGs input totals 2 3 5 11" xfId="33177"/>
    <cellStyle name="RIGs input totals 2 3 5 12" xfId="33178"/>
    <cellStyle name="RIGs input totals 2 3 5 13" xfId="33179"/>
    <cellStyle name="RIGs input totals 2 3 5 14" xfId="33180"/>
    <cellStyle name="RIGs input totals 2 3 5 15" xfId="33181"/>
    <cellStyle name="RIGs input totals 2 3 5 16" xfId="33182"/>
    <cellStyle name="RIGs input totals 2 3 5 17" xfId="33183"/>
    <cellStyle name="RIGs input totals 2 3 5 18" xfId="33184"/>
    <cellStyle name="RIGs input totals 2 3 5 19" xfId="33185"/>
    <cellStyle name="RIGs input totals 2 3 5 2" xfId="33186"/>
    <cellStyle name="RIGs input totals 2 3 5 2 10" xfId="33187"/>
    <cellStyle name="RIGs input totals 2 3 5 2 11" xfId="33188"/>
    <cellStyle name="RIGs input totals 2 3 5 2 12" xfId="33189"/>
    <cellStyle name="RIGs input totals 2 3 5 2 13" xfId="33190"/>
    <cellStyle name="RIGs input totals 2 3 5 2 2" xfId="33191"/>
    <cellStyle name="RIGs input totals 2 3 5 2 3" xfId="33192"/>
    <cellStyle name="RIGs input totals 2 3 5 2 4" xfId="33193"/>
    <cellStyle name="RIGs input totals 2 3 5 2 5" xfId="33194"/>
    <cellStyle name="RIGs input totals 2 3 5 2 6" xfId="33195"/>
    <cellStyle name="RIGs input totals 2 3 5 2 7" xfId="33196"/>
    <cellStyle name="RIGs input totals 2 3 5 2 8" xfId="33197"/>
    <cellStyle name="RIGs input totals 2 3 5 2 9" xfId="33198"/>
    <cellStyle name="RIGs input totals 2 3 5 20" xfId="33199"/>
    <cellStyle name="RIGs input totals 2 3 5 21" xfId="33200"/>
    <cellStyle name="RIGs input totals 2 3 5 22" xfId="33201"/>
    <cellStyle name="RIGs input totals 2 3 5 23" xfId="33202"/>
    <cellStyle name="RIGs input totals 2 3 5 24" xfId="33203"/>
    <cellStyle name="RIGs input totals 2 3 5 25" xfId="33204"/>
    <cellStyle name="RIGs input totals 2 3 5 26" xfId="33205"/>
    <cellStyle name="RIGs input totals 2 3 5 27" xfId="33206"/>
    <cellStyle name="RIGs input totals 2 3 5 28" xfId="33207"/>
    <cellStyle name="RIGs input totals 2 3 5 29" xfId="33208"/>
    <cellStyle name="RIGs input totals 2 3 5 3" xfId="33209"/>
    <cellStyle name="RIGs input totals 2 3 5 30" xfId="33210"/>
    <cellStyle name="RIGs input totals 2 3 5 31" xfId="33211"/>
    <cellStyle name="RIGs input totals 2 3 5 32" xfId="33212"/>
    <cellStyle name="RIGs input totals 2 3 5 33" xfId="33213"/>
    <cellStyle name="RIGs input totals 2 3 5 34" xfId="33214"/>
    <cellStyle name="RIGs input totals 2 3 5 4" xfId="33215"/>
    <cellStyle name="RIGs input totals 2 3 5 5" xfId="33216"/>
    <cellStyle name="RIGs input totals 2 3 5 6" xfId="33217"/>
    <cellStyle name="RIGs input totals 2 3 5 7" xfId="33218"/>
    <cellStyle name="RIGs input totals 2 3 5 8" xfId="33219"/>
    <cellStyle name="RIGs input totals 2 3 5 9" xfId="33220"/>
    <cellStyle name="RIGs input totals 2 3 6" xfId="33221"/>
    <cellStyle name="RIGs input totals 2 3 6 10" xfId="33222"/>
    <cellStyle name="RIGs input totals 2 3 6 11" xfId="33223"/>
    <cellStyle name="RIGs input totals 2 3 6 12" xfId="33224"/>
    <cellStyle name="RIGs input totals 2 3 6 13" xfId="33225"/>
    <cellStyle name="RIGs input totals 2 3 6 2" xfId="33226"/>
    <cellStyle name="RIGs input totals 2 3 6 3" xfId="33227"/>
    <cellStyle name="RIGs input totals 2 3 6 4" xfId="33228"/>
    <cellStyle name="RIGs input totals 2 3 6 5" xfId="33229"/>
    <cellStyle name="RIGs input totals 2 3 6 6" xfId="33230"/>
    <cellStyle name="RIGs input totals 2 3 6 7" xfId="33231"/>
    <cellStyle name="RIGs input totals 2 3 6 8" xfId="33232"/>
    <cellStyle name="RIGs input totals 2 3 6 9" xfId="33233"/>
    <cellStyle name="RIGs input totals 2 3 7" xfId="33234"/>
    <cellStyle name="RIGs input totals 2 3 8" xfId="33235"/>
    <cellStyle name="RIGs input totals 2 3 9" xfId="33236"/>
    <cellStyle name="RIGs input totals 2 3_1.3s Accounting C Costs Scots" xfId="33237"/>
    <cellStyle name="RIGs input totals 2 30" xfId="33238"/>
    <cellStyle name="RIGs input totals 2 31" xfId="33239"/>
    <cellStyle name="RIGs input totals 2 32" xfId="33240"/>
    <cellStyle name="RIGs input totals 2 33" xfId="33241"/>
    <cellStyle name="RIGs input totals 2 34" xfId="33242"/>
    <cellStyle name="RIGs input totals 2 35" xfId="33243"/>
    <cellStyle name="RIGs input totals 2 36" xfId="33244"/>
    <cellStyle name="RIGs input totals 2 37" xfId="33245"/>
    <cellStyle name="RIGs input totals 2 38" xfId="33246"/>
    <cellStyle name="RIGs input totals 2 39" xfId="33247"/>
    <cellStyle name="RIGs input totals 2 4" xfId="33248"/>
    <cellStyle name="RIGs input totals 2 4 10" xfId="33249"/>
    <cellStyle name="RIGs input totals 2 4 11" xfId="33250"/>
    <cellStyle name="RIGs input totals 2 4 12" xfId="33251"/>
    <cellStyle name="RIGs input totals 2 4 13" xfId="33252"/>
    <cellStyle name="RIGs input totals 2 4 14" xfId="33253"/>
    <cellStyle name="RIGs input totals 2 4 15" xfId="33254"/>
    <cellStyle name="RIGs input totals 2 4 16" xfId="33255"/>
    <cellStyle name="RIGs input totals 2 4 17" xfId="33256"/>
    <cellStyle name="RIGs input totals 2 4 18" xfId="33257"/>
    <cellStyle name="RIGs input totals 2 4 19" xfId="33258"/>
    <cellStyle name="RIGs input totals 2 4 2" xfId="33259"/>
    <cellStyle name="RIGs input totals 2 4 2 10" xfId="33260"/>
    <cellStyle name="RIGs input totals 2 4 2 11" xfId="33261"/>
    <cellStyle name="RIGs input totals 2 4 2 12" xfId="33262"/>
    <cellStyle name="RIGs input totals 2 4 2 13" xfId="33263"/>
    <cellStyle name="RIGs input totals 2 4 2 14" xfId="33264"/>
    <cellStyle name="RIGs input totals 2 4 2 15" xfId="33265"/>
    <cellStyle name="RIGs input totals 2 4 2 16" xfId="33266"/>
    <cellStyle name="RIGs input totals 2 4 2 17" xfId="33267"/>
    <cellStyle name="RIGs input totals 2 4 2 18" xfId="33268"/>
    <cellStyle name="RIGs input totals 2 4 2 19" xfId="33269"/>
    <cellStyle name="RIGs input totals 2 4 2 2" xfId="33270"/>
    <cellStyle name="RIGs input totals 2 4 2 2 10" xfId="33271"/>
    <cellStyle name="RIGs input totals 2 4 2 2 11" xfId="33272"/>
    <cellStyle name="RIGs input totals 2 4 2 2 12" xfId="33273"/>
    <cellStyle name="RIGs input totals 2 4 2 2 13" xfId="33274"/>
    <cellStyle name="RIGs input totals 2 4 2 2 14" xfId="33275"/>
    <cellStyle name="RIGs input totals 2 4 2 2 15" xfId="33276"/>
    <cellStyle name="RIGs input totals 2 4 2 2 16" xfId="33277"/>
    <cellStyle name="RIGs input totals 2 4 2 2 17" xfId="33278"/>
    <cellStyle name="RIGs input totals 2 4 2 2 18" xfId="33279"/>
    <cellStyle name="RIGs input totals 2 4 2 2 19" xfId="33280"/>
    <cellStyle name="RIGs input totals 2 4 2 2 2" xfId="33281"/>
    <cellStyle name="RIGs input totals 2 4 2 2 2 10" xfId="33282"/>
    <cellStyle name="RIGs input totals 2 4 2 2 2 11" xfId="33283"/>
    <cellStyle name="RIGs input totals 2 4 2 2 2 12" xfId="33284"/>
    <cellStyle name="RIGs input totals 2 4 2 2 2 13" xfId="33285"/>
    <cellStyle name="RIGs input totals 2 4 2 2 2 14" xfId="33286"/>
    <cellStyle name="RIGs input totals 2 4 2 2 2 15" xfId="33287"/>
    <cellStyle name="RIGs input totals 2 4 2 2 2 16" xfId="33288"/>
    <cellStyle name="RIGs input totals 2 4 2 2 2 17" xfId="33289"/>
    <cellStyle name="RIGs input totals 2 4 2 2 2 18" xfId="33290"/>
    <cellStyle name="RIGs input totals 2 4 2 2 2 19" xfId="33291"/>
    <cellStyle name="RIGs input totals 2 4 2 2 2 2" xfId="33292"/>
    <cellStyle name="RIGs input totals 2 4 2 2 2 2 10" xfId="33293"/>
    <cellStyle name="RIGs input totals 2 4 2 2 2 2 11" xfId="33294"/>
    <cellStyle name="RIGs input totals 2 4 2 2 2 2 12" xfId="33295"/>
    <cellStyle name="RIGs input totals 2 4 2 2 2 2 13" xfId="33296"/>
    <cellStyle name="RIGs input totals 2 4 2 2 2 2 2" xfId="33297"/>
    <cellStyle name="RIGs input totals 2 4 2 2 2 2 3" xfId="33298"/>
    <cellStyle name="RIGs input totals 2 4 2 2 2 2 4" xfId="33299"/>
    <cellStyle name="RIGs input totals 2 4 2 2 2 2 5" xfId="33300"/>
    <cellStyle name="RIGs input totals 2 4 2 2 2 2 6" xfId="33301"/>
    <cellStyle name="RIGs input totals 2 4 2 2 2 2 7" xfId="33302"/>
    <cellStyle name="RIGs input totals 2 4 2 2 2 2 8" xfId="33303"/>
    <cellStyle name="RIGs input totals 2 4 2 2 2 2 9" xfId="33304"/>
    <cellStyle name="RIGs input totals 2 4 2 2 2 20" xfId="33305"/>
    <cellStyle name="RIGs input totals 2 4 2 2 2 21" xfId="33306"/>
    <cellStyle name="RIGs input totals 2 4 2 2 2 22" xfId="33307"/>
    <cellStyle name="RIGs input totals 2 4 2 2 2 23" xfId="33308"/>
    <cellStyle name="RIGs input totals 2 4 2 2 2 24" xfId="33309"/>
    <cellStyle name="RIGs input totals 2 4 2 2 2 25" xfId="33310"/>
    <cellStyle name="RIGs input totals 2 4 2 2 2 26" xfId="33311"/>
    <cellStyle name="RIGs input totals 2 4 2 2 2 27" xfId="33312"/>
    <cellStyle name="RIGs input totals 2 4 2 2 2 28" xfId="33313"/>
    <cellStyle name="RIGs input totals 2 4 2 2 2 29" xfId="33314"/>
    <cellStyle name="RIGs input totals 2 4 2 2 2 3" xfId="33315"/>
    <cellStyle name="RIGs input totals 2 4 2 2 2 30" xfId="33316"/>
    <cellStyle name="RIGs input totals 2 4 2 2 2 31" xfId="33317"/>
    <cellStyle name="RIGs input totals 2 4 2 2 2 32" xfId="33318"/>
    <cellStyle name="RIGs input totals 2 4 2 2 2 33" xfId="33319"/>
    <cellStyle name="RIGs input totals 2 4 2 2 2 34" xfId="33320"/>
    <cellStyle name="RIGs input totals 2 4 2 2 2 4" xfId="33321"/>
    <cellStyle name="RIGs input totals 2 4 2 2 2 5" xfId="33322"/>
    <cellStyle name="RIGs input totals 2 4 2 2 2 6" xfId="33323"/>
    <cellStyle name="RIGs input totals 2 4 2 2 2 7" xfId="33324"/>
    <cellStyle name="RIGs input totals 2 4 2 2 2 8" xfId="33325"/>
    <cellStyle name="RIGs input totals 2 4 2 2 2 9" xfId="33326"/>
    <cellStyle name="RIGs input totals 2 4 2 2 20" xfId="33327"/>
    <cellStyle name="RIGs input totals 2 4 2 2 21" xfId="33328"/>
    <cellStyle name="RIGs input totals 2 4 2 2 22" xfId="33329"/>
    <cellStyle name="RIGs input totals 2 4 2 2 23" xfId="33330"/>
    <cellStyle name="RIGs input totals 2 4 2 2 24" xfId="33331"/>
    <cellStyle name="RIGs input totals 2 4 2 2 25" xfId="33332"/>
    <cellStyle name="RIGs input totals 2 4 2 2 26" xfId="33333"/>
    <cellStyle name="RIGs input totals 2 4 2 2 27" xfId="33334"/>
    <cellStyle name="RIGs input totals 2 4 2 2 28" xfId="33335"/>
    <cellStyle name="RIGs input totals 2 4 2 2 29" xfId="33336"/>
    <cellStyle name="RIGs input totals 2 4 2 2 3" xfId="33337"/>
    <cellStyle name="RIGs input totals 2 4 2 2 3 10" xfId="33338"/>
    <cellStyle name="RIGs input totals 2 4 2 2 3 11" xfId="33339"/>
    <cellStyle name="RIGs input totals 2 4 2 2 3 12" xfId="33340"/>
    <cellStyle name="RIGs input totals 2 4 2 2 3 13" xfId="33341"/>
    <cellStyle name="RIGs input totals 2 4 2 2 3 2" xfId="33342"/>
    <cellStyle name="RIGs input totals 2 4 2 2 3 3" xfId="33343"/>
    <cellStyle name="RIGs input totals 2 4 2 2 3 4" xfId="33344"/>
    <cellStyle name="RIGs input totals 2 4 2 2 3 5" xfId="33345"/>
    <cellStyle name="RIGs input totals 2 4 2 2 3 6" xfId="33346"/>
    <cellStyle name="RIGs input totals 2 4 2 2 3 7" xfId="33347"/>
    <cellStyle name="RIGs input totals 2 4 2 2 3 8" xfId="33348"/>
    <cellStyle name="RIGs input totals 2 4 2 2 3 9" xfId="33349"/>
    <cellStyle name="RIGs input totals 2 4 2 2 30" xfId="33350"/>
    <cellStyle name="RIGs input totals 2 4 2 2 31" xfId="33351"/>
    <cellStyle name="RIGs input totals 2 4 2 2 4" xfId="33352"/>
    <cellStyle name="RIGs input totals 2 4 2 2 5" xfId="33353"/>
    <cellStyle name="RIGs input totals 2 4 2 2 6" xfId="33354"/>
    <cellStyle name="RIGs input totals 2 4 2 2 7" xfId="33355"/>
    <cellStyle name="RIGs input totals 2 4 2 2 8" xfId="33356"/>
    <cellStyle name="RIGs input totals 2 4 2 2 9" xfId="33357"/>
    <cellStyle name="RIGs input totals 2 4 2 2_4 28 1_Asst_Health_Crit_AllTO_RIIO_20110714pm" xfId="33358"/>
    <cellStyle name="RIGs input totals 2 4 2 20" xfId="33359"/>
    <cellStyle name="RIGs input totals 2 4 2 21" xfId="33360"/>
    <cellStyle name="RIGs input totals 2 4 2 22" xfId="33361"/>
    <cellStyle name="RIGs input totals 2 4 2 23" xfId="33362"/>
    <cellStyle name="RIGs input totals 2 4 2 24" xfId="33363"/>
    <cellStyle name="RIGs input totals 2 4 2 25" xfId="33364"/>
    <cellStyle name="RIGs input totals 2 4 2 26" xfId="33365"/>
    <cellStyle name="RIGs input totals 2 4 2 27" xfId="33366"/>
    <cellStyle name="RIGs input totals 2 4 2 28" xfId="33367"/>
    <cellStyle name="RIGs input totals 2 4 2 29" xfId="33368"/>
    <cellStyle name="RIGs input totals 2 4 2 3" xfId="33369"/>
    <cellStyle name="RIGs input totals 2 4 2 3 10" xfId="33370"/>
    <cellStyle name="RIGs input totals 2 4 2 3 11" xfId="33371"/>
    <cellStyle name="RIGs input totals 2 4 2 3 12" xfId="33372"/>
    <cellStyle name="RIGs input totals 2 4 2 3 13" xfId="33373"/>
    <cellStyle name="RIGs input totals 2 4 2 3 14" xfId="33374"/>
    <cellStyle name="RIGs input totals 2 4 2 3 15" xfId="33375"/>
    <cellStyle name="RIGs input totals 2 4 2 3 16" xfId="33376"/>
    <cellStyle name="RIGs input totals 2 4 2 3 17" xfId="33377"/>
    <cellStyle name="RIGs input totals 2 4 2 3 18" xfId="33378"/>
    <cellStyle name="RIGs input totals 2 4 2 3 19" xfId="33379"/>
    <cellStyle name="RIGs input totals 2 4 2 3 2" xfId="33380"/>
    <cellStyle name="RIGs input totals 2 4 2 3 2 10" xfId="33381"/>
    <cellStyle name="RIGs input totals 2 4 2 3 2 11" xfId="33382"/>
    <cellStyle name="RIGs input totals 2 4 2 3 2 12" xfId="33383"/>
    <cellStyle name="RIGs input totals 2 4 2 3 2 13" xfId="33384"/>
    <cellStyle name="RIGs input totals 2 4 2 3 2 2" xfId="33385"/>
    <cellStyle name="RIGs input totals 2 4 2 3 2 3" xfId="33386"/>
    <cellStyle name="RIGs input totals 2 4 2 3 2 4" xfId="33387"/>
    <cellStyle name="RIGs input totals 2 4 2 3 2 5" xfId="33388"/>
    <cellStyle name="RIGs input totals 2 4 2 3 2 6" xfId="33389"/>
    <cellStyle name="RIGs input totals 2 4 2 3 2 7" xfId="33390"/>
    <cellStyle name="RIGs input totals 2 4 2 3 2 8" xfId="33391"/>
    <cellStyle name="RIGs input totals 2 4 2 3 2 9" xfId="33392"/>
    <cellStyle name="RIGs input totals 2 4 2 3 20" xfId="33393"/>
    <cellStyle name="RIGs input totals 2 4 2 3 21" xfId="33394"/>
    <cellStyle name="RIGs input totals 2 4 2 3 22" xfId="33395"/>
    <cellStyle name="RIGs input totals 2 4 2 3 23" xfId="33396"/>
    <cellStyle name="RIGs input totals 2 4 2 3 24" xfId="33397"/>
    <cellStyle name="RIGs input totals 2 4 2 3 25" xfId="33398"/>
    <cellStyle name="RIGs input totals 2 4 2 3 26" xfId="33399"/>
    <cellStyle name="RIGs input totals 2 4 2 3 27" xfId="33400"/>
    <cellStyle name="RIGs input totals 2 4 2 3 28" xfId="33401"/>
    <cellStyle name="RIGs input totals 2 4 2 3 29" xfId="33402"/>
    <cellStyle name="RIGs input totals 2 4 2 3 3" xfId="33403"/>
    <cellStyle name="RIGs input totals 2 4 2 3 30" xfId="33404"/>
    <cellStyle name="RIGs input totals 2 4 2 3 4" xfId="33405"/>
    <cellStyle name="RIGs input totals 2 4 2 3 5" xfId="33406"/>
    <cellStyle name="RIGs input totals 2 4 2 3 6" xfId="33407"/>
    <cellStyle name="RIGs input totals 2 4 2 3 7" xfId="33408"/>
    <cellStyle name="RIGs input totals 2 4 2 3 8" xfId="33409"/>
    <cellStyle name="RIGs input totals 2 4 2 3 9" xfId="33410"/>
    <cellStyle name="RIGs input totals 2 4 2 30" xfId="33411"/>
    <cellStyle name="RIGs input totals 2 4 2 31" xfId="33412"/>
    <cellStyle name="RIGs input totals 2 4 2 32" xfId="33413"/>
    <cellStyle name="RIGs input totals 2 4 2 33" xfId="33414"/>
    <cellStyle name="RIGs input totals 2 4 2 4" xfId="33415"/>
    <cellStyle name="RIGs input totals 2 4 2 4 10" xfId="33416"/>
    <cellStyle name="RIGs input totals 2 4 2 4 11" xfId="33417"/>
    <cellStyle name="RIGs input totals 2 4 2 4 12" xfId="33418"/>
    <cellStyle name="RIGs input totals 2 4 2 4 13" xfId="33419"/>
    <cellStyle name="RIGs input totals 2 4 2 4 14" xfId="33420"/>
    <cellStyle name="RIGs input totals 2 4 2 4 15" xfId="33421"/>
    <cellStyle name="RIGs input totals 2 4 2 4 16" xfId="33422"/>
    <cellStyle name="RIGs input totals 2 4 2 4 17" xfId="33423"/>
    <cellStyle name="RIGs input totals 2 4 2 4 18" xfId="33424"/>
    <cellStyle name="RIGs input totals 2 4 2 4 19" xfId="33425"/>
    <cellStyle name="RIGs input totals 2 4 2 4 2" xfId="33426"/>
    <cellStyle name="RIGs input totals 2 4 2 4 2 10" xfId="33427"/>
    <cellStyle name="RIGs input totals 2 4 2 4 2 11" xfId="33428"/>
    <cellStyle name="RIGs input totals 2 4 2 4 2 12" xfId="33429"/>
    <cellStyle name="RIGs input totals 2 4 2 4 2 13" xfId="33430"/>
    <cellStyle name="RIGs input totals 2 4 2 4 2 2" xfId="33431"/>
    <cellStyle name="RIGs input totals 2 4 2 4 2 3" xfId="33432"/>
    <cellStyle name="RIGs input totals 2 4 2 4 2 4" xfId="33433"/>
    <cellStyle name="RIGs input totals 2 4 2 4 2 5" xfId="33434"/>
    <cellStyle name="RIGs input totals 2 4 2 4 2 6" xfId="33435"/>
    <cellStyle name="RIGs input totals 2 4 2 4 2 7" xfId="33436"/>
    <cellStyle name="RIGs input totals 2 4 2 4 2 8" xfId="33437"/>
    <cellStyle name="RIGs input totals 2 4 2 4 2 9" xfId="33438"/>
    <cellStyle name="RIGs input totals 2 4 2 4 20" xfId="33439"/>
    <cellStyle name="RIGs input totals 2 4 2 4 21" xfId="33440"/>
    <cellStyle name="RIGs input totals 2 4 2 4 22" xfId="33441"/>
    <cellStyle name="RIGs input totals 2 4 2 4 23" xfId="33442"/>
    <cellStyle name="RIGs input totals 2 4 2 4 24" xfId="33443"/>
    <cellStyle name="RIGs input totals 2 4 2 4 25" xfId="33444"/>
    <cellStyle name="RIGs input totals 2 4 2 4 26" xfId="33445"/>
    <cellStyle name="RIGs input totals 2 4 2 4 27" xfId="33446"/>
    <cellStyle name="RIGs input totals 2 4 2 4 28" xfId="33447"/>
    <cellStyle name="RIGs input totals 2 4 2 4 29" xfId="33448"/>
    <cellStyle name="RIGs input totals 2 4 2 4 3" xfId="33449"/>
    <cellStyle name="RIGs input totals 2 4 2 4 30" xfId="33450"/>
    <cellStyle name="RIGs input totals 2 4 2 4 4" xfId="33451"/>
    <cellStyle name="RIGs input totals 2 4 2 4 5" xfId="33452"/>
    <cellStyle name="RIGs input totals 2 4 2 4 6" xfId="33453"/>
    <cellStyle name="RIGs input totals 2 4 2 4 7" xfId="33454"/>
    <cellStyle name="RIGs input totals 2 4 2 4 8" xfId="33455"/>
    <cellStyle name="RIGs input totals 2 4 2 4 9" xfId="33456"/>
    <cellStyle name="RIGs input totals 2 4 2 5" xfId="33457"/>
    <cellStyle name="RIGs input totals 2 4 2 5 10" xfId="33458"/>
    <cellStyle name="RIGs input totals 2 4 2 5 11" xfId="33459"/>
    <cellStyle name="RIGs input totals 2 4 2 5 12" xfId="33460"/>
    <cellStyle name="RIGs input totals 2 4 2 5 13" xfId="33461"/>
    <cellStyle name="RIGs input totals 2 4 2 5 2" xfId="33462"/>
    <cellStyle name="RIGs input totals 2 4 2 5 3" xfId="33463"/>
    <cellStyle name="RIGs input totals 2 4 2 5 4" xfId="33464"/>
    <cellStyle name="RIGs input totals 2 4 2 5 5" xfId="33465"/>
    <cellStyle name="RIGs input totals 2 4 2 5 6" xfId="33466"/>
    <cellStyle name="RIGs input totals 2 4 2 5 7" xfId="33467"/>
    <cellStyle name="RIGs input totals 2 4 2 5 8" xfId="33468"/>
    <cellStyle name="RIGs input totals 2 4 2 5 9" xfId="33469"/>
    <cellStyle name="RIGs input totals 2 4 2 6" xfId="33470"/>
    <cellStyle name="RIGs input totals 2 4 2 7" xfId="33471"/>
    <cellStyle name="RIGs input totals 2 4 2 8" xfId="33472"/>
    <cellStyle name="RIGs input totals 2 4 2 9" xfId="33473"/>
    <cellStyle name="RIGs input totals 2 4 2_4 28 1_Asst_Health_Crit_AllTO_RIIO_20110714pm" xfId="33474"/>
    <cellStyle name="RIGs input totals 2 4 20" xfId="33475"/>
    <cellStyle name="RIGs input totals 2 4 21" xfId="33476"/>
    <cellStyle name="RIGs input totals 2 4 22" xfId="33477"/>
    <cellStyle name="RIGs input totals 2 4 23" xfId="33478"/>
    <cellStyle name="RIGs input totals 2 4 24" xfId="33479"/>
    <cellStyle name="RIGs input totals 2 4 25" xfId="33480"/>
    <cellStyle name="RIGs input totals 2 4 26" xfId="33481"/>
    <cellStyle name="RIGs input totals 2 4 27" xfId="33482"/>
    <cellStyle name="RIGs input totals 2 4 28" xfId="33483"/>
    <cellStyle name="RIGs input totals 2 4 29" xfId="33484"/>
    <cellStyle name="RIGs input totals 2 4 3" xfId="33485"/>
    <cellStyle name="RIGs input totals 2 4 3 10" xfId="33486"/>
    <cellStyle name="RIGs input totals 2 4 3 11" xfId="33487"/>
    <cellStyle name="RIGs input totals 2 4 3 12" xfId="33488"/>
    <cellStyle name="RIGs input totals 2 4 3 13" xfId="33489"/>
    <cellStyle name="RIGs input totals 2 4 3 14" xfId="33490"/>
    <cellStyle name="RIGs input totals 2 4 3 15" xfId="33491"/>
    <cellStyle name="RIGs input totals 2 4 3 16" xfId="33492"/>
    <cellStyle name="RIGs input totals 2 4 3 17" xfId="33493"/>
    <cellStyle name="RIGs input totals 2 4 3 18" xfId="33494"/>
    <cellStyle name="RIGs input totals 2 4 3 19" xfId="33495"/>
    <cellStyle name="RIGs input totals 2 4 3 2" xfId="33496"/>
    <cellStyle name="RIGs input totals 2 4 3 2 10" xfId="33497"/>
    <cellStyle name="RIGs input totals 2 4 3 2 11" xfId="33498"/>
    <cellStyle name="RIGs input totals 2 4 3 2 12" xfId="33499"/>
    <cellStyle name="RIGs input totals 2 4 3 2 13" xfId="33500"/>
    <cellStyle name="RIGs input totals 2 4 3 2 14" xfId="33501"/>
    <cellStyle name="RIGs input totals 2 4 3 2 15" xfId="33502"/>
    <cellStyle name="RIGs input totals 2 4 3 2 16" xfId="33503"/>
    <cellStyle name="RIGs input totals 2 4 3 2 17" xfId="33504"/>
    <cellStyle name="RIGs input totals 2 4 3 2 18" xfId="33505"/>
    <cellStyle name="RIGs input totals 2 4 3 2 19" xfId="33506"/>
    <cellStyle name="RIGs input totals 2 4 3 2 2" xfId="33507"/>
    <cellStyle name="RIGs input totals 2 4 3 2 2 10" xfId="33508"/>
    <cellStyle name="RIGs input totals 2 4 3 2 2 11" xfId="33509"/>
    <cellStyle name="RIGs input totals 2 4 3 2 2 12" xfId="33510"/>
    <cellStyle name="RIGs input totals 2 4 3 2 2 13" xfId="33511"/>
    <cellStyle name="RIGs input totals 2 4 3 2 2 14" xfId="33512"/>
    <cellStyle name="RIGs input totals 2 4 3 2 2 15" xfId="33513"/>
    <cellStyle name="RIGs input totals 2 4 3 2 2 16" xfId="33514"/>
    <cellStyle name="RIGs input totals 2 4 3 2 2 17" xfId="33515"/>
    <cellStyle name="RIGs input totals 2 4 3 2 2 18" xfId="33516"/>
    <cellStyle name="RIGs input totals 2 4 3 2 2 19" xfId="33517"/>
    <cellStyle name="RIGs input totals 2 4 3 2 2 2" xfId="33518"/>
    <cellStyle name="RIGs input totals 2 4 3 2 2 2 10" xfId="33519"/>
    <cellStyle name="RIGs input totals 2 4 3 2 2 2 11" xfId="33520"/>
    <cellStyle name="RIGs input totals 2 4 3 2 2 2 12" xfId="33521"/>
    <cellStyle name="RIGs input totals 2 4 3 2 2 2 13" xfId="33522"/>
    <cellStyle name="RIGs input totals 2 4 3 2 2 2 2" xfId="33523"/>
    <cellStyle name="RIGs input totals 2 4 3 2 2 2 3" xfId="33524"/>
    <cellStyle name="RIGs input totals 2 4 3 2 2 2 4" xfId="33525"/>
    <cellStyle name="RIGs input totals 2 4 3 2 2 2 5" xfId="33526"/>
    <cellStyle name="RIGs input totals 2 4 3 2 2 2 6" xfId="33527"/>
    <cellStyle name="RIGs input totals 2 4 3 2 2 2 7" xfId="33528"/>
    <cellStyle name="RIGs input totals 2 4 3 2 2 2 8" xfId="33529"/>
    <cellStyle name="RIGs input totals 2 4 3 2 2 2 9" xfId="33530"/>
    <cellStyle name="RIGs input totals 2 4 3 2 2 20" xfId="33531"/>
    <cellStyle name="RIGs input totals 2 4 3 2 2 21" xfId="33532"/>
    <cellStyle name="RIGs input totals 2 4 3 2 2 22" xfId="33533"/>
    <cellStyle name="RIGs input totals 2 4 3 2 2 23" xfId="33534"/>
    <cellStyle name="RIGs input totals 2 4 3 2 2 24" xfId="33535"/>
    <cellStyle name="RIGs input totals 2 4 3 2 2 25" xfId="33536"/>
    <cellStyle name="RIGs input totals 2 4 3 2 2 26" xfId="33537"/>
    <cellStyle name="RIGs input totals 2 4 3 2 2 27" xfId="33538"/>
    <cellStyle name="RIGs input totals 2 4 3 2 2 28" xfId="33539"/>
    <cellStyle name="RIGs input totals 2 4 3 2 2 29" xfId="33540"/>
    <cellStyle name="RIGs input totals 2 4 3 2 2 3" xfId="33541"/>
    <cellStyle name="RIGs input totals 2 4 3 2 2 30" xfId="33542"/>
    <cellStyle name="RIGs input totals 2 4 3 2 2 31" xfId="33543"/>
    <cellStyle name="RIGs input totals 2 4 3 2 2 32" xfId="33544"/>
    <cellStyle name="RIGs input totals 2 4 3 2 2 33" xfId="33545"/>
    <cellStyle name="RIGs input totals 2 4 3 2 2 34" xfId="33546"/>
    <cellStyle name="RIGs input totals 2 4 3 2 2 4" xfId="33547"/>
    <cellStyle name="RIGs input totals 2 4 3 2 2 5" xfId="33548"/>
    <cellStyle name="RIGs input totals 2 4 3 2 2 6" xfId="33549"/>
    <cellStyle name="RIGs input totals 2 4 3 2 2 7" xfId="33550"/>
    <cellStyle name="RIGs input totals 2 4 3 2 2 8" xfId="33551"/>
    <cellStyle name="RIGs input totals 2 4 3 2 2 9" xfId="33552"/>
    <cellStyle name="RIGs input totals 2 4 3 2 20" xfId="33553"/>
    <cellStyle name="RIGs input totals 2 4 3 2 21" xfId="33554"/>
    <cellStyle name="RIGs input totals 2 4 3 2 22" xfId="33555"/>
    <cellStyle name="RIGs input totals 2 4 3 2 23" xfId="33556"/>
    <cellStyle name="RIGs input totals 2 4 3 2 24" xfId="33557"/>
    <cellStyle name="RIGs input totals 2 4 3 2 25" xfId="33558"/>
    <cellStyle name="RIGs input totals 2 4 3 2 26" xfId="33559"/>
    <cellStyle name="RIGs input totals 2 4 3 2 27" xfId="33560"/>
    <cellStyle name="RIGs input totals 2 4 3 2 28" xfId="33561"/>
    <cellStyle name="RIGs input totals 2 4 3 2 29" xfId="33562"/>
    <cellStyle name="RIGs input totals 2 4 3 2 3" xfId="33563"/>
    <cellStyle name="RIGs input totals 2 4 3 2 3 10" xfId="33564"/>
    <cellStyle name="RIGs input totals 2 4 3 2 3 11" xfId="33565"/>
    <cellStyle name="RIGs input totals 2 4 3 2 3 12" xfId="33566"/>
    <cellStyle name="RIGs input totals 2 4 3 2 3 13" xfId="33567"/>
    <cellStyle name="RIGs input totals 2 4 3 2 3 2" xfId="33568"/>
    <cellStyle name="RIGs input totals 2 4 3 2 3 3" xfId="33569"/>
    <cellStyle name="RIGs input totals 2 4 3 2 3 4" xfId="33570"/>
    <cellStyle name="RIGs input totals 2 4 3 2 3 5" xfId="33571"/>
    <cellStyle name="RIGs input totals 2 4 3 2 3 6" xfId="33572"/>
    <cellStyle name="RIGs input totals 2 4 3 2 3 7" xfId="33573"/>
    <cellStyle name="RIGs input totals 2 4 3 2 3 8" xfId="33574"/>
    <cellStyle name="RIGs input totals 2 4 3 2 3 9" xfId="33575"/>
    <cellStyle name="RIGs input totals 2 4 3 2 30" xfId="33576"/>
    <cellStyle name="RIGs input totals 2 4 3 2 31" xfId="33577"/>
    <cellStyle name="RIGs input totals 2 4 3 2 4" xfId="33578"/>
    <cellStyle name="RIGs input totals 2 4 3 2 5" xfId="33579"/>
    <cellStyle name="RIGs input totals 2 4 3 2 6" xfId="33580"/>
    <cellStyle name="RIGs input totals 2 4 3 2 7" xfId="33581"/>
    <cellStyle name="RIGs input totals 2 4 3 2 8" xfId="33582"/>
    <cellStyle name="RIGs input totals 2 4 3 2 9" xfId="33583"/>
    <cellStyle name="RIGs input totals 2 4 3 2_4 28 1_Asst_Health_Crit_AllTO_RIIO_20110714pm" xfId="33584"/>
    <cellStyle name="RIGs input totals 2 4 3 20" xfId="33585"/>
    <cellStyle name="RIGs input totals 2 4 3 21" xfId="33586"/>
    <cellStyle name="RIGs input totals 2 4 3 22" xfId="33587"/>
    <cellStyle name="RIGs input totals 2 4 3 23" xfId="33588"/>
    <cellStyle name="RIGs input totals 2 4 3 24" xfId="33589"/>
    <cellStyle name="RIGs input totals 2 4 3 25" xfId="33590"/>
    <cellStyle name="RIGs input totals 2 4 3 26" xfId="33591"/>
    <cellStyle name="RIGs input totals 2 4 3 27" xfId="33592"/>
    <cellStyle name="RIGs input totals 2 4 3 28" xfId="33593"/>
    <cellStyle name="RIGs input totals 2 4 3 29" xfId="33594"/>
    <cellStyle name="RIGs input totals 2 4 3 3" xfId="33595"/>
    <cellStyle name="RIGs input totals 2 4 3 3 10" xfId="33596"/>
    <cellStyle name="RIGs input totals 2 4 3 3 11" xfId="33597"/>
    <cellStyle name="RIGs input totals 2 4 3 3 12" xfId="33598"/>
    <cellStyle name="RIGs input totals 2 4 3 3 13" xfId="33599"/>
    <cellStyle name="RIGs input totals 2 4 3 3 14" xfId="33600"/>
    <cellStyle name="RIGs input totals 2 4 3 3 15" xfId="33601"/>
    <cellStyle name="RIGs input totals 2 4 3 3 16" xfId="33602"/>
    <cellStyle name="RIGs input totals 2 4 3 3 17" xfId="33603"/>
    <cellStyle name="RIGs input totals 2 4 3 3 18" xfId="33604"/>
    <cellStyle name="RIGs input totals 2 4 3 3 19" xfId="33605"/>
    <cellStyle name="RIGs input totals 2 4 3 3 2" xfId="33606"/>
    <cellStyle name="RIGs input totals 2 4 3 3 2 10" xfId="33607"/>
    <cellStyle name="RIGs input totals 2 4 3 3 2 11" xfId="33608"/>
    <cellStyle name="RIGs input totals 2 4 3 3 2 12" xfId="33609"/>
    <cellStyle name="RIGs input totals 2 4 3 3 2 13" xfId="33610"/>
    <cellStyle name="RIGs input totals 2 4 3 3 2 2" xfId="33611"/>
    <cellStyle name="RIGs input totals 2 4 3 3 2 3" xfId="33612"/>
    <cellStyle name="RIGs input totals 2 4 3 3 2 4" xfId="33613"/>
    <cellStyle name="RIGs input totals 2 4 3 3 2 5" xfId="33614"/>
    <cellStyle name="RIGs input totals 2 4 3 3 2 6" xfId="33615"/>
    <cellStyle name="RIGs input totals 2 4 3 3 2 7" xfId="33616"/>
    <cellStyle name="RIGs input totals 2 4 3 3 2 8" xfId="33617"/>
    <cellStyle name="RIGs input totals 2 4 3 3 2 9" xfId="33618"/>
    <cellStyle name="RIGs input totals 2 4 3 3 20" xfId="33619"/>
    <cellStyle name="RIGs input totals 2 4 3 3 21" xfId="33620"/>
    <cellStyle name="RIGs input totals 2 4 3 3 22" xfId="33621"/>
    <cellStyle name="RIGs input totals 2 4 3 3 23" xfId="33622"/>
    <cellStyle name="RIGs input totals 2 4 3 3 24" xfId="33623"/>
    <cellStyle name="RIGs input totals 2 4 3 3 25" xfId="33624"/>
    <cellStyle name="RIGs input totals 2 4 3 3 26" xfId="33625"/>
    <cellStyle name="RIGs input totals 2 4 3 3 27" xfId="33626"/>
    <cellStyle name="RIGs input totals 2 4 3 3 28" xfId="33627"/>
    <cellStyle name="RIGs input totals 2 4 3 3 29" xfId="33628"/>
    <cellStyle name="RIGs input totals 2 4 3 3 3" xfId="33629"/>
    <cellStyle name="RIGs input totals 2 4 3 3 30" xfId="33630"/>
    <cellStyle name="RIGs input totals 2 4 3 3 4" xfId="33631"/>
    <cellStyle name="RIGs input totals 2 4 3 3 5" xfId="33632"/>
    <cellStyle name="RIGs input totals 2 4 3 3 6" xfId="33633"/>
    <cellStyle name="RIGs input totals 2 4 3 3 7" xfId="33634"/>
    <cellStyle name="RIGs input totals 2 4 3 3 8" xfId="33635"/>
    <cellStyle name="RIGs input totals 2 4 3 3 9" xfId="33636"/>
    <cellStyle name="RIGs input totals 2 4 3 30" xfId="33637"/>
    <cellStyle name="RIGs input totals 2 4 3 31" xfId="33638"/>
    <cellStyle name="RIGs input totals 2 4 3 32" xfId="33639"/>
    <cellStyle name="RIGs input totals 2 4 3 33" xfId="33640"/>
    <cellStyle name="RIGs input totals 2 4 3 4" xfId="33641"/>
    <cellStyle name="RIGs input totals 2 4 3 4 10" xfId="33642"/>
    <cellStyle name="RIGs input totals 2 4 3 4 11" xfId="33643"/>
    <cellStyle name="RIGs input totals 2 4 3 4 12" xfId="33644"/>
    <cellStyle name="RIGs input totals 2 4 3 4 13" xfId="33645"/>
    <cellStyle name="RIGs input totals 2 4 3 4 14" xfId="33646"/>
    <cellStyle name="RIGs input totals 2 4 3 4 15" xfId="33647"/>
    <cellStyle name="RIGs input totals 2 4 3 4 16" xfId="33648"/>
    <cellStyle name="RIGs input totals 2 4 3 4 17" xfId="33649"/>
    <cellStyle name="RIGs input totals 2 4 3 4 18" xfId="33650"/>
    <cellStyle name="RIGs input totals 2 4 3 4 19" xfId="33651"/>
    <cellStyle name="RIGs input totals 2 4 3 4 2" xfId="33652"/>
    <cellStyle name="RIGs input totals 2 4 3 4 2 10" xfId="33653"/>
    <cellStyle name="RIGs input totals 2 4 3 4 2 11" xfId="33654"/>
    <cellStyle name="RIGs input totals 2 4 3 4 2 12" xfId="33655"/>
    <cellStyle name="RIGs input totals 2 4 3 4 2 13" xfId="33656"/>
    <cellStyle name="RIGs input totals 2 4 3 4 2 2" xfId="33657"/>
    <cellStyle name="RIGs input totals 2 4 3 4 2 3" xfId="33658"/>
    <cellStyle name="RIGs input totals 2 4 3 4 2 4" xfId="33659"/>
    <cellStyle name="RIGs input totals 2 4 3 4 2 5" xfId="33660"/>
    <cellStyle name="RIGs input totals 2 4 3 4 2 6" xfId="33661"/>
    <cellStyle name="RIGs input totals 2 4 3 4 2 7" xfId="33662"/>
    <cellStyle name="RIGs input totals 2 4 3 4 2 8" xfId="33663"/>
    <cellStyle name="RIGs input totals 2 4 3 4 2 9" xfId="33664"/>
    <cellStyle name="RIGs input totals 2 4 3 4 20" xfId="33665"/>
    <cellStyle name="RIGs input totals 2 4 3 4 21" xfId="33666"/>
    <cellStyle name="RIGs input totals 2 4 3 4 22" xfId="33667"/>
    <cellStyle name="RIGs input totals 2 4 3 4 23" xfId="33668"/>
    <cellStyle name="RIGs input totals 2 4 3 4 24" xfId="33669"/>
    <cellStyle name="RIGs input totals 2 4 3 4 25" xfId="33670"/>
    <cellStyle name="RIGs input totals 2 4 3 4 26" xfId="33671"/>
    <cellStyle name="RIGs input totals 2 4 3 4 27" xfId="33672"/>
    <cellStyle name="RIGs input totals 2 4 3 4 28" xfId="33673"/>
    <cellStyle name="RIGs input totals 2 4 3 4 29" xfId="33674"/>
    <cellStyle name="RIGs input totals 2 4 3 4 3" xfId="33675"/>
    <cellStyle name="RIGs input totals 2 4 3 4 30" xfId="33676"/>
    <cellStyle name="RIGs input totals 2 4 3 4 4" xfId="33677"/>
    <cellStyle name="RIGs input totals 2 4 3 4 5" xfId="33678"/>
    <cellStyle name="RIGs input totals 2 4 3 4 6" xfId="33679"/>
    <cellStyle name="RIGs input totals 2 4 3 4 7" xfId="33680"/>
    <cellStyle name="RIGs input totals 2 4 3 4 8" xfId="33681"/>
    <cellStyle name="RIGs input totals 2 4 3 4 9" xfId="33682"/>
    <cellStyle name="RIGs input totals 2 4 3 5" xfId="33683"/>
    <cellStyle name="RIGs input totals 2 4 3 5 10" xfId="33684"/>
    <cellStyle name="RIGs input totals 2 4 3 5 11" xfId="33685"/>
    <cellStyle name="RIGs input totals 2 4 3 5 12" xfId="33686"/>
    <cellStyle name="RIGs input totals 2 4 3 5 13" xfId="33687"/>
    <cellStyle name="RIGs input totals 2 4 3 5 2" xfId="33688"/>
    <cellStyle name="RIGs input totals 2 4 3 5 3" xfId="33689"/>
    <cellStyle name="RIGs input totals 2 4 3 5 4" xfId="33690"/>
    <cellStyle name="RIGs input totals 2 4 3 5 5" xfId="33691"/>
    <cellStyle name="RIGs input totals 2 4 3 5 6" xfId="33692"/>
    <cellStyle name="RIGs input totals 2 4 3 5 7" xfId="33693"/>
    <cellStyle name="RIGs input totals 2 4 3 5 8" xfId="33694"/>
    <cellStyle name="RIGs input totals 2 4 3 5 9" xfId="33695"/>
    <cellStyle name="RIGs input totals 2 4 3 6" xfId="33696"/>
    <cellStyle name="RIGs input totals 2 4 3 7" xfId="33697"/>
    <cellStyle name="RIGs input totals 2 4 3 8" xfId="33698"/>
    <cellStyle name="RIGs input totals 2 4 3 9" xfId="33699"/>
    <cellStyle name="RIGs input totals 2 4 3_4 28 1_Asst_Health_Crit_AllTO_RIIO_20110714pm" xfId="33700"/>
    <cellStyle name="RIGs input totals 2 4 30" xfId="33701"/>
    <cellStyle name="RIGs input totals 2 4 31" xfId="33702"/>
    <cellStyle name="RIGs input totals 2 4 32" xfId="33703"/>
    <cellStyle name="RIGs input totals 2 4 33" xfId="33704"/>
    <cellStyle name="RIGs input totals 2 4 34" xfId="33705"/>
    <cellStyle name="RIGs input totals 2 4 35" xfId="33706"/>
    <cellStyle name="RIGs input totals 2 4 36" xfId="33707"/>
    <cellStyle name="RIGs input totals 2 4 37" xfId="33708"/>
    <cellStyle name="RIGs input totals 2 4 38" xfId="33709"/>
    <cellStyle name="RIGs input totals 2 4 39" xfId="33710"/>
    <cellStyle name="RIGs input totals 2 4 4" xfId="33711"/>
    <cellStyle name="RIGs input totals 2 4 4 10" xfId="33712"/>
    <cellStyle name="RIGs input totals 2 4 4 11" xfId="33713"/>
    <cellStyle name="RIGs input totals 2 4 4 12" xfId="33714"/>
    <cellStyle name="RIGs input totals 2 4 4 13" xfId="33715"/>
    <cellStyle name="RIGs input totals 2 4 4 14" xfId="33716"/>
    <cellStyle name="RIGs input totals 2 4 4 15" xfId="33717"/>
    <cellStyle name="RIGs input totals 2 4 4 16" xfId="33718"/>
    <cellStyle name="RIGs input totals 2 4 4 17" xfId="33719"/>
    <cellStyle name="RIGs input totals 2 4 4 18" xfId="33720"/>
    <cellStyle name="RIGs input totals 2 4 4 19" xfId="33721"/>
    <cellStyle name="RIGs input totals 2 4 4 2" xfId="33722"/>
    <cellStyle name="RIGs input totals 2 4 4 2 10" xfId="33723"/>
    <cellStyle name="RIGs input totals 2 4 4 2 11" xfId="33724"/>
    <cellStyle name="RIGs input totals 2 4 4 2 12" xfId="33725"/>
    <cellStyle name="RIGs input totals 2 4 4 2 13" xfId="33726"/>
    <cellStyle name="RIGs input totals 2 4 4 2 14" xfId="33727"/>
    <cellStyle name="RIGs input totals 2 4 4 2 15" xfId="33728"/>
    <cellStyle name="RIGs input totals 2 4 4 2 16" xfId="33729"/>
    <cellStyle name="RIGs input totals 2 4 4 2 17" xfId="33730"/>
    <cellStyle name="RIGs input totals 2 4 4 2 18" xfId="33731"/>
    <cellStyle name="RIGs input totals 2 4 4 2 19" xfId="33732"/>
    <cellStyle name="RIGs input totals 2 4 4 2 2" xfId="33733"/>
    <cellStyle name="RIGs input totals 2 4 4 2 2 10" xfId="33734"/>
    <cellStyle name="RIGs input totals 2 4 4 2 2 11" xfId="33735"/>
    <cellStyle name="RIGs input totals 2 4 4 2 2 12" xfId="33736"/>
    <cellStyle name="RIGs input totals 2 4 4 2 2 13" xfId="33737"/>
    <cellStyle name="RIGs input totals 2 4 4 2 2 2" xfId="33738"/>
    <cellStyle name="RIGs input totals 2 4 4 2 2 3" xfId="33739"/>
    <cellStyle name="RIGs input totals 2 4 4 2 2 4" xfId="33740"/>
    <cellStyle name="RIGs input totals 2 4 4 2 2 5" xfId="33741"/>
    <cellStyle name="RIGs input totals 2 4 4 2 2 6" xfId="33742"/>
    <cellStyle name="RIGs input totals 2 4 4 2 2 7" xfId="33743"/>
    <cellStyle name="RIGs input totals 2 4 4 2 2 8" xfId="33744"/>
    <cellStyle name="RIGs input totals 2 4 4 2 2 9" xfId="33745"/>
    <cellStyle name="RIGs input totals 2 4 4 2 20" xfId="33746"/>
    <cellStyle name="RIGs input totals 2 4 4 2 21" xfId="33747"/>
    <cellStyle name="RIGs input totals 2 4 4 2 22" xfId="33748"/>
    <cellStyle name="RIGs input totals 2 4 4 2 23" xfId="33749"/>
    <cellStyle name="RIGs input totals 2 4 4 2 24" xfId="33750"/>
    <cellStyle name="RIGs input totals 2 4 4 2 25" xfId="33751"/>
    <cellStyle name="RIGs input totals 2 4 4 2 26" xfId="33752"/>
    <cellStyle name="RIGs input totals 2 4 4 2 27" xfId="33753"/>
    <cellStyle name="RIGs input totals 2 4 4 2 28" xfId="33754"/>
    <cellStyle name="RIGs input totals 2 4 4 2 29" xfId="33755"/>
    <cellStyle name="RIGs input totals 2 4 4 2 3" xfId="33756"/>
    <cellStyle name="RIGs input totals 2 4 4 2 30" xfId="33757"/>
    <cellStyle name="RIGs input totals 2 4 4 2 31" xfId="33758"/>
    <cellStyle name="RIGs input totals 2 4 4 2 32" xfId="33759"/>
    <cellStyle name="RIGs input totals 2 4 4 2 33" xfId="33760"/>
    <cellStyle name="RIGs input totals 2 4 4 2 34" xfId="33761"/>
    <cellStyle name="RIGs input totals 2 4 4 2 4" xfId="33762"/>
    <cellStyle name="RIGs input totals 2 4 4 2 5" xfId="33763"/>
    <cellStyle name="RIGs input totals 2 4 4 2 6" xfId="33764"/>
    <cellStyle name="RIGs input totals 2 4 4 2 7" xfId="33765"/>
    <cellStyle name="RIGs input totals 2 4 4 2 8" xfId="33766"/>
    <cellStyle name="RIGs input totals 2 4 4 2 9" xfId="33767"/>
    <cellStyle name="RIGs input totals 2 4 4 20" xfId="33768"/>
    <cellStyle name="RIGs input totals 2 4 4 21" xfId="33769"/>
    <cellStyle name="RIGs input totals 2 4 4 22" xfId="33770"/>
    <cellStyle name="RIGs input totals 2 4 4 23" xfId="33771"/>
    <cellStyle name="RIGs input totals 2 4 4 24" xfId="33772"/>
    <cellStyle name="RIGs input totals 2 4 4 25" xfId="33773"/>
    <cellStyle name="RIGs input totals 2 4 4 26" xfId="33774"/>
    <cellStyle name="RIGs input totals 2 4 4 27" xfId="33775"/>
    <cellStyle name="RIGs input totals 2 4 4 28" xfId="33776"/>
    <cellStyle name="RIGs input totals 2 4 4 29" xfId="33777"/>
    <cellStyle name="RIGs input totals 2 4 4 3" xfId="33778"/>
    <cellStyle name="RIGs input totals 2 4 4 3 10" xfId="33779"/>
    <cellStyle name="RIGs input totals 2 4 4 3 11" xfId="33780"/>
    <cellStyle name="RIGs input totals 2 4 4 3 12" xfId="33781"/>
    <cellStyle name="RIGs input totals 2 4 4 3 13" xfId="33782"/>
    <cellStyle name="RIGs input totals 2 4 4 3 2" xfId="33783"/>
    <cellStyle name="RIGs input totals 2 4 4 3 3" xfId="33784"/>
    <cellStyle name="RIGs input totals 2 4 4 3 4" xfId="33785"/>
    <cellStyle name="RIGs input totals 2 4 4 3 5" xfId="33786"/>
    <cellStyle name="RIGs input totals 2 4 4 3 6" xfId="33787"/>
    <cellStyle name="RIGs input totals 2 4 4 3 7" xfId="33788"/>
    <cellStyle name="RIGs input totals 2 4 4 3 8" xfId="33789"/>
    <cellStyle name="RIGs input totals 2 4 4 3 9" xfId="33790"/>
    <cellStyle name="RIGs input totals 2 4 4 30" xfId="33791"/>
    <cellStyle name="RIGs input totals 2 4 4 31" xfId="33792"/>
    <cellStyle name="RIGs input totals 2 4 4 32" xfId="33793"/>
    <cellStyle name="RIGs input totals 2 4 4 33" xfId="33794"/>
    <cellStyle name="RIGs input totals 2 4 4 34" xfId="33795"/>
    <cellStyle name="RIGs input totals 2 4 4 35" xfId="33796"/>
    <cellStyle name="RIGs input totals 2 4 4 4" xfId="33797"/>
    <cellStyle name="RIGs input totals 2 4 4 5" xfId="33798"/>
    <cellStyle name="RIGs input totals 2 4 4 6" xfId="33799"/>
    <cellStyle name="RIGs input totals 2 4 4 7" xfId="33800"/>
    <cellStyle name="RIGs input totals 2 4 4 8" xfId="33801"/>
    <cellStyle name="RIGs input totals 2 4 4 9" xfId="33802"/>
    <cellStyle name="RIGs input totals 2 4 4_4 28 1_Asst_Health_Crit_AllTO_RIIO_20110714pm" xfId="33803"/>
    <cellStyle name="RIGs input totals 2 4 40" xfId="33804"/>
    <cellStyle name="RIGs input totals 2 4 5" xfId="33805"/>
    <cellStyle name="RIGs input totals 2 4 5 10" xfId="33806"/>
    <cellStyle name="RIGs input totals 2 4 5 11" xfId="33807"/>
    <cellStyle name="RIGs input totals 2 4 5 12" xfId="33808"/>
    <cellStyle name="RIGs input totals 2 4 5 13" xfId="33809"/>
    <cellStyle name="RIGs input totals 2 4 5 14" xfId="33810"/>
    <cellStyle name="RIGs input totals 2 4 5 15" xfId="33811"/>
    <cellStyle name="RIGs input totals 2 4 5 16" xfId="33812"/>
    <cellStyle name="RIGs input totals 2 4 5 17" xfId="33813"/>
    <cellStyle name="RIGs input totals 2 4 5 18" xfId="33814"/>
    <cellStyle name="RIGs input totals 2 4 5 19" xfId="33815"/>
    <cellStyle name="RIGs input totals 2 4 5 2" xfId="33816"/>
    <cellStyle name="RIGs input totals 2 4 5 2 10" xfId="33817"/>
    <cellStyle name="RIGs input totals 2 4 5 2 11" xfId="33818"/>
    <cellStyle name="RIGs input totals 2 4 5 2 12" xfId="33819"/>
    <cellStyle name="RIGs input totals 2 4 5 2 13" xfId="33820"/>
    <cellStyle name="RIGs input totals 2 4 5 2 2" xfId="33821"/>
    <cellStyle name="RIGs input totals 2 4 5 2 3" xfId="33822"/>
    <cellStyle name="RIGs input totals 2 4 5 2 4" xfId="33823"/>
    <cellStyle name="RIGs input totals 2 4 5 2 5" xfId="33824"/>
    <cellStyle name="RIGs input totals 2 4 5 2 6" xfId="33825"/>
    <cellStyle name="RIGs input totals 2 4 5 2 7" xfId="33826"/>
    <cellStyle name="RIGs input totals 2 4 5 2 8" xfId="33827"/>
    <cellStyle name="RIGs input totals 2 4 5 2 9" xfId="33828"/>
    <cellStyle name="RIGs input totals 2 4 5 20" xfId="33829"/>
    <cellStyle name="RIGs input totals 2 4 5 21" xfId="33830"/>
    <cellStyle name="RIGs input totals 2 4 5 22" xfId="33831"/>
    <cellStyle name="RIGs input totals 2 4 5 23" xfId="33832"/>
    <cellStyle name="RIGs input totals 2 4 5 24" xfId="33833"/>
    <cellStyle name="RIGs input totals 2 4 5 25" xfId="33834"/>
    <cellStyle name="RIGs input totals 2 4 5 26" xfId="33835"/>
    <cellStyle name="RIGs input totals 2 4 5 27" xfId="33836"/>
    <cellStyle name="RIGs input totals 2 4 5 28" xfId="33837"/>
    <cellStyle name="RIGs input totals 2 4 5 29" xfId="33838"/>
    <cellStyle name="RIGs input totals 2 4 5 3" xfId="33839"/>
    <cellStyle name="RIGs input totals 2 4 5 30" xfId="33840"/>
    <cellStyle name="RIGs input totals 2 4 5 31" xfId="33841"/>
    <cellStyle name="RIGs input totals 2 4 5 32" xfId="33842"/>
    <cellStyle name="RIGs input totals 2 4 5 33" xfId="33843"/>
    <cellStyle name="RIGs input totals 2 4 5 34" xfId="33844"/>
    <cellStyle name="RIGs input totals 2 4 5 4" xfId="33845"/>
    <cellStyle name="RIGs input totals 2 4 5 5" xfId="33846"/>
    <cellStyle name="RIGs input totals 2 4 5 6" xfId="33847"/>
    <cellStyle name="RIGs input totals 2 4 5 7" xfId="33848"/>
    <cellStyle name="RIGs input totals 2 4 5 8" xfId="33849"/>
    <cellStyle name="RIGs input totals 2 4 5 9" xfId="33850"/>
    <cellStyle name="RIGs input totals 2 4 6" xfId="33851"/>
    <cellStyle name="RIGs input totals 2 4 6 10" xfId="33852"/>
    <cellStyle name="RIGs input totals 2 4 6 11" xfId="33853"/>
    <cellStyle name="RIGs input totals 2 4 6 12" xfId="33854"/>
    <cellStyle name="RIGs input totals 2 4 6 13" xfId="33855"/>
    <cellStyle name="RIGs input totals 2 4 6 14" xfId="33856"/>
    <cellStyle name="RIGs input totals 2 4 6 15" xfId="33857"/>
    <cellStyle name="RIGs input totals 2 4 6 16" xfId="33858"/>
    <cellStyle name="RIGs input totals 2 4 6 17" xfId="33859"/>
    <cellStyle name="RIGs input totals 2 4 6 18" xfId="33860"/>
    <cellStyle name="RIGs input totals 2 4 6 19" xfId="33861"/>
    <cellStyle name="RIGs input totals 2 4 6 2" xfId="33862"/>
    <cellStyle name="RIGs input totals 2 4 6 2 10" xfId="33863"/>
    <cellStyle name="RIGs input totals 2 4 6 2 11" xfId="33864"/>
    <cellStyle name="RIGs input totals 2 4 6 2 12" xfId="33865"/>
    <cellStyle name="RIGs input totals 2 4 6 2 13" xfId="33866"/>
    <cellStyle name="RIGs input totals 2 4 6 2 2" xfId="33867"/>
    <cellStyle name="RIGs input totals 2 4 6 2 3" xfId="33868"/>
    <cellStyle name="RIGs input totals 2 4 6 2 4" xfId="33869"/>
    <cellStyle name="RIGs input totals 2 4 6 2 5" xfId="33870"/>
    <cellStyle name="RIGs input totals 2 4 6 2 6" xfId="33871"/>
    <cellStyle name="RIGs input totals 2 4 6 2 7" xfId="33872"/>
    <cellStyle name="RIGs input totals 2 4 6 2 8" xfId="33873"/>
    <cellStyle name="RIGs input totals 2 4 6 2 9" xfId="33874"/>
    <cellStyle name="RIGs input totals 2 4 6 20" xfId="33875"/>
    <cellStyle name="RIGs input totals 2 4 6 21" xfId="33876"/>
    <cellStyle name="RIGs input totals 2 4 6 22" xfId="33877"/>
    <cellStyle name="RIGs input totals 2 4 6 23" xfId="33878"/>
    <cellStyle name="RIGs input totals 2 4 6 24" xfId="33879"/>
    <cellStyle name="RIGs input totals 2 4 6 25" xfId="33880"/>
    <cellStyle name="RIGs input totals 2 4 6 26" xfId="33881"/>
    <cellStyle name="RIGs input totals 2 4 6 27" xfId="33882"/>
    <cellStyle name="RIGs input totals 2 4 6 28" xfId="33883"/>
    <cellStyle name="RIGs input totals 2 4 6 29" xfId="33884"/>
    <cellStyle name="RIGs input totals 2 4 6 3" xfId="33885"/>
    <cellStyle name="RIGs input totals 2 4 6 30" xfId="33886"/>
    <cellStyle name="RIGs input totals 2 4 6 31" xfId="33887"/>
    <cellStyle name="RIGs input totals 2 4 6 32" xfId="33888"/>
    <cellStyle name="RIGs input totals 2 4 6 33" xfId="33889"/>
    <cellStyle name="RIGs input totals 2 4 6 34" xfId="33890"/>
    <cellStyle name="RIGs input totals 2 4 6 4" xfId="33891"/>
    <cellStyle name="RIGs input totals 2 4 6 5" xfId="33892"/>
    <cellStyle name="RIGs input totals 2 4 6 6" xfId="33893"/>
    <cellStyle name="RIGs input totals 2 4 6 7" xfId="33894"/>
    <cellStyle name="RIGs input totals 2 4 6 8" xfId="33895"/>
    <cellStyle name="RIGs input totals 2 4 6 9" xfId="33896"/>
    <cellStyle name="RIGs input totals 2 4 7" xfId="33897"/>
    <cellStyle name="RIGs input totals 2 4 7 10" xfId="33898"/>
    <cellStyle name="RIGs input totals 2 4 7 11" xfId="33899"/>
    <cellStyle name="RIGs input totals 2 4 7 12" xfId="33900"/>
    <cellStyle name="RIGs input totals 2 4 7 13" xfId="33901"/>
    <cellStyle name="RIGs input totals 2 4 7 2" xfId="33902"/>
    <cellStyle name="RIGs input totals 2 4 7 3" xfId="33903"/>
    <cellStyle name="RIGs input totals 2 4 7 4" xfId="33904"/>
    <cellStyle name="RIGs input totals 2 4 7 5" xfId="33905"/>
    <cellStyle name="RIGs input totals 2 4 7 6" xfId="33906"/>
    <cellStyle name="RIGs input totals 2 4 7 7" xfId="33907"/>
    <cellStyle name="RIGs input totals 2 4 7 8" xfId="33908"/>
    <cellStyle name="RIGs input totals 2 4 7 9" xfId="33909"/>
    <cellStyle name="RIGs input totals 2 4 8" xfId="33910"/>
    <cellStyle name="RIGs input totals 2 4 9" xfId="33911"/>
    <cellStyle name="RIGs input totals 2 4_3.15 Additional Data" xfId="42408"/>
    <cellStyle name="RIGs input totals 2 40" xfId="33912"/>
    <cellStyle name="RIGs input totals 2 41" xfId="33913"/>
    <cellStyle name="RIGs input totals 2 42" xfId="33914"/>
    <cellStyle name="RIGs input totals 2 43" xfId="33915"/>
    <cellStyle name="RIGs input totals 2 44" xfId="33916"/>
    <cellStyle name="RIGs input totals 2 45" xfId="33917"/>
    <cellStyle name="RIGs input totals 2 5" xfId="33918"/>
    <cellStyle name="RIGs input totals 2 5 10" xfId="33919"/>
    <cellStyle name="RIGs input totals 2 5 11" xfId="33920"/>
    <cellStyle name="RIGs input totals 2 5 12" xfId="33921"/>
    <cellStyle name="RIGs input totals 2 5 13" xfId="33922"/>
    <cellStyle name="RIGs input totals 2 5 14" xfId="33923"/>
    <cellStyle name="RIGs input totals 2 5 15" xfId="33924"/>
    <cellStyle name="RIGs input totals 2 5 16" xfId="33925"/>
    <cellStyle name="RIGs input totals 2 5 17" xfId="33926"/>
    <cellStyle name="RIGs input totals 2 5 18" xfId="33927"/>
    <cellStyle name="RIGs input totals 2 5 19" xfId="33928"/>
    <cellStyle name="RIGs input totals 2 5 2" xfId="33929"/>
    <cellStyle name="RIGs input totals 2 5 2 10" xfId="33930"/>
    <cellStyle name="RIGs input totals 2 5 2 11" xfId="33931"/>
    <cellStyle name="RIGs input totals 2 5 2 12" xfId="33932"/>
    <cellStyle name="RIGs input totals 2 5 2 13" xfId="33933"/>
    <cellStyle name="RIGs input totals 2 5 2 14" xfId="33934"/>
    <cellStyle name="RIGs input totals 2 5 2 15" xfId="33935"/>
    <cellStyle name="RIGs input totals 2 5 2 16" xfId="33936"/>
    <cellStyle name="RIGs input totals 2 5 2 17" xfId="33937"/>
    <cellStyle name="RIGs input totals 2 5 2 18" xfId="33938"/>
    <cellStyle name="RIGs input totals 2 5 2 19" xfId="33939"/>
    <cellStyle name="RIGs input totals 2 5 2 2" xfId="33940"/>
    <cellStyle name="RIGs input totals 2 5 2 2 10" xfId="33941"/>
    <cellStyle name="RIGs input totals 2 5 2 2 11" xfId="33942"/>
    <cellStyle name="RIGs input totals 2 5 2 2 12" xfId="33943"/>
    <cellStyle name="RIGs input totals 2 5 2 2 13" xfId="33944"/>
    <cellStyle name="RIGs input totals 2 5 2 2 14" xfId="33945"/>
    <cellStyle name="RIGs input totals 2 5 2 2 15" xfId="33946"/>
    <cellStyle name="RIGs input totals 2 5 2 2 16" xfId="33947"/>
    <cellStyle name="RIGs input totals 2 5 2 2 17" xfId="33948"/>
    <cellStyle name="RIGs input totals 2 5 2 2 18" xfId="33949"/>
    <cellStyle name="RIGs input totals 2 5 2 2 19" xfId="33950"/>
    <cellStyle name="RIGs input totals 2 5 2 2 2" xfId="33951"/>
    <cellStyle name="RIGs input totals 2 5 2 2 2 10" xfId="33952"/>
    <cellStyle name="RIGs input totals 2 5 2 2 2 11" xfId="33953"/>
    <cellStyle name="RIGs input totals 2 5 2 2 2 12" xfId="33954"/>
    <cellStyle name="RIGs input totals 2 5 2 2 2 13" xfId="33955"/>
    <cellStyle name="RIGs input totals 2 5 2 2 2 14" xfId="33956"/>
    <cellStyle name="RIGs input totals 2 5 2 2 2 15" xfId="33957"/>
    <cellStyle name="RIGs input totals 2 5 2 2 2 16" xfId="33958"/>
    <cellStyle name="RIGs input totals 2 5 2 2 2 17" xfId="33959"/>
    <cellStyle name="RIGs input totals 2 5 2 2 2 18" xfId="33960"/>
    <cellStyle name="RIGs input totals 2 5 2 2 2 19" xfId="33961"/>
    <cellStyle name="RIGs input totals 2 5 2 2 2 2" xfId="33962"/>
    <cellStyle name="RIGs input totals 2 5 2 2 2 2 10" xfId="33963"/>
    <cellStyle name="RIGs input totals 2 5 2 2 2 2 11" xfId="33964"/>
    <cellStyle name="RIGs input totals 2 5 2 2 2 2 12" xfId="33965"/>
    <cellStyle name="RIGs input totals 2 5 2 2 2 2 13" xfId="33966"/>
    <cellStyle name="RIGs input totals 2 5 2 2 2 2 2" xfId="33967"/>
    <cellStyle name="RIGs input totals 2 5 2 2 2 2 3" xfId="33968"/>
    <cellStyle name="RIGs input totals 2 5 2 2 2 2 4" xfId="33969"/>
    <cellStyle name="RIGs input totals 2 5 2 2 2 2 5" xfId="33970"/>
    <cellStyle name="RIGs input totals 2 5 2 2 2 2 6" xfId="33971"/>
    <cellStyle name="RIGs input totals 2 5 2 2 2 2 7" xfId="33972"/>
    <cellStyle name="RIGs input totals 2 5 2 2 2 2 8" xfId="33973"/>
    <cellStyle name="RIGs input totals 2 5 2 2 2 2 9" xfId="33974"/>
    <cellStyle name="RIGs input totals 2 5 2 2 2 20" xfId="33975"/>
    <cellStyle name="RIGs input totals 2 5 2 2 2 21" xfId="33976"/>
    <cellStyle name="RIGs input totals 2 5 2 2 2 22" xfId="33977"/>
    <cellStyle name="RIGs input totals 2 5 2 2 2 23" xfId="33978"/>
    <cellStyle name="RIGs input totals 2 5 2 2 2 24" xfId="33979"/>
    <cellStyle name="RIGs input totals 2 5 2 2 2 25" xfId="33980"/>
    <cellStyle name="RIGs input totals 2 5 2 2 2 26" xfId="33981"/>
    <cellStyle name="RIGs input totals 2 5 2 2 2 27" xfId="33982"/>
    <cellStyle name="RIGs input totals 2 5 2 2 2 28" xfId="33983"/>
    <cellStyle name="RIGs input totals 2 5 2 2 2 29" xfId="33984"/>
    <cellStyle name="RIGs input totals 2 5 2 2 2 3" xfId="33985"/>
    <cellStyle name="RIGs input totals 2 5 2 2 2 30" xfId="33986"/>
    <cellStyle name="RIGs input totals 2 5 2 2 2 31" xfId="33987"/>
    <cellStyle name="RIGs input totals 2 5 2 2 2 32" xfId="33988"/>
    <cellStyle name="RIGs input totals 2 5 2 2 2 33" xfId="33989"/>
    <cellStyle name="RIGs input totals 2 5 2 2 2 34" xfId="33990"/>
    <cellStyle name="RIGs input totals 2 5 2 2 2 4" xfId="33991"/>
    <cellStyle name="RIGs input totals 2 5 2 2 2 5" xfId="33992"/>
    <cellStyle name="RIGs input totals 2 5 2 2 2 6" xfId="33993"/>
    <cellStyle name="RIGs input totals 2 5 2 2 2 7" xfId="33994"/>
    <cellStyle name="RIGs input totals 2 5 2 2 2 8" xfId="33995"/>
    <cellStyle name="RIGs input totals 2 5 2 2 2 9" xfId="33996"/>
    <cellStyle name="RIGs input totals 2 5 2 2 20" xfId="33997"/>
    <cellStyle name="RIGs input totals 2 5 2 2 21" xfId="33998"/>
    <cellStyle name="RIGs input totals 2 5 2 2 22" xfId="33999"/>
    <cellStyle name="RIGs input totals 2 5 2 2 23" xfId="34000"/>
    <cellStyle name="RIGs input totals 2 5 2 2 24" xfId="34001"/>
    <cellStyle name="RIGs input totals 2 5 2 2 25" xfId="34002"/>
    <cellStyle name="RIGs input totals 2 5 2 2 26" xfId="34003"/>
    <cellStyle name="RIGs input totals 2 5 2 2 27" xfId="34004"/>
    <cellStyle name="RIGs input totals 2 5 2 2 28" xfId="34005"/>
    <cellStyle name="RIGs input totals 2 5 2 2 29" xfId="34006"/>
    <cellStyle name="RIGs input totals 2 5 2 2 3" xfId="34007"/>
    <cellStyle name="RIGs input totals 2 5 2 2 3 10" xfId="34008"/>
    <cellStyle name="RIGs input totals 2 5 2 2 3 11" xfId="34009"/>
    <cellStyle name="RIGs input totals 2 5 2 2 3 12" xfId="34010"/>
    <cellStyle name="RIGs input totals 2 5 2 2 3 13" xfId="34011"/>
    <cellStyle name="RIGs input totals 2 5 2 2 3 2" xfId="34012"/>
    <cellStyle name="RIGs input totals 2 5 2 2 3 3" xfId="34013"/>
    <cellStyle name="RIGs input totals 2 5 2 2 3 4" xfId="34014"/>
    <cellStyle name="RIGs input totals 2 5 2 2 3 5" xfId="34015"/>
    <cellStyle name="RIGs input totals 2 5 2 2 3 6" xfId="34016"/>
    <cellStyle name="RIGs input totals 2 5 2 2 3 7" xfId="34017"/>
    <cellStyle name="RIGs input totals 2 5 2 2 3 8" xfId="34018"/>
    <cellStyle name="RIGs input totals 2 5 2 2 3 9" xfId="34019"/>
    <cellStyle name="RIGs input totals 2 5 2 2 30" xfId="34020"/>
    <cellStyle name="RIGs input totals 2 5 2 2 31" xfId="34021"/>
    <cellStyle name="RIGs input totals 2 5 2 2 4" xfId="34022"/>
    <cellStyle name="RIGs input totals 2 5 2 2 5" xfId="34023"/>
    <cellStyle name="RIGs input totals 2 5 2 2 6" xfId="34024"/>
    <cellStyle name="RIGs input totals 2 5 2 2 7" xfId="34025"/>
    <cellStyle name="RIGs input totals 2 5 2 2 8" xfId="34026"/>
    <cellStyle name="RIGs input totals 2 5 2 2 9" xfId="34027"/>
    <cellStyle name="RIGs input totals 2 5 2 2_4 28 1_Asst_Health_Crit_AllTO_RIIO_20110714pm" xfId="34028"/>
    <cellStyle name="RIGs input totals 2 5 2 20" xfId="34029"/>
    <cellStyle name="RIGs input totals 2 5 2 21" xfId="34030"/>
    <cellStyle name="RIGs input totals 2 5 2 22" xfId="34031"/>
    <cellStyle name="RIGs input totals 2 5 2 23" xfId="34032"/>
    <cellStyle name="RIGs input totals 2 5 2 24" xfId="34033"/>
    <cellStyle name="RIGs input totals 2 5 2 25" xfId="34034"/>
    <cellStyle name="RIGs input totals 2 5 2 26" xfId="34035"/>
    <cellStyle name="RIGs input totals 2 5 2 27" xfId="34036"/>
    <cellStyle name="RIGs input totals 2 5 2 28" xfId="34037"/>
    <cellStyle name="RIGs input totals 2 5 2 29" xfId="34038"/>
    <cellStyle name="RIGs input totals 2 5 2 3" xfId="34039"/>
    <cellStyle name="RIGs input totals 2 5 2 3 10" xfId="34040"/>
    <cellStyle name="RIGs input totals 2 5 2 3 11" xfId="34041"/>
    <cellStyle name="RIGs input totals 2 5 2 3 12" xfId="34042"/>
    <cellStyle name="RIGs input totals 2 5 2 3 13" xfId="34043"/>
    <cellStyle name="RIGs input totals 2 5 2 3 14" xfId="34044"/>
    <cellStyle name="RIGs input totals 2 5 2 3 15" xfId="34045"/>
    <cellStyle name="RIGs input totals 2 5 2 3 16" xfId="34046"/>
    <cellStyle name="RIGs input totals 2 5 2 3 17" xfId="34047"/>
    <cellStyle name="RIGs input totals 2 5 2 3 18" xfId="34048"/>
    <cellStyle name="RIGs input totals 2 5 2 3 19" xfId="34049"/>
    <cellStyle name="RIGs input totals 2 5 2 3 2" xfId="34050"/>
    <cellStyle name="RIGs input totals 2 5 2 3 2 10" xfId="34051"/>
    <cellStyle name="RIGs input totals 2 5 2 3 2 11" xfId="34052"/>
    <cellStyle name="RIGs input totals 2 5 2 3 2 12" xfId="34053"/>
    <cellStyle name="RIGs input totals 2 5 2 3 2 13" xfId="34054"/>
    <cellStyle name="RIGs input totals 2 5 2 3 2 2" xfId="34055"/>
    <cellStyle name="RIGs input totals 2 5 2 3 2 3" xfId="34056"/>
    <cellStyle name="RIGs input totals 2 5 2 3 2 4" xfId="34057"/>
    <cellStyle name="RIGs input totals 2 5 2 3 2 5" xfId="34058"/>
    <cellStyle name="RIGs input totals 2 5 2 3 2 6" xfId="34059"/>
    <cellStyle name="RIGs input totals 2 5 2 3 2 7" xfId="34060"/>
    <cellStyle name="RIGs input totals 2 5 2 3 2 8" xfId="34061"/>
    <cellStyle name="RIGs input totals 2 5 2 3 2 9" xfId="34062"/>
    <cellStyle name="RIGs input totals 2 5 2 3 20" xfId="34063"/>
    <cellStyle name="RIGs input totals 2 5 2 3 21" xfId="34064"/>
    <cellStyle name="RIGs input totals 2 5 2 3 22" xfId="34065"/>
    <cellStyle name="RIGs input totals 2 5 2 3 23" xfId="34066"/>
    <cellStyle name="RIGs input totals 2 5 2 3 24" xfId="34067"/>
    <cellStyle name="RIGs input totals 2 5 2 3 25" xfId="34068"/>
    <cellStyle name="RIGs input totals 2 5 2 3 26" xfId="34069"/>
    <cellStyle name="RIGs input totals 2 5 2 3 27" xfId="34070"/>
    <cellStyle name="RIGs input totals 2 5 2 3 28" xfId="34071"/>
    <cellStyle name="RIGs input totals 2 5 2 3 29" xfId="34072"/>
    <cellStyle name="RIGs input totals 2 5 2 3 3" xfId="34073"/>
    <cellStyle name="RIGs input totals 2 5 2 3 30" xfId="34074"/>
    <cellStyle name="RIGs input totals 2 5 2 3 4" xfId="34075"/>
    <cellStyle name="RIGs input totals 2 5 2 3 5" xfId="34076"/>
    <cellStyle name="RIGs input totals 2 5 2 3 6" xfId="34077"/>
    <cellStyle name="RIGs input totals 2 5 2 3 7" xfId="34078"/>
    <cellStyle name="RIGs input totals 2 5 2 3 8" xfId="34079"/>
    <cellStyle name="RIGs input totals 2 5 2 3 9" xfId="34080"/>
    <cellStyle name="RIGs input totals 2 5 2 30" xfId="34081"/>
    <cellStyle name="RIGs input totals 2 5 2 31" xfId="34082"/>
    <cellStyle name="RIGs input totals 2 5 2 32" xfId="34083"/>
    <cellStyle name="RIGs input totals 2 5 2 33" xfId="34084"/>
    <cellStyle name="RIGs input totals 2 5 2 4" xfId="34085"/>
    <cellStyle name="RIGs input totals 2 5 2 4 10" xfId="34086"/>
    <cellStyle name="RIGs input totals 2 5 2 4 11" xfId="34087"/>
    <cellStyle name="RIGs input totals 2 5 2 4 12" xfId="34088"/>
    <cellStyle name="RIGs input totals 2 5 2 4 13" xfId="34089"/>
    <cellStyle name="RIGs input totals 2 5 2 4 14" xfId="34090"/>
    <cellStyle name="RIGs input totals 2 5 2 4 15" xfId="34091"/>
    <cellStyle name="RIGs input totals 2 5 2 4 16" xfId="34092"/>
    <cellStyle name="RIGs input totals 2 5 2 4 17" xfId="34093"/>
    <cellStyle name="RIGs input totals 2 5 2 4 18" xfId="34094"/>
    <cellStyle name="RIGs input totals 2 5 2 4 19" xfId="34095"/>
    <cellStyle name="RIGs input totals 2 5 2 4 2" xfId="34096"/>
    <cellStyle name="RIGs input totals 2 5 2 4 2 10" xfId="34097"/>
    <cellStyle name="RIGs input totals 2 5 2 4 2 11" xfId="34098"/>
    <cellStyle name="RIGs input totals 2 5 2 4 2 12" xfId="34099"/>
    <cellStyle name="RIGs input totals 2 5 2 4 2 13" xfId="34100"/>
    <cellStyle name="RIGs input totals 2 5 2 4 2 2" xfId="34101"/>
    <cellStyle name="RIGs input totals 2 5 2 4 2 3" xfId="34102"/>
    <cellStyle name="RIGs input totals 2 5 2 4 2 4" xfId="34103"/>
    <cellStyle name="RIGs input totals 2 5 2 4 2 5" xfId="34104"/>
    <cellStyle name="RIGs input totals 2 5 2 4 2 6" xfId="34105"/>
    <cellStyle name="RIGs input totals 2 5 2 4 2 7" xfId="34106"/>
    <cellStyle name="RIGs input totals 2 5 2 4 2 8" xfId="34107"/>
    <cellStyle name="RIGs input totals 2 5 2 4 2 9" xfId="34108"/>
    <cellStyle name="RIGs input totals 2 5 2 4 20" xfId="34109"/>
    <cellStyle name="RIGs input totals 2 5 2 4 21" xfId="34110"/>
    <cellStyle name="RIGs input totals 2 5 2 4 22" xfId="34111"/>
    <cellStyle name="RIGs input totals 2 5 2 4 23" xfId="34112"/>
    <cellStyle name="RIGs input totals 2 5 2 4 24" xfId="34113"/>
    <cellStyle name="RIGs input totals 2 5 2 4 25" xfId="34114"/>
    <cellStyle name="RIGs input totals 2 5 2 4 26" xfId="34115"/>
    <cellStyle name="RIGs input totals 2 5 2 4 27" xfId="34116"/>
    <cellStyle name="RIGs input totals 2 5 2 4 28" xfId="34117"/>
    <cellStyle name="RIGs input totals 2 5 2 4 29" xfId="34118"/>
    <cellStyle name="RIGs input totals 2 5 2 4 3" xfId="34119"/>
    <cellStyle name="RIGs input totals 2 5 2 4 30" xfId="34120"/>
    <cellStyle name="RIGs input totals 2 5 2 4 4" xfId="34121"/>
    <cellStyle name="RIGs input totals 2 5 2 4 5" xfId="34122"/>
    <cellStyle name="RIGs input totals 2 5 2 4 6" xfId="34123"/>
    <cellStyle name="RIGs input totals 2 5 2 4 7" xfId="34124"/>
    <cellStyle name="RIGs input totals 2 5 2 4 8" xfId="34125"/>
    <cellStyle name="RIGs input totals 2 5 2 4 9" xfId="34126"/>
    <cellStyle name="RIGs input totals 2 5 2 5" xfId="34127"/>
    <cellStyle name="RIGs input totals 2 5 2 5 10" xfId="34128"/>
    <cellStyle name="RIGs input totals 2 5 2 5 11" xfId="34129"/>
    <cellStyle name="RIGs input totals 2 5 2 5 12" xfId="34130"/>
    <cellStyle name="RIGs input totals 2 5 2 5 13" xfId="34131"/>
    <cellStyle name="RIGs input totals 2 5 2 5 2" xfId="34132"/>
    <cellStyle name="RIGs input totals 2 5 2 5 3" xfId="34133"/>
    <cellStyle name="RIGs input totals 2 5 2 5 4" xfId="34134"/>
    <cellStyle name="RIGs input totals 2 5 2 5 5" xfId="34135"/>
    <cellStyle name="RIGs input totals 2 5 2 5 6" xfId="34136"/>
    <cellStyle name="RIGs input totals 2 5 2 5 7" xfId="34137"/>
    <cellStyle name="RIGs input totals 2 5 2 5 8" xfId="34138"/>
    <cellStyle name="RIGs input totals 2 5 2 5 9" xfId="34139"/>
    <cellStyle name="RIGs input totals 2 5 2 6" xfId="34140"/>
    <cellStyle name="RIGs input totals 2 5 2 7" xfId="34141"/>
    <cellStyle name="RIGs input totals 2 5 2 8" xfId="34142"/>
    <cellStyle name="RIGs input totals 2 5 2 9" xfId="34143"/>
    <cellStyle name="RIGs input totals 2 5 2_4 28 1_Asst_Health_Crit_AllTO_RIIO_20110714pm" xfId="34144"/>
    <cellStyle name="RIGs input totals 2 5 20" xfId="34145"/>
    <cellStyle name="RIGs input totals 2 5 21" xfId="34146"/>
    <cellStyle name="RIGs input totals 2 5 22" xfId="34147"/>
    <cellStyle name="RIGs input totals 2 5 23" xfId="34148"/>
    <cellStyle name="RIGs input totals 2 5 24" xfId="34149"/>
    <cellStyle name="RIGs input totals 2 5 25" xfId="34150"/>
    <cellStyle name="RIGs input totals 2 5 26" xfId="34151"/>
    <cellStyle name="RIGs input totals 2 5 27" xfId="34152"/>
    <cellStyle name="RIGs input totals 2 5 28" xfId="34153"/>
    <cellStyle name="RIGs input totals 2 5 29" xfId="34154"/>
    <cellStyle name="RIGs input totals 2 5 3" xfId="34155"/>
    <cellStyle name="RIGs input totals 2 5 3 10" xfId="34156"/>
    <cellStyle name="RIGs input totals 2 5 3 11" xfId="34157"/>
    <cellStyle name="RIGs input totals 2 5 3 12" xfId="34158"/>
    <cellStyle name="RIGs input totals 2 5 3 13" xfId="34159"/>
    <cellStyle name="RIGs input totals 2 5 3 14" xfId="34160"/>
    <cellStyle name="RIGs input totals 2 5 3 15" xfId="34161"/>
    <cellStyle name="RIGs input totals 2 5 3 16" xfId="34162"/>
    <cellStyle name="RIGs input totals 2 5 3 17" xfId="34163"/>
    <cellStyle name="RIGs input totals 2 5 3 18" xfId="34164"/>
    <cellStyle name="RIGs input totals 2 5 3 19" xfId="34165"/>
    <cellStyle name="RIGs input totals 2 5 3 2" xfId="34166"/>
    <cellStyle name="RIGs input totals 2 5 3 2 10" xfId="34167"/>
    <cellStyle name="RIGs input totals 2 5 3 2 11" xfId="34168"/>
    <cellStyle name="RIGs input totals 2 5 3 2 12" xfId="34169"/>
    <cellStyle name="RIGs input totals 2 5 3 2 13" xfId="34170"/>
    <cellStyle name="RIGs input totals 2 5 3 2 14" xfId="34171"/>
    <cellStyle name="RIGs input totals 2 5 3 2 15" xfId="34172"/>
    <cellStyle name="RIGs input totals 2 5 3 2 16" xfId="34173"/>
    <cellStyle name="RIGs input totals 2 5 3 2 17" xfId="34174"/>
    <cellStyle name="RIGs input totals 2 5 3 2 18" xfId="34175"/>
    <cellStyle name="RIGs input totals 2 5 3 2 19" xfId="34176"/>
    <cellStyle name="RIGs input totals 2 5 3 2 2" xfId="34177"/>
    <cellStyle name="RIGs input totals 2 5 3 2 2 10" xfId="34178"/>
    <cellStyle name="RIGs input totals 2 5 3 2 2 11" xfId="34179"/>
    <cellStyle name="RIGs input totals 2 5 3 2 2 12" xfId="34180"/>
    <cellStyle name="RIGs input totals 2 5 3 2 2 13" xfId="34181"/>
    <cellStyle name="RIGs input totals 2 5 3 2 2 2" xfId="34182"/>
    <cellStyle name="RIGs input totals 2 5 3 2 2 3" xfId="34183"/>
    <cellStyle name="RIGs input totals 2 5 3 2 2 4" xfId="34184"/>
    <cellStyle name="RIGs input totals 2 5 3 2 2 5" xfId="34185"/>
    <cellStyle name="RIGs input totals 2 5 3 2 2 6" xfId="34186"/>
    <cellStyle name="RIGs input totals 2 5 3 2 2 7" xfId="34187"/>
    <cellStyle name="RIGs input totals 2 5 3 2 2 8" xfId="34188"/>
    <cellStyle name="RIGs input totals 2 5 3 2 2 9" xfId="34189"/>
    <cellStyle name="RIGs input totals 2 5 3 2 20" xfId="34190"/>
    <cellStyle name="RIGs input totals 2 5 3 2 21" xfId="34191"/>
    <cellStyle name="RIGs input totals 2 5 3 2 22" xfId="34192"/>
    <cellStyle name="RIGs input totals 2 5 3 2 23" xfId="34193"/>
    <cellStyle name="RIGs input totals 2 5 3 2 24" xfId="34194"/>
    <cellStyle name="RIGs input totals 2 5 3 2 25" xfId="34195"/>
    <cellStyle name="RIGs input totals 2 5 3 2 26" xfId="34196"/>
    <cellStyle name="RIGs input totals 2 5 3 2 27" xfId="34197"/>
    <cellStyle name="RIGs input totals 2 5 3 2 28" xfId="34198"/>
    <cellStyle name="RIGs input totals 2 5 3 2 29" xfId="34199"/>
    <cellStyle name="RIGs input totals 2 5 3 2 3" xfId="34200"/>
    <cellStyle name="RIGs input totals 2 5 3 2 30" xfId="34201"/>
    <cellStyle name="RIGs input totals 2 5 3 2 31" xfId="34202"/>
    <cellStyle name="RIGs input totals 2 5 3 2 32" xfId="34203"/>
    <cellStyle name="RIGs input totals 2 5 3 2 33" xfId="34204"/>
    <cellStyle name="RIGs input totals 2 5 3 2 34" xfId="34205"/>
    <cellStyle name="RIGs input totals 2 5 3 2 4" xfId="34206"/>
    <cellStyle name="RIGs input totals 2 5 3 2 5" xfId="34207"/>
    <cellStyle name="RIGs input totals 2 5 3 2 6" xfId="34208"/>
    <cellStyle name="RIGs input totals 2 5 3 2 7" xfId="34209"/>
    <cellStyle name="RIGs input totals 2 5 3 2 8" xfId="34210"/>
    <cellStyle name="RIGs input totals 2 5 3 2 9" xfId="34211"/>
    <cellStyle name="RIGs input totals 2 5 3 20" xfId="34212"/>
    <cellStyle name="RIGs input totals 2 5 3 21" xfId="34213"/>
    <cellStyle name="RIGs input totals 2 5 3 22" xfId="34214"/>
    <cellStyle name="RIGs input totals 2 5 3 23" xfId="34215"/>
    <cellStyle name="RIGs input totals 2 5 3 24" xfId="34216"/>
    <cellStyle name="RIGs input totals 2 5 3 25" xfId="34217"/>
    <cellStyle name="RIGs input totals 2 5 3 26" xfId="34218"/>
    <cellStyle name="RIGs input totals 2 5 3 27" xfId="34219"/>
    <cellStyle name="RIGs input totals 2 5 3 28" xfId="34220"/>
    <cellStyle name="RIGs input totals 2 5 3 29" xfId="34221"/>
    <cellStyle name="RIGs input totals 2 5 3 3" xfId="34222"/>
    <cellStyle name="RIGs input totals 2 5 3 3 10" xfId="34223"/>
    <cellStyle name="RIGs input totals 2 5 3 3 11" xfId="34224"/>
    <cellStyle name="RIGs input totals 2 5 3 3 12" xfId="34225"/>
    <cellStyle name="RIGs input totals 2 5 3 3 13" xfId="34226"/>
    <cellStyle name="RIGs input totals 2 5 3 3 2" xfId="34227"/>
    <cellStyle name="RIGs input totals 2 5 3 3 3" xfId="34228"/>
    <cellStyle name="RIGs input totals 2 5 3 3 4" xfId="34229"/>
    <cellStyle name="RIGs input totals 2 5 3 3 5" xfId="34230"/>
    <cellStyle name="RIGs input totals 2 5 3 3 6" xfId="34231"/>
    <cellStyle name="RIGs input totals 2 5 3 3 7" xfId="34232"/>
    <cellStyle name="RIGs input totals 2 5 3 3 8" xfId="34233"/>
    <cellStyle name="RIGs input totals 2 5 3 3 9" xfId="34234"/>
    <cellStyle name="RIGs input totals 2 5 3 30" xfId="34235"/>
    <cellStyle name="RIGs input totals 2 5 3 31" xfId="34236"/>
    <cellStyle name="RIGs input totals 2 5 3 32" xfId="34237"/>
    <cellStyle name="RIGs input totals 2 5 3 33" xfId="34238"/>
    <cellStyle name="RIGs input totals 2 5 3 34" xfId="34239"/>
    <cellStyle name="RIGs input totals 2 5 3 35" xfId="34240"/>
    <cellStyle name="RIGs input totals 2 5 3 4" xfId="34241"/>
    <cellStyle name="RIGs input totals 2 5 3 5" xfId="34242"/>
    <cellStyle name="RIGs input totals 2 5 3 6" xfId="34243"/>
    <cellStyle name="RIGs input totals 2 5 3 7" xfId="34244"/>
    <cellStyle name="RIGs input totals 2 5 3 8" xfId="34245"/>
    <cellStyle name="RIGs input totals 2 5 3 9" xfId="34246"/>
    <cellStyle name="RIGs input totals 2 5 3_4 28 1_Asst_Health_Crit_AllTO_RIIO_20110714pm" xfId="34247"/>
    <cellStyle name="RIGs input totals 2 5 30" xfId="34248"/>
    <cellStyle name="RIGs input totals 2 5 31" xfId="34249"/>
    <cellStyle name="RIGs input totals 2 5 32" xfId="34250"/>
    <cellStyle name="RIGs input totals 2 5 33" xfId="34251"/>
    <cellStyle name="RIGs input totals 2 5 34" xfId="34252"/>
    <cellStyle name="RIGs input totals 2 5 35" xfId="34253"/>
    <cellStyle name="RIGs input totals 2 5 36" xfId="34254"/>
    <cellStyle name="RIGs input totals 2 5 37" xfId="34255"/>
    <cellStyle name="RIGs input totals 2 5 38" xfId="34256"/>
    <cellStyle name="RIGs input totals 2 5 39" xfId="34257"/>
    <cellStyle name="RIGs input totals 2 5 4" xfId="34258"/>
    <cellStyle name="RIGs input totals 2 5 4 10" xfId="34259"/>
    <cellStyle name="RIGs input totals 2 5 4 11" xfId="34260"/>
    <cellStyle name="RIGs input totals 2 5 4 12" xfId="34261"/>
    <cellStyle name="RIGs input totals 2 5 4 13" xfId="34262"/>
    <cellStyle name="RIGs input totals 2 5 4 14" xfId="34263"/>
    <cellStyle name="RIGs input totals 2 5 4 15" xfId="34264"/>
    <cellStyle name="RIGs input totals 2 5 4 16" xfId="34265"/>
    <cellStyle name="RIGs input totals 2 5 4 17" xfId="34266"/>
    <cellStyle name="RIGs input totals 2 5 4 18" xfId="34267"/>
    <cellStyle name="RIGs input totals 2 5 4 19" xfId="34268"/>
    <cellStyle name="RIGs input totals 2 5 4 2" xfId="34269"/>
    <cellStyle name="RIGs input totals 2 5 4 2 10" xfId="34270"/>
    <cellStyle name="RIGs input totals 2 5 4 2 11" xfId="34271"/>
    <cellStyle name="RIGs input totals 2 5 4 2 12" xfId="34272"/>
    <cellStyle name="RIGs input totals 2 5 4 2 13" xfId="34273"/>
    <cellStyle name="RIGs input totals 2 5 4 2 2" xfId="34274"/>
    <cellStyle name="RIGs input totals 2 5 4 2 3" xfId="34275"/>
    <cellStyle name="RIGs input totals 2 5 4 2 4" xfId="34276"/>
    <cellStyle name="RIGs input totals 2 5 4 2 5" xfId="34277"/>
    <cellStyle name="RIGs input totals 2 5 4 2 6" xfId="34278"/>
    <cellStyle name="RIGs input totals 2 5 4 2 7" xfId="34279"/>
    <cellStyle name="RIGs input totals 2 5 4 2 8" xfId="34280"/>
    <cellStyle name="RIGs input totals 2 5 4 2 9" xfId="34281"/>
    <cellStyle name="RIGs input totals 2 5 4 20" xfId="34282"/>
    <cellStyle name="RIGs input totals 2 5 4 21" xfId="34283"/>
    <cellStyle name="RIGs input totals 2 5 4 22" xfId="34284"/>
    <cellStyle name="RIGs input totals 2 5 4 23" xfId="34285"/>
    <cellStyle name="RIGs input totals 2 5 4 24" xfId="34286"/>
    <cellStyle name="RIGs input totals 2 5 4 25" xfId="34287"/>
    <cellStyle name="RIGs input totals 2 5 4 26" xfId="34288"/>
    <cellStyle name="RIGs input totals 2 5 4 27" xfId="34289"/>
    <cellStyle name="RIGs input totals 2 5 4 28" xfId="34290"/>
    <cellStyle name="RIGs input totals 2 5 4 29" xfId="34291"/>
    <cellStyle name="RIGs input totals 2 5 4 3" xfId="34292"/>
    <cellStyle name="RIGs input totals 2 5 4 30" xfId="34293"/>
    <cellStyle name="RIGs input totals 2 5 4 31" xfId="34294"/>
    <cellStyle name="RIGs input totals 2 5 4 32" xfId="34295"/>
    <cellStyle name="RIGs input totals 2 5 4 33" xfId="34296"/>
    <cellStyle name="RIGs input totals 2 5 4 34" xfId="34297"/>
    <cellStyle name="RIGs input totals 2 5 4 4" xfId="34298"/>
    <cellStyle name="RIGs input totals 2 5 4 5" xfId="34299"/>
    <cellStyle name="RIGs input totals 2 5 4 6" xfId="34300"/>
    <cellStyle name="RIGs input totals 2 5 4 7" xfId="34301"/>
    <cellStyle name="RIGs input totals 2 5 4 8" xfId="34302"/>
    <cellStyle name="RIGs input totals 2 5 4 9" xfId="34303"/>
    <cellStyle name="RIGs input totals 2 5 5" xfId="34304"/>
    <cellStyle name="RIGs input totals 2 5 5 10" xfId="34305"/>
    <cellStyle name="RIGs input totals 2 5 5 11" xfId="34306"/>
    <cellStyle name="RIGs input totals 2 5 5 12" xfId="34307"/>
    <cellStyle name="RIGs input totals 2 5 5 13" xfId="34308"/>
    <cellStyle name="RIGs input totals 2 5 5 14" xfId="34309"/>
    <cellStyle name="RIGs input totals 2 5 5 15" xfId="34310"/>
    <cellStyle name="RIGs input totals 2 5 5 16" xfId="34311"/>
    <cellStyle name="RIGs input totals 2 5 5 17" xfId="34312"/>
    <cellStyle name="RIGs input totals 2 5 5 18" xfId="34313"/>
    <cellStyle name="RIGs input totals 2 5 5 19" xfId="34314"/>
    <cellStyle name="RIGs input totals 2 5 5 2" xfId="34315"/>
    <cellStyle name="RIGs input totals 2 5 5 2 10" xfId="34316"/>
    <cellStyle name="RIGs input totals 2 5 5 2 11" xfId="34317"/>
    <cellStyle name="RIGs input totals 2 5 5 2 12" xfId="34318"/>
    <cellStyle name="RIGs input totals 2 5 5 2 13" xfId="34319"/>
    <cellStyle name="RIGs input totals 2 5 5 2 2" xfId="34320"/>
    <cellStyle name="RIGs input totals 2 5 5 2 3" xfId="34321"/>
    <cellStyle name="RIGs input totals 2 5 5 2 4" xfId="34322"/>
    <cellStyle name="RIGs input totals 2 5 5 2 5" xfId="34323"/>
    <cellStyle name="RIGs input totals 2 5 5 2 6" xfId="34324"/>
    <cellStyle name="RIGs input totals 2 5 5 2 7" xfId="34325"/>
    <cellStyle name="RIGs input totals 2 5 5 2 8" xfId="34326"/>
    <cellStyle name="RIGs input totals 2 5 5 2 9" xfId="34327"/>
    <cellStyle name="RIGs input totals 2 5 5 20" xfId="34328"/>
    <cellStyle name="RIGs input totals 2 5 5 21" xfId="34329"/>
    <cellStyle name="RIGs input totals 2 5 5 22" xfId="34330"/>
    <cellStyle name="RIGs input totals 2 5 5 23" xfId="34331"/>
    <cellStyle name="RIGs input totals 2 5 5 24" xfId="34332"/>
    <cellStyle name="RIGs input totals 2 5 5 25" xfId="34333"/>
    <cellStyle name="RIGs input totals 2 5 5 26" xfId="34334"/>
    <cellStyle name="RIGs input totals 2 5 5 27" xfId="34335"/>
    <cellStyle name="RIGs input totals 2 5 5 28" xfId="34336"/>
    <cellStyle name="RIGs input totals 2 5 5 29" xfId="34337"/>
    <cellStyle name="RIGs input totals 2 5 5 3" xfId="34338"/>
    <cellStyle name="RIGs input totals 2 5 5 30" xfId="34339"/>
    <cellStyle name="RIGs input totals 2 5 5 31" xfId="34340"/>
    <cellStyle name="RIGs input totals 2 5 5 32" xfId="34341"/>
    <cellStyle name="RIGs input totals 2 5 5 33" xfId="34342"/>
    <cellStyle name="RIGs input totals 2 5 5 34" xfId="34343"/>
    <cellStyle name="RIGs input totals 2 5 5 4" xfId="34344"/>
    <cellStyle name="RIGs input totals 2 5 5 5" xfId="34345"/>
    <cellStyle name="RIGs input totals 2 5 5 6" xfId="34346"/>
    <cellStyle name="RIGs input totals 2 5 5 7" xfId="34347"/>
    <cellStyle name="RIGs input totals 2 5 5 8" xfId="34348"/>
    <cellStyle name="RIGs input totals 2 5 5 9" xfId="34349"/>
    <cellStyle name="RIGs input totals 2 5 6" xfId="34350"/>
    <cellStyle name="RIGs input totals 2 5 6 10" xfId="34351"/>
    <cellStyle name="RIGs input totals 2 5 6 11" xfId="34352"/>
    <cellStyle name="RIGs input totals 2 5 6 12" xfId="34353"/>
    <cellStyle name="RIGs input totals 2 5 6 13" xfId="34354"/>
    <cellStyle name="RIGs input totals 2 5 6 2" xfId="34355"/>
    <cellStyle name="RIGs input totals 2 5 6 3" xfId="34356"/>
    <cellStyle name="RIGs input totals 2 5 6 4" xfId="34357"/>
    <cellStyle name="RIGs input totals 2 5 6 5" xfId="34358"/>
    <cellStyle name="RIGs input totals 2 5 6 6" xfId="34359"/>
    <cellStyle name="RIGs input totals 2 5 6 7" xfId="34360"/>
    <cellStyle name="RIGs input totals 2 5 6 8" xfId="34361"/>
    <cellStyle name="RIGs input totals 2 5 6 9" xfId="34362"/>
    <cellStyle name="RIGs input totals 2 5 7" xfId="34363"/>
    <cellStyle name="RIGs input totals 2 5 8" xfId="34364"/>
    <cellStyle name="RIGs input totals 2 5 9" xfId="34365"/>
    <cellStyle name="RIGs input totals 2 5_3.15 Additional Data" xfId="42409"/>
    <cellStyle name="RIGs input totals 2 6" xfId="34366"/>
    <cellStyle name="RIGs input totals 2 6 10" xfId="34367"/>
    <cellStyle name="RIGs input totals 2 6 11" xfId="34368"/>
    <cellStyle name="RIGs input totals 2 6 12" xfId="34369"/>
    <cellStyle name="RIGs input totals 2 6 13" xfId="34370"/>
    <cellStyle name="RIGs input totals 2 6 14" xfId="34371"/>
    <cellStyle name="RIGs input totals 2 6 15" xfId="34372"/>
    <cellStyle name="RIGs input totals 2 6 16" xfId="34373"/>
    <cellStyle name="RIGs input totals 2 6 17" xfId="34374"/>
    <cellStyle name="RIGs input totals 2 6 18" xfId="34375"/>
    <cellStyle name="RIGs input totals 2 6 19" xfId="34376"/>
    <cellStyle name="RIGs input totals 2 6 2" xfId="34377"/>
    <cellStyle name="RIGs input totals 2 6 2 10" xfId="34378"/>
    <cellStyle name="RIGs input totals 2 6 2 11" xfId="34379"/>
    <cellStyle name="RIGs input totals 2 6 2 12" xfId="34380"/>
    <cellStyle name="RIGs input totals 2 6 2 13" xfId="34381"/>
    <cellStyle name="RIGs input totals 2 6 2 14" xfId="34382"/>
    <cellStyle name="RIGs input totals 2 6 2 15" xfId="34383"/>
    <cellStyle name="RIGs input totals 2 6 2 16" xfId="34384"/>
    <cellStyle name="RIGs input totals 2 6 2 17" xfId="34385"/>
    <cellStyle name="RIGs input totals 2 6 2 18" xfId="34386"/>
    <cellStyle name="RIGs input totals 2 6 2 19" xfId="34387"/>
    <cellStyle name="RIGs input totals 2 6 2 2" xfId="34388"/>
    <cellStyle name="RIGs input totals 2 6 2 2 10" xfId="34389"/>
    <cellStyle name="RIGs input totals 2 6 2 2 11" xfId="34390"/>
    <cellStyle name="RIGs input totals 2 6 2 2 12" xfId="34391"/>
    <cellStyle name="RIGs input totals 2 6 2 2 13" xfId="34392"/>
    <cellStyle name="RIGs input totals 2 6 2 2 2" xfId="34393"/>
    <cellStyle name="RIGs input totals 2 6 2 2 3" xfId="34394"/>
    <cellStyle name="RIGs input totals 2 6 2 2 4" xfId="34395"/>
    <cellStyle name="RIGs input totals 2 6 2 2 5" xfId="34396"/>
    <cellStyle name="RIGs input totals 2 6 2 2 6" xfId="34397"/>
    <cellStyle name="RIGs input totals 2 6 2 2 7" xfId="34398"/>
    <cellStyle name="RIGs input totals 2 6 2 2 8" xfId="34399"/>
    <cellStyle name="RIGs input totals 2 6 2 2 9" xfId="34400"/>
    <cellStyle name="RIGs input totals 2 6 2 20" xfId="34401"/>
    <cellStyle name="RIGs input totals 2 6 2 21" xfId="34402"/>
    <cellStyle name="RIGs input totals 2 6 2 22" xfId="34403"/>
    <cellStyle name="RIGs input totals 2 6 2 23" xfId="34404"/>
    <cellStyle name="RIGs input totals 2 6 2 24" xfId="34405"/>
    <cellStyle name="RIGs input totals 2 6 2 25" xfId="34406"/>
    <cellStyle name="RIGs input totals 2 6 2 26" xfId="34407"/>
    <cellStyle name="RIGs input totals 2 6 2 27" xfId="34408"/>
    <cellStyle name="RIGs input totals 2 6 2 28" xfId="34409"/>
    <cellStyle name="RIGs input totals 2 6 2 29" xfId="34410"/>
    <cellStyle name="RIGs input totals 2 6 2 3" xfId="34411"/>
    <cellStyle name="RIGs input totals 2 6 2 30" xfId="34412"/>
    <cellStyle name="RIGs input totals 2 6 2 31" xfId="34413"/>
    <cellStyle name="RIGs input totals 2 6 2 32" xfId="34414"/>
    <cellStyle name="RIGs input totals 2 6 2 33" xfId="34415"/>
    <cellStyle name="RIGs input totals 2 6 2 34" xfId="34416"/>
    <cellStyle name="RIGs input totals 2 6 2 4" xfId="34417"/>
    <cellStyle name="RIGs input totals 2 6 2 5" xfId="34418"/>
    <cellStyle name="RIGs input totals 2 6 2 6" xfId="34419"/>
    <cellStyle name="RIGs input totals 2 6 2 7" xfId="34420"/>
    <cellStyle name="RIGs input totals 2 6 2 8" xfId="34421"/>
    <cellStyle name="RIGs input totals 2 6 2 9" xfId="34422"/>
    <cellStyle name="RIGs input totals 2 6 20" xfId="34423"/>
    <cellStyle name="RIGs input totals 2 6 21" xfId="34424"/>
    <cellStyle name="RIGs input totals 2 6 22" xfId="34425"/>
    <cellStyle name="RIGs input totals 2 6 23" xfId="34426"/>
    <cellStyle name="RIGs input totals 2 6 24" xfId="34427"/>
    <cellStyle name="RIGs input totals 2 6 25" xfId="34428"/>
    <cellStyle name="RIGs input totals 2 6 26" xfId="34429"/>
    <cellStyle name="RIGs input totals 2 6 27" xfId="34430"/>
    <cellStyle name="RIGs input totals 2 6 28" xfId="34431"/>
    <cellStyle name="RIGs input totals 2 6 29" xfId="34432"/>
    <cellStyle name="RIGs input totals 2 6 3" xfId="34433"/>
    <cellStyle name="RIGs input totals 2 6 3 10" xfId="34434"/>
    <cellStyle name="RIGs input totals 2 6 3 11" xfId="34435"/>
    <cellStyle name="RIGs input totals 2 6 3 12" xfId="34436"/>
    <cellStyle name="RIGs input totals 2 6 3 13" xfId="34437"/>
    <cellStyle name="RIGs input totals 2 6 3 2" xfId="34438"/>
    <cellStyle name="RIGs input totals 2 6 3 3" xfId="34439"/>
    <cellStyle name="RIGs input totals 2 6 3 4" xfId="34440"/>
    <cellStyle name="RIGs input totals 2 6 3 5" xfId="34441"/>
    <cellStyle name="RIGs input totals 2 6 3 6" xfId="34442"/>
    <cellStyle name="RIGs input totals 2 6 3 7" xfId="34443"/>
    <cellStyle name="RIGs input totals 2 6 3 8" xfId="34444"/>
    <cellStyle name="RIGs input totals 2 6 3 9" xfId="34445"/>
    <cellStyle name="RIGs input totals 2 6 30" xfId="34446"/>
    <cellStyle name="RIGs input totals 2 6 31" xfId="34447"/>
    <cellStyle name="RIGs input totals 2 6 32" xfId="34448"/>
    <cellStyle name="RIGs input totals 2 6 33" xfId="34449"/>
    <cellStyle name="RIGs input totals 2 6 34" xfId="34450"/>
    <cellStyle name="RIGs input totals 2 6 35" xfId="34451"/>
    <cellStyle name="RIGs input totals 2 6 4" xfId="34452"/>
    <cellStyle name="RIGs input totals 2 6 5" xfId="34453"/>
    <cellStyle name="RIGs input totals 2 6 6" xfId="34454"/>
    <cellStyle name="RIGs input totals 2 6 7" xfId="34455"/>
    <cellStyle name="RIGs input totals 2 6 8" xfId="34456"/>
    <cellStyle name="RIGs input totals 2 6 9" xfId="34457"/>
    <cellStyle name="RIGs input totals 2 6_4 28 1_Asst_Health_Crit_AllTO_RIIO_20110714pm" xfId="34458"/>
    <cellStyle name="RIGs input totals 2 7" xfId="34459"/>
    <cellStyle name="RIGs input totals 2 7 10" xfId="34460"/>
    <cellStyle name="RIGs input totals 2 7 11" xfId="34461"/>
    <cellStyle name="RIGs input totals 2 7 12" xfId="34462"/>
    <cellStyle name="RIGs input totals 2 7 13" xfId="34463"/>
    <cellStyle name="RIGs input totals 2 7 14" xfId="34464"/>
    <cellStyle name="RIGs input totals 2 7 15" xfId="34465"/>
    <cellStyle name="RIGs input totals 2 7 16" xfId="34466"/>
    <cellStyle name="RIGs input totals 2 7 17" xfId="34467"/>
    <cellStyle name="RIGs input totals 2 7 18" xfId="34468"/>
    <cellStyle name="RIGs input totals 2 7 19" xfId="34469"/>
    <cellStyle name="RIGs input totals 2 7 2" xfId="34470"/>
    <cellStyle name="RIGs input totals 2 7 2 10" xfId="34471"/>
    <cellStyle name="RIGs input totals 2 7 2 11" xfId="34472"/>
    <cellStyle name="RIGs input totals 2 7 2 12" xfId="34473"/>
    <cellStyle name="RIGs input totals 2 7 2 13" xfId="34474"/>
    <cellStyle name="RIGs input totals 2 7 2 2" xfId="34475"/>
    <cellStyle name="RIGs input totals 2 7 2 3" xfId="34476"/>
    <cellStyle name="RIGs input totals 2 7 2 4" xfId="34477"/>
    <cellStyle name="RIGs input totals 2 7 2 5" xfId="34478"/>
    <cellStyle name="RIGs input totals 2 7 2 6" xfId="34479"/>
    <cellStyle name="RIGs input totals 2 7 2 7" xfId="34480"/>
    <cellStyle name="RIGs input totals 2 7 2 8" xfId="34481"/>
    <cellStyle name="RIGs input totals 2 7 2 9" xfId="34482"/>
    <cellStyle name="RIGs input totals 2 7 20" xfId="34483"/>
    <cellStyle name="RIGs input totals 2 7 21" xfId="34484"/>
    <cellStyle name="RIGs input totals 2 7 22" xfId="34485"/>
    <cellStyle name="RIGs input totals 2 7 23" xfId="34486"/>
    <cellStyle name="RIGs input totals 2 7 24" xfId="34487"/>
    <cellStyle name="RIGs input totals 2 7 25" xfId="34488"/>
    <cellStyle name="RIGs input totals 2 7 26" xfId="34489"/>
    <cellStyle name="RIGs input totals 2 7 27" xfId="34490"/>
    <cellStyle name="RIGs input totals 2 7 28" xfId="34491"/>
    <cellStyle name="RIGs input totals 2 7 29" xfId="34492"/>
    <cellStyle name="RIGs input totals 2 7 3" xfId="34493"/>
    <cellStyle name="RIGs input totals 2 7 30" xfId="34494"/>
    <cellStyle name="RIGs input totals 2 7 31" xfId="34495"/>
    <cellStyle name="RIGs input totals 2 7 32" xfId="34496"/>
    <cellStyle name="RIGs input totals 2 7 33" xfId="34497"/>
    <cellStyle name="RIGs input totals 2 7 34" xfId="34498"/>
    <cellStyle name="RIGs input totals 2 7 4" xfId="34499"/>
    <cellStyle name="RIGs input totals 2 7 5" xfId="34500"/>
    <cellStyle name="RIGs input totals 2 7 6" xfId="34501"/>
    <cellStyle name="RIGs input totals 2 7 7" xfId="34502"/>
    <cellStyle name="RIGs input totals 2 7 8" xfId="34503"/>
    <cellStyle name="RIGs input totals 2 7 9" xfId="34504"/>
    <cellStyle name="RIGs input totals 2 8" xfId="34505"/>
    <cellStyle name="RIGs input totals 2 8 10" xfId="34506"/>
    <cellStyle name="RIGs input totals 2 8 11" xfId="34507"/>
    <cellStyle name="RIGs input totals 2 8 12" xfId="34508"/>
    <cellStyle name="RIGs input totals 2 8 13" xfId="34509"/>
    <cellStyle name="RIGs input totals 2 8 14" xfId="34510"/>
    <cellStyle name="RIGs input totals 2 8 15" xfId="34511"/>
    <cellStyle name="RIGs input totals 2 8 16" xfId="34512"/>
    <cellStyle name="RIGs input totals 2 8 17" xfId="34513"/>
    <cellStyle name="RIGs input totals 2 8 18" xfId="34514"/>
    <cellStyle name="RIGs input totals 2 8 19" xfId="34515"/>
    <cellStyle name="RIGs input totals 2 8 2" xfId="34516"/>
    <cellStyle name="RIGs input totals 2 8 2 10" xfId="34517"/>
    <cellStyle name="RIGs input totals 2 8 2 11" xfId="34518"/>
    <cellStyle name="RIGs input totals 2 8 2 12" xfId="34519"/>
    <cellStyle name="RIGs input totals 2 8 2 13" xfId="34520"/>
    <cellStyle name="RIGs input totals 2 8 2 2" xfId="34521"/>
    <cellStyle name="RIGs input totals 2 8 2 3" xfId="34522"/>
    <cellStyle name="RIGs input totals 2 8 2 4" xfId="34523"/>
    <cellStyle name="RIGs input totals 2 8 2 5" xfId="34524"/>
    <cellStyle name="RIGs input totals 2 8 2 6" xfId="34525"/>
    <cellStyle name="RIGs input totals 2 8 2 7" xfId="34526"/>
    <cellStyle name="RIGs input totals 2 8 2 8" xfId="34527"/>
    <cellStyle name="RIGs input totals 2 8 2 9" xfId="34528"/>
    <cellStyle name="RIGs input totals 2 8 20" xfId="34529"/>
    <cellStyle name="RIGs input totals 2 8 21" xfId="34530"/>
    <cellStyle name="RIGs input totals 2 8 22" xfId="34531"/>
    <cellStyle name="RIGs input totals 2 8 23" xfId="34532"/>
    <cellStyle name="RIGs input totals 2 8 24" xfId="34533"/>
    <cellStyle name="RIGs input totals 2 8 25" xfId="34534"/>
    <cellStyle name="RIGs input totals 2 8 26" xfId="34535"/>
    <cellStyle name="RIGs input totals 2 8 27" xfId="34536"/>
    <cellStyle name="RIGs input totals 2 8 28" xfId="34537"/>
    <cellStyle name="RIGs input totals 2 8 29" xfId="34538"/>
    <cellStyle name="RIGs input totals 2 8 3" xfId="34539"/>
    <cellStyle name="RIGs input totals 2 8 30" xfId="34540"/>
    <cellStyle name="RIGs input totals 2 8 31" xfId="34541"/>
    <cellStyle name="RIGs input totals 2 8 32" xfId="34542"/>
    <cellStyle name="RIGs input totals 2 8 33" xfId="34543"/>
    <cellStyle name="RIGs input totals 2 8 34" xfId="34544"/>
    <cellStyle name="RIGs input totals 2 8 4" xfId="34545"/>
    <cellStyle name="RIGs input totals 2 8 5" xfId="34546"/>
    <cellStyle name="RIGs input totals 2 8 6" xfId="34547"/>
    <cellStyle name="RIGs input totals 2 8 7" xfId="34548"/>
    <cellStyle name="RIGs input totals 2 8 8" xfId="34549"/>
    <cellStyle name="RIGs input totals 2 8 9" xfId="34550"/>
    <cellStyle name="RIGs input totals 2 9" xfId="34551"/>
    <cellStyle name="RIGs input totals 2 9 10" xfId="34552"/>
    <cellStyle name="RIGs input totals 2 9 11" xfId="34553"/>
    <cellStyle name="RIGs input totals 2 9 12" xfId="34554"/>
    <cellStyle name="RIGs input totals 2 9 13" xfId="34555"/>
    <cellStyle name="RIGs input totals 2 9 14" xfId="34556"/>
    <cellStyle name="RIGs input totals 2 9 15" xfId="34557"/>
    <cellStyle name="RIGs input totals 2 9 16" xfId="34558"/>
    <cellStyle name="RIGs input totals 2 9 17" xfId="34559"/>
    <cellStyle name="RIGs input totals 2 9 18" xfId="34560"/>
    <cellStyle name="RIGs input totals 2 9 19" xfId="34561"/>
    <cellStyle name="RIGs input totals 2 9 2" xfId="34562"/>
    <cellStyle name="RIGs input totals 2 9 2 10" xfId="34563"/>
    <cellStyle name="RIGs input totals 2 9 2 11" xfId="34564"/>
    <cellStyle name="RIGs input totals 2 9 2 12" xfId="34565"/>
    <cellStyle name="RIGs input totals 2 9 2 13" xfId="34566"/>
    <cellStyle name="RIGs input totals 2 9 2 2" xfId="34567"/>
    <cellStyle name="RIGs input totals 2 9 2 3" xfId="34568"/>
    <cellStyle name="RIGs input totals 2 9 2 4" xfId="34569"/>
    <cellStyle name="RIGs input totals 2 9 2 5" xfId="34570"/>
    <cellStyle name="RIGs input totals 2 9 2 6" xfId="34571"/>
    <cellStyle name="RIGs input totals 2 9 2 7" xfId="34572"/>
    <cellStyle name="RIGs input totals 2 9 2 8" xfId="34573"/>
    <cellStyle name="RIGs input totals 2 9 2 9" xfId="34574"/>
    <cellStyle name="RIGs input totals 2 9 20" xfId="34575"/>
    <cellStyle name="RIGs input totals 2 9 21" xfId="34576"/>
    <cellStyle name="RIGs input totals 2 9 22" xfId="34577"/>
    <cellStyle name="RIGs input totals 2 9 23" xfId="34578"/>
    <cellStyle name="RIGs input totals 2 9 24" xfId="34579"/>
    <cellStyle name="RIGs input totals 2 9 25" xfId="34580"/>
    <cellStyle name="RIGs input totals 2 9 26" xfId="34581"/>
    <cellStyle name="RIGs input totals 2 9 27" xfId="34582"/>
    <cellStyle name="RIGs input totals 2 9 28" xfId="34583"/>
    <cellStyle name="RIGs input totals 2 9 29" xfId="34584"/>
    <cellStyle name="RIGs input totals 2 9 3" xfId="34585"/>
    <cellStyle name="RIGs input totals 2 9 30" xfId="34586"/>
    <cellStyle name="RIGs input totals 2 9 31" xfId="34587"/>
    <cellStyle name="RIGs input totals 2 9 32" xfId="34588"/>
    <cellStyle name="RIGs input totals 2 9 33" xfId="34589"/>
    <cellStyle name="RIGs input totals 2 9 34" xfId="34590"/>
    <cellStyle name="RIGs input totals 2 9 4" xfId="34591"/>
    <cellStyle name="RIGs input totals 2 9 5" xfId="34592"/>
    <cellStyle name="RIGs input totals 2 9 6" xfId="34593"/>
    <cellStyle name="RIGs input totals 2 9 7" xfId="34594"/>
    <cellStyle name="RIGs input totals 2 9 8" xfId="34595"/>
    <cellStyle name="RIGs input totals 2 9 9" xfId="34596"/>
    <cellStyle name="RIGs input totals 2_1.3s Accounting C Costs Scots" xfId="34597"/>
    <cellStyle name="RIGs input totals 20" xfId="34598"/>
    <cellStyle name="RIGs input totals 21" xfId="34599"/>
    <cellStyle name="RIGs input totals 22" xfId="34600"/>
    <cellStyle name="RIGs input totals 23" xfId="34601"/>
    <cellStyle name="RIGs input totals 24" xfId="34602"/>
    <cellStyle name="RIGs input totals 25" xfId="34603"/>
    <cellStyle name="RIGs input totals 26" xfId="34604"/>
    <cellStyle name="RIGs input totals 27" xfId="34605"/>
    <cellStyle name="RIGs input totals 28" xfId="34606"/>
    <cellStyle name="RIGs input totals 28 2" xfId="34607"/>
    <cellStyle name="RIGs input totals 29" xfId="34608"/>
    <cellStyle name="RIGs input totals 3" xfId="34609"/>
    <cellStyle name="RIGs input totals 3 10" xfId="34610"/>
    <cellStyle name="RIGs input totals 3 11" xfId="34611"/>
    <cellStyle name="RIGs input totals 3 12" xfId="34612"/>
    <cellStyle name="RIGs input totals 3 13" xfId="34613"/>
    <cellStyle name="RIGs input totals 3 14" xfId="34614"/>
    <cellStyle name="RIGs input totals 3 15" xfId="34615"/>
    <cellStyle name="RIGs input totals 3 16" xfId="34616"/>
    <cellStyle name="RIGs input totals 3 17" xfId="34617"/>
    <cellStyle name="RIGs input totals 3 18" xfId="34618"/>
    <cellStyle name="RIGs input totals 3 19" xfId="34619"/>
    <cellStyle name="RIGs input totals 3 2" xfId="34620"/>
    <cellStyle name="RIGs input totals 3 2 10" xfId="34621"/>
    <cellStyle name="RIGs input totals 3 2 11" xfId="34622"/>
    <cellStyle name="RIGs input totals 3 2 12" xfId="34623"/>
    <cellStyle name="RIGs input totals 3 2 13" xfId="34624"/>
    <cellStyle name="RIGs input totals 3 2 14" xfId="34625"/>
    <cellStyle name="RIGs input totals 3 2 15" xfId="34626"/>
    <cellStyle name="RIGs input totals 3 2 16" xfId="34627"/>
    <cellStyle name="RIGs input totals 3 2 17" xfId="34628"/>
    <cellStyle name="RIGs input totals 3 2 18" xfId="34629"/>
    <cellStyle name="RIGs input totals 3 2 19" xfId="34630"/>
    <cellStyle name="RIGs input totals 3 2 2" xfId="34631"/>
    <cellStyle name="RIGs input totals 3 2 2 10" xfId="34632"/>
    <cellStyle name="RIGs input totals 3 2 2 11" xfId="34633"/>
    <cellStyle name="RIGs input totals 3 2 2 12" xfId="34634"/>
    <cellStyle name="RIGs input totals 3 2 2 13" xfId="34635"/>
    <cellStyle name="RIGs input totals 3 2 2 14" xfId="34636"/>
    <cellStyle name="RIGs input totals 3 2 2 15" xfId="34637"/>
    <cellStyle name="RIGs input totals 3 2 2 16" xfId="34638"/>
    <cellStyle name="RIGs input totals 3 2 2 17" xfId="34639"/>
    <cellStyle name="RIGs input totals 3 2 2 18" xfId="34640"/>
    <cellStyle name="RIGs input totals 3 2 2 19" xfId="34641"/>
    <cellStyle name="RIGs input totals 3 2 2 2" xfId="34642"/>
    <cellStyle name="RIGs input totals 3 2 2 2 10" xfId="34643"/>
    <cellStyle name="RIGs input totals 3 2 2 2 11" xfId="34644"/>
    <cellStyle name="RIGs input totals 3 2 2 2 12" xfId="34645"/>
    <cellStyle name="RIGs input totals 3 2 2 2 13" xfId="34646"/>
    <cellStyle name="RIGs input totals 3 2 2 2 14" xfId="34647"/>
    <cellStyle name="RIGs input totals 3 2 2 2 15" xfId="34648"/>
    <cellStyle name="RIGs input totals 3 2 2 2 16" xfId="34649"/>
    <cellStyle name="RIGs input totals 3 2 2 2 17" xfId="34650"/>
    <cellStyle name="RIGs input totals 3 2 2 2 18" xfId="34651"/>
    <cellStyle name="RIGs input totals 3 2 2 2 19" xfId="34652"/>
    <cellStyle name="RIGs input totals 3 2 2 2 2" xfId="34653"/>
    <cellStyle name="RIGs input totals 3 2 2 2 2 10" xfId="34654"/>
    <cellStyle name="RIGs input totals 3 2 2 2 2 11" xfId="34655"/>
    <cellStyle name="RIGs input totals 3 2 2 2 2 12" xfId="34656"/>
    <cellStyle name="RIGs input totals 3 2 2 2 2 13" xfId="34657"/>
    <cellStyle name="RIGs input totals 3 2 2 2 2 2" xfId="34658"/>
    <cellStyle name="RIGs input totals 3 2 2 2 2 3" xfId="34659"/>
    <cellStyle name="RIGs input totals 3 2 2 2 2 4" xfId="34660"/>
    <cellStyle name="RIGs input totals 3 2 2 2 2 5" xfId="34661"/>
    <cellStyle name="RIGs input totals 3 2 2 2 2 6" xfId="34662"/>
    <cellStyle name="RIGs input totals 3 2 2 2 2 7" xfId="34663"/>
    <cellStyle name="RIGs input totals 3 2 2 2 2 8" xfId="34664"/>
    <cellStyle name="RIGs input totals 3 2 2 2 2 9" xfId="34665"/>
    <cellStyle name="RIGs input totals 3 2 2 2 20" xfId="34666"/>
    <cellStyle name="RIGs input totals 3 2 2 2 21" xfId="34667"/>
    <cellStyle name="RIGs input totals 3 2 2 2 22" xfId="34668"/>
    <cellStyle name="RIGs input totals 3 2 2 2 23" xfId="34669"/>
    <cellStyle name="RIGs input totals 3 2 2 2 24" xfId="34670"/>
    <cellStyle name="RIGs input totals 3 2 2 2 25" xfId="34671"/>
    <cellStyle name="RIGs input totals 3 2 2 2 26" xfId="34672"/>
    <cellStyle name="RIGs input totals 3 2 2 2 27" xfId="34673"/>
    <cellStyle name="RIGs input totals 3 2 2 2 28" xfId="34674"/>
    <cellStyle name="RIGs input totals 3 2 2 2 29" xfId="34675"/>
    <cellStyle name="RIGs input totals 3 2 2 2 3" xfId="34676"/>
    <cellStyle name="RIGs input totals 3 2 2 2 30" xfId="34677"/>
    <cellStyle name="RIGs input totals 3 2 2 2 31" xfId="34678"/>
    <cellStyle name="RIGs input totals 3 2 2 2 32" xfId="34679"/>
    <cellStyle name="RIGs input totals 3 2 2 2 33" xfId="34680"/>
    <cellStyle name="RIGs input totals 3 2 2 2 34" xfId="34681"/>
    <cellStyle name="RIGs input totals 3 2 2 2 4" xfId="34682"/>
    <cellStyle name="RIGs input totals 3 2 2 2 5" xfId="34683"/>
    <cellStyle name="RIGs input totals 3 2 2 2 6" xfId="34684"/>
    <cellStyle name="RIGs input totals 3 2 2 2 7" xfId="34685"/>
    <cellStyle name="RIGs input totals 3 2 2 2 8" xfId="34686"/>
    <cellStyle name="RIGs input totals 3 2 2 2 9" xfId="34687"/>
    <cellStyle name="RIGs input totals 3 2 2 20" xfId="34688"/>
    <cellStyle name="RIGs input totals 3 2 2 21" xfId="34689"/>
    <cellStyle name="RIGs input totals 3 2 2 22" xfId="34690"/>
    <cellStyle name="RIGs input totals 3 2 2 23" xfId="34691"/>
    <cellStyle name="RIGs input totals 3 2 2 24" xfId="34692"/>
    <cellStyle name="RIGs input totals 3 2 2 25" xfId="34693"/>
    <cellStyle name="RIGs input totals 3 2 2 26" xfId="34694"/>
    <cellStyle name="RIGs input totals 3 2 2 27" xfId="34695"/>
    <cellStyle name="RIGs input totals 3 2 2 28" xfId="34696"/>
    <cellStyle name="RIGs input totals 3 2 2 29" xfId="34697"/>
    <cellStyle name="RIGs input totals 3 2 2 3" xfId="34698"/>
    <cellStyle name="RIGs input totals 3 2 2 3 10" xfId="34699"/>
    <cellStyle name="RIGs input totals 3 2 2 3 11" xfId="34700"/>
    <cellStyle name="RIGs input totals 3 2 2 3 12" xfId="34701"/>
    <cellStyle name="RIGs input totals 3 2 2 3 13" xfId="34702"/>
    <cellStyle name="RIGs input totals 3 2 2 3 2" xfId="34703"/>
    <cellStyle name="RIGs input totals 3 2 2 3 3" xfId="34704"/>
    <cellStyle name="RIGs input totals 3 2 2 3 4" xfId="34705"/>
    <cellStyle name="RIGs input totals 3 2 2 3 5" xfId="34706"/>
    <cellStyle name="RIGs input totals 3 2 2 3 6" xfId="34707"/>
    <cellStyle name="RIGs input totals 3 2 2 3 7" xfId="34708"/>
    <cellStyle name="RIGs input totals 3 2 2 3 8" xfId="34709"/>
    <cellStyle name="RIGs input totals 3 2 2 3 9" xfId="34710"/>
    <cellStyle name="RIGs input totals 3 2 2 30" xfId="34711"/>
    <cellStyle name="RIGs input totals 3 2 2 31" xfId="34712"/>
    <cellStyle name="RIGs input totals 3 2 2 32" xfId="34713"/>
    <cellStyle name="RIGs input totals 3 2 2 33" xfId="34714"/>
    <cellStyle name="RIGs input totals 3 2 2 34" xfId="34715"/>
    <cellStyle name="RIGs input totals 3 2 2 35" xfId="34716"/>
    <cellStyle name="RIGs input totals 3 2 2 4" xfId="34717"/>
    <cellStyle name="RIGs input totals 3 2 2 5" xfId="34718"/>
    <cellStyle name="RIGs input totals 3 2 2 6" xfId="34719"/>
    <cellStyle name="RIGs input totals 3 2 2 7" xfId="34720"/>
    <cellStyle name="RIGs input totals 3 2 2 8" xfId="34721"/>
    <cellStyle name="RIGs input totals 3 2 2 9" xfId="34722"/>
    <cellStyle name="RIGs input totals 3 2 2_4 28 1_Asst_Health_Crit_AllTO_RIIO_20110714pm" xfId="34723"/>
    <cellStyle name="RIGs input totals 3 2 20" xfId="34724"/>
    <cellStyle name="RIGs input totals 3 2 21" xfId="34725"/>
    <cellStyle name="RIGs input totals 3 2 22" xfId="34726"/>
    <cellStyle name="RIGs input totals 3 2 23" xfId="34727"/>
    <cellStyle name="RIGs input totals 3 2 24" xfId="34728"/>
    <cellStyle name="RIGs input totals 3 2 25" xfId="34729"/>
    <cellStyle name="RIGs input totals 3 2 26" xfId="34730"/>
    <cellStyle name="RIGs input totals 3 2 27" xfId="34731"/>
    <cellStyle name="RIGs input totals 3 2 28" xfId="34732"/>
    <cellStyle name="RIGs input totals 3 2 29" xfId="34733"/>
    <cellStyle name="RIGs input totals 3 2 3" xfId="34734"/>
    <cellStyle name="RIGs input totals 3 2 3 10" xfId="34735"/>
    <cellStyle name="RIGs input totals 3 2 3 11" xfId="34736"/>
    <cellStyle name="RIGs input totals 3 2 3 12" xfId="34737"/>
    <cellStyle name="RIGs input totals 3 2 3 13" xfId="34738"/>
    <cellStyle name="RIGs input totals 3 2 3 14" xfId="34739"/>
    <cellStyle name="RIGs input totals 3 2 3 15" xfId="34740"/>
    <cellStyle name="RIGs input totals 3 2 3 16" xfId="34741"/>
    <cellStyle name="RIGs input totals 3 2 3 17" xfId="34742"/>
    <cellStyle name="RIGs input totals 3 2 3 18" xfId="34743"/>
    <cellStyle name="RIGs input totals 3 2 3 19" xfId="34744"/>
    <cellStyle name="RIGs input totals 3 2 3 2" xfId="34745"/>
    <cellStyle name="RIGs input totals 3 2 3 2 10" xfId="34746"/>
    <cellStyle name="RIGs input totals 3 2 3 2 11" xfId="34747"/>
    <cellStyle name="RIGs input totals 3 2 3 2 12" xfId="34748"/>
    <cellStyle name="RIGs input totals 3 2 3 2 13" xfId="34749"/>
    <cellStyle name="RIGs input totals 3 2 3 2 2" xfId="34750"/>
    <cellStyle name="RIGs input totals 3 2 3 2 3" xfId="34751"/>
    <cellStyle name="RIGs input totals 3 2 3 2 4" xfId="34752"/>
    <cellStyle name="RIGs input totals 3 2 3 2 5" xfId="34753"/>
    <cellStyle name="RIGs input totals 3 2 3 2 6" xfId="34754"/>
    <cellStyle name="RIGs input totals 3 2 3 2 7" xfId="34755"/>
    <cellStyle name="RIGs input totals 3 2 3 2 8" xfId="34756"/>
    <cellStyle name="RIGs input totals 3 2 3 2 9" xfId="34757"/>
    <cellStyle name="RIGs input totals 3 2 3 20" xfId="34758"/>
    <cellStyle name="RIGs input totals 3 2 3 21" xfId="34759"/>
    <cellStyle name="RIGs input totals 3 2 3 22" xfId="34760"/>
    <cellStyle name="RIGs input totals 3 2 3 23" xfId="34761"/>
    <cellStyle name="RIGs input totals 3 2 3 24" xfId="34762"/>
    <cellStyle name="RIGs input totals 3 2 3 25" xfId="34763"/>
    <cellStyle name="RIGs input totals 3 2 3 26" xfId="34764"/>
    <cellStyle name="RIGs input totals 3 2 3 27" xfId="34765"/>
    <cellStyle name="RIGs input totals 3 2 3 28" xfId="34766"/>
    <cellStyle name="RIGs input totals 3 2 3 29" xfId="34767"/>
    <cellStyle name="RIGs input totals 3 2 3 3" xfId="34768"/>
    <cellStyle name="RIGs input totals 3 2 3 30" xfId="34769"/>
    <cellStyle name="RIGs input totals 3 2 3 31" xfId="34770"/>
    <cellStyle name="RIGs input totals 3 2 3 32" xfId="34771"/>
    <cellStyle name="RIGs input totals 3 2 3 33" xfId="34772"/>
    <cellStyle name="RIGs input totals 3 2 3 34" xfId="34773"/>
    <cellStyle name="RIGs input totals 3 2 3 4" xfId="34774"/>
    <cellStyle name="RIGs input totals 3 2 3 5" xfId="34775"/>
    <cellStyle name="RIGs input totals 3 2 3 6" xfId="34776"/>
    <cellStyle name="RIGs input totals 3 2 3 7" xfId="34777"/>
    <cellStyle name="RIGs input totals 3 2 3 8" xfId="34778"/>
    <cellStyle name="RIGs input totals 3 2 3 9" xfId="34779"/>
    <cellStyle name="RIGs input totals 3 2 30" xfId="34780"/>
    <cellStyle name="RIGs input totals 3 2 31" xfId="34781"/>
    <cellStyle name="RIGs input totals 3 2 32" xfId="34782"/>
    <cellStyle name="RIGs input totals 3 2 33" xfId="34783"/>
    <cellStyle name="RIGs input totals 3 2 34" xfId="34784"/>
    <cellStyle name="RIGs input totals 3 2 35" xfId="34785"/>
    <cellStyle name="RIGs input totals 3 2 36" xfId="34786"/>
    <cellStyle name="RIGs input totals 3 2 37" xfId="34787"/>
    <cellStyle name="RIGs input totals 3 2 38" xfId="34788"/>
    <cellStyle name="RIGs input totals 3 2 4" xfId="34789"/>
    <cellStyle name="RIGs input totals 3 2 4 10" xfId="34790"/>
    <cellStyle name="RIGs input totals 3 2 4 11" xfId="34791"/>
    <cellStyle name="RIGs input totals 3 2 4 12" xfId="34792"/>
    <cellStyle name="RIGs input totals 3 2 4 13" xfId="34793"/>
    <cellStyle name="RIGs input totals 3 2 4 14" xfId="34794"/>
    <cellStyle name="RIGs input totals 3 2 4 15" xfId="34795"/>
    <cellStyle name="RIGs input totals 3 2 4 16" xfId="34796"/>
    <cellStyle name="RIGs input totals 3 2 4 17" xfId="34797"/>
    <cellStyle name="RIGs input totals 3 2 4 18" xfId="34798"/>
    <cellStyle name="RIGs input totals 3 2 4 19" xfId="34799"/>
    <cellStyle name="RIGs input totals 3 2 4 2" xfId="34800"/>
    <cellStyle name="RIGs input totals 3 2 4 2 10" xfId="34801"/>
    <cellStyle name="RIGs input totals 3 2 4 2 11" xfId="34802"/>
    <cellStyle name="RIGs input totals 3 2 4 2 12" xfId="34803"/>
    <cellStyle name="RIGs input totals 3 2 4 2 13" xfId="34804"/>
    <cellStyle name="RIGs input totals 3 2 4 2 2" xfId="34805"/>
    <cellStyle name="RIGs input totals 3 2 4 2 3" xfId="34806"/>
    <cellStyle name="RIGs input totals 3 2 4 2 4" xfId="34807"/>
    <cellStyle name="RIGs input totals 3 2 4 2 5" xfId="34808"/>
    <cellStyle name="RIGs input totals 3 2 4 2 6" xfId="34809"/>
    <cellStyle name="RIGs input totals 3 2 4 2 7" xfId="34810"/>
    <cellStyle name="RIGs input totals 3 2 4 2 8" xfId="34811"/>
    <cellStyle name="RIGs input totals 3 2 4 2 9" xfId="34812"/>
    <cellStyle name="RIGs input totals 3 2 4 20" xfId="34813"/>
    <cellStyle name="RIGs input totals 3 2 4 21" xfId="34814"/>
    <cellStyle name="RIGs input totals 3 2 4 22" xfId="34815"/>
    <cellStyle name="RIGs input totals 3 2 4 23" xfId="34816"/>
    <cellStyle name="RIGs input totals 3 2 4 24" xfId="34817"/>
    <cellStyle name="RIGs input totals 3 2 4 25" xfId="34818"/>
    <cellStyle name="RIGs input totals 3 2 4 26" xfId="34819"/>
    <cellStyle name="RIGs input totals 3 2 4 27" xfId="34820"/>
    <cellStyle name="RIGs input totals 3 2 4 28" xfId="34821"/>
    <cellStyle name="RIGs input totals 3 2 4 29" xfId="34822"/>
    <cellStyle name="RIGs input totals 3 2 4 3" xfId="34823"/>
    <cellStyle name="RIGs input totals 3 2 4 30" xfId="34824"/>
    <cellStyle name="RIGs input totals 3 2 4 31" xfId="34825"/>
    <cellStyle name="RIGs input totals 3 2 4 32" xfId="34826"/>
    <cellStyle name="RIGs input totals 3 2 4 33" xfId="34827"/>
    <cellStyle name="RIGs input totals 3 2 4 34" xfId="34828"/>
    <cellStyle name="RIGs input totals 3 2 4 4" xfId="34829"/>
    <cellStyle name="RIGs input totals 3 2 4 5" xfId="34830"/>
    <cellStyle name="RIGs input totals 3 2 4 6" xfId="34831"/>
    <cellStyle name="RIGs input totals 3 2 4 7" xfId="34832"/>
    <cellStyle name="RIGs input totals 3 2 4 8" xfId="34833"/>
    <cellStyle name="RIGs input totals 3 2 4 9" xfId="34834"/>
    <cellStyle name="RIGs input totals 3 2 5" xfId="34835"/>
    <cellStyle name="RIGs input totals 3 2 5 10" xfId="34836"/>
    <cellStyle name="RIGs input totals 3 2 5 11" xfId="34837"/>
    <cellStyle name="RIGs input totals 3 2 5 12" xfId="34838"/>
    <cellStyle name="RIGs input totals 3 2 5 13" xfId="34839"/>
    <cellStyle name="RIGs input totals 3 2 5 2" xfId="34840"/>
    <cellStyle name="RIGs input totals 3 2 5 3" xfId="34841"/>
    <cellStyle name="RIGs input totals 3 2 5 4" xfId="34842"/>
    <cellStyle name="RIGs input totals 3 2 5 5" xfId="34843"/>
    <cellStyle name="RIGs input totals 3 2 5 6" xfId="34844"/>
    <cellStyle name="RIGs input totals 3 2 5 7" xfId="34845"/>
    <cellStyle name="RIGs input totals 3 2 5 8" xfId="34846"/>
    <cellStyle name="RIGs input totals 3 2 5 9" xfId="34847"/>
    <cellStyle name="RIGs input totals 3 2 6" xfId="34848"/>
    <cellStyle name="RIGs input totals 3 2 7" xfId="34849"/>
    <cellStyle name="RIGs input totals 3 2 8" xfId="34850"/>
    <cellStyle name="RIGs input totals 3 2 9" xfId="34851"/>
    <cellStyle name="RIGs input totals 3 2_4 28 1_Asst_Health_Crit_AllTO_RIIO_20110714pm" xfId="34852"/>
    <cellStyle name="RIGs input totals 3 20" xfId="34853"/>
    <cellStyle name="RIGs input totals 3 21" xfId="34854"/>
    <cellStyle name="RIGs input totals 3 22" xfId="34855"/>
    <cellStyle name="RIGs input totals 3 23" xfId="34856"/>
    <cellStyle name="RIGs input totals 3 24" xfId="34857"/>
    <cellStyle name="RIGs input totals 3 25" xfId="34858"/>
    <cellStyle name="RIGs input totals 3 26" xfId="34859"/>
    <cellStyle name="RIGs input totals 3 27" xfId="34860"/>
    <cellStyle name="RIGs input totals 3 28" xfId="34861"/>
    <cellStyle name="RIGs input totals 3 29" xfId="34862"/>
    <cellStyle name="RIGs input totals 3 3" xfId="34863"/>
    <cellStyle name="RIGs input totals 3 3 10" xfId="34864"/>
    <cellStyle name="RIGs input totals 3 3 11" xfId="34865"/>
    <cellStyle name="RIGs input totals 3 3 12" xfId="34866"/>
    <cellStyle name="RIGs input totals 3 3 13" xfId="34867"/>
    <cellStyle name="RIGs input totals 3 3 14" xfId="34868"/>
    <cellStyle name="RIGs input totals 3 3 15" xfId="34869"/>
    <cellStyle name="RIGs input totals 3 3 16" xfId="34870"/>
    <cellStyle name="RIGs input totals 3 3 17" xfId="34871"/>
    <cellStyle name="RIGs input totals 3 3 18" xfId="34872"/>
    <cellStyle name="RIGs input totals 3 3 19" xfId="34873"/>
    <cellStyle name="RIGs input totals 3 3 2" xfId="34874"/>
    <cellStyle name="RIGs input totals 3 3 2 10" xfId="34875"/>
    <cellStyle name="RIGs input totals 3 3 2 11" xfId="34876"/>
    <cellStyle name="RIGs input totals 3 3 2 12" xfId="34877"/>
    <cellStyle name="RIGs input totals 3 3 2 13" xfId="34878"/>
    <cellStyle name="RIGs input totals 3 3 2 14" xfId="34879"/>
    <cellStyle name="RIGs input totals 3 3 2 15" xfId="34880"/>
    <cellStyle name="RIGs input totals 3 3 2 16" xfId="34881"/>
    <cellStyle name="RIGs input totals 3 3 2 17" xfId="34882"/>
    <cellStyle name="RIGs input totals 3 3 2 18" xfId="34883"/>
    <cellStyle name="RIGs input totals 3 3 2 19" xfId="34884"/>
    <cellStyle name="RIGs input totals 3 3 2 2" xfId="34885"/>
    <cellStyle name="RIGs input totals 3 3 2 2 10" xfId="34886"/>
    <cellStyle name="RIGs input totals 3 3 2 2 11" xfId="34887"/>
    <cellStyle name="RIGs input totals 3 3 2 2 12" xfId="34888"/>
    <cellStyle name="RIGs input totals 3 3 2 2 13" xfId="34889"/>
    <cellStyle name="RIGs input totals 3 3 2 2 2" xfId="34890"/>
    <cellStyle name="RIGs input totals 3 3 2 2 3" xfId="34891"/>
    <cellStyle name="RIGs input totals 3 3 2 2 4" xfId="34892"/>
    <cellStyle name="RIGs input totals 3 3 2 2 5" xfId="34893"/>
    <cellStyle name="RIGs input totals 3 3 2 2 6" xfId="34894"/>
    <cellStyle name="RIGs input totals 3 3 2 2 7" xfId="34895"/>
    <cellStyle name="RIGs input totals 3 3 2 2 8" xfId="34896"/>
    <cellStyle name="RIGs input totals 3 3 2 2 9" xfId="34897"/>
    <cellStyle name="RIGs input totals 3 3 2 20" xfId="34898"/>
    <cellStyle name="RIGs input totals 3 3 2 21" xfId="34899"/>
    <cellStyle name="RIGs input totals 3 3 2 22" xfId="34900"/>
    <cellStyle name="RIGs input totals 3 3 2 23" xfId="34901"/>
    <cellStyle name="RIGs input totals 3 3 2 24" xfId="34902"/>
    <cellStyle name="RIGs input totals 3 3 2 25" xfId="34903"/>
    <cellStyle name="RIGs input totals 3 3 2 26" xfId="34904"/>
    <cellStyle name="RIGs input totals 3 3 2 27" xfId="34905"/>
    <cellStyle name="RIGs input totals 3 3 2 28" xfId="34906"/>
    <cellStyle name="RIGs input totals 3 3 2 29" xfId="34907"/>
    <cellStyle name="RIGs input totals 3 3 2 3" xfId="34908"/>
    <cellStyle name="RIGs input totals 3 3 2 30" xfId="34909"/>
    <cellStyle name="RIGs input totals 3 3 2 31" xfId="34910"/>
    <cellStyle name="RIGs input totals 3 3 2 32" xfId="34911"/>
    <cellStyle name="RIGs input totals 3 3 2 33" xfId="34912"/>
    <cellStyle name="RIGs input totals 3 3 2 34" xfId="34913"/>
    <cellStyle name="RIGs input totals 3 3 2 4" xfId="34914"/>
    <cellStyle name="RIGs input totals 3 3 2 5" xfId="34915"/>
    <cellStyle name="RIGs input totals 3 3 2 6" xfId="34916"/>
    <cellStyle name="RIGs input totals 3 3 2 7" xfId="34917"/>
    <cellStyle name="RIGs input totals 3 3 2 8" xfId="34918"/>
    <cellStyle name="RIGs input totals 3 3 2 9" xfId="34919"/>
    <cellStyle name="RIGs input totals 3 3 20" xfId="34920"/>
    <cellStyle name="RIGs input totals 3 3 21" xfId="34921"/>
    <cellStyle name="RIGs input totals 3 3 22" xfId="34922"/>
    <cellStyle name="RIGs input totals 3 3 23" xfId="34923"/>
    <cellStyle name="RIGs input totals 3 3 24" xfId="34924"/>
    <cellStyle name="RIGs input totals 3 3 25" xfId="34925"/>
    <cellStyle name="RIGs input totals 3 3 26" xfId="34926"/>
    <cellStyle name="RIGs input totals 3 3 27" xfId="34927"/>
    <cellStyle name="RIGs input totals 3 3 28" xfId="34928"/>
    <cellStyle name="RIGs input totals 3 3 29" xfId="34929"/>
    <cellStyle name="RIGs input totals 3 3 3" xfId="34930"/>
    <cellStyle name="RIGs input totals 3 3 3 10" xfId="34931"/>
    <cellStyle name="RIGs input totals 3 3 3 11" xfId="34932"/>
    <cellStyle name="RIGs input totals 3 3 3 12" xfId="34933"/>
    <cellStyle name="RIGs input totals 3 3 3 13" xfId="34934"/>
    <cellStyle name="RIGs input totals 3 3 3 2" xfId="34935"/>
    <cellStyle name="RIGs input totals 3 3 3 3" xfId="34936"/>
    <cellStyle name="RIGs input totals 3 3 3 4" xfId="34937"/>
    <cellStyle name="RIGs input totals 3 3 3 5" xfId="34938"/>
    <cellStyle name="RIGs input totals 3 3 3 6" xfId="34939"/>
    <cellStyle name="RIGs input totals 3 3 3 7" xfId="34940"/>
    <cellStyle name="RIGs input totals 3 3 3 8" xfId="34941"/>
    <cellStyle name="RIGs input totals 3 3 3 9" xfId="34942"/>
    <cellStyle name="RIGs input totals 3 3 30" xfId="34943"/>
    <cellStyle name="RIGs input totals 3 3 31" xfId="34944"/>
    <cellStyle name="RIGs input totals 3 3 32" xfId="34945"/>
    <cellStyle name="RIGs input totals 3 3 33" xfId="34946"/>
    <cellStyle name="RIGs input totals 3 3 34" xfId="34947"/>
    <cellStyle name="RIGs input totals 3 3 35" xfId="34948"/>
    <cellStyle name="RIGs input totals 3 3 4" xfId="34949"/>
    <cellStyle name="RIGs input totals 3 3 5" xfId="34950"/>
    <cellStyle name="RIGs input totals 3 3 6" xfId="34951"/>
    <cellStyle name="RIGs input totals 3 3 7" xfId="34952"/>
    <cellStyle name="RIGs input totals 3 3 8" xfId="34953"/>
    <cellStyle name="RIGs input totals 3 3 9" xfId="34954"/>
    <cellStyle name="RIGs input totals 3 3_4 28 1_Asst_Health_Crit_AllTO_RIIO_20110714pm" xfId="34955"/>
    <cellStyle name="RIGs input totals 3 30" xfId="34956"/>
    <cellStyle name="RIGs input totals 3 31" xfId="34957"/>
    <cellStyle name="RIGs input totals 3 32" xfId="34958"/>
    <cellStyle name="RIGs input totals 3 33" xfId="34959"/>
    <cellStyle name="RIGs input totals 3 34" xfId="34960"/>
    <cellStyle name="RIGs input totals 3 35" xfId="34961"/>
    <cellStyle name="RIGs input totals 3 36" xfId="34962"/>
    <cellStyle name="RIGs input totals 3 37" xfId="34963"/>
    <cellStyle name="RIGs input totals 3 38" xfId="34964"/>
    <cellStyle name="RIGs input totals 3 39" xfId="34965"/>
    <cellStyle name="RIGs input totals 3 4" xfId="34966"/>
    <cellStyle name="RIGs input totals 3 4 10" xfId="34967"/>
    <cellStyle name="RIGs input totals 3 4 11" xfId="34968"/>
    <cellStyle name="RIGs input totals 3 4 12" xfId="34969"/>
    <cellStyle name="RIGs input totals 3 4 13" xfId="34970"/>
    <cellStyle name="RIGs input totals 3 4 14" xfId="34971"/>
    <cellStyle name="RIGs input totals 3 4 15" xfId="34972"/>
    <cellStyle name="RIGs input totals 3 4 16" xfId="34973"/>
    <cellStyle name="RIGs input totals 3 4 17" xfId="34974"/>
    <cellStyle name="RIGs input totals 3 4 18" xfId="34975"/>
    <cellStyle name="RIGs input totals 3 4 19" xfId="34976"/>
    <cellStyle name="RIGs input totals 3 4 2" xfId="34977"/>
    <cellStyle name="RIGs input totals 3 4 2 10" xfId="34978"/>
    <cellStyle name="RIGs input totals 3 4 2 11" xfId="34979"/>
    <cellStyle name="RIGs input totals 3 4 2 12" xfId="34980"/>
    <cellStyle name="RIGs input totals 3 4 2 13" xfId="34981"/>
    <cellStyle name="RIGs input totals 3 4 2 2" xfId="34982"/>
    <cellStyle name="RIGs input totals 3 4 2 3" xfId="34983"/>
    <cellStyle name="RIGs input totals 3 4 2 4" xfId="34984"/>
    <cellStyle name="RIGs input totals 3 4 2 5" xfId="34985"/>
    <cellStyle name="RIGs input totals 3 4 2 6" xfId="34986"/>
    <cellStyle name="RIGs input totals 3 4 2 7" xfId="34987"/>
    <cellStyle name="RIGs input totals 3 4 2 8" xfId="34988"/>
    <cellStyle name="RIGs input totals 3 4 2 9" xfId="34989"/>
    <cellStyle name="RIGs input totals 3 4 20" xfId="34990"/>
    <cellStyle name="RIGs input totals 3 4 21" xfId="34991"/>
    <cellStyle name="RIGs input totals 3 4 22" xfId="34992"/>
    <cellStyle name="RIGs input totals 3 4 23" xfId="34993"/>
    <cellStyle name="RIGs input totals 3 4 24" xfId="34994"/>
    <cellStyle name="RIGs input totals 3 4 25" xfId="34995"/>
    <cellStyle name="RIGs input totals 3 4 26" xfId="34996"/>
    <cellStyle name="RIGs input totals 3 4 27" xfId="34997"/>
    <cellStyle name="RIGs input totals 3 4 28" xfId="34998"/>
    <cellStyle name="RIGs input totals 3 4 29" xfId="34999"/>
    <cellStyle name="RIGs input totals 3 4 3" xfId="35000"/>
    <cellStyle name="RIGs input totals 3 4 30" xfId="35001"/>
    <cellStyle name="RIGs input totals 3 4 31" xfId="35002"/>
    <cellStyle name="RIGs input totals 3 4 32" xfId="35003"/>
    <cellStyle name="RIGs input totals 3 4 33" xfId="35004"/>
    <cellStyle name="RIGs input totals 3 4 34" xfId="35005"/>
    <cellStyle name="RIGs input totals 3 4 4" xfId="35006"/>
    <cellStyle name="RIGs input totals 3 4 5" xfId="35007"/>
    <cellStyle name="RIGs input totals 3 4 6" xfId="35008"/>
    <cellStyle name="RIGs input totals 3 4 7" xfId="35009"/>
    <cellStyle name="RIGs input totals 3 4 8" xfId="35010"/>
    <cellStyle name="RIGs input totals 3 4 9" xfId="35011"/>
    <cellStyle name="RIGs input totals 3 5" xfId="35012"/>
    <cellStyle name="RIGs input totals 3 5 10" xfId="35013"/>
    <cellStyle name="RIGs input totals 3 5 11" xfId="35014"/>
    <cellStyle name="RIGs input totals 3 5 12" xfId="35015"/>
    <cellStyle name="RIGs input totals 3 5 13" xfId="35016"/>
    <cellStyle name="RIGs input totals 3 5 14" xfId="35017"/>
    <cellStyle name="RIGs input totals 3 5 15" xfId="35018"/>
    <cellStyle name="RIGs input totals 3 5 16" xfId="35019"/>
    <cellStyle name="RIGs input totals 3 5 17" xfId="35020"/>
    <cellStyle name="RIGs input totals 3 5 18" xfId="35021"/>
    <cellStyle name="RIGs input totals 3 5 19" xfId="35022"/>
    <cellStyle name="RIGs input totals 3 5 2" xfId="35023"/>
    <cellStyle name="RIGs input totals 3 5 2 10" xfId="35024"/>
    <cellStyle name="RIGs input totals 3 5 2 11" xfId="35025"/>
    <cellStyle name="RIGs input totals 3 5 2 12" xfId="35026"/>
    <cellStyle name="RIGs input totals 3 5 2 13" xfId="35027"/>
    <cellStyle name="RIGs input totals 3 5 2 2" xfId="35028"/>
    <cellStyle name="RIGs input totals 3 5 2 3" xfId="35029"/>
    <cellStyle name="RIGs input totals 3 5 2 4" xfId="35030"/>
    <cellStyle name="RIGs input totals 3 5 2 5" xfId="35031"/>
    <cellStyle name="RIGs input totals 3 5 2 6" xfId="35032"/>
    <cellStyle name="RIGs input totals 3 5 2 7" xfId="35033"/>
    <cellStyle name="RIGs input totals 3 5 2 8" xfId="35034"/>
    <cellStyle name="RIGs input totals 3 5 2 9" xfId="35035"/>
    <cellStyle name="RIGs input totals 3 5 20" xfId="35036"/>
    <cellStyle name="RIGs input totals 3 5 21" xfId="35037"/>
    <cellStyle name="RIGs input totals 3 5 22" xfId="35038"/>
    <cellStyle name="RIGs input totals 3 5 23" xfId="35039"/>
    <cellStyle name="RIGs input totals 3 5 24" xfId="35040"/>
    <cellStyle name="RIGs input totals 3 5 25" xfId="35041"/>
    <cellStyle name="RIGs input totals 3 5 26" xfId="35042"/>
    <cellStyle name="RIGs input totals 3 5 27" xfId="35043"/>
    <cellStyle name="RIGs input totals 3 5 28" xfId="35044"/>
    <cellStyle name="RIGs input totals 3 5 29" xfId="35045"/>
    <cellStyle name="RIGs input totals 3 5 3" xfId="35046"/>
    <cellStyle name="RIGs input totals 3 5 30" xfId="35047"/>
    <cellStyle name="RIGs input totals 3 5 31" xfId="35048"/>
    <cellStyle name="RIGs input totals 3 5 32" xfId="35049"/>
    <cellStyle name="RIGs input totals 3 5 33" xfId="35050"/>
    <cellStyle name="RIGs input totals 3 5 34" xfId="35051"/>
    <cellStyle name="RIGs input totals 3 5 4" xfId="35052"/>
    <cellStyle name="RIGs input totals 3 5 5" xfId="35053"/>
    <cellStyle name="RIGs input totals 3 5 6" xfId="35054"/>
    <cellStyle name="RIGs input totals 3 5 7" xfId="35055"/>
    <cellStyle name="RIGs input totals 3 5 8" xfId="35056"/>
    <cellStyle name="RIGs input totals 3 5 9" xfId="35057"/>
    <cellStyle name="RIGs input totals 3 6" xfId="35058"/>
    <cellStyle name="RIGs input totals 3 6 10" xfId="35059"/>
    <cellStyle name="RIGs input totals 3 6 11" xfId="35060"/>
    <cellStyle name="RIGs input totals 3 6 12" xfId="35061"/>
    <cellStyle name="RIGs input totals 3 6 13" xfId="35062"/>
    <cellStyle name="RIGs input totals 3 6 2" xfId="35063"/>
    <cellStyle name="RIGs input totals 3 6 3" xfId="35064"/>
    <cellStyle name="RIGs input totals 3 6 4" xfId="35065"/>
    <cellStyle name="RIGs input totals 3 6 5" xfId="35066"/>
    <cellStyle name="RIGs input totals 3 6 6" xfId="35067"/>
    <cellStyle name="RIGs input totals 3 6 7" xfId="35068"/>
    <cellStyle name="RIGs input totals 3 6 8" xfId="35069"/>
    <cellStyle name="RIGs input totals 3 6 9" xfId="35070"/>
    <cellStyle name="RIGs input totals 3 7" xfId="35071"/>
    <cellStyle name="RIGs input totals 3 8" xfId="35072"/>
    <cellStyle name="RIGs input totals 3 9" xfId="35073"/>
    <cellStyle name="RIGs input totals 3_1.3s Accounting C Costs Scots" xfId="35074"/>
    <cellStyle name="RIGs input totals 30" xfId="35075"/>
    <cellStyle name="RIGs input totals 31" xfId="35076"/>
    <cellStyle name="RIGs input totals 32" xfId="35077"/>
    <cellStyle name="RIGs input totals 33" xfId="35078"/>
    <cellStyle name="RIGs input totals 34" xfId="35079"/>
    <cellStyle name="RIGs input totals 35" xfId="35080"/>
    <cellStyle name="RIGs input totals 36" xfId="35081"/>
    <cellStyle name="RIGs input totals 37" xfId="35082"/>
    <cellStyle name="RIGs input totals 38" xfId="35083"/>
    <cellStyle name="RIGs input totals 39" xfId="35084"/>
    <cellStyle name="RIGs input totals 4" xfId="35085"/>
    <cellStyle name="RIGs input totals 4 10" xfId="35086"/>
    <cellStyle name="RIGs input totals 4 11" xfId="35087"/>
    <cellStyle name="RIGs input totals 4 12" xfId="35088"/>
    <cellStyle name="RIGs input totals 4 13" xfId="35089"/>
    <cellStyle name="RIGs input totals 4 14" xfId="35090"/>
    <cellStyle name="RIGs input totals 4 15" xfId="35091"/>
    <cellStyle name="RIGs input totals 4 16" xfId="35092"/>
    <cellStyle name="RIGs input totals 4 17" xfId="35093"/>
    <cellStyle name="RIGs input totals 4 18" xfId="35094"/>
    <cellStyle name="RIGs input totals 4 19" xfId="35095"/>
    <cellStyle name="RIGs input totals 4 2" xfId="35096"/>
    <cellStyle name="RIGs input totals 4 2 10" xfId="35097"/>
    <cellStyle name="RIGs input totals 4 2 11" xfId="35098"/>
    <cellStyle name="RIGs input totals 4 2 12" xfId="35099"/>
    <cellStyle name="RIGs input totals 4 2 13" xfId="35100"/>
    <cellStyle name="RIGs input totals 4 2 14" xfId="35101"/>
    <cellStyle name="RIGs input totals 4 2 15" xfId="35102"/>
    <cellStyle name="RIGs input totals 4 2 16" xfId="35103"/>
    <cellStyle name="RIGs input totals 4 2 17" xfId="35104"/>
    <cellStyle name="RIGs input totals 4 2 18" xfId="35105"/>
    <cellStyle name="RIGs input totals 4 2 19" xfId="35106"/>
    <cellStyle name="RIGs input totals 4 2 2" xfId="35107"/>
    <cellStyle name="RIGs input totals 4 2 2 10" xfId="35108"/>
    <cellStyle name="RIGs input totals 4 2 2 11" xfId="35109"/>
    <cellStyle name="RIGs input totals 4 2 2 12" xfId="35110"/>
    <cellStyle name="RIGs input totals 4 2 2 13" xfId="35111"/>
    <cellStyle name="RIGs input totals 4 2 2 14" xfId="35112"/>
    <cellStyle name="RIGs input totals 4 2 2 15" xfId="35113"/>
    <cellStyle name="RIGs input totals 4 2 2 16" xfId="35114"/>
    <cellStyle name="RIGs input totals 4 2 2 17" xfId="35115"/>
    <cellStyle name="RIGs input totals 4 2 2 18" xfId="35116"/>
    <cellStyle name="RIGs input totals 4 2 2 19" xfId="35117"/>
    <cellStyle name="RIGs input totals 4 2 2 2" xfId="35118"/>
    <cellStyle name="RIGs input totals 4 2 2 2 10" xfId="35119"/>
    <cellStyle name="RIGs input totals 4 2 2 2 11" xfId="35120"/>
    <cellStyle name="RIGs input totals 4 2 2 2 12" xfId="35121"/>
    <cellStyle name="RIGs input totals 4 2 2 2 13" xfId="35122"/>
    <cellStyle name="RIGs input totals 4 2 2 2 14" xfId="35123"/>
    <cellStyle name="RIGs input totals 4 2 2 2 15" xfId="35124"/>
    <cellStyle name="RIGs input totals 4 2 2 2 16" xfId="35125"/>
    <cellStyle name="RIGs input totals 4 2 2 2 17" xfId="35126"/>
    <cellStyle name="RIGs input totals 4 2 2 2 18" xfId="35127"/>
    <cellStyle name="RIGs input totals 4 2 2 2 19" xfId="35128"/>
    <cellStyle name="RIGs input totals 4 2 2 2 2" xfId="35129"/>
    <cellStyle name="RIGs input totals 4 2 2 2 2 10" xfId="35130"/>
    <cellStyle name="RIGs input totals 4 2 2 2 2 11" xfId="35131"/>
    <cellStyle name="RIGs input totals 4 2 2 2 2 12" xfId="35132"/>
    <cellStyle name="RIGs input totals 4 2 2 2 2 13" xfId="35133"/>
    <cellStyle name="RIGs input totals 4 2 2 2 2 2" xfId="35134"/>
    <cellStyle name="RIGs input totals 4 2 2 2 2 3" xfId="35135"/>
    <cellStyle name="RIGs input totals 4 2 2 2 2 4" xfId="35136"/>
    <cellStyle name="RIGs input totals 4 2 2 2 2 5" xfId="35137"/>
    <cellStyle name="RIGs input totals 4 2 2 2 2 6" xfId="35138"/>
    <cellStyle name="RIGs input totals 4 2 2 2 2 7" xfId="35139"/>
    <cellStyle name="RIGs input totals 4 2 2 2 2 8" xfId="35140"/>
    <cellStyle name="RIGs input totals 4 2 2 2 2 9" xfId="35141"/>
    <cellStyle name="RIGs input totals 4 2 2 2 20" xfId="35142"/>
    <cellStyle name="RIGs input totals 4 2 2 2 21" xfId="35143"/>
    <cellStyle name="RIGs input totals 4 2 2 2 22" xfId="35144"/>
    <cellStyle name="RIGs input totals 4 2 2 2 23" xfId="35145"/>
    <cellStyle name="RIGs input totals 4 2 2 2 24" xfId="35146"/>
    <cellStyle name="RIGs input totals 4 2 2 2 25" xfId="35147"/>
    <cellStyle name="RIGs input totals 4 2 2 2 26" xfId="35148"/>
    <cellStyle name="RIGs input totals 4 2 2 2 27" xfId="35149"/>
    <cellStyle name="RIGs input totals 4 2 2 2 28" xfId="35150"/>
    <cellStyle name="RIGs input totals 4 2 2 2 29" xfId="35151"/>
    <cellStyle name="RIGs input totals 4 2 2 2 3" xfId="35152"/>
    <cellStyle name="RIGs input totals 4 2 2 2 30" xfId="35153"/>
    <cellStyle name="RIGs input totals 4 2 2 2 31" xfId="35154"/>
    <cellStyle name="RIGs input totals 4 2 2 2 32" xfId="35155"/>
    <cellStyle name="RIGs input totals 4 2 2 2 33" xfId="35156"/>
    <cellStyle name="RIGs input totals 4 2 2 2 34" xfId="35157"/>
    <cellStyle name="RIGs input totals 4 2 2 2 4" xfId="35158"/>
    <cellStyle name="RIGs input totals 4 2 2 2 5" xfId="35159"/>
    <cellStyle name="RIGs input totals 4 2 2 2 6" xfId="35160"/>
    <cellStyle name="RIGs input totals 4 2 2 2 7" xfId="35161"/>
    <cellStyle name="RIGs input totals 4 2 2 2 8" xfId="35162"/>
    <cellStyle name="RIGs input totals 4 2 2 2 9" xfId="35163"/>
    <cellStyle name="RIGs input totals 4 2 2 20" xfId="35164"/>
    <cellStyle name="RIGs input totals 4 2 2 21" xfId="35165"/>
    <cellStyle name="RIGs input totals 4 2 2 22" xfId="35166"/>
    <cellStyle name="RIGs input totals 4 2 2 23" xfId="35167"/>
    <cellStyle name="RIGs input totals 4 2 2 24" xfId="35168"/>
    <cellStyle name="RIGs input totals 4 2 2 25" xfId="35169"/>
    <cellStyle name="RIGs input totals 4 2 2 26" xfId="35170"/>
    <cellStyle name="RIGs input totals 4 2 2 27" xfId="35171"/>
    <cellStyle name="RIGs input totals 4 2 2 28" xfId="35172"/>
    <cellStyle name="RIGs input totals 4 2 2 29" xfId="35173"/>
    <cellStyle name="RIGs input totals 4 2 2 3" xfId="35174"/>
    <cellStyle name="RIGs input totals 4 2 2 3 10" xfId="35175"/>
    <cellStyle name="RIGs input totals 4 2 2 3 11" xfId="35176"/>
    <cellStyle name="RIGs input totals 4 2 2 3 12" xfId="35177"/>
    <cellStyle name="RIGs input totals 4 2 2 3 13" xfId="35178"/>
    <cellStyle name="RIGs input totals 4 2 2 3 2" xfId="35179"/>
    <cellStyle name="RIGs input totals 4 2 2 3 3" xfId="35180"/>
    <cellStyle name="RIGs input totals 4 2 2 3 4" xfId="35181"/>
    <cellStyle name="RIGs input totals 4 2 2 3 5" xfId="35182"/>
    <cellStyle name="RIGs input totals 4 2 2 3 6" xfId="35183"/>
    <cellStyle name="RIGs input totals 4 2 2 3 7" xfId="35184"/>
    <cellStyle name="RIGs input totals 4 2 2 3 8" xfId="35185"/>
    <cellStyle name="RIGs input totals 4 2 2 3 9" xfId="35186"/>
    <cellStyle name="RIGs input totals 4 2 2 30" xfId="35187"/>
    <cellStyle name="RIGs input totals 4 2 2 31" xfId="35188"/>
    <cellStyle name="RIGs input totals 4 2 2 32" xfId="35189"/>
    <cellStyle name="RIGs input totals 4 2 2 33" xfId="35190"/>
    <cellStyle name="RIGs input totals 4 2 2 34" xfId="35191"/>
    <cellStyle name="RIGs input totals 4 2 2 35" xfId="35192"/>
    <cellStyle name="RIGs input totals 4 2 2 4" xfId="35193"/>
    <cellStyle name="RIGs input totals 4 2 2 5" xfId="35194"/>
    <cellStyle name="RIGs input totals 4 2 2 6" xfId="35195"/>
    <cellStyle name="RIGs input totals 4 2 2 7" xfId="35196"/>
    <cellStyle name="RIGs input totals 4 2 2 8" xfId="35197"/>
    <cellStyle name="RIGs input totals 4 2 2 9" xfId="35198"/>
    <cellStyle name="RIGs input totals 4 2 2_4 28 1_Asst_Health_Crit_AllTO_RIIO_20110714pm" xfId="35199"/>
    <cellStyle name="RIGs input totals 4 2 20" xfId="35200"/>
    <cellStyle name="RIGs input totals 4 2 21" xfId="35201"/>
    <cellStyle name="RIGs input totals 4 2 22" xfId="35202"/>
    <cellStyle name="RIGs input totals 4 2 23" xfId="35203"/>
    <cellStyle name="RIGs input totals 4 2 24" xfId="35204"/>
    <cellStyle name="RIGs input totals 4 2 25" xfId="35205"/>
    <cellStyle name="RIGs input totals 4 2 26" xfId="35206"/>
    <cellStyle name="RIGs input totals 4 2 27" xfId="35207"/>
    <cellStyle name="RIGs input totals 4 2 28" xfId="35208"/>
    <cellStyle name="RIGs input totals 4 2 29" xfId="35209"/>
    <cellStyle name="RIGs input totals 4 2 3" xfId="35210"/>
    <cellStyle name="RIGs input totals 4 2 3 10" xfId="35211"/>
    <cellStyle name="RIGs input totals 4 2 3 11" xfId="35212"/>
    <cellStyle name="RIGs input totals 4 2 3 12" xfId="35213"/>
    <cellStyle name="RIGs input totals 4 2 3 13" xfId="35214"/>
    <cellStyle name="RIGs input totals 4 2 3 14" xfId="35215"/>
    <cellStyle name="RIGs input totals 4 2 3 15" xfId="35216"/>
    <cellStyle name="RIGs input totals 4 2 3 16" xfId="35217"/>
    <cellStyle name="RIGs input totals 4 2 3 17" xfId="35218"/>
    <cellStyle name="RIGs input totals 4 2 3 18" xfId="35219"/>
    <cellStyle name="RIGs input totals 4 2 3 19" xfId="35220"/>
    <cellStyle name="RIGs input totals 4 2 3 2" xfId="35221"/>
    <cellStyle name="RIGs input totals 4 2 3 2 10" xfId="35222"/>
    <cellStyle name="RIGs input totals 4 2 3 2 11" xfId="35223"/>
    <cellStyle name="RIGs input totals 4 2 3 2 12" xfId="35224"/>
    <cellStyle name="RIGs input totals 4 2 3 2 13" xfId="35225"/>
    <cellStyle name="RIGs input totals 4 2 3 2 2" xfId="35226"/>
    <cellStyle name="RIGs input totals 4 2 3 2 3" xfId="35227"/>
    <cellStyle name="RIGs input totals 4 2 3 2 4" xfId="35228"/>
    <cellStyle name="RIGs input totals 4 2 3 2 5" xfId="35229"/>
    <cellStyle name="RIGs input totals 4 2 3 2 6" xfId="35230"/>
    <cellStyle name="RIGs input totals 4 2 3 2 7" xfId="35231"/>
    <cellStyle name="RIGs input totals 4 2 3 2 8" xfId="35232"/>
    <cellStyle name="RIGs input totals 4 2 3 2 9" xfId="35233"/>
    <cellStyle name="RIGs input totals 4 2 3 20" xfId="35234"/>
    <cellStyle name="RIGs input totals 4 2 3 21" xfId="35235"/>
    <cellStyle name="RIGs input totals 4 2 3 22" xfId="35236"/>
    <cellStyle name="RIGs input totals 4 2 3 23" xfId="35237"/>
    <cellStyle name="RIGs input totals 4 2 3 24" xfId="35238"/>
    <cellStyle name="RIGs input totals 4 2 3 25" xfId="35239"/>
    <cellStyle name="RIGs input totals 4 2 3 26" xfId="35240"/>
    <cellStyle name="RIGs input totals 4 2 3 27" xfId="35241"/>
    <cellStyle name="RIGs input totals 4 2 3 28" xfId="35242"/>
    <cellStyle name="RIGs input totals 4 2 3 29" xfId="35243"/>
    <cellStyle name="RIGs input totals 4 2 3 3" xfId="35244"/>
    <cellStyle name="RIGs input totals 4 2 3 30" xfId="35245"/>
    <cellStyle name="RIGs input totals 4 2 3 31" xfId="35246"/>
    <cellStyle name="RIGs input totals 4 2 3 32" xfId="35247"/>
    <cellStyle name="RIGs input totals 4 2 3 33" xfId="35248"/>
    <cellStyle name="RIGs input totals 4 2 3 34" xfId="35249"/>
    <cellStyle name="RIGs input totals 4 2 3 4" xfId="35250"/>
    <cellStyle name="RIGs input totals 4 2 3 5" xfId="35251"/>
    <cellStyle name="RIGs input totals 4 2 3 6" xfId="35252"/>
    <cellStyle name="RIGs input totals 4 2 3 7" xfId="35253"/>
    <cellStyle name="RIGs input totals 4 2 3 8" xfId="35254"/>
    <cellStyle name="RIGs input totals 4 2 3 9" xfId="35255"/>
    <cellStyle name="RIGs input totals 4 2 30" xfId="35256"/>
    <cellStyle name="RIGs input totals 4 2 31" xfId="35257"/>
    <cellStyle name="RIGs input totals 4 2 32" xfId="35258"/>
    <cellStyle name="RIGs input totals 4 2 33" xfId="35259"/>
    <cellStyle name="RIGs input totals 4 2 34" xfId="35260"/>
    <cellStyle name="RIGs input totals 4 2 35" xfId="35261"/>
    <cellStyle name="RIGs input totals 4 2 36" xfId="35262"/>
    <cellStyle name="RIGs input totals 4 2 37" xfId="35263"/>
    <cellStyle name="RIGs input totals 4 2 38" xfId="35264"/>
    <cellStyle name="RIGs input totals 4 2 4" xfId="35265"/>
    <cellStyle name="RIGs input totals 4 2 4 10" xfId="35266"/>
    <cellStyle name="RIGs input totals 4 2 4 11" xfId="35267"/>
    <cellStyle name="RIGs input totals 4 2 4 12" xfId="35268"/>
    <cellStyle name="RIGs input totals 4 2 4 13" xfId="35269"/>
    <cellStyle name="RIGs input totals 4 2 4 14" xfId="35270"/>
    <cellStyle name="RIGs input totals 4 2 4 15" xfId="35271"/>
    <cellStyle name="RIGs input totals 4 2 4 16" xfId="35272"/>
    <cellStyle name="RIGs input totals 4 2 4 17" xfId="35273"/>
    <cellStyle name="RIGs input totals 4 2 4 18" xfId="35274"/>
    <cellStyle name="RIGs input totals 4 2 4 19" xfId="35275"/>
    <cellStyle name="RIGs input totals 4 2 4 2" xfId="35276"/>
    <cellStyle name="RIGs input totals 4 2 4 2 10" xfId="35277"/>
    <cellStyle name="RIGs input totals 4 2 4 2 11" xfId="35278"/>
    <cellStyle name="RIGs input totals 4 2 4 2 12" xfId="35279"/>
    <cellStyle name="RIGs input totals 4 2 4 2 13" xfId="35280"/>
    <cellStyle name="RIGs input totals 4 2 4 2 2" xfId="35281"/>
    <cellStyle name="RIGs input totals 4 2 4 2 3" xfId="35282"/>
    <cellStyle name="RIGs input totals 4 2 4 2 4" xfId="35283"/>
    <cellStyle name="RIGs input totals 4 2 4 2 5" xfId="35284"/>
    <cellStyle name="RIGs input totals 4 2 4 2 6" xfId="35285"/>
    <cellStyle name="RIGs input totals 4 2 4 2 7" xfId="35286"/>
    <cellStyle name="RIGs input totals 4 2 4 2 8" xfId="35287"/>
    <cellStyle name="RIGs input totals 4 2 4 2 9" xfId="35288"/>
    <cellStyle name="RIGs input totals 4 2 4 20" xfId="35289"/>
    <cellStyle name="RIGs input totals 4 2 4 21" xfId="35290"/>
    <cellStyle name="RIGs input totals 4 2 4 22" xfId="35291"/>
    <cellStyle name="RIGs input totals 4 2 4 23" xfId="35292"/>
    <cellStyle name="RIGs input totals 4 2 4 24" xfId="35293"/>
    <cellStyle name="RIGs input totals 4 2 4 25" xfId="35294"/>
    <cellStyle name="RIGs input totals 4 2 4 26" xfId="35295"/>
    <cellStyle name="RIGs input totals 4 2 4 27" xfId="35296"/>
    <cellStyle name="RIGs input totals 4 2 4 28" xfId="35297"/>
    <cellStyle name="RIGs input totals 4 2 4 29" xfId="35298"/>
    <cellStyle name="RIGs input totals 4 2 4 3" xfId="35299"/>
    <cellStyle name="RIGs input totals 4 2 4 30" xfId="35300"/>
    <cellStyle name="RIGs input totals 4 2 4 31" xfId="35301"/>
    <cellStyle name="RIGs input totals 4 2 4 32" xfId="35302"/>
    <cellStyle name="RIGs input totals 4 2 4 33" xfId="35303"/>
    <cellStyle name="RIGs input totals 4 2 4 34" xfId="35304"/>
    <cellStyle name="RIGs input totals 4 2 4 4" xfId="35305"/>
    <cellStyle name="RIGs input totals 4 2 4 5" xfId="35306"/>
    <cellStyle name="RIGs input totals 4 2 4 6" xfId="35307"/>
    <cellStyle name="RIGs input totals 4 2 4 7" xfId="35308"/>
    <cellStyle name="RIGs input totals 4 2 4 8" xfId="35309"/>
    <cellStyle name="RIGs input totals 4 2 4 9" xfId="35310"/>
    <cellStyle name="RIGs input totals 4 2 5" xfId="35311"/>
    <cellStyle name="RIGs input totals 4 2 5 10" xfId="35312"/>
    <cellStyle name="RIGs input totals 4 2 5 11" xfId="35313"/>
    <cellStyle name="RIGs input totals 4 2 5 12" xfId="35314"/>
    <cellStyle name="RIGs input totals 4 2 5 13" xfId="35315"/>
    <cellStyle name="RIGs input totals 4 2 5 2" xfId="35316"/>
    <cellStyle name="RIGs input totals 4 2 5 3" xfId="35317"/>
    <cellStyle name="RIGs input totals 4 2 5 4" xfId="35318"/>
    <cellStyle name="RIGs input totals 4 2 5 5" xfId="35319"/>
    <cellStyle name="RIGs input totals 4 2 5 6" xfId="35320"/>
    <cellStyle name="RIGs input totals 4 2 5 7" xfId="35321"/>
    <cellStyle name="RIGs input totals 4 2 5 8" xfId="35322"/>
    <cellStyle name="RIGs input totals 4 2 5 9" xfId="35323"/>
    <cellStyle name="RIGs input totals 4 2 6" xfId="35324"/>
    <cellStyle name="RIGs input totals 4 2 7" xfId="35325"/>
    <cellStyle name="RIGs input totals 4 2 8" xfId="35326"/>
    <cellStyle name="RIGs input totals 4 2 9" xfId="35327"/>
    <cellStyle name="RIGs input totals 4 2_4 28 1_Asst_Health_Crit_AllTO_RIIO_20110714pm" xfId="35328"/>
    <cellStyle name="RIGs input totals 4 20" xfId="35329"/>
    <cellStyle name="RIGs input totals 4 21" xfId="35330"/>
    <cellStyle name="RIGs input totals 4 22" xfId="35331"/>
    <cellStyle name="RIGs input totals 4 23" xfId="35332"/>
    <cellStyle name="RIGs input totals 4 24" xfId="35333"/>
    <cellStyle name="RIGs input totals 4 25" xfId="35334"/>
    <cellStyle name="RIGs input totals 4 26" xfId="35335"/>
    <cellStyle name="RIGs input totals 4 27" xfId="35336"/>
    <cellStyle name="RIGs input totals 4 28" xfId="35337"/>
    <cellStyle name="RIGs input totals 4 29" xfId="35338"/>
    <cellStyle name="RIGs input totals 4 3" xfId="35339"/>
    <cellStyle name="RIGs input totals 4 3 10" xfId="35340"/>
    <cellStyle name="RIGs input totals 4 3 11" xfId="35341"/>
    <cellStyle name="RIGs input totals 4 3 12" xfId="35342"/>
    <cellStyle name="RIGs input totals 4 3 13" xfId="35343"/>
    <cellStyle name="RIGs input totals 4 3 14" xfId="35344"/>
    <cellStyle name="RIGs input totals 4 3 15" xfId="35345"/>
    <cellStyle name="RIGs input totals 4 3 16" xfId="35346"/>
    <cellStyle name="RIGs input totals 4 3 17" xfId="35347"/>
    <cellStyle name="RIGs input totals 4 3 18" xfId="35348"/>
    <cellStyle name="RIGs input totals 4 3 19" xfId="35349"/>
    <cellStyle name="RIGs input totals 4 3 2" xfId="35350"/>
    <cellStyle name="RIGs input totals 4 3 2 10" xfId="35351"/>
    <cellStyle name="RIGs input totals 4 3 2 11" xfId="35352"/>
    <cellStyle name="RIGs input totals 4 3 2 12" xfId="35353"/>
    <cellStyle name="RIGs input totals 4 3 2 13" xfId="35354"/>
    <cellStyle name="RIGs input totals 4 3 2 14" xfId="35355"/>
    <cellStyle name="RIGs input totals 4 3 2 15" xfId="35356"/>
    <cellStyle name="RIGs input totals 4 3 2 16" xfId="35357"/>
    <cellStyle name="RIGs input totals 4 3 2 17" xfId="35358"/>
    <cellStyle name="RIGs input totals 4 3 2 18" xfId="35359"/>
    <cellStyle name="RIGs input totals 4 3 2 19" xfId="35360"/>
    <cellStyle name="RIGs input totals 4 3 2 2" xfId="35361"/>
    <cellStyle name="RIGs input totals 4 3 2 2 10" xfId="35362"/>
    <cellStyle name="RIGs input totals 4 3 2 2 11" xfId="35363"/>
    <cellStyle name="RIGs input totals 4 3 2 2 12" xfId="35364"/>
    <cellStyle name="RIGs input totals 4 3 2 2 13" xfId="35365"/>
    <cellStyle name="RIGs input totals 4 3 2 2 2" xfId="35366"/>
    <cellStyle name="RIGs input totals 4 3 2 2 3" xfId="35367"/>
    <cellStyle name="RIGs input totals 4 3 2 2 4" xfId="35368"/>
    <cellStyle name="RIGs input totals 4 3 2 2 5" xfId="35369"/>
    <cellStyle name="RIGs input totals 4 3 2 2 6" xfId="35370"/>
    <cellStyle name="RIGs input totals 4 3 2 2 7" xfId="35371"/>
    <cellStyle name="RIGs input totals 4 3 2 2 8" xfId="35372"/>
    <cellStyle name="RIGs input totals 4 3 2 2 9" xfId="35373"/>
    <cellStyle name="RIGs input totals 4 3 2 20" xfId="35374"/>
    <cellStyle name="RIGs input totals 4 3 2 21" xfId="35375"/>
    <cellStyle name="RIGs input totals 4 3 2 22" xfId="35376"/>
    <cellStyle name="RIGs input totals 4 3 2 23" xfId="35377"/>
    <cellStyle name="RIGs input totals 4 3 2 24" xfId="35378"/>
    <cellStyle name="RIGs input totals 4 3 2 25" xfId="35379"/>
    <cellStyle name="RIGs input totals 4 3 2 26" xfId="35380"/>
    <cellStyle name="RIGs input totals 4 3 2 27" xfId="35381"/>
    <cellStyle name="RIGs input totals 4 3 2 28" xfId="35382"/>
    <cellStyle name="RIGs input totals 4 3 2 29" xfId="35383"/>
    <cellStyle name="RIGs input totals 4 3 2 3" xfId="35384"/>
    <cellStyle name="RIGs input totals 4 3 2 30" xfId="35385"/>
    <cellStyle name="RIGs input totals 4 3 2 31" xfId="35386"/>
    <cellStyle name="RIGs input totals 4 3 2 32" xfId="35387"/>
    <cellStyle name="RIGs input totals 4 3 2 33" xfId="35388"/>
    <cellStyle name="RIGs input totals 4 3 2 34" xfId="35389"/>
    <cellStyle name="RIGs input totals 4 3 2 4" xfId="35390"/>
    <cellStyle name="RIGs input totals 4 3 2 5" xfId="35391"/>
    <cellStyle name="RIGs input totals 4 3 2 6" xfId="35392"/>
    <cellStyle name="RIGs input totals 4 3 2 7" xfId="35393"/>
    <cellStyle name="RIGs input totals 4 3 2 8" xfId="35394"/>
    <cellStyle name="RIGs input totals 4 3 2 9" xfId="35395"/>
    <cellStyle name="RIGs input totals 4 3 20" xfId="35396"/>
    <cellStyle name="RIGs input totals 4 3 21" xfId="35397"/>
    <cellStyle name="RIGs input totals 4 3 22" xfId="35398"/>
    <cellStyle name="RIGs input totals 4 3 23" xfId="35399"/>
    <cellStyle name="RIGs input totals 4 3 24" xfId="35400"/>
    <cellStyle name="RIGs input totals 4 3 25" xfId="35401"/>
    <cellStyle name="RIGs input totals 4 3 26" xfId="35402"/>
    <cellStyle name="RIGs input totals 4 3 27" xfId="35403"/>
    <cellStyle name="RIGs input totals 4 3 28" xfId="35404"/>
    <cellStyle name="RIGs input totals 4 3 29" xfId="35405"/>
    <cellStyle name="RIGs input totals 4 3 3" xfId="35406"/>
    <cellStyle name="RIGs input totals 4 3 3 10" xfId="35407"/>
    <cellStyle name="RIGs input totals 4 3 3 11" xfId="35408"/>
    <cellStyle name="RIGs input totals 4 3 3 12" xfId="35409"/>
    <cellStyle name="RIGs input totals 4 3 3 13" xfId="35410"/>
    <cellStyle name="RIGs input totals 4 3 3 2" xfId="35411"/>
    <cellStyle name="RIGs input totals 4 3 3 3" xfId="35412"/>
    <cellStyle name="RIGs input totals 4 3 3 4" xfId="35413"/>
    <cellStyle name="RIGs input totals 4 3 3 5" xfId="35414"/>
    <cellStyle name="RIGs input totals 4 3 3 6" xfId="35415"/>
    <cellStyle name="RIGs input totals 4 3 3 7" xfId="35416"/>
    <cellStyle name="RIGs input totals 4 3 3 8" xfId="35417"/>
    <cellStyle name="RIGs input totals 4 3 3 9" xfId="35418"/>
    <cellStyle name="RIGs input totals 4 3 30" xfId="35419"/>
    <cellStyle name="RIGs input totals 4 3 31" xfId="35420"/>
    <cellStyle name="RIGs input totals 4 3 32" xfId="35421"/>
    <cellStyle name="RIGs input totals 4 3 33" xfId="35422"/>
    <cellStyle name="RIGs input totals 4 3 34" xfId="35423"/>
    <cellStyle name="RIGs input totals 4 3 35" xfId="35424"/>
    <cellStyle name="RIGs input totals 4 3 4" xfId="35425"/>
    <cellStyle name="RIGs input totals 4 3 5" xfId="35426"/>
    <cellStyle name="RIGs input totals 4 3 6" xfId="35427"/>
    <cellStyle name="RIGs input totals 4 3 7" xfId="35428"/>
    <cellStyle name="RIGs input totals 4 3 8" xfId="35429"/>
    <cellStyle name="RIGs input totals 4 3 9" xfId="35430"/>
    <cellStyle name="RIGs input totals 4 3_4 28 1_Asst_Health_Crit_AllTO_RIIO_20110714pm" xfId="35431"/>
    <cellStyle name="RIGs input totals 4 30" xfId="35432"/>
    <cellStyle name="RIGs input totals 4 31" xfId="35433"/>
    <cellStyle name="RIGs input totals 4 32" xfId="35434"/>
    <cellStyle name="RIGs input totals 4 33" xfId="35435"/>
    <cellStyle name="RIGs input totals 4 34" xfId="35436"/>
    <cellStyle name="RIGs input totals 4 35" xfId="35437"/>
    <cellStyle name="RIGs input totals 4 36" xfId="35438"/>
    <cellStyle name="RIGs input totals 4 37" xfId="35439"/>
    <cellStyle name="RIGs input totals 4 38" xfId="35440"/>
    <cellStyle name="RIGs input totals 4 39" xfId="35441"/>
    <cellStyle name="RIGs input totals 4 4" xfId="35442"/>
    <cellStyle name="RIGs input totals 4 4 10" xfId="35443"/>
    <cellStyle name="RIGs input totals 4 4 11" xfId="35444"/>
    <cellStyle name="RIGs input totals 4 4 12" xfId="35445"/>
    <cellStyle name="RIGs input totals 4 4 13" xfId="35446"/>
    <cellStyle name="RIGs input totals 4 4 14" xfId="35447"/>
    <cellStyle name="RIGs input totals 4 4 15" xfId="35448"/>
    <cellStyle name="RIGs input totals 4 4 16" xfId="35449"/>
    <cellStyle name="RIGs input totals 4 4 17" xfId="35450"/>
    <cellStyle name="RIGs input totals 4 4 18" xfId="35451"/>
    <cellStyle name="RIGs input totals 4 4 19" xfId="35452"/>
    <cellStyle name="RIGs input totals 4 4 2" xfId="35453"/>
    <cellStyle name="RIGs input totals 4 4 2 10" xfId="35454"/>
    <cellStyle name="RIGs input totals 4 4 2 11" xfId="35455"/>
    <cellStyle name="RIGs input totals 4 4 2 12" xfId="35456"/>
    <cellStyle name="RIGs input totals 4 4 2 13" xfId="35457"/>
    <cellStyle name="RIGs input totals 4 4 2 2" xfId="35458"/>
    <cellStyle name="RIGs input totals 4 4 2 3" xfId="35459"/>
    <cellStyle name="RIGs input totals 4 4 2 4" xfId="35460"/>
    <cellStyle name="RIGs input totals 4 4 2 5" xfId="35461"/>
    <cellStyle name="RIGs input totals 4 4 2 6" xfId="35462"/>
    <cellStyle name="RIGs input totals 4 4 2 7" xfId="35463"/>
    <cellStyle name="RIGs input totals 4 4 2 8" xfId="35464"/>
    <cellStyle name="RIGs input totals 4 4 2 9" xfId="35465"/>
    <cellStyle name="RIGs input totals 4 4 20" xfId="35466"/>
    <cellStyle name="RIGs input totals 4 4 21" xfId="35467"/>
    <cellStyle name="RIGs input totals 4 4 22" xfId="35468"/>
    <cellStyle name="RIGs input totals 4 4 23" xfId="35469"/>
    <cellStyle name="RIGs input totals 4 4 24" xfId="35470"/>
    <cellStyle name="RIGs input totals 4 4 25" xfId="35471"/>
    <cellStyle name="RIGs input totals 4 4 26" xfId="35472"/>
    <cellStyle name="RIGs input totals 4 4 27" xfId="35473"/>
    <cellStyle name="RIGs input totals 4 4 28" xfId="35474"/>
    <cellStyle name="RIGs input totals 4 4 29" xfId="35475"/>
    <cellStyle name="RIGs input totals 4 4 3" xfId="35476"/>
    <cellStyle name="RIGs input totals 4 4 30" xfId="35477"/>
    <cellStyle name="RIGs input totals 4 4 31" xfId="35478"/>
    <cellStyle name="RIGs input totals 4 4 32" xfId="35479"/>
    <cellStyle name="RIGs input totals 4 4 33" xfId="35480"/>
    <cellStyle name="RIGs input totals 4 4 34" xfId="35481"/>
    <cellStyle name="RIGs input totals 4 4 4" xfId="35482"/>
    <cellStyle name="RIGs input totals 4 4 5" xfId="35483"/>
    <cellStyle name="RIGs input totals 4 4 6" xfId="35484"/>
    <cellStyle name="RIGs input totals 4 4 7" xfId="35485"/>
    <cellStyle name="RIGs input totals 4 4 8" xfId="35486"/>
    <cellStyle name="RIGs input totals 4 4 9" xfId="35487"/>
    <cellStyle name="RIGs input totals 4 5" xfId="35488"/>
    <cellStyle name="RIGs input totals 4 5 10" xfId="35489"/>
    <cellStyle name="RIGs input totals 4 5 11" xfId="35490"/>
    <cellStyle name="RIGs input totals 4 5 12" xfId="35491"/>
    <cellStyle name="RIGs input totals 4 5 13" xfId="35492"/>
    <cellStyle name="RIGs input totals 4 5 14" xfId="35493"/>
    <cellStyle name="RIGs input totals 4 5 15" xfId="35494"/>
    <cellStyle name="RIGs input totals 4 5 16" xfId="35495"/>
    <cellStyle name="RIGs input totals 4 5 17" xfId="35496"/>
    <cellStyle name="RIGs input totals 4 5 18" xfId="35497"/>
    <cellStyle name="RIGs input totals 4 5 19" xfId="35498"/>
    <cellStyle name="RIGs input totals 4 5 2" xfId="35499"/>
    <cellStyle name="RIGs input totals 4 5 2 10" xfId="35500"/>
    <cellStyle name="RIGs input totals 4 5 2 11" xfId="35501"/>
    <cellStyle name="RIGs input totals 4 5 2 12" xfId="35502"/>
    <cellStyle name="RIGs input totals 4 5 2 13" xfId="35503"/>
    <cellStyle name="RIGs input totals 4 5 2 2" xfId="35504"/>
    <cellStyle name="RIGs input totals 4 5 2 3" xfId="35505"/>
    <cellStyle name="RIGs input totals 4 5 2 4" xfId="35506"/>
    <cellStyle name="RIGs input totals 4 5 2 5" xfId="35507"/>
    <cellStyle name="RIGs input totals 4 5 2 6" xfId="35508"/>
    <cellStyle name="RIGs input totals 4 5 2 7" xfId="35509"/>
    <cellStyle name="RIGs input totals 4 5 2 8" xfId="35510"/>
    <cellStyle name="RIGs input totals 4 5 2 9" xfId="35511"/>
    <cellStyle name="RIGs input totals 4 5 20" xfId="35512"/>
    <cellStyle name="RIGs input totals 4 5 21" xfId="35513"/>
    <cellStyle name="RIGs input totals 4 5 22" xfId="35514"/>
    <cellStyle name="RIGs input totals 4 5 23" xfId="35515"/>
    <cellStyle name="RIGs input totals 4 5 24" xfId="35516"/>
    <cellStyle name="RIGs input totals 4 5 25" xfId="35517"/>
    <cellStyle name="RIGs input totals 4 5 26" xfId="35518"/>
    <cellStyle name="RIGs input totals 4 5 27" xfId="35519"/>
    <cellStyle name="RIGs input totals 4 5 28" xfId="35520"/>
    <cellStyle name="RIGs input totals 4 5 29" xfId="35521"/>
    <cellStyle name="RIGs input totals 4 5 3" xfId="35522"/>
    <cellStyle name="RIGs input totals 4 5 30" xfId="35523"/>
    <cellStyle name="RIGs input totals 4 5 31" xfId="35524"/>
    <cellStyle name="RIGs input totals 4 5 32" xfId="35525"/>
    <cellStyle name="RIGs input totals 4 5 33" xfId="35526"/>
    <cellStyle name="RIGs input totals 4 5 34" xfId="35527"/>
    <cellStyle name="RIGs input totals 4 5 4" xfId="35528"/>
    <cellStyle name="RIGs input totals 4 5 5" xfId="35529"/>
    <cellStyle name="RIGs input totals 4 5 6" xfId="35530"/>
    <cellStyle name="RIGs input totals 4 5 7" xfId="35531"/>
    <cellStyle name="RIGs input totals 4 5 8" xfId="35532"/>
    <cellStyle name="RIGs input totals 4 5 9" xfId="35533"/>
    <cellStyle name="RIGs input totals 4 6" xfId="35534"/>
    <cellStyle name="RIGs input totals 4 6 10" xfId="35535"/>
    <cellStyle name="RIGs input totals 4 6 11" xfId="35536"/>
    <cellStyle name="RIGs input totals 4 6 12" xfId="35537"/>
    <cellStyle name="RIGs input totals 4 6 13" xfId="35538"/>
    <cellStyle name="RIGs input totals 4 6 2" xfId="35539"/>
    <cellStyle name="RIGs input totals 4 6 3" xfId="35540"/>
    <cellStyle name="RIGs input totals 4 6 4" xfId="35541"/>
    <cellStyle name="RIGs input totals 4 6 5" xfId="35542"/>
    <cellStyle name="RIGs input totals 4 6 6" xfId="35543"/>
    <cellStyle name="RIGs input totals 4 6 7" xfId="35544"/>
    <cellStyle name="RIGs input totals 4 6 8" xfId="35545"/>
    <cellStyle name="RIGs input totals 4 6 9" xfId="35546"/>
    <cellStyle name="RIGs input totals 4 7" xfId="35547"/>
    <cellStyle name="RIGs input totals 4 8" xfId="35548"/>
    <cellStyle name="RIGs input totals 4 9" xfId="35549"/>
    <cellStyle name="RIGs input totals 4_1.3s Accounting C Costs Scots" xfId="35550"/>
    <cellStyle name="RIGs input totals 40" xfId="35551"/>
    <cellStyle name="RIGs input totals 41" xfId="35552"/>
    <cellStyle name="RIGs input totals 42" xfId="35553"/>
    <cellStyle name="RIGs input totals 43" xfId="35554"/>
    <cellStyle name="RIGs input totals 44" xfId="35555"/>
    <cellStyle name="RIGs input totals 45" xfId="35556"/>
    <cellStyle name="RIGs input totals 46" xfId="35557"/>
    <cellStyle name="RIGs input totals 47" xfId="35558"/>
    <cellStyle name="RIGs input totals 48" xfId="35559"/>
    <cellStyle name="RIGs input totals 48 2" xfId="35560"/>
    <cellStyle name="RIGs input totals 48 2 2" xfId="35561"/>
    <cellStyle name="RIGs input totals 5" xfId="35562"/>
    <cellStyle name="RIGs input totals 5 10" xfId="35563"/>
    <cellStyle name="RIGs input totals 5 11" xfId="35564"/>
    <cellStyle name="RIGs input totals 5 12" xfId="35565"/>
    <cellStyle name="RIGs input totals 5 13" xfId="35566"/>
    <cellStyle name="RIGs input totals 5 14" xfId="35567"/>
    <cellStyle name="RIGs input totals 5 15" xfId="35568"/>
    <cellStyle name="RIGs input totals 5 16" xfId="35569"/>
    <cellStyle name="RIGs input totals 5 17" xfId="35570"/>
    <cellStyle name="RIGs input totals 5 18" xfId="35571"/>
    <cellStyle name="RIGs input totals 5 19" xfId="35572"/>
    <cellStyle name="RIGs input totals 5 2" xfId="35573"/>
    <cellStyle name="RIGs input totals 5 2 10" xfId="35574"/>
    <cellStyle name="RIGs input totals 5 2 11" xfId="35575"/>
    <cellStyle name="RIGs input totals 5 2 12" xfId="35576"/>
    <cellStyle name="RIGs input totals 5 2 13" xfId="35577"/>
    <cellStyle name="RIGs input totals 5 2 14" xfId="35578"/>
    <cellStyle name="RIGs input totals 5 2 15" xfId="35579"/>
    <cellStyle name="RIGs input totals 5 2 16" xfId="35580"/>
    <cellStyle name="RIGs input totals 5 2 17" xfId="35581"/>
    <cellStyle name="RIGs input totals 5 2 18" xfId="35582"/>
    <cellStyle name="RIGs input totals 5 2 19" xfId="35583"/>
    <cellStyle name="RIGs input totals 5 2 2" xfId="35584"/>
    <cellStyle name="RIGs input totals 5 2 2 10" xfId="35585"/>
    <cellStyle name="RIGs input totals 5 2 2 11" xfId="35586"/>
    <cellStyle name="RIGs input totals 5 2 2 12" xfId="35587"/>
    <cellStyle name="RIGs input totals 5 2 2 13" xfId="35588"/>
    <cellStyle name="RIGs input totals 5 2 2 14" xfId="35589"/>
    <cellStyle name="RIGs input totals 5 2 2 15" xfId="35590"/>
    <cellStyle name="RIGs input totals 5 2 2 16" xfId="35591"/>
    <cellStyle name="RIGs input totals 5 2 2 17" xfId="35592"/>
    <cellStyle name="RIGs input totals 5 2 2 18" xfId="35593"/>
    <cellStyle name="RIGs input totals 5 2 2 19" xfId="35594"/>
    <cellStyle name="RIGs input totals 5 2 2 2" xfId="35595"/>
    <cellStyle name="RIGs input totals 5 2 2 2 10" xfId="35596"/>
    <cellStyle name="RIGs input totals 5 2 2 2 11" xfId="35597"/>
    <cellStyle name="RIGs input totals 5 2 2 2 12" xfId="35598"/>
    <cellStyle name="RIGs input totals 5 2 2 2 13" xfId="35599"/>
    <cellStyle name="RIGs input totals 5 2 2 2 14" xfId="35600"/>
    <cellStyle name="RIGs input totals 5 2 2 2 15" xfId="35601"/>
    <cellStyle name="RIGs input totals 5 2 2 2 16" xfId="35602"/>
    <cellStyle name="RIGs input totals 5 2 2 2 17" xfId="35603"/>
    <cellStyle name="RIGs input totals 5 2 2 2 18" xfId="35604"/>
    <cellStyle name="RIGs input totals 5 2 2 2 19" xfId="35605"/>
    <cellStyle name="RIGs input totals 5 2 2 2 2" xfId="35606"/>
    <cellStyle name="RIGs input totals 5 2 2 2 2 10" xfId="35607"/>
    <cellStyle name="RIGs input totals 5 2 2 2 2 11" xfId="35608"/>
    <cellStyle name="RIGs input totals 5 2 2 2 2 12" xfId="35609"/>
    <cellStyle name="RIGs input totals 5 2 2 2 2 13" xfId="35610"/>
    <cellStyle name="RIGs input totals 5 2 2 2 2 14" xfId="35611"/>
    <cellStyle name="RIGs input totals 5 2 2 2 2 15" xfId="35612"/>
    <cellStyle name="RIGs input totals 5 2 2 2 2 16" xfId="35613"/>
    <cellStyle name="RIGs input totals 5 2 2 2 2 17" xfId="35614"/>
    <cellStyle name="RIGs input totals 5 2 2 2 2 18" xfId="35615"/>
    <cellStyle name="RIGs input totals 5 2 2 2 2 19" xfId="35616"/>
    <cellStyle name="RIGs input totals 5 2 2 2 2 2" xfId="35617"/>
    <cellStyle name="RIGs input totals 5 2 2 2 2 2 10" xfId="35618"/>
    <cellStyle name="RIGs input totals 5 2 2 2 2 2 11" xfId="35619"/>
    <cellStyle name="RIGs input totals 5 2 2 2 2 2 12" xfId="35620"/>
    <cellStyle name="RIGs input totals 5 2 2 2 2 2 13" xfId="35621"/>
    <cellStyle name="RIGs input totals 5 2 2 2 2 2 2" xfId="35622"/>
    <cellStyle name="RIGs input totals 5 2 2 2 2 2 3" xfId="35623"/>
    <cellStyle name="RIGs input totals 5 2 2 2 2 2 4" xfId="35624"/>
    <cellStyle name="RIGs input totals 5 2 2 2 2 2 5" xfId="35625"/>
    <cellStyle name="RIGs input totals 5 2 2 2 2 2 6" xfId="35626"/>
    <cellStyle name="RIGs input totals 5 2 2 2 2 2 7" xfId="35627"/>
    <cellStyle name="RIGs input totals 5 2 2 2 2 2 8" xfId="35628"/>
    <cellStyle name="RIGs input totals 5 2 2 2 2 2 9" xfId="35629"/>
    <cellStyle name="RIGs input totals 5 2 2 2 2 20" xfId="35630"/>
    <cellStyle name="RIGs input totals 5 2 2 2 2 21" xfId="35631"/>
    <cellStyle name="RIGs input totals 5 2 2 2 2 22" xfId="35632"/>
    <cellStyle name="RIGs input totals 5 2 2 2 2 23" xfId="35633"/>
    <cellStyle name="RIGs input totals 5 2 2 2 2 24" xfId="35634"/>
    <cellStyle name="RIGs input totals 5 2 2 2 2 25" xfId="35635"/>
    <cellStyle name="RIGs input totals 5 2 2 2 2 26" xfId="35636"/>
    <cellStyle name="RIGs input totals 5 2 2 2 2 27" xfId="35637"/>
    <cellStyle name="RIGs input totals 5 2 2 2 2 28" xfId="35638"/>
    <cellStyle name="RIGs input totals 5 2 2 2 2 29" xfId="35639"/>
    <cellStyle name="RIGs input totals 5 2 2 2 2 3" xfId="35640"/>
    <cellStyle name="RIGs input totals 5 2 2 2 2 30" xfId="35641"/>
    <cellStyle name="RIGs input totals 5 2 2 2 2 31" xfId="35642"/>
    <cellStyle name="RIGs input totals 5 2 2 2 2 32" xfId="35643"/>
    <cellStyle name="RIGs input totals 5 2 2 2 2 33" xfId="35644"/>
    <cellStyle name="RIGs input totals 5 2 2 2 2 34" xfId="35645"/>
    <cellStyle name="RIGs input totals 5 2 2 2 2 4" xfId="35646"/>
    <cellStyle name="RIGs input totals 5 2 2 2 2 5" xfId="35647"/>
    <cellStyle name="RIGs input totals 5 2 2 2 2 6" xfId="35648"/>
    <cellStyle name="RIGs input totals 5 2 2 2 2 7" xfId="35649"/>
    <cellStyle name="RIGs input totals 5 2 2 2 2 8" xfId="35650"/>
    <cellStyle name="RIGs input totals 5 2 2 2 2 9" xfId="35651"/>
    <cellStyle name="RIGs input totals 5 2 2 2 20" xfId="35652"/>
    <cellStyle name="RIGs input totals 5 2 2 2 21" xfId="35653"/>
    <cellStyle name="RIGs input totals 5 2 2 2 22" xfId="35654"/>
    <cellStyle name="RIGs input totals 5 2 2 2 23" xfId="35655"/>
    <cellStyle name="RIGs input totals 5 2 2 2 24" xfId="35656"/>
    <cellStyle name="RIGs input totals 5 2 2 2 25" xfId="35657"/>
    <cellStyle name="RIGs input totals 5 2 2 2 26" xfId="35658"/>
    <cellStyle name="RIGs input totals 5 2 2 2 27" xfId="35659"/>
    <cellStyle name="RIGs input totals 5 2 2 2 28" xfId="35660"/>
    <cellStyle name="RIGs input totals 5 2 2 2 29" xfId="35661"/>
    <cellStyle name="RIGs input totals 5 2 2 2 3" xfId="35662"/>
    <cellStyle name="RIGs input totals 5 2 2 2 3 10" xfId="35663"/>
    <cellStyle name="RIGs input totals 5 2 2 2 3 11" xfId="35664"/>
    <cellStyle name="RIGs input totals 5 2 2 2 3 12" xfId="35665"/>
    <cellStyle name="RIGs input totals 5 2 2 2 3 13" xfId="35666"/>
    <cellStyle name="RIGs input totals 5 2 2 2 3 2" xfId="35667"/>
    <cellStyle name="RIGs input totals 5 2 2 2 3 3" xfId="35668"/>
    <cellStyle name="RIGs input totals 5 2 2 2 3 4" xfId="35669"/>
    <cellStyle name="RIGs input totals 5 2 2 2 3 5" xfId="35670"/>
    <cellStyle name="RIGs input totals 5 2 2 2 3 6" xfId="35671"/>
    <cellStyle name="RIGs input totals 5 2 2 2 3 7" xfId="35672"/>
    <cellStyle name="RIGs input totals 5 2 2 2 3 8" xfId="35673"/>
    <cellStyle name="RIGs input totals 5 2 2 2 3 9" xfId="35674"/>
    <cellStyle name="RIGs input totals 5 2 2 2 30" xfId="35675"/>
    <cellStyle name="RIGs input totals 5 2 2 2 31" xfId="35676"/>
    <cellStyle name="RIGs input totals 5 2 2 2 4" xfId="35677"/>
    <cellStyle name="RIGs input totals 5 2 2 2 5" xfId="35678"/>
    <cellStyle name="RIGs input totals 5 2 2 2 6" xfId="35679"/>
    <cellStyle name="RIGs input totals 5 2 2 2 7" xfId="35680"/>
    <cellStyle name="RIGs input totals 5 2 2 2 8" xfId="35681"/>
    <cellStyle name="RIGs input totals 5 2 2 2 9" xfId="35682"/>
    <cellStyle name="RIGs input totals 5 2 2 2_4 28 1_Asst_Health_Crit_AllTO_RIIO_20110714pm" xfId="35683"/>
    <cellStyle name="RIGs input totals 5 2 2 20" xfId="35684"/>
    <cellStyle name="RIGs input totals 5 2 2 21" xfId="35685"/>
    <cellStyle name="RIGs input totals 5 2 2 22" xfId="35686"/>
    <cellStyle name="RIGs input totals 5 2 2 23" xfId="35687"/>
    <cellStyle name="RIGs input totals 5 2 2 24" xfId="35688"/>
    <cellStyle name="RIGs input totals 5 2 2 25" xfId="35689"/>
    <cellStyle name="RIGs input totals 5 2 2 26" xfId="35690"/>
    <cellStyle name="RIGs input totals 5 2 2 27" xfId="35691"/>
    <cellStyle name="RIGs input totals 5 2 2 28" xfId="35692"/>
    <cellStyle name="RIGs input totals 5 2 2 29" xfId="35693"/>
    <cellStyle name="RIGs input totals 5 2 2 3" xfId="35694"/>
    <cellStyle name="RIGs input totals 5 2 2 3 10" xfId="35695"/>
    <cellStyle name="RIGs input totals 5 2 2 3 11" xfId="35696"/>
    <cellStyle name="RIGs input totals 5 2 2 3 12" xfId="35697"/>
    <cellStyle name="RIGs input totals 5 2 2 3 13" xfId="35698"/>
    <cellStyle name="RIGs input totals 5 2 2 3 14" xfId="35699"/>
    <cellStyle name="RIGs input totals 5 2 2 3 15" xfId="35700"/>
    <cellStyle name="RIGs input totals 5 2 2 3 16" xfId="35701"/>
    <cellStyle name="RIGs input totals 5 2 2 3 17" xfId="35702"/>
    <cellStyle name="RIGs input totals 5 2 2 3 18" xfId="35703"/>
    <cellStyle name="RIGs input totals 5 2 2 3 19" xfId="35704"/>
    <cellStyle name="RIGs input totals 5 2 2 3 2" xfId="35705"/>
    <cellStyle name="RIGs input totals 5 2 2 3 2 10" xfId="35706"/>
    <cellStyle name="RIGs input totals 5 2 2 3 2 11" xfId="35707"/>
    <cellStyle name="RIGs input totals 5 2 2 3 2 12" xfId="35708"/>
    <cellStyle name="RIGs input totals 5 2 2 3 2 13" xfId="35709"/>
    <cellStyle name="RIGs input totals 5 2 2 3 2 2" xfId="35710"/>
    <cellStyle name="RIGs input totals 5 2 2 3 2 3" xfId="35711"/>
    <cellStyle name="RIGs input totals 5 2 2 3 2 4" xfId="35712"/>
    <cellStyle name="RIGs input totals 5 2 2 3 2 5" xfId="35713"/>
    <cellStyle name="RIGs input totals 5 2 2 3 2 6" xfId="35714"/>
    <cellStyle name="RIGs input totals 5 2 2 3 2 7" xfId="35715"/>
    <cellStyle name="RIGs input totals 5 2 2 3 2 8" xfId="35716"/>
    <cellStyle name="RIGs input totals 5 2 2 3 2 9" xfId="35717"/>
    <cellStyle name="RIGs input totals 5 2 2 3 20" xfId="35718"/>
    <cellStyle name="RIGs input totals 5 2 2 3 21" xfId="35719"/>
    <cellStyle name="RIGs input totals 5 2 2 3 22" xfId="35720"/>
    <cellStyle name="RIGs input totals 5 2 2 3 23" xfId="35721"/>
    <cellStyle name="RIGs input totals 5 2 2 3 24" xfId="35722"/>
    <cellStyle name="RIGs input totals 5 2 2 3 25" xfId="35723"/>
    <cellStyle name="RIGs input totals 5 2 2 3 26" xfId="35724"/>
    <cellStyle name="RIGs input totals 5 2 2 3 27" xfId="35725"/>
    <cellStyle name="RIGs input totals 5 2 2 3 28" xfId="35726"/>
    <cellStyle name="RIGs input totals 5 2 2 3 29" xfId="35727"/>
    <cellStyle name="RIGs input totals 5 2 2 3 3" xfId="35728"/>
    <cellStyle name="RIGs input totals 5 2 2 3 30" xfId="35729"/>
    <cellStyle name="RIGs input totals 5 2 2 3 4" xfId="35730"/>
    <cellStyle name="RIGs input totals 5 2 2 3 5" xfId="35731"/>
    <cellStyle name="RIGs input totals 5 2 2 3 6" xfId="35732"/>
    <cellStyle name="RIGs input totals 5 2 2 3 7" xfId="35733"/>
    <cellStyle name="RIGs input totals 5 2 2 3 8" xfId="35734"/>
    <cellStyle name="RIGs input totals 5 2 2 3 9" xfId="35735"/>
    <cellStyle name="RIGs input totals 5 2 2 30" xfId="35736"/>
    <cellStyle name="RIGs input totals 5 2 2 31" xfId="35737"/>
    <cellStyle name="RIGs input totals 5 2 2 32" xfId="35738"/>
    <cellStyle name="RIGs input totals 5 2 2 33" xfId="35739"/>
    <cellStyle name="RIGs input totals 5 2 2 4" xfId="35740"/>
    <cellStyle name="RIGs input totals 5 2 2 4 10" xfId="35741"/>
    <cellStyle name="RIGs input totals 5 2 2 4 11" xfId="35742"/>
    <cellStyle name="RIGs input totals 5 2 2 4 12" xfId="35743"/>
    <cellStyle name="RIGs input totals 5 2 2 4 13" xfId="35744"/>
    <cellStyle name="RIGs input totals 5 2 2 4 14" xfId="35745"/>
    <cellStyle name="RIGs input totals 5 2 2 4 15" xfId="35746"/>
    <cellStyle name="RIGs input totals 5 2 2 4 16" xfId="35747"/>
    <cellStyle name="RIGs input totals 5 2 2 4 17" xfId="35748"/>
    <cellStyle name="RIGs input totals 5 2 2 4 18" xfId="35749"/>
    <cellStyle name="RIGs input totals 5 2 2 4 19" xfId="35750"/>
    <cellStyle name="RIGs input totals 5 2 2 4 2" xfId="35751"/>
    <cellStyle name="RIGs input totals 5 2 2 4 2 10" xfId="35752"/>
    <cellStyle name="RIGs input totals 5 2 2 4 2 11" xfId="35753"/>
    <cellStyle name="RIGs input totals 5 2 2 4 2 12" xfId="35754"/>
    <cellStyle name="RIGs input totals 5 2 2 4 2 13" xfId="35755"/>
    <cellStyle name="RIGs input totals 5 2 2 4 2 2" xfId="35756"/>
    <cellStyle name="RIGs input totals 5 2 2 4 2 3" xfId="35757"/>
    <cellStyle name="RIGs input totals 5 2 2 4 2 4" xfId="35758"/>
    <cellStyle name="RIGs input totals 5 2 2 4 2 5" xfId="35759"/>
    <cellStyle name="RIGs input totals 5 2 2 4 2 6" xfId="35760"/>
    <cellStyle name="RIGs input totals 5 2 2 4 2 7" xfId="35761"/>
    <cellStyle name="RIGs input totals 5 2 2 4 2 8" xfId="35762"/>
    <cellStyle name="RIGs input totals 5 2 2 4 2 9" xfId="35763"/>
    <cellStyle name="RIGs input totals 5 2 2 4 20" xfId="35764"/>
    <cellStyle name="RIGs input totals 5 2 2 4 21" xfId="35765"/>
    <cellStyle name="RIGs input totals 5 2 2 4 22" xfId="35766"/>
    <cellStyle name="RIGs input totals 5 2 2 4 23" xfId="35767"/>
    <cellStyle name="RIGs input totals 5 2 2 4 24" xfId="35768"/>
    <cellStyle name="RIGs input totals 5 2 2 4 25" xfId="35769"/>
    <cellStyle name="RIGs input totals 5 2 2 4 26" xfId="35770"/>
    <cellStyle name="RIGs input totals 5 2 2 4 27" xfId="35771"/>
    <cellStyle name="RIGs input totals 5 2 2 4 28" xfId="35772"/>
    <cellStyle name="RIGs input totals 5 2 2 4 29" xfId="35773"/>
    <cellStyle name="RIGs input totals 5 2 2 4 3" xfId="35774"/>
    <cellStyle name="RIGs input totals 5 2 2 4 30" xfId="35775"/>
    <cellStyle name="RIGs input totals 5 2 2 4 4" xfId="35776"/>
    <cellStyle name="RIGs input totals 5 2 2 4 5" xfId="35777"/>
    <cellStyle name="RIGs input totals 5 2 2 4 6" xfId="35778"/>
    <cellStyle name="RIGs input totals 5 2 2 4 7" xfId="35779"/>
    <cellStyle name="RIGs input totals 5 2 2 4 8" xfId="35780"/>
    <cellStyle name="RIGs input totals 5 2 2 4 9" xfId="35781"/>
    <cellStyle name="RIGs input totals 5 2 2 5" xfId="35782"/>
    <cellStyle name="RIGs input totals 5 2 2 5 10" xfId="35783"/>
    <cellStyle name="RIGs input totals 5 2 2 5 11" xfId="35784"/>
    <cellStyle name="RIGs input totals 5 2 2 5 12" xfId="35785"/>
    <cellStyle name="RIGs input totals 5 2 2 5 13" xfId="35786"/>
    <cellStyle name="RIGs input totals 5 2 2 5 2" xfId="35787"/>
    <cellStyle name="RIGs input totals 5 2 2 5 3" xfId="35788"/>
    <cellStyle name="RIGs input totals 5 2 2 5 4" xfId="35789"/>
    <cellStyle name="RIGs input totals 5 2 2 5 5" xfId="35790"/>
    <cellStyle name="RIGs input totals 5 2 2 5 6" xfId="35791"/>
    <cellStyle name="RIGs input totals 5 2 2 5 7" xfId="35792"/>
    <cellStyle name="RIGs input totals 5 2 2 5 8" xfId="35793"/>
    <cellStyle name="RIGs input totals 5 2 2 5 9" xfId="35794"/>
    <cellStyle name="RIGs input totals 5 2 2 6" xfId="35795"/>
    <cellStyle name="RIGs input totals 5 2 2 7" xfId="35796"/>
    <cellStyle name="RIGs input totals 5 2 2 8" xfId="35797"/>
    <cellStyle name="RIGs input totals 5 2 2 9" xfId="35798"/>
    <cellStyle name="RIGs input totals 5 2 2_4 28 1_Asst_Health_Crit_AllTO_RIIO_20110714pm" xfId="35799"/>
    <cellStyle name="RIGs input totals 5 2 20" xfId="35800"/>
    <cellStyle name="RIGs input totals 5 2 21" xfId="35801"/>
    <cellStyle name="RIGs input totals 5 2 22" xfId="35802"/>
    <cellStyle name="RIGs input totals 5 2 23" xfId="35803"/>
    <cellStyle name="RIGs input totals 5 2 24" xfId="35804"/>
    <cellStyle name="RIGs input totals 5 2 25" xfId="35805"/>
    <cellStyle name="RIGs input totals 5 2 26" xfId="35806"/>
    <cellStyle name="RIGs input totals 5 2 27" xfId="35807"/>
    <cellStyle name="RIGs input totals 5 2 28" xfId="35808"/>
    <cellStyle name="RIGs input totals 5 2 29" xfId="35809"/>
    <cellStyle name="RIGs input totals 5 2 3" xfId="35810"/>
    <cellStyle name="RIGs input totals 5 2 3 10" xfId="35811"/>
    <cellStyle name="RIGs input totals 5 2 3 11" xfId="35812"/>
    <cellStyle name="RIGs input totals 5 2 3 12" xfId="35813"/>
    <cellStyle name="RIGs input totals 5 2 3 13" xfId="35814"/>
    <cellStyle name="RIGs input totals 5 2 3 14" xfId="35815"/>
    <cellStyle name="RIGs input totals 5 2 3 15" xfId="35816"/>
    <cellStyle name="RIGs input totals 5 2 3 16" xfId="35817"/>
    <cellStyle name="RIGs input totals 5 2 3 17" xfId="35818"/>
    <cellStyle name="RIGs input totals 5 2 3 18" xfId="35819"/>
    <cellStyle name="RIGs input totals 5 2 3 19" xfId="35820"/>
    <cellStyle name="RIGs input totals 5 2 3 2" xfId="35821"/>
    <cellStyle name="RIGs input totals 5 2 3 2 10" xfId="35822"/>
    <cellStyle name="RIGs input totals 5 2 3 2 11" xfId="35823"/>
    <cellStyle name="RIGs input totals 5 2 3 2 12" xfId="35824"/>
    <cellStyle name="RIGs input totals 5 2 3 2 13" xfId="35825"/>
    <cellStyle name="RIGs input totals 5 2 3 2 14" xfId="35826"/>
    <cellStyle name="RIGs input totals 5 2 3 2 15" xfId="35827"/>
    <cellStyle name="RIGs input totals 5 2 3 2 16" xfId="35828"/>
    <cellStyle name="RIGs input totals 5 2 3 2 17" xfId="35829"/>
    <cellStyle name="RIGs input totals 5 2 3 2 18" xfId="35830"/>
    <cellStyle name="RIGs input totals 5 2 3 2 19" xfId="35831"/>
    <cellStyle name="RIGs input totals 5 2 3 2 2" xfId="35832"/>
    <cellStyle name="RIGs input totals 5 2 3 2 2 10" xfId="35833"/>
    <cellStyle name="RIGs input totals 5 2 3 2 2 11" xfId="35834"/>
    <cellStyle name="RIGs input totals 5 2 3 2 2 12" xfId="35835"/>
    <cellStyle name="RIGs input totals 5 2 3 2 2 13" xfId="35836"/>
    <cellStyle name="RIGs input totals 5 2 3 2 2 2" xfId="35837"/>
    <cellStyle name="RIGs input totals 5 2 3 2 2 3" xfId="35838"/>
    <cellStyle name="RIGs input totals 5 2 3 2 2 4" xfId="35839"/>
    <cellStyle name="RIGs input totals 5 2 3 2 2 5" xfId="35840"/>
    <cellStyle name="RIGs input totals 5 2 3 2 2 6" xfId="35841"/>
    <cellStyle name="RIGs input totals 5 2 3 2 2 7" xfId="35842"/>
    <cellStyle name="RIGs input totals 5 2 3 2 2 8" xfId="35843"/>
    <cellStyle name="RIGs input totals 5 2 3 2 2 9" xfId="35844"/>
    <cellStyle name="RIGs input totals 5 2 3 2 20" xfId="35845"/>
    <cellStyle name="RIGs input totals 5 2 3 2 21" xfId="35846"/>
    <cellStyle name="RIGs input totals 5 2 3 2 22" xfId="35847"/>
    <cellStyle name="RIGs input totals 5 2 3 2 23" xfId="35848"/>
    <cellStyle name="RIGs input totals 5 2 3 2 24" xfId="35849"/>
    <cellStyle name="RIGs input totals 5 2 3 2 25" xfId="35850"/>
    <cellStyle name="RIGs input totals 5 2 3 2 26" xfId="35851"/>
    <cellStyle name="RIGs input totals 5 2 3 2 27" xfId="35852"/>
    <cellStyle name="RIGs input totals 5 2 3 2 28" xfId="35853"/>
    <cellStyle name="RIGs input totals 5 2 3 2 29" xfId="35854"/>
    <cellStyle name="RIGs input totals 5 2 3 2 3" xfId="35855"/>
    <cellStyle name="RIGs input totals 5 2 3 2 30" xfId="35856"/>
    <cellStyle name="RIGs input totals 5 2 3 2 31" xfId="35857"/>
    <cellStyle name="RIGs input totals 5 2 3 2 32" xfId="35858"/>
    <cellStyle name="RIGs input totals 5 2 3 2 33" xfId="35859"/>
    <cellStyle name="RIGs input totals 5 2 3 2 34" xfId="35860"/>
    <cellStyle name="RIGs input totals 5 2 3 2 4" xfId="35861"/>
    <cellStyle name="RIGs input totals 5 2 3 2 5" xfId="35862"/>
    <cellStyle name="RIGs input totals 5 2 3 2 6" xfId="35863"/>
    <cellStyle name="RIGs input totals 5 2 3 2 7" xfId="35864"/>
    <cellStyle name="RIGs input totals 5 2 3 2 8" xfId="35865"/>
    <cellStyle name="RIGs input totals 5 2 3 2 9" xfId="35866"/>
    <cellStyle name="RIGs input totals 5 2 3 20" xfId="35867"/>
    <cellStyle name="RIGs input totals 5 2 3 21" xfId="35868"/>
    <cellStyle name="RIGs input totals 5 2 3 22" xfId="35869"/>
    <cellStyle name="RIGs input totals 5 2 3 23" xfId="35870"/>
    <cellStyle name="RIGs input totals 5 2 3 24" xfId="35871"/>
    <cellStyle name="RIGs input totals 5 2 3 25" xfId="35872"/>
    <cellStyle name="RIGs input totals 5 2 3 26" xfId="35873"/>
    <cellStyle name="RIGs input totals 5 2 3 27" xfId="35874"/>
    <cellStyle name="RIGs input totals 5 2 3 28" xfId="35875"/>
    <cellStyle name="RIGs input totals 5 2 3 29" xfId="35876"/>
    <cellStyle name="RIGs input totals 5 2 3 3" xfId="35877"/>
    <cellStyle name="RIGs input totals 5 2 3 3 10" xfId="35878"/>
    <cellStyle name="RIGs input totals 5 2 3 3 11" xfId="35879"/>
    <cellStyle name="RIGs input totals 5 2 3 3 12" xfId="35880"/>
    <cellStyle name="RIGs input totals 5 2 3 3 13" xfId="35881"/>
    <cellStyle name="RIGs input totals 5 2 3 3 2" xfId="35882"/>
    <cellStyle name="RIGs input totals 5 2 3 3 3" xfId="35883"/>
    <cellStyle name="RIGs input totals 5 2 3 3 4" xfId="35884"/>
    <cellStyle name="RIGs input totals 5 2 3 3 5" xfId="35885"/>
    <cellStyle name="RIGs input totals 5 2 3 3 6" xfId="35886"/>
    <cellStyle name="RIGs input totals 5 2 3 3 7" xfId="35887"/>
    <cellStyle name="RIGs input totals 5 2 3 3 8" xfId="35888"/>
    <cellStyle name="RIGs input totals 5 2 3 3 9" xfId="35889"/>
    <cellStyle name="RIGs input totals 5 2 3 30" xfId="35890"/>
    <cellStyle name="RIGs input totals 5 2 3 31" xfId="35891"/>
    <cellStyle name="RIGs input totals 5 2 3 32" xfId="35892"/>
    <cellStyle name="RIGs input totals 5 2 3 33" xfId="35893"/>
    <cellStyle name="RIGs input totals 5 2 3 34" xfId="35894"/>
    <cellStyle name="RIGs input totals 5 2 3 35" xfId="35895"/>
    <cellStyle name="RIGs input totals 5 2 3 4" xfId="35896"/>
    <cellStyle name="RIGs input totals 5 2 3 5" xfId="35897"/>
    <cellStyle name="RIGs input totals 5 2 3 6" xfId="35898"/>
    <cellStyle name="RIGs input totals 5 2 3 7" xfId="35899"/>
    <cellStyle name="RIGs input totals 5 2 3 8" xfId="35900"/>
    <cellStyle name="RIGs input totals 5 2 3 9" xfId="35901"/>
    <cellStyle name="RIGs input totals 5 2 3_4 28 1_Asst_Health_Crit_AllTO_RIIO_20110714pm" xfId="35902"/>
    <cellStyle name="RIGs input totals 5 2 30" xfId="35903"/>
    <cellStyle name="RIGs input totals 5 2 31" xfId="35904"/>
    <cellStyle name="RIGs input totals 5 2 32" xfId="35905"/>
    <cellStyle name="RIGs input totals 5 2 33" xfId="35906"/>
    <cellStyle name="RIGs input totals 5 2 34" xfId="35907"/>
    <cellStyle name="RIGs input totals 5 2 35" xfId="35908"/>
    <cellStyle name="RIGs input totals 5 2 36" xfId="35909"/>
    <cellStyle name="RIGs input totals 5 2 37" xfId="35910"/>
    <cellStyle name="RIGs input totals 5 2 38" xfId="35911"/>
    <cellStyle name="RIGs input totals 5 2 39" xfId="35912"/>
    <cellStyle name="RIGs input totals 5 2 4" xfId="35913"/>
    <cellStyle name="RIGs input totals 5 2 4 10" xfId="35914"/>
    <cellStyle name="RIGs input totals 5 2 4 11" xfId="35915"/>
    <cellStyle name="RIGs input totals 5 2 4 12" xfId="35916"/>
    <cellStyle name="RIGs input totals 5 2 4 13" xfId="35917"/>
    <cellStyle name="RIGs input totals 5 2 4 14" xfId="35918"/>
    <cellStyle name="RIGs input totals 5 2 4 15" xfId="35919"/>
    <cellStyle name="RIGs input totals 5 2 4 16" xfId="35920"/>
    <cellStyle name="RIGs input totals 5 2 4 17" xfId="35921"/>
    <cellStyle name="RIGs input totals 5 2 4 18" xfId="35922"/>
    <cellStyle name="RIGs input totals 5 2 4 19" xfId="35923"/>
    <cellStyle name="RIGs input totals 5 2 4 2" xfId="35924"/>
    <cellStyle name="RIGs input totals 5 2 4 2 10" xfId="35925"/>
    <cellStyle name="RIGs input totals 5 2 4 2 11" xfId="35926"/>
    <cellStyle name="RIGs input totals 5 2 4 2 12" xfId="35927"/>
    <cellStyle name="RIGs input totals 5 2 4 2 13" xfId="35928"/>
    <cellStyle name="RIGs input totals 5 2 4 2 2" xfId="35929"/>
    <cellStyle name="RIGs input totals 5 2 4 2 3" xfId="35930"/>
    <cellStyle name="RIGs input totals 5 2 4 2 4" xfId="35931"/>
    <cellStyle name="RIGs input totals 5 2 4 2 5" xfId="35932"/>
    <cellStyle name="RIGs input totals 5 2 4 2 6" xfId="35933"/>
    <cellStyle name="RIGs input totals 5 2 4 2 7" xfId="35934"/>
    <cellStyle name="RIGs input totals 5 2 4 2 8" xfId="35935"/>
    <cellStyle name="RIGs input totals 5 2 4 2 9" xfId="35936"/>
    <cellStyle name="RIGs input totals 5 2 4 20" xfId="35937"/>
    <cellStyle name="RIGs input totals 5 2 4 21" xfId="35938"/>
    <cellStyle name="RIGs input totals 5 2 4 22" xfId="35939"/>
    <cellStyle name="RIGs input totals 5 2 4 23" xfId="35940"/>
    <cellStyle name="RIGs input totals 5 2 4 24" xfId="35941"/>
    <cellStyle name="RIGs input totals 5 2 4 25" xfId="35942"/>
    <cellStyle name="RIGs input totals 5 2 4 26" xfId="35943"/>
    <cellStyle name="RIGs input totals 5 2 4 27" xfId="35944"/>
    <cellStyle name="RIGs input totals 5 2 4 28" xfId="35945"/>
    <cellStyle name="RIGs input totals 5 2 4 29" xfId="35946"/>
    <cellStyle name="RIGs input totals 5 2 4 3" xfId="35947"/>
    <cellStyle name="RIGs input totals 5 2 4 30" xfId="35948"/>
    <cellStyle name="RIGs input totals 5 2 4 31" xfId="35949"/>
    <cellStyle name="RIGs input totals 5 2 4 32" xfId="35950"/>
    <cellStyle name="RIGs input totals 5 2 4 33" xfId="35951"/>
    <cellStyle name="RIGs input totals 5 2 4 34" xfId="35952"/>
    <cellStyle name="RIGs input totals 5 2 4 4" xfId="35953"/>
    <cellStyle name="RIGs input totals 5 2 4 5" xfId="35954"/>
    <cellStyle name="RIGs input totals 5 2 4 6" xfId="35955"/>
    <cellStyle name="RIGs input totals 5 2 4 7" xfId="35956"/>
    <cellStyle name="RIGs input totals 5 2 4 8" xfId="35957"/>
    <cellStyle name="RIGs input totals 5 2 4 9" xfId="35958"/>
    <cellStyle name="RIGs input totals 5 2 5" xfId="35959"/>
    <cellStyle name="RIGs input totals 5 2 5 10" xfId="35960"/>
    <cellStyle name="RIGs input totals 5 2 5 11" xfId="35961"/>
    <cellStyle name="RIGs input totals 5 2 5 12" xfId="35962"/>
    <cellStyle name="RIGs input totals 5 2 5 13" xfId="35963"/>
    <cellStyle name="RIGs input totals 5 2 5 14" xfId="35964"/>
    <cellStyle name="RIGs input totals 5 2 5 15" xfId="35965"/>
    <cellStyle name="RIGs input totals 5 2 5 16" xfId="35966"/>
    <cellStyle name="RIGs input totals 5 2 5 17" xfId="35967"/>
    <cellStyle name="RIGs input totals 5 2 5 18" xfId="35968"/>
    <cellStyle name="RIGs input totals 5 2 5 19" xfId="35969"/>
    <cellStyle name="RIGs input totals 5 2 5 2" xfId="35970"/>
    <cellStyle name="RIGs input totals 5 2 5 2 10" xfId="35971"/>
    <cellStyle name="RIGs input totals 5 2 5 2 11" xfId="35972"/>
    <cellStyle name="RIGs input totals 5 2 5 2 12" xfId="35973"/>
    <cellStyle name="RIGs input totals 5 2 5 2 13" xfId="35974"/>
    <cellStyle name="RIGs input totals 5 2 5 2 2" xfId="35975"/>
    <cellStyle name="RIGs input totals 5 2 5 2 3" xfId="35976"/>
    <cellStyle name="RIGs input totals 5 2 5 2 4" xfId="35977"/>
    <cellStyle name="RIGs input totals 5 2 5 2 5" xfId="35978"/>
    <cellStyle name="RIGs input totals 5 2 5 2 6" xfId="35979"/>
    <cellStyle name="RIGs input totals 5 2 5 2 7" xfId="35980"/>
    <cellStyle name="RIGs input totals 5 2 5 2 8" xfId="35981"/>
    <cellStyle name="RIGs input totals 5 2 5 2 9" xfId="35982"/>
    <cellStyle name="RIGs input totals 5 2 5 20" xfId="35983"/>
    <cellStyle name="RIGs input totals 5 2 5 21" xfId="35984"/>
    <cellStyle name="RIGs input totals 5 2 5 22" xfId="35985"/>
    <cellStyle name="RIGs input totals 5 2 5 23" xfId="35986"/>
    <cellStyle name="RIGs input totals 5 2 5 24" xfId="35987"/>
    <cellStyle name="RIGs input totals 5 2 5 25" xfId="35988"/>
    <cellStyle name="RIGs input totals 5 2 5 26" xfId="35989"/>
    <cellStyle name="RIGs input totals 5 2 5 27" xfId="35990"/>
    <cellStyle name="RIGs input totals 5 2 5 28" xfId="35991"/>
    <cellStyle name="RIGs input totals 5 2 5 29" xfId="35992"/>
    <cellStyle name="RIGs input totals 5 2 5 3" xfId="35993"/>
    <cellStyle name="RIGs input totals 5 2 5 30" xfId="35994"/>
    <cellStyle name="RIGs input totals 5 2 5 31" xfId="35995"/>
    <cellStyle name="RIGs input totals 5 2 5 32" xfId="35996"/>
    <cellStyle name="RIGs input totals 5 2 5 33" xfId="35997"/>
    <cellStyle name="RIGs input totals 5 2 5 34" xfId="35998"/>
    <cellStyle name="RIGs input totals 5 2 5 4" xfId="35999"/>
    <cellStyle name="RIGs input totals 5 2 5 5" xfId="36000"/>
    <cellStyle name="RIGs input totals 5 2 5 6" xfId="36001"/>
    <cellStyle name="RIGs input totals 5 2 5 7" xfId="36002"/>
    <cellStyle name="RIGs input totals 5 2 5 8" xfId="36003"/>
    <cellStyle name="RIGs input totals 5 2 5 9" xfId="36004"/>
    <cellStyle name="RIGs input totals 5 2 6" xfId="36005"/>
    <cellStyle name="RIGs input totals 5 2 6 10" xfId="36006"/>
    <cellStyle name="RIGs input totals 5 2 6 11" xfId="36007"/>
    <cellStyle name="RIGs input totals 5 2 6 12" xfId="36008"/>
    <cellStyle name="RIGs input totals 5 2 6 13" xfId="36009"/>
    <cellStyle name="RIGs input totals 5 2 6 2" xfId="36010"/>
    <cellStyle name="RIGs input totals 5 2 6 3" xfId="36011"/>
    <cellStyle name="RIGs input totals 5 2 6 4" xfId="36012"/>
    <cellStyle name="RIGs input totals 5 2 6 5" xfId="36013"/>
    <cellStyle name="RIGs input totals 5 2 6 6" xfId="36014"/>
    <cellStyle name="RIGs input totals 5 2 6 7" xfId="36015"/>
    <cellStyle name="RIGs input totals 5 2 6 8" xfId="36016"/>
    <cellStyle name="RIGs input totals 5 2 6 9" xfId="36017"/>
    <cellStyle name="RIGs input totals 5 2 7" xfId="36018"/>
    <cellStyle name="RIGs input totals 5 2 8" xfId="36019"/>
    <cellStyle name="RIGs input totals 5 2 9" xfId="36020"/>
    <cellStyle name="RIGs input totals 5 2_3.15 Additional Data" xfId="42410"/>
    <cellStyle name="RIGs input totals 5 20" xfId="36021"/>
    <cellStyle name="RIGs input totals 5 21" xfId="36022"/>
    <cellStyle name="RIGs input totals 5 22" xfId="36023"/>
    <cellStyle name="RIGs input totals 5 23" xfId="36024"/>
    <cellStyle name="RIGs input totals 5 24" xfId="36025"/>
    <cellStyle name="RIGs input totals 5 25" xfId="36026"/>
    <cellStyle name="RIGs input totals 5 26" xfId="36027"/>
    <cellStyle name="RIGs input totals 5 27" xfId="36028"/>
    <cellStyle name="RIGs input totals 5 28" xfId="36029"/>
    <cellStyle name="RIGs input totals 5 29" xfId="36030"/>
    <cellStyle name="RIGs input totals 5 3" xfId="36031"/>
    <cellStyle name="RIGs input totals 5 3 10" xfId="36032"/>
    <cellStyle name="RIGs input totals 5 3 11" xfId="36033"/>
    <cellStyle name="RIGs input totals 5 3 12" xfId="36034"/>
    <cellStyle name="RIGs input totals 5 3 13" xfId="36035"/>
    <cellStyle name="RIGs input totals 5 3 14" xfId="36036"/>
    <cellStyle name="RIGs input totals 5 3 15" xfId="36037"/>
    <cellStyle name="RIGs input totals 5 3 16" xfId="36038"/>
    <cellStyle name="RIGs input totals 5 3 17" xfId="36039"/>
    <cellStyle name="RIGs input totals 5 3 18" xfId="36040"/>
    <cellStyle name="RIGs input totals 5 3 19" xfId="36041"/>
    <cellStyle name="RIGs input totals 5 3 2" xfId="36042"/>
    <cellStyle name="RIGs input totals 5 3 2 10" xfId="36043"/>
    <cellStyle name="RIGs input totals 5 3 2 11" xfId="36044"/>
    <cellStyle name="RIGs input totals 5 3 2 12" xfId="36045"/>
    <cellStyle name="RIGs input totals 5 3 2 13" xfId="36046"/>
    <cellStyle name="RIGs input totals 5 3 2 14" xfId="36047"/>
    <cellStyle name="RIGs input totals 5 3 2 15" xfId="36048"/>
    <cellStyle name="RIGs input totals 5 3 2 16" xfId="36049"/>
    <cellStyle name="RIGs input totals 5 3 2 17" xfId="36050"/>
    <cellStyle name="RIGs input totals 5 3 2 18" xfId="36051"/>
    <cellStyle name="RIGs input totals 5 3 2 19" xfId="36052"/>
    <cellStyle name="RIGs input totals 5 3 2 2" xfId="36053"/>
    <cellStyle name="RIGs input totals 5 3 2 2 10" xfId="36054"/>
    <cellStyle name="RIGs input totals 5 3 2 2 11" xfId="36055"/>
    <cellStyle name="RIGs input totals 5 3 2 2 12" xfId="36056"/>
    <cellStyle name="RIGs input totals 5 3 2 2 13" xfId="36057"/>
    <cellStyle name="RIGs input totals 5 3 2 2 2" xfId="36058"/>
    <cellStyle name="RIGs input totals 5 3 2 2 3" xfId="36059"/>
    <cellStyle name="RIGs input totals 5 3 2 2 4" xfId="36060"/>
    <cellStyle name="RIGs input totals 5 3 2 2 5" xfId="36061"/>
    <cellStyle name="RIGs input totals 5 3 2 2 6" xfId="36062"/>
    <cellStyle name="RIGs input totals 5 3 2 2 7" xfId="36063"/>
    <cellStyle name="RIGs input totals 5 3 2 2 8" xfId="36064"/>
    <cellStyle name="RIGs input totals 5 3 2 2 9" xfId="36065"/>
    <cellStyle name="RIGs input totals 5 3 2 20" xfId="36066"/>
    <cellStyle name="RIGs input totals 5 3 2 21" xfId="36067"/>
    <cellStyle name="RIGs input totals 5 3 2 22" xfId="36068"/>
    <cellStyle name="RIGs input totals 5 3 2 23" xfId="36069"/>
    <cellStyle name="RIGs input totals 5 3 2 24" xfId="36070"/>
    <cellStyle name="RIGs input totals 5 3 2 25" xfId="36071"/>
    <cellStyle name="RIGs input totals 5 3 2 26" xfId="36072"/>
    <cellStyle name="RIGs input totals 5 3 2 27" xfId="36073"/>
    <cellStyle name="RIGs input totals 5 3 2 28" xfId="36074"/>
    <cellStyle name="RIGs input totals 5 3 2 29" xfId="36075"/>
    <cellStyle name="RIGs input totals 5 3 2 3" xfId="36076"/>
    <cellStyle name="RIGs input totals 5 3 2 30" xfId="36077"/>
    <cellStyle name="RIGs input totals 5 3 2 31" xfId="36078"/>
    <cellStyle name="RIGs input totals 5 3 2 32" xfId="36079"/>
    <cellStyle name="RIGs input totals 5 3 2 33" xfId="36080"/>
    <cellStyle name="RIGs input totals 5 3 2 34" xfId="36081"/>
    <cellStyle name="RIGs input totals 5 3 2 4" xfId="36082"/>
    <cellStyle name="RIGs input totals 5 3 2 5" xfId="36083"/>
    <cellStyle name="RIGs input totals 5 3 2 6" xfId="36084"/>
    <cellStyle name="RIGs input totals 5 3 2 7" xfId="36085"/>
    <cellStyle name="RIGs input totals 5 3 2 8" xfId="36086"/>
    <cellStyle name="RIGs input totals 5 3 2 9" xfId="36087"/>
    <cellStyle name="RIGs input totals 5 3 20" xfId="36088"/>
    <cellStyle name="RIGs input totals 5 3 21" xfId="36089"/>
    <cellStyle name="RIGs input totals 5 3 22" xfId="36090"/>
    <cellStyle name="RIGs input totals 5 3 23" xfId="36091"/>
    <cellStyle name="RIGs input totals 5 3 24" xfId="36092"/>
    <cellStyle name="RIGs input totals 5 3 25" xfId="36093"/>
    <cellStyle name="RIGs input totals 5 3 26" xfId="36094"/>
    <cellStyle name="RIGs input totals 5 3 27" xfId="36095"/>
    <cellStyle name="RIGs input totals 5 3 28" xfId="36096"/>
    <cellStyle name="RIGs input totals 5 3 29" xfId="36097"/>
    <cellStyle name="RIGs input totals 5 3 3" xfId="36098"/>
    <cellStyle name="RIGs input totals 5 3 3 10" xfId="36099"/>
    <cellStyle name="RIGs input totals 5 3 3 11" xfId="36100"/>
    <cellStyle name="RIGs input totals 5 3 3 12" xfId="36101"/>
    <cellStyle name="RIGs input totals 5 3 3 13" xfId="36102"/>
    <cellStyle name="RIGs input totals 5 3 3 2" xfId="36103"/>
    <cellStyle name="RIGs input totals 5 3 3 3" xfId="36104"/>
    <cellStyle name="RIGs input totals 5 3 3 4" xfId="36105"/>
    <cellStyle name="RIGs input totals 5 3 3 5" xfId="36106"/>
    <cellStyle name="RIGs input totals 5 3 3 6" xfId="36107"/>
    <cellStyle name="RIGs input totals 5 3 3 7" xfId="36108"/>
    <cellStyle name="RIGs input totals 5 3 3 8" xfId="36109"/>
    <cellStyle name="RIGs input totals 5 3 3 9" xfId="36110"/>
    <cellStyle name="RIGs input totals 5 3 30" xfId="36111"/>
    <cellStyle name="RIGs input totals 5 3 31" xfId="36112"/>
    <cellStyle name="RIGs input totals 5 3 32" xfId="36113"/>
    <cellStyle name="RIGs input totals 5 3 33" xfId="36114"/>
    <cellStyle name="RIGs input totals 5 3 34" xfId="36115"/>
    <cellStyle name="RIGs input totals 5 3 35" xfId="36116"/>
    <cellStyle name="RIGs input totals 5 3 4" xfId="36117"/>
    <cellStyle name="RIGs input totals 5 3 5" xfId="36118"/>
    <cellStyle name="RIGs input totals 5 3 6" xfId="36119"/>
    <cellStyle name="RIGs input totals 5 3 7" xfId="36120"/>
    <cellStyle name="RIGs input totals 5 3 8" xfId="36121"/>
    <cellStyle name="RIGs input totals 5 3 9" xfId="36122"/>
    <cellStyle name="RIGs input totals 5 3_4 28 1_Asst_Health_Crit_AllTO_RIIO_20110714pm" xfId="36123"/>
    <cellStyle name="RIGs input totals 5 30" xfId="36124"/>
    <cellStyle name="RIGs input totals 5 31" xfId="36125"/>
    <cellStyle name="RIGs input totals 5 32" xfId="36126"/>
    <cellStyle name="RIGs input totals 5 33" xfId="36127"/>
    <cellStyle name="RIGs input totals 5 34" xfId="36128"/>
    <cellStyle name="RIGs input totals 5 35" xfId="36129"/>
    <cellStyle name="RIGs input totals 5 36" xfId="36130"/>
    <cellStyle name="RIGs input totals 5 37" xfId="36131"/>
    <cellStyle name="RIGs input totals 5 38" xfId="36132"/>
    <cellStyle name="RIGs input totals 5 39" xfId="36133"/>
    <cellStyle name="RIGs input totals 5 4" xfId="36134"/>
    <cellStyle name="RIGs input totals 5 4 10" xfId="36135"/>
    <cellStyle name="RIGs input totals 5 4 11" xfId="36136"/>
    <cellStyle name="RIGs input totals 5 4 12" xfId="36137"/>
    <cellStyle name="RIGs input totals 5 4 13" xfId="36138"/>
    <cellStyle name="RIGs input totals 5 4 14" xfId="36139"/>
    <cellStyle name="RIGs input totals 5 4 15" xfId="36140"/>
    <cellStyle name="RIGs input totals 5 4 16" xfId="36141"/>
    <cellStyle name="RIGs input totals 5 4 17" xfId="36142"/>
    <cellStyle name="RIGs input totals 5 4 18" xfId="36143"/>
    <cellStyle name="RIGs input totals 5 4 19" xfId="36144"/>
    <cellStyle name="RIGs input totals 5 4 2" xfId="36145"/>
    <cellStyle name="RIGs input totals 5 4 2 10" xfId="36146"/>
    <cellStyle name="RIGs input totals 5 4 2 11" xfId="36147"/>
    <cellStyle name="RIGs input totals 5 4 2 12" xfId="36148"/>
    <cellStyle name="RIGs input totals 5 4 2 13" xfId="36149"/>
    <cellStyle name="RIGs input totals 5 4 2 2" xfId="36150"/>
    <cellStyle name="RIGs input totals 5 4 2 3" xfId="36151"/>
    <cellStyle name="RIGs input totals 5 4 2 4" xfId="36152"/>
    <cellStyle name="RIGs input totals 5 4 2 5" xfId="36153"/>
    <cellStyle name="RIGs input totals 5 4 2 6" xfId="36154"/>
    <cellStyle name="RIGs input totals 5 4 2 7" xfId="36155"/>
    <cellStyle name="RIGs input totals 5 4 2 8" xfId="36156"/>
    <cellStyle name="RIGs input totals 5 4 2 9" xfId="36157"/>
    <cellStyle name="RIGs input totals 5 4 20" xfId="36158"/>
    <cellStyle name="RIGs input totals 5 4 21" xfId="36159"/>
    <cellStyle name="RIGs input totals 5 4 22" xfId="36160"/>
    <cellStyle name="RIGs input totals 5 4 23" xfId="36161"/>
    <cellStyle name="RIGs input totals 5 4 24" xfId="36162"/>
    <cellStyle name="RIGs input totals 5 4 25" xfId="36163"/>
    <cellStyle name="RIGs input totals 5 4 26" xfId="36164"/>
    <cellStyle name="RIGs input totals 5 4 27" xfId="36165"/>
    <cellStyle name="RIGs input totals 5 4 28" xfId="36166"/>
    <cellStyle name="RIGs input totals 5 4 29" xfId="36167"/>
    <cellStyle name="RIGs input totals 5 4 3" xfId="36168"/>
    <cellStyle name="RIGs input totals 5 4 30" xfId="36169"/>
    <cellStyle name="RIGs input totals 5 4 31" xfId="36170"/>
    <cellStyle name="RIGs input totals 5 4 32" xfId="36171"/>
    <cellStyle name="RIGs input totals 5 4 33" xfId="36172"/>
    <cellStyle name="RIGs input totals 5 4 34" xfId="36173"/>
    <cellStyle name="RIGs input totals 5 4 4" xfId="36174"/>
    <cellStyle name="RIGs input totals 5 4 5" xfId="36175"/>
    <cellStyle name="RIGs input totals 5 4 6" xfId="36176"/>
    <cellStyle name="RIGs input totals 5 4 7" xfId="36177"/>
    <cellStyle name="RIGs input totals 5 4 8" xfId="36178"/>
    <cellStyle name="RIGs input totals 5 4 9" xfId="36179"/>
    <cellStyle name="RIGs input totals 5 5" xfId="36180"/>
    <cellStyle name="RIGs input totals 5 5 10" xfId="36181"/>
    <cellStyle name="RIGs input totals 5 5 11" xfId="36182"/>
    <cellStyle name="RIGs input totals 5 5 12" xfId="36183"/>
    <cellStyle name="RIGs input totals 5 5 13" xfId="36184"/>
    <cellStyle name="RIGs input totals 5 5 14" xfId="36185"/>
    <cellStyle name="RIGs input totals 5 5 15" xfId="36186"/>
    <cellStyle name="RIGs input totals 5 5 16" xfId="36187"/>
    <cellStyle name="RIGs input totals 5 5 17" xfId="36188"/>
    <cellStyle name="RIGs input totals 5 5 18" xfId="36189"/>
    <cellStyle name="RIGs input totals 5 5 19" xfId="36190"/>
    <cellStyle name="RIGs input totals 5 5 2" xfId="36191"/>
    <cellStyle name="RIGs input totals 5 5 2 10" xfId="36192"/>
    <cellStyle name="RIGs input totals 5 5 2 11" xfId="36193"/>
    <cellStyle name="RIGs input totals 5 5 2 12" xfId="36194"/>
    <cellStyle name="RIGs input totals 5 5 2 13" xfId="36195"/>
    <cellStyle name="RIGs input totals 5 5 2 2" xfId="36196"/>
    <cellStyle name="RIGs input totals 5 5 2 3" xfId="36197"/>
    <cellStyle name="RIGs input totals 5 5 2 4" xfId="36198"/>
    <cellStyle name="RIGs input totals 5 5 2 5" xfId="36199"/>
    <cellStyle name="RIGs input totals 5 5 2 6" xfId="36200"/>
    <cellStyle name="RIGs input totals 5 5 2 7" xfId="36201"/>
    <cellStyle name="RIGs input totals 5 5 2 8" xfId="36202"/>
    <cellStyle name="RIGs input totals 5 5 2 9" xfId="36203"/>
    <cellStyle name="RIGs input totals 5 5 20" xfId="36204"/>
    <cellStyle name="RIGs input totals 5 5 21" xfId="36205"/>
    <cellStyle name="RIGs input totals 5 5 22" xfId="36206"/>
    <cellStyle name="RIGs input totals 5 5 23" xfId="36207"/>
    <cellStyle name="RIGs input totals 5 5 24" xfId="36208"/>
    <cellStyle name="RIGs input totals 5 5 25" xfId="36209"/>
    <cellStyle name="RIGs input totals 5 5 26" xfId="36210"/>
    <cellStyle name="RIGs input totals 5 5 27" xfId="36211"/>
    <cellStyle name="RIGs input totals 5 5 28" xfId="36212"/>
    <cellStyle name="RIGs input totals 5 5 29" xfId="36213"/>
    <cellStyle name="RIGs input totals 5 5 3" xfId="36214"/>
    <cellStyle name="RIGs input totals 5 5 30" xfId="36215"/>
    <cellStyle name="RIGs input totals 5 5 31" xfId="36216"/>
    <cellStyle name="RIGs input totals 5 5 32" xfId="36217"/>
    <cellStyle name="RIGs input totals 5 5 33" xfId="36218"/>
    <cellStyle name="RIGs input totals 5 5 34" xfId="36219"/>
    <cellStyle name="RIGs input totals 5 5 4" xfId="36220"/>
    <cellStyle name="RIGs input totals 5 5 5" xfId="36221"/>
    <cellStyle name="RIGs input totals 5 5 6" xfId="36222"/>
    <cellStyle name="RIGs input totals 5 5 7" xfId="36223"/>
    <cellStyle name="RIGs input totals 5 5 8" xfId="36224"/>
    <cellStyle name="RIGs input totals 5 5 9" xfId="36225"/>
    <cellStyle name="RIGs input totals 5 6" xfId="36226"/>
    <cellStyle name="RIGs input totals 5 6 10" xfId="36227"/>
    <cellStyle name="RIGs input totals 5 6 11" xfId="36228"/>
    <cellStyle name="RIGs input totals 5 6 12" xfId="36229"/>
    <cellStyle name="RIGs input totals 5 6 13" xfId="36230"/>
    <cellStyle name="RIGs input totals 5 6 2" xfId="36231"/>
    <cellStyle name="RIGs input totals 5 6 3" xfId="36232"/>
    <cellStyle name="RIGs input totals 5 6 4" xfId="36233"/>
    <cellStyle name="RIGs input totals 5 6 5" xfId="36234"/>
    <cellStyle name="RIGs input totals 5 6 6" xfId="36235"/>
    <cellStyle name="RIGs input totals 5 6 7" xfId="36236"/>
    <cellStyle name="RIGs input totals 5 6 8" xfId="36237"/>
    <cellStyle name="RIGs input totals 5 6 9" xfId="36238"/>
    <cellStyle name="RIGs input totals 5 7" xfId="36239"/>
    <cellStyle name="RIGs input totals 5 8" xfId="36240"/>
    <cellStyle name="RIGs input totals 5 9" xfId="36241"/>
    <cellStyle name="RIGs input totals 5_1.3s Accounting C Costs Scots" xfId="36242"/>
    <cellStyle name="RIGs input totals 6" xfId="36243"/>
    <cellStyle name="RIGs input totals 6 10" xfId="36244"/>
    <cellStyle name="RIGs input totals 6 11" xfId="36245"/>
    <cellStyle name="RIGs input totals 6 12" xfId="36246"/>
    <cellStyle name="RIGs input totals 6 13" xfId="36247"/>
    <cellStyle name="RIGs input totals 6 14" xfId="36248"/>
    <cellStyle name="RIGs input totals 6 15" xfId="36249"/>
    <cellStyle name="RIGs input totals 6 16" xfId="36250"/>
    <cellStyle name="RIGs input totals 6 17" xfId="36251"/>
    <cellStyle name="RIGs input totals 6 18" xfId="36252"/>
    <cellStyle name="RIGs input totals 6 19" xfId="36253"/>
    <cellStyle name="RIGs input totals 6 2" xfId="36254"/>
    <cellStyle name="RIGs input totals 6 2 10" xfId="36255"/>
    <cellStyle name="RIGs input totals 6 2 11" xfId="36256"/>
    <cellStyle name="RIGs input totals 6 2 12" xfId="36257"/>
    <cellStyle name="RIGs input totals 6 2 13" xfId="36258"/>
    <cellStyle name="RIGs input totals 6 2 14" xfId="36259"/>
    <cellStyle name="RIGs input totals 6 2 15" xfId="36260"/>
    <cellStyle name="RIGs input totals 6 2 16" xfId="36261"/>
    <cellStyle name="RIGs input totals 6 2 17" xfId="36262"/>
    <cellStyle name="RIGs input totals 6 2 18" xfId="36263"/>
    <cellStyle name="RIGs input totals 6 2 19" xfId="36264"/>
    <cellStyle name="RIGs input totals 6 2 2" xfId="36265"/>
    <cellStyle name="RIGs input totals 6 2 2 10" xfId="36266"/>
    <cellStyle name="RIGs input totals 6 2 2 11" xfId="36267"/>
    <cellStyle name="RIGs input totals 6 2 2 12" xfId="36268"/>
    <cellStyle name="RIGs input totals 6 2 2 13" xfId="36269"/>
    <cellStyle name="RIGs input totals 6 2 2 14" xfId="36270"/>
    <cellStyle name="RIGs input totals 6 2 2 15" xfId="36271"/>
    <cellStyle name="RIGs input totals 6 2 2 16" xfId="36272"/>
    <cellStyle name="RIGs input totals 6 2 2 17" xfId="36273"/>
    <cellStyle name="RIGs input totals 6 2 2 18" xfId="36274"/>
    <cellStyle name="RIGs input totals 6 2 2 19" xfId="36275"/>
    <cellStyle name="RIGs input totals 6 2 2 2" xfId="36276"/>
    <cellStyle name="RIGs input totals 6 2 2 2 10" xfId="36277"/>
    <cellStyle name="RIGs input totals 6 2 2 2 11" xfId="36278"/>
    <cellStyle name="RIGs input totals 6 2 2 2 12" xfId="36279"/>
    <cellStyle name="RIGs input totals 6 2 2 2 13" xfId="36280"/>
    <cellStyle name="RIGs input totals 6 2 2 2 2" xfId="36281"/>
    <cellStyle name="RIGs input totals 6 2 2 2 3" xfId="36282"/>
    <cellStyle name="RIGs input totals 6 2 2 2 4" xfId="36283"/>
    <cellStyle name="RIGs input totals 6 2 2 2 5" xfId="36284"/>
    <cellStyle name="RIGs input totals 6 2 2 2 6" xfId="36285"/>
    <cellStyle name="RIGs input totals 6 2 2 2 7" xfId="36286"/>
    <cellStyle name="RIGs input totals 6 2 2 2 8" xfId="36287"/>
    <cellStyle name="RIGs input totals 6 2 2 2 9" xfId="36288"/>
    <cellStyle name="RIGs input totals 6 2 2 20" xfId="36289"/>
    <cellStyle name="RIGs input totals 6 2 2 21" xfId="36290"/>
    <cellStyle name="RIGs input totals 6 2 2 22" xfId="36291"/>
    <cellStyle name="RIGs input totals 6 2 2 23" xfId="36292"/>
    <cellStyle name="RIGs input totals 6 2 2 24" xfId="36293"/>
    <cellStyle name="RIGs input totals 6 2 2 25" xfId="36294"/>
    <cellStyle name="RIGs input totals 6 2 2 26" xfId="36295"/>
    <cellStyle name="RIGs input totals 6 2 2 27" xfId="36296"/>
    <cellStyle name="RIGs input totals 6 2 2 28" xfId="36297"/>
    <cellStyle name="RIGs input totals 6 2 2 29" xfId="36298"/>
    <cellStyle name="RIGs input totals 6 2 2 3" xfId="36299"/>
    <cellStyle name="RIGs input totals 6 2 2 30" xfId="36300"/>
    <cellStyle name="RIGs input totals 6 2 2 31" xfId="36301"/>
    <cellStyle name="RIGs input totals 6 2 2 32" xfId="36302"/>
    <cellStyle name="RIGs input totals 6 2 2 33" xfId="36303"/>
    <cellStyle name="RIGs input totals 6 2 2 34" xfId="36304"/>
    <cellStyle name="RIGs input totals 6 2 2 4" xfId="36305"/>
    <cellStyle name="RIGs input totals 6 2 2 5" xfId="36306"/>
    <cellStyle name="RIGs input totals 6 2 2 6" xfId="36307"/>
    <cellStyle name="RIGs input totals 6 2 2 7" xfId="36308"/>
    <cellStyle name="RIGs input totals 6 2 2 8" xfId="36309"/>
    <cellStyle name="RIGs input totals 6 2 2 9" xfId="36310"/>
    <cellStyle name="RIGs input totals 6 2 20" xfId="36311"/>
    <cellStyle name="RIGs input totals 6 2 21" xfId="36312"/>
    <cellStyle name="RIGs input totals 6 2 22" xfId="36313"/>
    <cellStyle name="RIGs input totals 6 2 23" xfId="36314"/>
    <cellStyle name="RIGs input totals 6 2 24" xfId="36315"/>
    <cellStyle name="RIGs input totals 6 2 25" xfId="36316"/>
    <cellStyle name="RIGs input totals 6 2 26" xfId="36317"/>
    <cellStyle name="RIGs input totals 6 2 27" xfId="36318"/>
    <cellStyle name="RIGs input totals 6 2 28" xfId="36319"/>
    <cellStyle name="RIGs input totals 6 2 29" xfId="36320"/>
    <cellStyle name="RIGs input totals 6 2 3" xfId="36321"/>
    <cellStyle name="RIGs input totals 6 2 3 10" xfId="36322"/>
    <cellStyle name="RIGs input totals 6 2 3 11" xfId="36323"/>
    <cellStyle name="RIGs input totals 6 2 3 12" xfId="36324"/>
    <cellStyle name="RIGs input totals 6 2 3 13" xfId="36325"/>
    <cellStyle name="RIGs input totals 6 2 3 2" xfId="36326"/>
    <cellStyle name="RIGs input totals 6 2 3 3" xfId="36327"/>
    <cellStyle name="RIGs input totals 6 2 3 4" xfId="36328"/>
    <cellStyle name="RIGs input totals 6 2 3 5" xfId="36329"/>
    <cellStyle name="RIGs input totals 6 2 3 6" xfId="36330"/>
    <cellStyle name="RIGs input totals 6 2 3 7" xfId="36331"/>
    <cellStyle name="RIGs input totals 6 2 3 8" xfId="36332"/>
    <cellStyle name="RIGs input totals 6 2 3 9" xfId="36333"/>
    <cellStyle name="RIGs input totals 6 2 30" xfId="36334"/>
    <cellStyle name="RIGs input totals 6 2 31" xfId="36335"/>
    <cellStyle name="RIGs input totals 6 2 32" xfId="36336"/>
    <cellStyle name="RIGs input totals 6 2 33" xfId="36337"/>
    <cellStyle name="RIGs input totals 6 2 34" xfId="36338"/>
    <cellStyle name="RIGs input totals 6 2 35" xfId="36339"/>
    <cellStyle name="RIGs input totals 6 2 4" xfId="36340"/>
    <cellStyle name="RIGs input totals 6 2 5" xfId="36341"/>
    <cellStyle name="RIGs input totals 6 2 6" xfId="36342"/>
    <cellStyle name="RIGs input totals 6 2 7" xfId="36343"/>
    <cellStyle name="RIGs input totals 6 2 8" xfId="36344"/>
    <cellStyle name="RIGs input totals 6 2 9" xfId="36345"/>
    <cellStyle name="RIGs input totals 6 2_4 28 1_Asst_Health_Crit_AllTO_RIIO_20110714pm" xfId="36346"/>
    <cellStyle name="RIGs input totals 6 20" xfId="36347"/>
    <cellStyle name="RIGs input totals 6 21" xfId="36348"/>
    <cellStyle name="RIGs input totals 6 22" xfId="36349"/>
    <cellStyle name="RIGs input totals 6 23" xfId="36350"/>
    <cellStyle name="RIGs input totals 6 24" xfId="36351"/>
    <cellStyle name="RIGs input totals 6 25" xfId="36352"/>
    <cellStyle name="RIGs input totals 6 26" xfId="36353"/>
    <cellStyle name="RIGs input totals 6 27" xfId="36354"/>
    <cellStyle name="RIGs input totals 6 28" xfId="36355"/>
    <cellStyle name="RIGs input totals 6 29" xfId="36356"/>
    <cellStyle name="RIGs input totals 6 3" xfId="36357"/>
    <cellStyle name="RIGs input totals 6 3 10" xfId="36358"/>
    <cellStyle name="RIGs input totals 6 3 11" xfId="36359"/>
    <cellStyle name="RIGs input totals 6 3 12" xfId="36360"/>
    <cellStyle name="RIGs input totals 6 3 13" xfId="36361"/>
    <cellStyle name="RIGs input totals 6 3 14" xfId="36362"/>
    <cellStyle name="RIGs input totals 6 3 15" xfId="36363"/>
    <cellStyle name="RIGs input totals 6 3 16" xfId="36364"/>
    <cellStyle name="RIGs input totals 6 3 17" xfId="36365"/>
    <cellStyle name="RIGs input totals 6 3 18" xfId="36366"/>
    <cellStyle name="RIGs input totals 6 3 19" xfId="36367"/>
    <cellStyle name="RIGs input totals 6 3 2" xfId="36368"/>
    <cellStyle name="RIGs input totals 6 3 2 10" xfId="36369"/>
    <cellStyle name="RIGs input totals 6 3 2 11" xfId="36370"/>
    <cellStyle name="RIGs input totals 6 3 2 12" xfId="36371"/>
    <cellStyle name="RIGs input totals 6 3 2 13" xfId="36372"/>
    <cellStyle name="RIGs input totals 6 3 2 2" xfId="36373"/>
    <cellStyle name="RIGs input totals 6 3 2 3" xfId="36374"/>
    <cellStyle name="RIGs input totals 6 3 2 4" xfId="36375"/>
    <cellStyle name="RIGs input totals 6 3 2 5" xfId="36376"/>
    <cellStyle name="RIGs input totals 6 3 2 6" xfId="36377"/>
    <cellStyle name="RIGs input totals 6 3 2 7" xfId="36378"/>
    <cellStyle name="RIGs input totals 6 3 2 8" xfId="36379"/>
    <cellStyle name="RIGs input totals 6 3 2 9" xfId="36380"/>
    <cellStyle name="RIGs input totals 6 3 20" xfId="36381"/>
    <cellStyle name="RIGs input totals 6 3 21" xfId="36382"/>
    <cellStyle name="RIGs input totals 6 3 22" xfId="36383"/>
    <cellStyle name="RIGs input totals 6 3 23" xfId="36384"/>
    <cellStyle name="RIGs input totals 6 3 24" xfId="36385"/>
    <cellStyle name="RIGs input totals 6 3 25" xfId="36386"/>
    <cellStyle name="RIGs input totals 6 3 26" xfId="36387"/>
    <cellStyle name="RIGs input totals 6 3 27" xfId="36388"/>
    <cellStyle name="RIGs input totals 6 3 28" xfId="36389"/>
    <cellStyle name="RIGs input totals 6 3 29" xfId="36390"/>
    <cellStyle name="RIGs input totals 6 3 3" xfId="36391"/>
    <cellStyle name="RIGs input totals 6 3 30" xfId="36392"/>
    <cellStyle name="RIGs input totals 6 3 31" xfId="36393"/>
    <cellStyle name="RIGs input totals 6 3 32" xfId="36394"/>
    <cellStyle name="RIGs input totals 6 3 33" xfId="36395"/>
    <cellStyle name="RIGs input totals 6 3 34" xfId="36396"/>
    <cellStyle name="RIGs input totals 6 3 4" xfId="36397"/>
    <cellStyle name="RIGs input totals 6 3 5" xfId="36398"/>
    <cellStyle name="RIGs input totals 6 3 6" xfId="36399"/>
    <cellStyle name="RIGs input totals 6 3 7" xfId="36400"/>
    <cellStyle name="RIGs input totals 6 3 8" xfId="36401"/>
    <cellStyle name="RIGs input totals 6 3 9" xfId="36402"/>
    <cellStyle name="RIGs input totals 6 30" xfId="36403"/>
    <cellStyle name="RIGs input totals 6 31" xfId="36404"/>
    <cellStyle name="RIGs input totals 6 32" xfId="36405"/>
    <cellStyle name="RIGs input totals 6 33" xfId="36406"/>
    <cellStyle name="RIGs input totals 6 34" xfId="36407"/>
    <cellStyle name="RIGs input totals 6 35" xfId="36408"/>
    <cellStyle name="RIGs input totals 6 36" xfId="36409"/>
    <cellStyle name="RIGs input totals 6 37" xfId="36410"/>
    <cellStyle name="RIGs input totals 6 38" xfId="36411"/>
    <cellStyle name="RIGs input totals 6 4" xfId="36412"/>
    <cellStyle name="RIGs input totals 6 4 10" xfId="36413"/>
    <cellStyle name="RIGs input totals 6 4 11" xfId="36414"/>
    <cellStyle name="RIGs input totals 6 4 12" xfId="36415"/>
    <cellStyle name="RIGs input totals 6 4 13" xfId="36416"/>
    <cellStyle name="RIGs input totals 6 4 14" xfId="36417"/>
    <cellStyle name="RIGs input totals 6 4 15" xfId="36418"/>
    <cellStyle name="RIGs input totals 6 4 16" xfId="36419"/>
    <cellStyle name="RIGs input totals 6 4 17" xfId="36420"/>
    <cellStyle name="RIGs input totals 6 4 18" xfId="36421"/>
    <cellStyle name="RIGs input totals 6 4 19" xfId="36422"/>
    <cellStyle name="RIGs input totals 6 4 2" xfId="36423"/>
    <cellStyle name="RIGs input totals 6 4 2 10" xfId="36424"/>
    <cellStyle name="RIGs input totals 6 4 2 11" xfId="36425"/>
    <cellStyle name="RIGs input totals 6 4 2 12" xfId="36426"/>
    <cellStyle name="RIGs input totals 6 4 2 13" xfId="36427"/>
    <cellStyle name="RIGs input totals 6 4 2 2" xfId="36428"/>
    <cellStyle name="RIGs input totals 6 4 2 3" xfId="36429"/>
    <cellStyle name="RIGs input totals 6 4 2 4" xfId="36430"/>
    <cellStyle name="RIGs input totals 6 4 2 5" xfId="36431"/>
    <cellStyle name="RIGs input totals 6 4 2 6" xfId="36432"/>
    <cellStyle name="RIGs input totals 6 4 2 7" xfId="36433"/>
    <cellStyle name="RIGs input totals 6 4 2 8" xfId="36434"/>
    <cellStyle name="RIGs input totals 6 4 2 9" xfId="36435"/>
    <cellStyle name="RIGs input totals 6 4 20" xfId="36436"/>
    <cellStyle name="RIGs input totals 6 4 21" xfId="36437"/>
    <cellStyle name="RIGs input totals 6 4 22" xfId="36438"/>
    <cellStyle name="RIGs input totals 6 4 23" xfId="36439"/>
    <cellStyle name="RIGs input totals 6 4 24" xfId="36440"/>
    <cellStyle name="RIGs input totals 6 4 25" xfId="36441"/>
    <cellStyle name="RIGs input totals 6 4 26" xfId="36442"/>
    <cellStyle name="RIGs input totals 6 4 27" xfId="36443"/>
    <cellStyle name="RIGs input totals 6 4 28" xfId="36444"/>
    <cellStyle name="RIGs input totals 6 4 29" xfId="36445"/>
    <cellStyle name="RIGs input totals 6 4 3" xfId="36446"/>
    <cellStyle name="RIGs input totals 6 4 30" xfId="36447"/>
    <cellStyle name="RIGs input totals 6 4 31" xfId="36448"/>
    <cellStyle name="RIGs input totals 6 4 32" xfId="36449"/>
    <cellStyle name="RIGs input totals 6 4 33" xfId="36450"/>
    <cellStyle name="RIGs input totals 6 4 34" xfId="36451"/>
    <cellStyle name="RIGs input totals 6 4 4" xfId="36452"/>
    <cellStyle name="RIGs input totals 6 4 5" xfId="36453"/>
    <cellStyle name="RIGs input totals 6 4 6" xfId="36454"/>
    <cellStyle name="RIGs input totals 6 4 7" xfId="36455"/>
    <cellStyle name="RIGs input totals 6 4 8" xfId="36456"/>
    <cellStyle name="RIGs input totals 6 4 9" xfId="36457"/>
    <cellStyle name="RIGs input totals 6 5" xfId="36458"/>
    <cellStyle name="RIGs input totals 6 5 10" xfId="36459"/>
    <cellStyle name="RIGs input totals 6 5 11" xfId="36460"/>
    <cellStyle name="RIGs input totals 6 5 12" xfId="36461"/>
    <cellStyle name="RIGs input totals 6 5 13" xfId="36462"/>
    <cellStyle name="RIGs input totals 6 5 2" xfId="36463"/>
    <cellStyle name="RIGs input totals 6 5 3" xfId="36464"/>
    <cellStyle name="RIGs input totals 6 5 4" xfId="36465"/>
    <cellStyle name="RIGs input totals 6 5 5" xfId="36466"/>
    <cellStyle name="RIGs input totals 6 5 6" xfId="36467"/>
    <cellStyle name="RIGs input totals 6 5 7" xfId="36468"/>
    <cellStyle name="RIGs input totals 6 5 8" xfId="36469"/>
    <cellStyle name="RIGs input totals 6 5 9" xfId="36470"/>
    <cellStyle name="RIGs input totals 6 6" xfId="36471"/>
    <cellStyle name="RIGs input totals 6 7" xfId="36472"/>
    <cellStyle name="RIGs input totals 6 8" xfId="36473"/>
    <cellStyle name="RIGs input totals 6 9" xfId="36474"/>
    <cellStyle name="RIGs input totals 6_4 28 1_Asst_Health_Crit_AllTO_RIIO_20110714pm" xfId="36475"/>
    <cellStyle name="RIGs input totals 7" xfId="36476"/>
    <cellStyle name="RIGs input totals 7 10" xfId="36477"/>
    <cellStyle name="RIGs input totals 7 11" xfId="36478"/>
    <cellStyle name="RIGs input totals 7 12" xfId="36479"/>
    <cellStyle name="RIGs input totals 7 13" xfId="36480"/>
    <cellStyle name="RIGs input totals 7 14" xfId="36481"/>
    <cellStyle name="RIGs input totals 7 15" xfId="36482"/>
    <cellStyle name="RIGs input totals 7 16" xfId="36483"/>
    <cellStyle name="RIGs input totals 7 17" xfId="36484"/>
    <cellStyle name="RIGs input totals 7 18" xfId="36485"/>
    <cellStyle name="RIGs input totals 7 19" xfId="36486"/>
    <cellStyle name="RIGs input totals 7 2" xfId="36487"/>
    <cellStyle name="RIGs input totals 7 2 10" xfId="36488"/>
    <cellStyle name="RIGs input totals 7 2 11" xfId="36489"/>
    <cellStyle name="RIGs input totals 7 2 12" xfId="36490"/>
    <cellStyle name="RIGs input totals 7 2 13" xfId="36491"/>
    <cellStyle name="RIGs input totals 7 2 14" xfId="36492"/>
    <cellStyle name="RIGs input totals 7 2 15" xfId="36493"/>
    <cellStyle name="RIGs input totals 7 2 16" xfId="36494"/>
    <cellStyle name="RIGs input totals 7 2 17" xfId="36495"/>
    <cellStyle name="RIGs input totals 7 2 18" xfId="36496"/>
    <cellStyle name="RIGs input totals 7 2 19" xfId="36497"/>
    <cellStyle name="RIGs input totals 7 2 2" xfId="36498"/>
    <cellStyle name="RIGs input totals 7 2 2 10" xfId="36499"/>
    <cellStyle name="RIGs input totals 7 2 2 11" xfId="36500"/>
    <cellStyle name="RIGs input totals 7 2 2 12" xfId="36501"/>
    <cellStyle name="RIGs input totals 7 2 2 13" xfId="36502"/>
    <cellStyle name="RIGs input totals 7 2 2 2" xfId="36503"/>
    <cellStyle name="RIGs input totals 7 2 2 3" xfId="36504"/>
    <cellStyle name="RIGs input totals 7 2 2 4" xfId="36505"/>
    <cellStyle name="RIGs input totals 7 2 2 5" xfId="36506"/>
    <cellStyle name="RIGs input totals 7 2 2 6" xfId="36507"/>
    <cellStyle name="RIGs input totals 7 2 2 7" xfId="36508"/>
    <cellStyle name="RIGs input totals 7 2 2 8" xfId="36509"/>
    <cellStyle name="RIGs input totals 7 2 2 9" xfId="36510"/>
    <cellStyle name="RIGs input totals 7 2 20" xfId="36511"/>
    <cellStyle name="RIGs input totals 7 2 21" xfId="36512"/>
    <cellStyle name="RIGs input totals 7 2 22" xfId="36513"/>
    <cellStyle name="RIGs input totals 7 2 23" xfId="36514"/>
    <cellStyle name="RIGs input totals 7 2 24" xfId="36515"/>
    <cellStyle name="RIGs input totals 7 2 25" xfId="36516"/>
    <cellStyle name="RIGs input totals 7 2 26" xfId="36517"/>
    <cellStyle name="RIGs input totals 7 2 27" xfId="36518"/>
    <cellStyle name="RIGs input totals 7 2 28" xfId="36519"/>
    <cellStyle name="RIGs input totals 7 2 29" xfId="36520"/>
    <cellStyle name="RIGs input totals 7 2 3" xfId="36521"/>
    <cellStyle name="RIGs input totals 7 2 30" xfId="36522"/>
    <cellStyle name="RIGs input totals 7 2 31" xfId="36523"/>
    <cellStyle name="RIGs input totals 7 2 32" xfId="36524"/>
    <cellStyle name="RIGs input totals 7 2 33" xfId="36525"/>
    <cellStyle name="RIGs input totals 7 2 34" xfId="36526"/>
    <cellStyle name="RIGs input totals 7 2 4" xfId="36527"/>
    <cellStyle name="RIGs input totals 7 2 5" xfId="36528"/>
    <cellStyle name="RIGs input totals 7 2 6" xfId="36529"/>
    <cellStyle name="RIGs input totals 7 2 7" xfId="36530"/>
    <cellStyle name="RIGs input totals 7 2 8" xfId="36531"/>
    <cellStyle name="RIGs input totals 7 2 9" xfId="36532"/>
    <cellStyle name="RIGs input totals 7 20" xfId="36533"/>
    <cellStyle name="RIGs input totals 7 21" xfId="36534"/>
    <cellStyle name="RIGs input totals 7 22" xfId="36535"/>
    <cellStyle name="RIGs input totals 7 23" xfId="36536"/>
    <cellStyle name="RIGs input totals 7 24" xfId="36537"/>
    <cellStyle name="RIGs input totals 7 25" xfId="36538"/>
    <cellStyle name="RIGs input totals 7 26" xfId="36539"/>
    <cellStyle name="RIGs input totals 7 27" xfId="36540"/>
    <cellStyle name="RIGs input totals 7 28" xfId="36541"/>
    <cellStyle name="RIGs input totals 7 29" xfId="36542"/>
    <cellStyle name="RIGs input totals 7 3" xfId="36543"/>
    <cellStyle name="RIGs input totals 7 3 10" xfId="36544"/>
    <cellStyle name="RIGs input totals 7 3 11" xfId="36545"/>
    <cellStyle name="RIGs input totals 7 3 12" xfId="36546"/>
    <cellStyle name="RIGs input totals 7 3 13" xfId="36547"/>
    <cellStyle name="RIGs input totals 7 3 14" xfId="36548"/>
    <cellStyle name="RIGs input totals 7 3 15" xfId="36549"/>
    <cellStyle name="RIGs input totals 7 3 16" xfId="36550"/>
    <cellStyle name="RIGs input totals 7 3 17" xfId="36551"/>
    <cellStyle name="RIGs input totals 7 3 18" xfId="36552"/>
    <cellStyle name="RIGs input totals 7 3 19" xfId="36553"/>
    <cellStyle name="RIGs input totals 7 3 2" xfId="36554"/>
    <cellStyle name="RIGs input totals 7 3 2 10" xfId="36555"/>
    <cellStyle name="RIGs input totals 7 3 2 11" xfId="36556"/>
    <cellStyle name="RIGs input totals 7 3 2 12" xfId="36557"/>
    <cellStyle name="RIGs input totals 7 3 2 13" xfId="36558"/>
    <cellStyle name="RIGs input totals 7 3 2 2" xfId="36559"/>
    <cellStyle name="RIGs input totals 7 3 2 3" xfId="36560"/>
    <cellStyle name="RIGs input totals 7 3 2 4" xfId="36561"/>
    <cellStyle name="RIGs input totals 7 3 2 5" xfId="36562"/>
    <cellStyle name="RIGs input totals 7 3 2 6" xfId="36563"/>
    <cellStyle name="RIGs input totals 7 3 2 7" xfId="36564"/>
    <cellStyle name="RIGs input totals 7 3 2 8" xfId="36565"/>
    <cellStyle name="RIGs input totals 7 3 2 9" xfId="36566"/>
    <cellStyle name="RIGs input totals 7 3 20" xfId="36567"/>
    <cellStyle name="RIGs input totals 7 3 21" xfId="36568"/>
    <cellStyle name="RIGs input totals 7 3 22" xfId="36569"/>
    <cellStyle name="RIGs input totals 7 3 23" xfId="36570"/>
    <cellStyle name="RIGs input totals 7 3 24" xfId="36571"/>
    <cellStyle name="RIGs input totals 7 3 25" xfId="36572"/>
    <cellStyle name="RIGs input totals 7 3 26" xfId="36573"/>
    <cellStyle name="RIGs input totals 7 3 27" xfId="36574"/>
    <cellStyle name="RIGs input totals 7 3 28" xfId="36575"/>
    <cellStyle name="RIGs input totals 7 3 29" xfId="36576"/>
    <cellStyle name="RIGs input totals 7 3 3" xfId="36577"/>
    <cellStyle name="RIGs input totals 7 3 30" xfId="36578"/>
    <cellStyle name="RIGs input totals 7 3 31" xfId="36579"/>
    <cellStyle name="RIGs input totals 7 3 32" xfId="36580"/>
    <cellStyle name="RIGs input totals 7 3 33" xfId="36581"/>
    <cellStyle name="RIGs input totals 7 3 34" xfId="36582"/>
    <cellStyle name="RIGs input totals 7 3 4" xfId="36583"/>
    <cellStyle name="RIGs input totals 7 3 5" xfId="36584"/>
    <cellStyle name="RIGs input totals 7 3 6" xfId="36585"/>
    <cellStyle name="RIGs input totals 7 3 7" xfId="36586"/>
    <cellStyle name="RIGs input totals 7 3 8" xfId="36587"/>
    <cellStyle name="RIGs input totals 7 3 9" xfId="36588"/>
    <cellStyle name="RIGs input totals 7 30" xfId="36589"/>
    <cellStyle name="RIGs input totals 7 31" xfId="36590"/>
    <cellStyle name="RIGs input totals 7 32" xfId="36591"/>
    <cellStyle name="RIGs input totals 7 33" xfId="36592"/>
    <cellStyle name="RIGs input totals 7 34" xfId="36593"/>
    <cellStyle name="RIGs input totals 7 35" xfId="36594"/>
    <cellStyle name="RIGs input totals 7 36" xfId="36595"/>
    <cellStyle name="RIGs input totals 7 37" xfId="36596"/>
    <cellStyle name="RIGs input totals 7 38" xfId="36597"/>
    <cellStyle name="RIGs input totals 7 4" xfId="36598"/>
    <cellStyle name="RIGs input totals 7 4 10" xfId="36599"/>
    <cellStyle name="RIGs input totals 7 4 11" xfId="36600"/>
    <cellStyle name="RIGs input totals 7 4 12" xfId="36601"/>
    <cellStyle name="RIGs input totals 7 4 13" xfId="36602"/>
    <cellStyle name="RIGs input totals 7 4 14" xfId="36603"/>
    <cellStyle name="RIGs input totals 7 4 15" xfId="36604"/>
    <cellStyle name="RIGs input totals 7 4 16" xfId="36605"/>
    <cellStyle name="RIGs input totals 7 4 17" xfId="36606"/>
    <cellStyle name="RIGs input totals 7 4 18" xfId="36607"/>
    <cellStyle name="RIGs input totals 7 4 19" xfId="36608"/>
    <cellStyle name="RIGs input totals 7 4 2" xfId="36609"/>
    <cellStyle name="RIGs input totals 7 4 2 10" xfId="36610"/>
    <cellStyle name="RIGs input totals 7 4 2 11" xfId="36611"/>
    <cellStyle name="RIGs input totals 7 4 2 12" xfId="36612"/>
    <cellStyle name="RIGs input totals 7 4 2 13" xfId="36613"/>
    <cellStyle name="RIGs input totals 7 4 2 2" xfId="36614"/>
    <cellStyle name="RIGs input totals 7 4 2 3" xfId="36615"/>
    <cellStyle name="RIGs input totals 7 4 2 4" xfId="36616"/>
    <cellStyle name="RIGs input totals 7 4 2 5" xfId="36617"/>
    <cellStyle name="RIGs input totals 7 4 2 6" xfId="36618"/>
    <cellStyle name="RIGs input totals 7 4 2 7" xfId="36619"/>
    <cellStyle name="RIGs input totals 7 4 2 8" xfId="36620"/>
    <cellStyle name="RIGs input totals 7 4 2 9" xfId="36621"/>
    <cellStyle name="RIGs input totals 7 4 20" xfId="36622"/>
    <cellStyle name="RIGs input totals 7 4 21" xfId="36623"/>
    <cellStyle name="RIGs input totals 7 4 22" xfId="36624"/>
    <cellStyle name="RIGs input totals 7 4 23" xfId="36625"/>
    <cellStyle name="RIGs input totals 7 4 24" xfId="36626"/>
    <cellStyle name="RIGs input totals 7 4 25" xfId="36627"/>
    <cellStyle name="RIGs input totals 7 4 26" xfId="36628"/>
    <cellStyle name="RIGs input totals 7 4 27" xfId="36629"/>
    <cellStyle name="RIGs input totals 7 4 28" xfId="36630"/>
    <cellStyle name="RIGs input totals 7 4 29" xfId="36631"/>
    <cellStyle name="RIGs input totals 7 4 3" xfId="36632"/>
    <cellStyle name="RIGs input totals 7 4 30" xfId="36633"/>
    <cellStyle name="RIGs input totals 7 4 31" xfId="36634"/>
    <cellStyle name="RIGs input totals 7 4 32" xfId="36635"/>
    <cellStyle name="RIGs input totals 7 4 33" xfId="36636"/>
    <cellStyle name="RIGs input totals 7 4 34" xfId="36637"/>
    <cellStyle name="RIGs input totals 7 4 4" xfId="36638"/>
    <cellStyle name="RIGs input totals 7 4 5" xfId="36639"/>
    <cellStyle name="RIGs input totals 7 4 6" xfId="36640"/>
    <cellStyle name="RIGs input totals 7 4 7" xfId="36641"/>
    <cellStyle name="RIGs input totals 7 4 8" xfId="36642"/>
    <cellStyle name="RIGs input totals 7 4 9" xfId="36643"/>
    <cellStyle name="RIGs input totals 7 5" xfId="36644"/>
    <cellStyle name="RIGs input totals 7 5 10" xfId="36645"/>
    <cellStyle name="RIGs input totals 7 5 11" xfId="36646"/>
    <cellStyle name="RIGs input totals 7 5 12" xfId="36647"/>
    <cellStyle name="RIGs input totals 7 5 13" xfId="36648"/>
    <cellStyle name="RIGs input totals 7 5 2" xfId="36649"/>
    <cellStyle name="RIGs input totals 7 5 3" xfId="36650"/>
    <cellStyle name="RIGs input totals 7 5 4" xfId="36651"/>
    <cellStyle name="RIGs input totals 7 5 5" xfId="36652"/>
    <cellStyle name="RIGs input totals 7 5 6" xfId="36653"/>
    <cellStyle name="RIGs input totals 7 5 7" xfId="36654"/>
    <cellStyle name="RIGs input totals 7 5 8" xfId="36655"/>
    <cellStyle name="RIGs input totals 7 5 9" xfId="36656"/>
    <cellStyle name="RIGs input totals 7 6" xfId="36657"/>
    <cellStyle name="RIGs input totals 7 7" xfId="36658"/>
    <cellStyle name="RIGs input totals 7 8" xfId="36659"/>
    <cellStyle name="RIGs input totals 7 9" xfId="36660"/>
    <cellStyle name="RIGs input totals 7_4 28 1_Asst_Health_Crit_AllTO_RIIO_20110714pm" xfId="36661"/>
    <cellStyle name="RIGs input totals 8" xfId="36662"/>
    <cellStyle name="RIGs input totals 8 10" xfId="36663"/>
    <cellStyle name="RIGs input totals 8 11" xfId="36664"/>
    <cellStyle name="RIGs input totals 8 12" xfId="36665"/>
    <cellStyle name="RIGs input totals 8 13" xfId="36666"/>
    <cellStyle name="RIGs input totals 8 14" xfId="36667"/>
    <cellStyle name="RIGs input totals 8 15" xfId="36668"/>
    <cellStyle name="RIGs input totals 8 16" xfId="36669"/>
    <cellStyle name="RIGs input totals 8 17" xfId="36670"/>
    <cellStyle name="RIGs input totals 8 18" xfId="36671"/>
    <cellStyle name="RIGs input totals 8 19" xfId="36672"/>
    <cellStyle name="RIGs input totals 8 2" xfId="36673"/>
    <cellStyle name="RIGs input totals 8 2 10" xfId="36674"/>
    <cellStyle name="RIGs input totals 8 2 11" xfId="36675"/>
    <cellStyle name="RIGs input totals 8 2 12" xfId="36676"/>
    <cellStyle name="RIGs input totals 8 2 13" xfId="36677"/>
    <cellStyle name="RIGs input totals 8 2 2" xfId="36678"/>
    <cellStyle name="RIGs input totals 8 2 3" xfId="36679"/>
    <cellStyle name="RIGs input totals 8 2 4" xfId="36680"/>
    <cellStyle name="RIGs input totals 8 2 5" xfId="36681"/>
    <cellStyle name="RIGs input totals 8 2 6" xfId="36682"/>
    <cellStyle name="RIGs input totals 8 2 7" xfId="36683"/>
    <cellStyle name="RIGs input totals 8 2 8" xfId="36684"/>
    <cellStyle name="RIGs input totals 8 2 9" xfId="36685"/>
    <cellStyle name="RIGs input totals 8 20" xfId="36686"/>
    <cellStyle name="RIGs input totals 8 21" xfId="36687"/>
    <cellStyle name="RIGs input totals 8 22" xfId="36688"/>
    <cellStyle name="RIGs input totals 8 23" xfId="36689"/>
    <cellStyle name="RIGs input totals 8 24" xfId="36690"/>
    <cellStyle name="RIGs input totals 8 25" xfId="36691"/>
    <cellStyle name="RIGs input totals 8 26" xfId="36692"/>
    <cellStyle name="RIGs input totals 8 27" xfId="36693"/>
    <cellStyle name="RIGs input totals 8 28" xfId="36694"/>
    <cellStyle name="RIGs input totals 8 29" xfId="36695"/>
    <cellStyle name="RIGs input totals 8 3" xfId="36696"/>
    <cellStyle name="RIGs input totals 8 30" xfId="36697"/>
    <cellStyle name="RIGs input totals 8 31" xfId="36698"/>
    <cellStyle name="RIGs input totals 8 32" xfId="36699"/>
    <cellStyle name="RIGs input totals 8 33" xfId="36700"/>
    <cellStyle name="RIGs input totals 8 34" xfId="36701"/>
    <cellStyle name="RIGs input totals 8 4" xfId="36702"/>
    <cellStyle name="RIGs input totals 8 5" xfId="36703"/>
    <cellStyle name="RIGs input totals 8 6" xfId="36704"/>
    <cellStyle name="RIGs input totals 8 7" xfId="36705"/>
    <cellStyle name="RIGs input totals 8 8" xfId="36706"/>
    <cellStyle name="RIGs input totals 8 9" xfId="36707"/>
    <cellStyle name="RIGs input totals 9" xfId="36708"/>
    <cellStyle name="RIGs input totals 9 10" xfId="36709"/>
    <cellStyle name="RIGs input totals 9 11" xfId="36710"/>
    <cellStyle name="RIGs input totals 9 12" xfId="36711"/>
    <cellStyle name="RIGs input totals 9 13" xfId="36712"/>
    <cellStyle name="RIGs input totals 9 14" xfId="36713"/>
    <cellStyle name="RIGs input totals 9 15" xfId="36714"/>
    <cellStyle name="RIGs input totals 9 16" xfId="36715"/>
    <cellStyle name="RIGs input totals 9 17" xfId="36716"/>
    <cellStyle name="RIGs input totals 9 18" xfId="36717"/>
    <cellStyle name="RIGs input totals 9 19" xfId="36718"/>
    <cellStyle name="RIGs input totals 9 2" xfId="36719"/>
    <cellStyle name="RIGs input totals 9 2 10" xfId="36720"/>
    <cellStyle name="RIGs input totals 9 2 11" xfId="36721"/>
    <cellStyle name="RIGs input totals 9 2 12" xfId="36722"/>
    <cellStyle name="RIGs input totals 9 2 13" xfId="36723"/>
    <cellStyle name="RIGs input totals 9 2 2" xfId="36724"/>
    <cellStyle name="RIGs input totals 9 2 3" xfId="36725"/>
    <cellStyle name="RIGs input totals 9 2 4" xfId="36726"/>
    <cellStyle name="RIGs input totals 9 2 5" xfId="36727"/>
    <cellStyle name="RIGs input totals 9 2 6" xfId="36728"/>
    <cellStyle name="RIGs input totals 9 2 7" xfId="36729"/>
    <cellStyle name="RIGs input totals 9 2 8" xfId="36730"/>
    <cellStyle name="RIGs input totals 9 2 9" xfId="36731"/>
    <cellStyle name="RIGs input totals 9 20" xfId="36732"/>
    <cellStyle name="RIGs input totals 9 21" xfId="36733"/>
    <cellStyle name="RIGs input totals 9 22" xfId="36734"/>
    <cellStyle name="RIGs input totals 9 23" xfId="36735"/>
    <cellStyle name="RIGs input totals 9 24" xfId="36736"/>
    <cellStyle name="RIGs input totals 9 25" xfId="36737"/>
    <cellStyle name="RIGs input totals 9 26" xfId="36738"/>
    <cellStyle name="RIGs input totals 9 27" xfId="36739"/>
    <cellStyle name="RIGs input totals 9 28" xfId="36740"/>
    <cellStyle name="RIGs input totals 9 29" xfId="36741"/>
    <cellStyle name="RIGs input totals 9 3" xfId="36742"/>
    <cellStyle name="RIGs input totals 9 30" xfId="36743"/>
    <cellStyle name="RIGs input totals 9 31" xfId="36744"/>
    <cellStyle name="RIGs input totals 9 32" xfId="36745"/>
    <cellStyle name="RIGs input totals 9 33" xfId="36746"/>
    <cellStyle name="RIGs input totals 9 34" xfId="36747"/>
    <cellStyle name="RIGs input totals 9 4" xfId="36748"/>
    <cellStyle name="RIGs input totals 9 5" xfId="36749"/>
    <cellStyle name="RIGs input totals 9 6" xfId="36750"/>
    <cellStyle name="RIGs input totals 9 7" xfId="36751"/>
    <cellStyle name="RIGs input totals 9 8" xfId="36752"/>
    <cellStyle name="RIGs input totals 9 9" xfId="36753"/>
    <cellStyle name="RIGs input totals_1.3s Accounting C Costs Scots" xfId="36754"/>
    <cellStyle name="RIGs linked cells" xfId="36755"/>
    <cellStyle name="RIGs linked cells 10" xfId="36756"/>
    <cellStyle name="RIGs linked cells 10 10" xfId="36757"/>
    <cellStyle name="RIGs linked cells 10 11" xfId="36758"/>
    <cellStyle name="RIGs linked cells 10 12" xfId="36759"/>
    <cellStyle name="RIGs linked cells 10 13" xfId="36760"/>
    <cellStyle name="RIGs linked cells 10 14" xfId="36761"/>
    <cellStyle name="RIGs linked cells 10 15" xfId="36762"/>
    <cellStyle name="RIGs linked cells 10 16" xfId="36763"/>
    <cellStyle name="RIGs linked cells 10 17" xfId="36764"/>
    <cellStyle name="RIGs linked cells 10 18" xfId="36765"/>
    <cellStyle name="RIGs linked cells 10 19" xfId="36766"/>
    <cellStyle name="RIGs linked cells 10 2" xfId="36767"/>
    <cellStyle name="RIGs linked cells 10 2 10" xfId="36768"/>
    <cellStyle name="RIGs linked cells 10 2 11" xfId="36769"/>
    <cellStyle name="RIGs linked cells 10 2 12" xfId="36770"/>
    <cellStyle name="RIGs linked cells 10 2 13" xfId="36771"/>
    <cellStyle name="RIGs linked cells 10 2 2" xfId="36772"/>
    <cellStyle name="RIGs linked cells 10 2 3" xfId="36773"/>
    <cellStyle name="RIGs linked cells 10 2 4" xfId="36774"/>
    <cellStyle name="RIGs linked cells 10 2 5" xfId="36775"/>
    <cellStyle name="RIGs linked cells 10 2 6" xfId="36776"/>
    <cellStyle name="RIGs linked cells 10 2 7" xfId="36777"/>
    <cellStyle name="RIGs linked cells 10 2 8" xfId="36778"/>
    <cellStyle name="RIGs linked cells 10 2 9" xfId="36779"/>
    <cellStyle name="RIGs linked cells 10 20" xfId="36780"/>
    <cellStyle name="RIGs linked cells 10 21" xfId="36781"/>
    <cellStyle name="RIGs linked cells 10 22" xfId="36782"/>
    <cellStyle name="RIGs linked cells 10 23" xfId="36783"/>
    <cellStyle name="RIGs linked cells 10 24" xfId="36784"/>
    <cellStyle name="RIGs linked cells 10 25" xfId="36785"/>
    <cellStyle name="RIGs linked cells 10 26" xfId="36786"/>
    <cellStyle name="RIGs linked cells 10 27" xfId="36787"/>
    <cellStyle name="RIGs linked cells 10 28" xfId="36788"/>
    <cellStyle name="RIGs linked cells 10 29" xfId="36789"/>
    <cellStyle name="RIGs linked cells 10 3" xfId="36790"/>
    <cellStyle name="RIGs linked cells 10 30" xfId="36791"/>
    <cellStyle name="RIGs linked cells 10 31" xfId="36792"/>
    <cellStyle name="RIGs linked cells 10 32" xfId="36793"/>
    <cellStyle name="RIGs linked cells 10 33" xfId="36794"/>
    <cellStyle name="RIGs linked cells 10 34" xfId="36795"/>
    <cellStyle name="RIGs linked cells 10 4" xfId="36796"/>
    <cellStyle name="RIGs linked cells 10 5" xfId="36797"/>
    <cellStyle name="RIGs linked cells 10 6" xfId="36798"/>
    <cellStyle name="RIGs linked cells 10 7" xfId="36799"/>
    <cellStyle name="RIGs linked cells 10 8" xfId="36800"/>
    <cellStyle name="RIGs linked cells 10 9" xfId="36801"/>
    <cellStyle name="RIGs linked cells 11" xfId="36802"/>
    <cellStyle name="RIGs linked cells 11 10" xfId="36803"/>
    <cellStyle name="RIGs linked cells 11 11" xfId="36804"/>
    <cellStyle name="RIGs linked cells 11 12" xfId="36805"/>
    <cellStyle name="RIGs linked cells 11 13" xfId="36806"/>
    <cellStyle name="RIGs linked cells 11 14" xfId="36807"/>
    <cellStyle name="RIGs linked cells 11 15" xfId="36808"/>
    <cellStyle name="RIGs linked cells 11 16" xfId="36809"/>
    <cellStyle name="RIGs linked cells 11 17" xfId="36810"/>
    <cellStyle name="RIGs linked cells 11 18" xfId="36811"/>
    <cellStyle name="RIGs linked cells 11 19" xfId="36812"/>
    <cellStyle name="RIGs linked cells 11 2" xfId="36813"/>
    <cellStyle name="RIGs linked cells 11 2 10" xfId="36814"/>
    <cellStyle name="RIGs linked cells 11 2 11" xfId="36815"/>
    <cellStyle name="RIGs linked cells 11 2 12" xfId="36816"/>
    <cellStyle name="RIGs linked cells 11 2 13" xfId="36817"/>
    <cellStyle name="RIGs linked cells 11 2 2" xfId="36818"/>
    <cellStyle name="RIGs linked cells 11 2 3" xfId="36819"/>
    <cellStyle name="RIGs linked cells 11 2 4" xfId="36820"/>
    <cellStyle name="RIGs linked cells 11 2 5" xfId="36821"/>
    <cellStyle name="RIGs linked cells 11 2 6" xfId="36822"/>
    <cellStyle name="RIGs linked cells 11 2 7" xfId="36823"/>
    <cellStyle name="RIGs linked cells 11 2 8" xfId="36824"/>
    <cellStyle name="RIGs linked cells 11 2 9" xfId="36825"/>
    <cellStyle name="RIGs linked cells 11 20" xfId="36826"/>
    <cellStyle name="RIGs linked cells 11 21" xfId="36827"/>
    <cellStyle name="RIGs linked cells 11 22" xfId="36828"/>
    <cellStyle name="RIGs linked cells 11 23" xfId="36829"/>
    <cellStyle name="RIGs linked cells 11 24" xfId="36830"/>
    <cellStyle name="RIGs linked cells 11 25" xfId="36831"/>
    <cellStyle name="RIGs linked cells 11 26" xfId="36832"/>
    <cellStyle name="RIGs linked cells 11 27" xfId="36833"/>
    <cellStyle name="RIGs linked cells 11 28" xfId="36834"/>
    <cellStyle name="RIGs linked cells 11 29" xfId="36835"/>
    <cellStyle name="RIGs linked cells 11 3" xfId="36836"/>
    <cellStyle name="RIGs linked cells 11 30" xfId="36837"/>
    <cellStyle name="RIGs linked cells 11 31" xfId="36838"/>
    <cellStyle name="RIGs linked cells 11 32" xfId="36839"/>
    <cellStyle name="RIGs linked cells 11 33" xfId="36840"/>
    <cellStyle name="RIGs linked cells 11 34" xfId="36841"/>
    <cellStyle name="RIGs linked cells 11 4" xfId="36842"/>
    <cellStyle name="RIGs linked cells 11 5" xfId="36843"/>
    <cellStyle name="RIGs linked cells 11 6" xfId="36844"/>
    <cellStyle name="RIGs linked cells 11 7" xfId="36845"/>
    <cellStyle name="RIGs linked cells 11 8" xfId="36846"/>
    <cellStyle name="RIGs linked cells 11 9" xfId="36847"/>
    <cellStyle name="RIGs linked cells 12" xfId="36848"/>
    <cellStyle name="RIGs linked cells 12 10" xfId="36849"/>
    <cellStyle name="RIGs linked cells 12 11" xfId="36850"/>
    <cellStyle name="RIGs linked cells 12 12" xfId="36851"/>
    <cellStyle name="RIGs linked cells 12 13" xfId="36852"/>
    <cellStyle name="RIGs linked cells 12 2" xfId="36853"/>
    <cellStyle name="RIGs linked cells 12 3" xfId="36854"/>
    <cellStyle name="RIGs linked cells 12 4" xfId="36855"/>
    <cellStyle name="RIGs linked cells 12 5" xfId="36856"/>
    <cellStyle name="RIGs linked cells 12 6" xfId="36857"/>
    <cellStyle name="RIGs linked cells 12 7" xfId="36858"/>
    <cellStyle name="RIGs linked cells 12 8" xfId="36859"/>
    <cellStyle name="RIGs linked cells 12 9" xfId="36860"/>
    <cellStyle name="RIGs linked cells 13" xfId="36861"/>
    <cellStyle name="RIGs linked cells 14" xfId="36862"/>
    <cellStyle name="RIGs linked cells 15" xfId="36863"/>
    <cellStyle name="RIGs linked cells 16" xfId="36864"/>
    <cellStyle name="RIGs linked cells 17" xfId="36865"/>
    <cellStyle name="RIGs linked cells 18" xfId="36866"/>
    <cellStyle name="RIGs linked cells 19" xfId="36867"/>
    <cellStyle name="RIGs linked cells 2" xfId="36868"/>
    <cellStyle name="RIGs linked cells 2 10" xfId="36869"/>
    <cellStyle name="RIGs linked cells 2 11" xfId="36870"/>
    <cellStyle name="RIGs linked cells 2 12" xfId="36871"/>
    <cellStyle name="RIGs linked cells 2 13" xfId="36872"/>
    <cellStyle name="RIGs linked cells 2 14" xfId="36873"/>
    <cellStyle name="RIGs linked cells 2 15" xfId="36874"/>
    <cellStyle name="RIGs linked cells 2 16" xfId="36875"/>
    <cellStyle name="RIGs linked cells 2 17" xfId="36876"/>
    <cellStyle name="RIGs linked cells 2 18" xfId="36877"/>
    <cellStyle name="RIGs linked cells 2 19" xfId="36878"/>
    <cellStyle name="RIGs linked cells 2 2" xfId="36879"/>
    <cellStyle name="RIGs linked cells 2 2 10" xfId="36880"/>
    <cellStyle name="RIGs linked cells 2 2 11" xfId="36881"/>
    <cellStyle name="RIGs linked cells 2 2 12" xfId="36882"/>
    <cellStyle name="RIGs linked cells 2 2 13" xfId="36883"/>
    <cellStyle name="RIGs linked cells 2 2 14" xfId="36884"/>
    <cellStyle name="RIGs linked cells 2 2 15" xfId="36885"/>
    <cellStyle name="RIGs linked cells 2 2 16" xfId="36886"/>
    <cellStyle name="RIGs linked cells 2 2 17" xfId="36887"/>
    <cellStyle name="RIGs linked cells 2 2 18" xfId="36888"/>
    <cellStyle name="RIGs linked cells 2 2 19" xfId="36889"/>
    <cellStyle name="RIGs linked cells 2 2 2" xfId="36890"/>
    <cellStyle name="RIGs linked cells 2 2 2 10" xfId="36891"/>
    <cellStyle name="RIGs linked cells 2 2 2 11" xfId="36892"/>
    <cellStyle name="RIGs linked cells 2 2 2 12" xfId="36893"/>
    <cellStyle name="RIGs linked cells 2 2 2 13" xfId="36894"/>
    <cellStyle name="RIGs linked cells 2 2 2 14" xfId="36895"/>
    <cellStyle name="RIGs linked cells 2 2 2 15" xfId="36896"/>
    <cellStyle name="RIGs linked cells 2 2 2 16" xfId="36897"/>
    <cellStyle name="RIGs linked cells 2 2 2 17" xfId="36898"/>
    <cellStyle name="RIGs linked cells 2 2 2 18" xfId="36899"/>
    <cellStyle name="RIGs linked cells 2 2 2 19" xfId="36900"/>
    <cellStyle name="RIGs linked cells 2 2 2 2" xfId="36901"/>
    <cellStyle name="RIGs linked cells 2 2 2 2 10" xfId="36902"/>
    <cellStyle name="RIGs linked cells 2 2 2 2 11" xfId="36903"/>
    <cellStyle name="RIGs linked cells 2 2 2 2 12" xfId="36904"/>
    <cellStyle name="RIGs linked cells 2 2 2 2 13" xfId="36905"/>
    <cellStyle name="RIGs linked cells 2 2 2 2 14" xfId="36906"/>
    <cellStyle name="RIGs linked cells 2 2 2 2 15" xfId="36907"/>
    <cellStyle name="RIGs linked cells 2 2 2 2 16" xfId="36908"/>
    <cellStyle name="RIGs linked cells 2 2 2 2 17" xfId="36909"/>
    <cellStyle name="RIGs linked cells 2 2 2 2 18" xfId="36910"/>
    <cellStyle name="RIGs linked cells 2 2 2 2 19" xfId="36911"/>
    <cellStyle name="RIGs linked cells 2 2 2 2 2" xfId="36912"/>
    <cellStyle name="RIGs linked cells 2 2 2 2 2 10" xfId="36913"/>
    <cellStyle name="RIGs linked cells 2 2 2 2 2 11" xfId="36914"/>
    <cellStyle name="RIGs linked cells 2 2 2 2 2 12" xfId="36915"/>
    <cellStyle name="RIGs linked cells 2 2 2 2 2 13" xfId="36916"/>
    <cellStyle name="RIGs linked cells 2 2 2 2 2 2" xfId="36917"/>
    <cellStyle name="RIGs linked cells 2 2 2 2 2 3" xfId="36918"/>
    <cellStyle name="RIGs linked cells 2 2 2 2 2 4" xfId="36919"/>
    <cellStyle name="RIGs linked cells 2 2 2 2 2 5" xfId="36920"/>
    <cellStyle name="RIGs linked cells 2 2 2 2 2 6" xfId="36921"/>
    <cellStyle name="RIGs linked cells 2 2 2 2 2 7" xfId="36922"/>
    <cellStyle name="RIGs linked cells 2 2 2 2 2 8" xfId="36923"/>
    <cellStyle name="RIGs linked cells 2 2 2 2 2 9" xfId="36924"/>
    <cellStyle name="RIGs linked cells 2 2 2 2 20" xfId="36925"/>
    <cellStyle name="RIGs linked cells 2 2 2 2 21" xfId="36926"/>
    <cellStyle name="RIGs linked cells 2 2 2 2 22" xfId="36927"/>
    <cellStyle name="RIGs linked cells 2 2 2 2 23" xfId="36928"/>
    <cellStyle name="RIGs linked cells 2 2 2 2 24" xfId="36929"/>
    <cellStyle name="RIGs linked cells 2 2 2 2 25" xfId="36930"/>
    <cellStyle name="RIGs linked cells 2 2 2 2 26" xfId="36931"/>
    <cellStyle name="RIGs linked cells 2 2 2 2 27" xfId="36932"/>
    <cellStyle name="RIGs linked cells 2 2 2 2 28" xfId="36933"/>
    <cellStyle name="RIGs linked cells 2 2 2 2 29" xfId="36934"/>
    <cellStyle name="RIGs linked cells 2 2 2 2 3" xfId="36935"/>
    <cellStyle name="RIGs linked cells 2 2 2 2 30" xfId="36936"/>
    <cellStyle name="RIGs linked cells 2 2 2 2 31" xfId="36937"/>
    <cellStyle name="RIGs linked cells 2 2 2 2 32" xfId="36938"/>
    <cellStyle name="RIGs linked cells 2 2 2 2 33" xfId="36939"/>
    <cellStyle name="RIGs linked cells 2 2 2 2 34" xfId="36940"/>
    <cellStyle name="RIGs linked cells 2 2 2 2 4" xfId="36941"/>
    <cellStyle name="RIGs linked cells 2 2 2 2 5" xfId="36942"/>
    <cellStyle name="RIGs linked cells 2 2 2 2 6" xfId="36943"/>
    <cellStyle name="RIGs linked cells 2 2 2 2 7" xfId="36944"/>
    <cellStyle name="RIGs linked cells 2 2 2 2 8" xfId="36945"/>
    <cellStyle name="RIGs linked cells 2 2 2 2 9" xfId="36946"/>
    <cellStyle name="RIGs linked cells 2 2 2 20" xfId="36947"/>
    <cellStyle name="RIGs linked cells 2 2 2 21" xfId="36948"/>
    <cellStyle name="RIGs linked cells 2 2 2 22" xfId="36949"/>
    <cellStyle name="RIGs linked cells 2 2 2 23" xfId="36950"/>
    <cellStyle name="RIGs linked cells 2 2 2 24" xfId="36951"/>
    <cellStyle name="RIGs linked cells 2 2 2 25" xfId="36952"/>
    <cellStyle name="RIGs linked cells 2 2 2 26" xfId="36953"/>
    <cellStyle name="RIGs linked cells 2 2 2 27" xfId="36954"/>
    <cellStyle name="RIGs linked cells 2 2 2 28" xfId="36955"/>
    <cellStyle name="RIGs linked cells 2 2 2 29" xfId="36956"/>
    <cellStyle name="RIGs linked cells 2 2 2 3" xfId="36957"/>
    <cellStyle name="RIGs linked cells 2 2 2 3 10" xfId="36958"/>
    <cellStyle name="RIGs linked cells 2 2 2 3 11" xfId="36959"/>
    <cellStyle name="RIGs linked cells 2 2 2 3 12" xfId="36960"/>
    <cellStyle name="RIGs linked cells 2 2 2 3 13" xfId="36961"/>
    <cellStyle name="RIGs linked cells 2 2 2 3 2" xfId="36962"/>
    <cellStyle name="RIGs linked cells 2 2 2 3 3" xfId="36963"/>
    <cellStyle name="RIGs linked cells 2 2 2 3 4" xfId="36964"/>
    <cellStyle name="RIGs linked cells 2 2 2 3 5" xfId="36965"/>
    <cellStyle name="RIGs linked cells 2 2 2 3 6" xfId="36966"/>
    <cellStyle name="RIGs linked cells 2 2 2 3 7" xfId="36967"/>
    <cellStyle name="RIGs linked cells 2 2 2 3 8" xfId="36968"/>
    <cellStyle name="RIGs linked cells 2 2 2 3 9" xfId="36969"/>
    <cellStyle name="RIGs linked cells 2 2 2 30" xfId="36970"/>
    <cellStyle name="RIGs linked cells 2 2 2 31" xfId="36971"/>
    <cellStyle name="RIGs linked cells 2 2 2 32" xfId="36972"/>
    <cellStyle name="RIGs linked cells 2 2 2 33" xfId="36973"/>
    <cellStyle name="RIGs linked cells 2 2 2 34" xfId="36974"/>
    <cellStyle name="RIGs linked cells 2 2 2 35" xfId="36975"/>
    <cellStyle name="RIGs linked cells 2 2 2 4" xfId="36976"/>
    <cellStyle name="RIGs linked cells 2 2 2 5" xfId="36977"/>
    <cellStyle name="RIGs linked cells 2 2 2 6" xfId="36978"/>
    <cellStyle name="RIGs linked cells 2 2 2 7" xfId="36979"/>
    <cellStyle name="RIGs linked cells 2 2 2 8" xfId="36980"/>
    <cellStyle name="RIGs linked cells 2 2 2 9" xfId="36981"/>
    <cellStyle name="RIGs linked cells 2 2 2_4 28 1_Asst_Health_Crit_AllTO_RIIO_20110714pm" xfId="36982"/>
    <cellStyle name="RIGs linked cells 2 2 20" xfId="36983"/>
    <cellStyle name="RIGs linked cells 2 2 21" xfId="36984"/>
    <cellStyle name="RIGs linked cells 2 2 22" xfId="36985"/>
    <cellStyle name="RIGs linked cells 2 2 23" xfId="36986"/>
    <cellStyle name="RIGs linked cells 2 2 24" xfId="36987"/>
    <cellStyle name="RIGs linked cells 2 2 25" xfId="36988"/>
    <cellStyle name="RIGs linked cells 2 2 26" xfId="36989"/>
    <cellStyle name="RIGs linked cells 2 2 27" xfId="36990"/>
    <cellStyle name="RIGs linked cells 2 2 28" xfId="36991"/>
    <cellStyle name="RIGs linked cells 2 2 29" xfId="36992"/>
    <cellStyle name="RIGs linked cells 2 2 3" xfId="36993"/>
    <cellStyle name="RIGs linked cells 2 2 3 10" xfId="36994"/>
    <cellStyle name="RIGs linked cells 2 2 3 11" xfId="36995"/>
    <cellStyle name="RIGs linked cells 2 2 3 12" xfId="36996"/>
    <cellStyle name="RIGs linked cells 2 2 3 13" xfId="36997"/>
    <cellStyle name="RIGs linked cells 2 2 3 14" xfId="36998"/>
    <cellStyle name="RIGs linked cells 2 2 3 15" xfId="36999"/>
    <cellStyle name="RIGs linked cells 2 2 3 16" xfId="37000"/>
    <cellStyle name="RIGs linked cells 2 2 3 17" xfId="37001"/>
    <cellStyle name="RIGs linked cells 2 2 3 18" xfId="37002"/>
    <cellStyle name="RIGs linked cells 2 2 3 19" xfId="37003"/>
    <cellStyle name="RIGs linked cells 2 2 3 2" xfId="37004"/>
    <cellStyle name="RIGs linked cells 2 2 3 2 10" xfId="37005"/>
    <cellStyle name="RIGs linked cells 2 2 3 2 11" xfId="37006"/>
    <cellStyle name="RIGs linked cells 2 2 3 2 12" xfId="37007"/>
    <cellStyle name="RIGs linked cells 2 2 3 2 13" xfId="37008"/>
    <cellStyle name="RIGs linked cells 2 2 3 2 2" xfId="37009"/>
    <cellStyle name="RIGs linked cells 2 2 3 2 3" xfId="37010"/>
    <cellStyle name="RIGs linked cells 2 2 3 2 4" xfId="37011"/>
    <cellStyle name="RIGs linked cells 2 2 3 2 5" xfId="37012"/>
    <cellStyle name="RIGs linked cells 2 2 3 2 6" xfId="37013"/>
    <cellStyle name="RIGs linked cells 2 2 3 2 7" xfId="37014"/>
    <cellStyle name="RIGs linked cells 2 2 3 2 8" xfId="37015"/>
    <cellStyle name="RIGs linked cells 2 2 3 2 9" xfId="37016"/>
    <cellStyle name="RIGs linked cells 2 2 3 20" xfId="37017"/>
    <cellStyle name="RIGs linked cells 2 2 3 21" xfId="37018"/>
    <cellStyle name="RIGs linked cells 2 2 3 22" xfId="37019"/>
    <cellStyle name="RIGs linked cells 2 2 3 23" xfId="37020"/>
    <cellStyle name="RIGs linked cells 2 2 3 24" xfId="37021"/>
    <cellStyle name="RIGs linked cells 2 2 3 25" xfId="37022"/>
    <cellStyle name="RIGs linked cells 2 2 3 26" xfId="37023"/>
    <cellStyle name="RIGs linked cells 2 2 3 27" xfId="37024"/>
    <cellStyle name="RIGs linked cells 2 2 3 28" xfId="37025"/>
    <cellStyle name="RIGs linked cells 2 2 3 29" xfId="37026"/>
    <cellStyle name="RIGs linked cells 2 2 3 3" xfId="37027"/>
    <cellStyle name="RIGs linked cells 2 2 3 30" xfId="37028"/>
    <cellStyle name="RIGs linked cells 2 2 3 31" xfId="37029"/>
    <cellStyle name="RIGs linked cells 2 2 3 32" xfId="37030"/>
    <cellStyle name="RIGs linked cells 2 2 3 33" xfId="37031"/>
    <cellStyle name="RIGs linked cells 2 2 3 34" xfId="37032"/>
    <cellStyle name="RIGs linked cells 2 2 3 4" xfId="37033"/>
    <cellStyle name="RIGs linked cells 2 2 3 5" xfId="37034"/>
    <cellStyle name="RIGs linked cells 2 2 3 6" xfId="37035"/>
    <cellStyle name="RIGs linked cells 2 2 3 7" xfId="37036"/>
    <cellStyle name="RIGs linked cells 2 2 3 8" xfId="37037"/>
    <cellStyle name="RIGs linked cells 2 2 3 9" xfId="37038"/>
    <cellStyle name="RIGs linked cells 2 2 30" xfId="37039"/>
    <cellStyle name="RIGs linked cells 2 2 31" xfId="37040"/>
    <cellStyle name="RIGs linked cells 2 2 32" xfId="37041"/>
    <cellStyle name="RIGs linked cells 2 2 33" xfId="37042"/>
    <cellStyle name="RIGs linked cells 2 2 34" xfId="37043"/>
    <cellStyle name="RIGs linked cells 2 2 35" xfId="37044"/>
    <cellStyle name="RIGs linked cells 2 2 36" xfId="37045"/>
    <cellStyle name="RIGs linked cells 2 2 37" xfId="37046"/>
    <cellStyle name="RIGs linked cells 2 2 38" xfId="37047"/>
    <cellStyle name="RIGs linked cells 2 2 4" xfId="37048"/>
    <cellStyle name="RIGs linked cells 2 2 4 10" xfId="37049"/>
    <cellStyle name="RIGs linked cells 2 2 4 11" xfId="37050"/>
    <cellStyle name="RIGs linked cells 2 2 4 12" xfId="37051"/>
    <cellStyle name="RIGs linked cells 2 2 4 13" xfId="37052"/>
    <cellStyle name="RIGs linked cells 2 2 4 14" xfId="37053"/>
    <cellStyle name="RIGs linked cells 2 2 4 15" xfId="37054"/>
    <cellStyle name="RIGs linked cells 2 2 4 16" xfId="37055"/>
    <cellStyle name="RIGs linked cells 2 2 4 17" xfId="37056"/>
    <cellStyle name="RIGs linked cells 2 2 4 18" xfId="37057"/>
    <cellStyle name="RIGs linked cells 2 2 4 19" xfId="37058"/>
    <cellStyle name="RIGs linked cells 2 2 4 2" xfId="37059"/>
    <cellStyle name="RIGs linked cells 2 2 4 2 10" xfId="37060"/>
    <cellStyle name="RIGs linked cells 2 2 4 2 11" xfId="37061"/>
    <cellStyle name="RIGs linked cells 2 2 4 2 12" xfId="37062"/>
    <cellStyle name="RIGs linked cells 2 2 4 2 13" xfId="37063"/>
    <cellStyle name="RIGs linked cells 2 2 4 2 2" xfId="37064"/>
    <cellStyle name="RIGs linked cells 2 2 4 2 3" xfId="37065"/>
    <cellStyle name="RIGs linked cells 2 2 4 2 4" xfId="37066"/>
    <cellStyle name="RIGs linked cells 2 2 4 2 5" xfId="37067"/>
    <cellStyle name="RIGs linked cells 2 2 4 2 6" xfId="37068"/>
    <cellStyle name="RIGs linked cells 2 2 4 2 7" xfId="37069"/>
    <cellStyle name="RIGs linked cells 2 2 4 2 8" xfId="37070"/>
    <cellStyle name="RIGs linked cells 2 2 4 2 9" xfId="37071"/>
    <cellStyle name="RIGs linked cells 2 2 4 20" xfId="37072"/>
    <cellStyle name="RIGs linked cells 2 2 4 21" xfId="37073"/>
    <cellStyle name="RIGs linked cells 2 2 4 22" xfId="37074"/>
    <cellStyle name="RIGs linked cells 2 2 4 23" xfId="37075"/>
    <cellStyle name="RIGs linked cells 2 2 4 24" xfId="37076"/>
    <cellStyle name="RIGs linked cells 2 2 4 25" xfId="37077"/>
    <cellStyle name="RIGs linked cells 2 2 4 26" xfId="37078"/>
    <cellStyle name="RIGs linked cells 2 2 4 27" xfId="37079"/>
    <cellStyle name="RIGs linked cells 2 2 4 28" xfId="37080"/>
    <cellStyle name="RIGs linked cells 2 2 4 29" xfId="37081"/>
    <cellStyle name="RIGs linked cells 2 2 4 3" xfId="37082"/>
    <cellStyle name="RIGs linked cells 2 2 4 30" xfId="37083"/>
    <cellStyle name="RIGs linked cells 2 2 4 31" xfId="37084"/>
    <cellStyle name="RIGs linked cells 2 2 4 32" xfId="37085"/>
    <cellStyle name="RIGs linked cells 2 2 4 33" xfId="37086"/>
    <cellStyle name="RIGs linked cells 2 2 4 34" xfId="37087"/>
    <cellStyle name="RIGs linked cells 2 2 4 4" xfId="37088"/>
    <cellStyle name="RIGs linked cells 2 2 4 5" xfId="37089"/>
    <cellStyle name="RIGs linked cells 2 2 4 6" xfId="37090"/>
    <cellStyle name="RIGs linked cells 2 2 4 7" xfId="37091"/>
    <cellStyle name="RIGs linked cells 2 2 4 8" xfId="37092"/>
    <cellStyle name="RIGs linked cells 2 2 4 9" xfId="37093"/>
    <cellStyle name="RIGs linked cells 2 2 5" xfId="37094"/>
    <cellStyle name="RIGs linked cells 2 2 5 10" xfId="37095"/>
    <cellStyle name="RIGs linked cells 2 2 5 11" xfId="37096"/>
    <cellStyle name="RIGs linked cells 2 2 5 12" xfId="37097"/>
    <cellStyle name="RIGs linked cells 2 2 5 13" xfId="37098"/>
    <cellStyle name="RIGs linked cells 2 2 5 2" xfId="37099"/>
    <cellStyle name="RIGs linked cells 2 2 5 3" xfId="37100"/>
    <cellStyle name="RIGs linked cells 2 2 5 4" xfId="37101"/>
    <cellStyle name="RIGs linked cells 2 2 5 5" xfId="37102"/>
    <cellStyle name="RIGs linked cells 2 2 5 6" xfId="37103"/>
    <cellStyle name="RIGs linked cells 2 2 5 7" xfId="37104"/>
    <cellStyle name="RIGs linked cells 2 2 5 8" xfId="37105"/>
    <cellStyle name="RIGs linked cells 2 2 5 9" xfId="37106"/>
    <cellStyle name="RIGs linked cells 2 2 6" xfId="37107"/>
    <cellStyle name="RIGs linked cells 2 2 7" xfId="37108"/>
    <cellStyle name="RIGs linked cells 2 2 8" xfId="37109"/>
    <cellStyle name="RIGs linked cells 2 2 9" xfId="37110"/>
    <cellStyle name="RIGs linked cells 2 2_4 28 1_Asst_Health_Crit_AllTO_RIIO_20110714pm" xfId="37111"/>
    <cellStyle name="RIGs linked cells 2 20" xfId="37112"/>
    <cellStyle name="RIGs linked cells 2 21" xfId="37113"/>
    <cellStyle name="RIGs linked cells 2 22" xfId="37114"/>
    <cellStyle name="RIGs linked cells 2 23" xfId="37115"/>
    <cellStyle name="RIGs linked cells 2 24" xfId="37116"/>
    <cellStyle name="RIGs linked cells 2 25" xfId="37117"/>
    <cellStyle name="RIGs linked cells 2 26" xfId="37118"/>
    <cellStyle name="RIGs linked cells 2 27" xfId="37119"/>
    <cellStyle name="RIGs linked cells 2 28" xfId="37120"/>
    <cellStyle name="RIGs linked cells 2 29" xfId="37121"/>
    <cellStyle name="RIGs linked cells 2 3" xfId="37122"/>
    <cellStyle name="RIGs linked cells 2 3 10" xfId="37123"/>
    <cellStyle name="RIGs linked cells 2 3 11" xfId="37124"/>
    <cellStyle name="RIGs linked cells 2 3 12" xfId="37125"/>
    <cellStyle name="RIGs linked cells 2 3 13" xfId="37126"/>
    <cellStyle name="RIGs linked cells 2 3 14" xfId="37127"/>
    <cellStyle name="RIGs linked cells 2 3 15" xfId="37128"/>
    <cellStyle name="RIGs linked cells 2 3 16" xfId="37129"/>
    <cellStyle name="RIGs linked cells 2 3 17" xfId="37130"/>
    <cellStyle name="RIGs linked cells 2 3 18" xfId="37131"/>
    <cellStyle name="RIGs linked cells 2 3 19" xfId="37132"/>
    <cellStyle name="RIGs linked cells 2 3 2" xfId="37133"/>
    <cellStyle name="RIGs linked cells 2 3 2 10" xfId="37134"/>
    <cellStyle name="RIGs linked cells 2 3 2 11" xfId="37135"/>
    <cellStyle name="RIGs linked cells 2 3 2 12" xfId="37136"/>
    <cellStyle name="RIGs linked cells 2 3 2 13" xfId="37137"/>
    <cellStyle name="RIGs linked cells 2 3 2 14" xfId="37138"/>
    <cellStyle name="RIGs linked cells 2 3 2 15" xfId="37139"/>
    <cellStyle name="RIGs linked cells 2 3 2 16" xfId="37140"/>
    <cellStyle name="RIGs linked cells 2 3 2 17" xfId="37141"/>
    <cellStyle name="RIGs linked cells 2 3 2 18" xfId="37142"/>
    <cellStyle name="RIGs linked cells 2 3 2 19" xfId="37143"/>
    <cellStyle name="RIGs linked cells 2 3 2 2" xfId="37144"/>
    <cellStyle name="RIGs linked cells 2 3 2 2 10" xfId="37145"/>
    <cellStyle name="RIGs linked cells 2 3 2 2 11" xfId="37146"/>
    <cellStyle name="RIGs linked cells 2 3 2 2 12" xfId="37147"/>
    <cellStyle name="RIGs linked cells 2 3 2 2 13" xfId="37148"/>
    <cellStyle name="RIGs linked cells 2 3 2 2 2" xfId="37149"/>
    <cellStyle name="RIGs linked cells 2 3 2 2 3" xfId="37150"/>
    <cellStyle name="RIGs linked cells 2 3 2 2 4" xfId="37151"/>
    <cellStyle name="RIGs linked cells 2 3 2 2 5" xfId="37152"/>
    <cellStyle name="RIGs linked cells 2 3 2 2 6" xfId="37153"/>
    <cellStyle name="RIGs linked cells 2 3 2 2 7" xfId="37154"/>
    <cellStyle name="RIGs linked cells 2 3 2 2 8" xfId="37155"/>
    <cellStyle name="RIGs linked cells 2 3 2 2 9" xfId="37156"/>
    <cellStyle name="RIGs linked cells 2 3 2 20" xfId="37157"/>
    <cellStyle name="RIGs linked cells 2 3 2 21" xfId="37158"/>
    <cellStyle name="RIGs linked cells 2 3 2 22" xfId="37159"/>
    <cellStyle name="RIGs linked cells 2 3 2 23" xfId="37160"/>
    <cellStyle name="RIGs linked cells 2 3 2 24" xfId="37161"/>
    <cellStyle name="RIGs linked cells 2 3 2 25" xfId="37162"/>
    <cellStyle name="RIGs linked cells 2 3 2 26" xfId="37163"/>
    <cellStyle name="RIGs linked cells 2 3 2 27" xfId="37164"/>
    <cellStyle name="RIGs linked cells 2 3 2 28" xfId="37165"/>
    <cellStyle name="RIGs linked cells 2 3 2 29" xfId="37166"/>
    <cellStyle name="RIGs linked cells 2 3 2 3" xfId="37167"/>
    <cellStyle name="RIGs linked cells 2 3 2 30" xfId="37168"/>
    <cellStyle name="RIGs linked cells 2 3 2 31" xfId="37169"/>
    <cellStyle name="RIGs linked cells 2 3 2 32" xfId="37170"/>
    <cellStyle name="RIGs linked cells 2 3 2 33" xfId="37171"/>
    <cellStyle name="RIGs linked cells 2 3 2 34" xfId="37172"/>
    <cellStyle name="RIGs linked cells 2 3 2 4" xfId="37173"/>
    <cellStyle name="RIGs linked cells 2 3 2 5" xfId="37174"/>
    <cellStyle name="RIGs linked cells 2 3 2 6" xfId="37175"/>
    <cellStyle name="RIGs linked cells 2 3 2 7" xfId="37176"/>
    <cellStyle name="RIGs linked cells 2 3 2 8" xfId="37177"/>
    <cellStyle name="RIGs linked cells 2 3 2 9" xfId="37178"/>
    <cellStyle name="RIGs linked cells 2 3 20" xfId="37179"/>
    <cellStyle name="RIGs linked cells 2 3 21" xfId="37180"/>
    <cellStyle name="RIGs linked cells 2 3 22" xfId="37181"/>
    <cellStyle name="RIGs linked cells 2 3 23" xfId="37182"/>
    <cellStyle name="RIGs linked cells 2 3 24" xfId="37183"/>
    <cellStyle name="RIGs linked cells 2 3 25" xfId="37184"/>
    <cellStyle name="RIGs linked cells 2 3 26" xfId="37185"/>
    <cellStyle name="RIGs linked cells 2 3 27" xfId="37186"/>
    <cellStyle name="RIGs linked cells 2 3 28" xfId="37187"/>
    <cellStyle name="RIGs linked cells 2 3 29" xfId="37188"/>
    <cellStyle name="RIGs linked cells 2 3 3" xfId="37189"/>
    <cellStyle name="RIGs linked cells 2 3 3 10" xfId="37190"/>
    <cellStyle name="RIGs linked cells 2 3 3 11" xfId="37191"/>
    <cellStyle name="RIGs linked cells 2 3 3 12" xfId="37192"/>
    <cellStyle name="RIGs linked cells 2 3 3 13" xfId="37193"/>
    <cellStyle name="RIGs linked cells 2 3 3 2" xfId="37194"/>
    <cellStyle name="RIGs linked cells 2 3 3 3" xfId="37195"/>
    <cellStyle name="RIGs linked cells 2 3 3 4" xfId="37196"/>
    <cellStyle name="RIGs linked cells 2 3 3 5" xfId="37197"/>
    <cellStyle name="RIGs linked cells 2 3 3 6" xfId="37198"/>
    <cellStyle name="RIGs linked cells 2 3 3 7" xfId="37199"/>
    <cellStyle name="RIGs linked cells 2 3 3 8" xfId="37200"/>
    <cellStyle name="RIGs linked cells 2 3 3 9" xfId="37201"/>
    <cellStyle name="RIGs linked cells 2 3 30" xfId="37202"/>
    <cellStyle name="RIGs linked cells 2 3 31" xfId="37203"/>
    <cellStyle name="RIGs linked cells 2 3 32" xfId="37204"/>
    <cellStyle name="RIGs linked cells 2 3 33" xfId="37205"/>
    <cellStyle name="RIGs linked cells 2 3 34" xfId="37206"/>
    <cellStyle name="RIGs linked cells 2 3 35" xfId="37207"/>
    <cellStyle name="RIGs linked cells 2 3 4" xfId="37208"/>
    <cellStyle name="RIGs linked cells 2 3 5" xfId="37209"/>
    <cellStyle name="RIGs linked cells 2 3 6" xfId="37210"/>
    <cellStyle name="RIGs linked cells 2 3 7" xfId="37211"/>
    <cellStyle name="RIGs linked cells 2 3 8" xfId="37212"/>
    <cellStyle name="RIGs linked cells 2 3 9" xfId="37213"/>
    <cellStyle name="RIGs linked cells 2 3_4 28 1_Asst_Health_Crit_AllTO_RIIO_20110714pm" xfId="37214"/>
    <cellStyle name="RIGs linked cells 2 30" xfId="37215"/>
    <cellStyle name="RIGs linked cells 2 31" xfId="37216"/>
    <cellStyle name="RIGs linked cells 2 32" xfId="37217"/>
    <cellStyle name="RIGs linked cells 2 33" xfId="37218"/>
    <cellStyle name="RIGs linked cells 2 34" xfId="37219"/>
    <cellStyle name="RIGs linked cells 2 35" xfId="37220"/>
    <cellStyle name="RIGs linked cells 2 36" xfId="37221"/>
    <cellStyle name="RIGs linked cells 2 37" xfId="37222"/>
    <cellStyle name="RIGs linked cells 2 38" xfId="37223"/>
    <cellStyle name="RIGs linked cells 2 39" xfId="37224"/>
    <cellStyle name="RIGs linked cells 2 4" xfId="37225"/>
    <cellStyle name="RIGs linked cells 2 4 10" xfId="37226"/>
    <cellStyle name="RIGs linked cells 2 4 11" xfId="37227"/>
    <cellStyle name="RIGs linked cells 2 4 12" xfId="37228"/>
    <cellStyle name="RIGs linked cells 2 4 13" xfId="37229"/>
    <cellStyle name="RIGs linked cells 2 4 14" xfId="37230"/>
    <cellStyle name="RIGs linked cells 2 4 15" xfId="37231"/>
    <cellStyle name="RIGs linked cells 2 4 16" xfId="37232"/>
    <cellStyle name="RIGs linked cells 2 4 17" xfId="37233"/>
    <cellStyle name="RIGs linked cells 2 4 18" xfId="37234"/>
    <cellStyle name="RIGs linked cells 2 4 19" xfId="37235"/>
    <cellStyle name="RIGs linked cells 2 4 2" xfId="37236"/>
    <cellStyle name="RIGs linked cells 2 4 2 10" xfId="37237"/>
    <cellStyle name="RIGs linked cells 2 4 2 11" xfId="37238"/>
    <cellStyle name="RIGs linked cells 2 4 2 12" xfId="37239"/>
    <cellStyle name="RIGs linked cells 2 4 2 13" xfId="37240"/>
    <cellStyle name="RIGs linked cells 2 4 2 2" xfId="37241"/>
    <cellStyle name="RIGs linked cells 2 4 2 3" xfId="37242"/>
    <cellStyle name="RIGs linked cells 2 4 2 4" xfId="37243"/>
    <cellStyle name="RIGs linked cells 2 4 2 5" xfId="37244"/>
    <cellStyle name="RIGs linked cells 2 4 2 6" xfId="37245"/>
    <cellStyle name="RIGs linked cells 2 4 2 7" xfId="37246"/>
    <cellStyle name="RIGs linked cells 2 4 2 8" xfId="37247"/>
    <cellStyle name="RIGs linked cells 2 4 2 9" xfId="37248"/>
    <cellStyle name="RIGs linked cells 2 4 20" xfId="37249"/>
    <cellStyle name="RIGs linked cells 2 4 21" xfId="37250"/>
    <cellStyle name="RIGs linked cells 2 4 22" xfId="37251"/>
    <cellStyle name="RIGs linked cells 2 4 23" xfId="37252"/>
    <cellStyle name="RIGs linked cells 2 4 24" xfId="37253"/>
    <cellStyle name="RIGs linked cells 2 4 25" xfId="37254"/>
    <cellStyle name="RIGs linked cells 2 4 26" xfId="37255"/>
    <cellStyle name="RIGs linked cells 2 4 27" xfId="37256"/>
    <cellStyle name="RIGs linked cells 2 4 28" xfId="37257"/>
    <cellStyle name="RIGs linked cells 2 4 29" xfId="37258"/>
    <cellStyle name="RIGs linked cells 2 4 3" xfId="37259"/>
    <cellStyle name="RIGs linked cells 2 4 30" xfId="37260"/>
    <cellStyle name="RIGs linked cells 2 4 31" xfId="37261"/>
    <cellStyle name="RIGs linked cells 2 4 32" xfId="37262"/>
    <cellStyle name="RIGs linked cells 2 4 33" xfId="37263"/>
    <cellStyle name="RIGs linked cells 2 4 34" xfId="37264"/>
    <cellStyle name="RIGs linked cells 2 4 4" xfId="37265"/>
    <cellStyle name="RIGs linked cells 2 4 5" xfId="37266"/>
    <cellStyle name="RIGs linked cells 2 4 6" xfId="37267"/>
    <cellStyle name="RIGs linked cells 2 4 7" xfId="37268"/>
    <cellStyle name="RIGs linked cells 2 4 8" xfId="37269"/>
    <cellStyle name="RIGs linked cells 2 4 9" xfId="37270"/>
    <cellStyle name="RIGs linked cells 2 5" xfId="37271"/>
    <cellStyle name="RIGs linked cells 2 5 10" xfId="37272"/>
    <cellStyle name="RIGs linked cells 2 5 11" xfId="37273"/>
    <cellStyle name="RIGs linked cells 2 5 12" xfId="37274"/>
    <cellStyle name="RIGs linked cells 2 5 13" xfId="37275"/>
    <cellStyle name="RIGs linked cells 2 5 14" xfId="37276"/>
    <cellStyle name="RIGs linked cells 2 5 15" xfId="37277"/>
    <cellStyle name="RIGs linked cells 2 5 16" xfId="37278"/>
    <cellStyle name="RIGs linked cells 2 5 17" xfId="37279"/>
    <cellStyle name="RIGs linked cells 2 5 18" xfId="37280"/>
    <cellStyle name="RIGs linked cells 2 5 19" xfId="37281"/>
    <cellStyle name="RIGs linked cells 2 5 2" xfId="37282"/>
    <cellStyle name="RIGs linked cells 2 5 2 10" xfId="37283"/>
    <cellStyle name="RIGs linked cells 2 5 2 11" xfId="37284"/>
    <cellStyle name="RIGs linked cells 2 5 2 12" xfId="37285"/>
    <cellStyle name="RIGs linked cells 2 5 2 13" xfId="37286"/>
    <cellStyle name="RIGs linked cells 2 5 2 2" xfId="37287"/>
    <cellStyle name="RIGs linked cells 2 5 2 3" xfId="37288"/>
    <cellStyle name="RIGs linked cells 2 5 2 4" xfId="37289"/>
    <cellStyle name="RIGs linked cells 2 5 2 5" xfId="37290"/>
    <cellStyle name="RIGs linked cells 2 5 2 6" xfId="37291"/>
    <cellStyle name="RIGs linked cells 2 5 2 7" xfId="37292"/>
    <cellStyle name="RIGs linked cells 2 5 2 8" xfId="37293"/>
    <cellStyle name="RIGs linked cells 2 5 2 9" xfId="37294"/>
    <cellStyle name="RIGs linked cells 2 5 20" xfId="37295"/>
    <cellStyle name="RIGs linked cells 2 5 21" xfId="37296"/>
    <cellStyle name="RIGs linked cells 2 5 22" xfId="37297"/>
    <cellStyle name="RIGs linked cells 2 5 23" xfId="37298"/>
    <cellStyle name="RIGs linked cells 2 5 24" xfId="37299"/>
    <cellStyle name="RIGs linked cells 2 5 25" xfId="37300"/>
    <cellStyle name="RIGs linked cells 2 5 26" xfId="37301"/>
    <cellStyle name="RIGs linked cells 2 5 27" xfId="37302"/>
    <cellStyle name="RIGs linked cells 2 5 28" xfId="37303"/>
    <cellStyle name="RIGs linked cells 2 5 29" xfId="37304"/>
    <cellStyle name="RIGs linked cells 2 5 3" xfId="37305"/>
    <cellStyle name="RIGs linked cells 2 5 30" xfId="37306"/>
    <cellStyle name="RIGs linked cells 2 5 31" xfId="37307"/>
    <cellStyle name="RIGs linked cells 2 5 32" xfId="37308"/>
    <cellStyle name="RIGs linked cells 2 5 33" xfId="37309"/>
    <cellStyle name="RIGs linked cells 2 5 34" xfId="37310"/>
    <cellStyle name="RIGs linked cells 2 5 4" xfId="37311"/>
    <cellStyle name="RIGs linked cells 2 5 5" xfId="37312"/>
    <cellStyle name="RIGs linked cells 2 5 6" xfId="37313"/>
    <cellStyle name="RIGs linked cells 2 5 7" xfId="37314"/>
    <cellStyle name="RIGs linked cells 2 5 8" xfId="37315"/>
    <cellStyle name="RIGs linked cells 2 5 9" xfId="37316"/>
    <cellStyle name="RIGs linked cells 2 6" xfId="37317"/>
    <cellStyle name="RIGs linked cells 2 6 10" xfId="37318"/>
    <cellStyle name="RIGs linked cells 2 6 11" xfId="37319"/>
    <cellStyle name="RIGs linked cells 2 6 12" xfId="37320"/>
    <cellStyle name="RIGs linked cells 2 6 13" xfId="37321"/>
    <cellStyle name="RIGs linked cells 2 6 2" xfId="37322"/>
    <cellStyle name="RIGs linked cells 2 6 3" xfId="37323"/>
    <cellStyle name="RIGs linked cells 2 6 4" xfId="37324"/>
    <cellStyle name="RIGs linked cells 2 6 5" xfId="37325"/>
    <cellStyle name="RIGs linked cells 2 6 6" xfId="37326"/>
    <cellStyle name="RIGs linked cells 2 6 7" xfId="37327"/>
    <cellStyle name="RIGs linked cells 2 6 8" xfId="37328"/>
    <cellStyle name="RIGs linked cells 2 6 9" xfId="37329"/>
    <cellStyle name="RIGs linked cells 2 7" xfId="37330"/>
    <cellStyle name="RIGs linked cells 2 8" xfId="37331"/>
    <cellStyle name="RIGs linked cells 2 9" xfId="37332"/>
    <cellStyle name="RIGs linked cells 2_1.3s Accounting C Costs Scots" xfId="37333"/>
    <cellStyle name="RIGs linked cells 20" xfId="37334"/>
    <cellStyle name="RIGs linked cells 21" xfId="37335"/>
    <cellStyle name="RIGs linked cells 22" xfId="37336"/>
    <cellStyle name="RIGs linked cells 23" xfId="37337"/>
    <cellStyle name="RIGs linked cells 24" xfId="37338"/>
    <cellStyle name="RIGs linked cells 25" xfId="37339"/>
    <cellStyle name="RIGs linked cells 26" xfId="37340"/>
    <cellStyle name="RIGs linked cells 27" xfId="37341"/>
    <cellStyle name="RIGs linked cells 28" xfId="37342"/>
    <cellStyle name="RIGs linked cells 29" xfId="37343"/>
    <cellStyle name="RIGs linked cells 3" xfId="37344"/>
    <cellStyle name="RIGs linked cells 3 10" xfId="37345"/>
    <cellStyle name="RIGs linked cells 3 11" xfId="37346"/>
    <cellStyle name="RIGs linked cells 3 12" xfId="37347"/>
    <cellStyle name="RIGs linked cells 3 13" xfId="37348"/>
    <cellStyle name="RIGs linked cells 3 14" xfId="37349"/>
    <cellStyle name="RIGs linked cells 3 15" xfId="37350"/>
    <cellStyle name="RIGs linked cells 3 16" xfId="37351"/>
    <cellStyle name="RIGs linked cells 3 17" xfId="37352"/>
    <cellStyle name="RIGs linked cells 3 18" xfId="37353"/>
    <cellStyle name="RIGs linked cells 3 19" xfId="37354"/>
    <cellStyle name="RIGs linked cells 3 2" xfId="37355"/>
    <cellStyle name="RIGs linked cells 3 2 10" xfId="37356"/>
    <cellStyle name="RIGs linked cells 3 2 11" xfId="37357"/>
    <cellStyle name="RIGs linked cells 3 2 12" xfId="37358"/>
    <cellStyle name="RIGs linked cells 3 2 13" xfId="37359"/>
    <cellStyle name="RIGs linked cells 3 2 14" xfId="37360"/>
    <cellStyle name="RIGs linked cells 3 2 15" xfId="37361"/>
    <cellStyle name="RIGs linked cells 3 2 16" xfId="37362"/>
    <cellStyle name="RIGs linked cells 3 2 17" xfId="37363"/>
    <cellStyle name="RIGs linked cells 3 2 18" xfId="37364"/>
    <cellStyle name="RIGs linked cells 3 2 19" xfId="37365"/>
    <cellStyle name="RIGs linked cells 3 2 2" xfId="37366"/>
    <cellStyle name="RIGs linked cells 3 2 2 10" xfId="37367"/>
    <cellStyle name="RIGs linked cells 3 2 2 11" xfId="37368"/>
    <cellStyle name="RIGs linked cells 3 2 2 12" xfId="37369"/>
    <cellStyle name="RIGs linked cells 3 2 2 13" xfId="37370"/>
    <cellStyle name="RIGs linked cells 3 2 2 14" xfId="37371"/>
    <cellStyle name="RIGs linked cells 3 2 2 15" xfId="37372"/>
    <cellStyle name="RIGs linked cells 3 2 2 16" xfId="37373"/>
    <cellStyle name="RIGs linked cells 3 2 2 17" xfId="37374"/>
    <cellStyle name="RIGs linked cells 3 2 2 18" xfId="37375"/>
    <cellStyle name="RIGs linked cells 3 2 2 19" xfId="37376"/>
    <cellStyle name="RIGs linked cells 3 2 2 2" xfId="37377"/>
    <cellStyle name="RIGs linked cells 3 2 2 2 10" xfId="37378"/>
    <cellStyle name="RIGs linked cells 3 2 2 2 11" xfId="37379"/>
    <cellStyle name="RIGs linked cells 3 2 2 2 12" xfId="37380"/>
    <cellStyle name="RIGs linked cells 3 2 2 2 13" xfId="37381"/>
    <cellStyle name="RIGs linked cells 3 2 2 2 14" xfId="37382"/>
    <cellStyle name="RIGs linked cells 3 2 2 2 15" xfId="37383"/>
    <cellStyle name="RIGs linked cells 3 2 2 2 16" xfId="37384"/>
    <cellStyle name="RIGs linked cells 3 2 2 2 17" xfId="37385"/>
    <cellStyle name="RIGs linked cells 3 2 2 2 18" xfId="37386"/>
    <cellStyle name="RIGs linked cells 3 2 2 2 19" xfId="37387"/>
    <cellStyle name="RIGs linked cells 3 2 2 2 2" xfId="37388"/>
    <cellStyle name="RIGs linked cells 3 2 2 2 2 10" xfId="37389"/>
    <cellStyle name="RIGs linked cells 3 2 2 2 2 11" xfId="37390"/>
    <cellStyle name="RIGs linked cells 3 2 2 2 2 12" xfId="37391"/>
    <cellStyle name="RIGs linked cells 3 2 2 2 2 13" xfId="37392"/>
    <cellStyle name="RIGs linked cells 3 2 2 2 2 14" xfId="37393"/>
    <cellStyle name="RIGs linked cells 3 2 2 2 2 15" xfId="37394"/>
    <cellStyle name="RIGs linked cells 3 2 2 2 2 16" xfId="37395"/>
    <cellStyle name="RIGs linked cells 3 2 2 2 2 17" xfId="37396"/>
    <cellStyle name="RIGs linked cells 3 2 2 2 2 18" xfId="37397"/>
    <cellStyle name="RIGs linked cells 3 2 2 2 2 19" xfId="37398"/>
    <cellStyle name="RIGs linked cells 3 2 2 2 2 2" xfId="37399"/>
    <cellStyle name="RIGs linked cells 3 2 2 2 2 2 10" xfId="37400"/>
    <cellStyle name="RIGs linked cells 3 2 2 2 2 2 11" xfId="37401"/>
    <cellStyle name="RIGs linked cells 3 2 2 2 2 2 12" xfId="37402"/>
    <cellStyle name="RIGs linked cells 3 2 2 2 2 2 13" xfId="37403"/>
    <cellStyle name="RIGs linked cells 3 2 2 2 2 2 2" xfId="37404"/>
    <cellStyle name="RIGs linked cells 3 2 2 2 2 2 3" xfId="37405"/>
    <cellStyle name="RIGs linked cells 3 2 2 2 2 2 4" xfId="37406"/>
    <cellStyle name="RIGs linked cells 3 2 2 2 2 2 5" xfId="37407"/>
    <cellStyle name="RIGs linked cells 3 2 2 2 2 2 6" xfId="37408"/>
    <cellStyle name="RIGs linked cells 3 2 2 2 2 2 7" xfId="37409"/>
    <cellStyle name="RIGs linked cells 3 2 2 2 2 2 8" xfId="37410"/>
    <cellStyle name="RIGs linked cells 3 2 2 2 2 2 9" xfId="37411"/>
    <cellStyle name="RIGs linked cells 3 2 2 2 2 20" xfId="37412"/>
    <cellStyle name="RIGs linked cells 3 2 2 2 2 21" xfId="37413"/>
    <cellStyle name="RIGs linked cells 3 2 2 2 2 22" xfId="37414"/>
    <cellStyle name="RIGs linked cells 3 2 2 2 2 23" xfId="37415"/>
    <cellStyle name="RIGs linked cells 3 2 2 2 2 24" xfId="37416"/>
    <cellStyle name="RIGs linked cells 3 2 2 2 2 25" xfId="37417"/>
    <cellStyle name="RIGs linked cells 3 2 2 2 2 26" xfId="37418"/>
    <cellStyle name="RIGs linked cells 3 2 2 2 2 27" xfId="37419"/>
    <cellStyle name="RIGs linked cells 3 2 2 2 2 28" xfId="37420"/>
    <cellStyle name="RIGs linked cells 3 2 2 2 2 29" xfId="37421"/>
    <cellStyle name="RIGs linked cells 3 2 2 2 2 3" xfId="37422"/>
    <cellStyle name="RIGs linked cells 3 2 2 2 2 30" xfId="37423"/>
    <cellStyle name="RIGs linked cells 3 2 2 2 2 31" xfId="37424"/>
    <cellStyle name="RIGs linked cells 3 2 2 2 2 32" xfId="37425"/>
    <cellStyle name="RIGs linked cells 3 2 2 2 2 33" xfId="37426"/>
    <cellStyle name="RIGs linked cells 3 2 2 2 2 34" xfId="37427"/>
    <cellStyle name="RIGs linked cells 3 2 2 2 2 4" xfId="37428"/>
    <cellStyle name="RIGs linked cells 3 2 2 2 2 5" xfId="37429"/>
    <cellStyle name="RIGs linked cells 3 2 2 2 2 6" xfId="37430"/>
    <cellStyle name="RIGs linked cells 3 2 2 2 2 7" xfId="37431"/>
    <cellStyle name="RIGs linked cells 3 2 2 2 2 8" xfId="37432"/>
    <cellStyle name="RIGs linked cells 3 2 2 2 2 9" xfId="37433"/>
    <cellStyle name="RIGs linked cells 3 2 2 2 20" xfId="37434"/>
    <cellStyle name="RIGs linked cells 3 2 2 2 21" xfId="37435"/>
    <cellStyle name="RIGs linked cells 3 2 2 2 22" xfId="37436"/>
    <cellStyle name="RIGs linked cells 3 2 2 2 23" xfId="37437"/>
    <cellStyle name="RIGs linked cells 3 2 2 2 24" xfId="37438"/>
    <cellStyle name="RIGs linked cells 3 2 2 2 25" xfId="37439"/>
    <cellStyle name="RIGs linked cells 3 2 2 2 26" xfId="37440"/>
    <cellStyle name="RIGs linked cells 3 2 2 2 27" xfId="37441"/>
    <cellStyle name="RIGs linked cells 3 2 2 2 28" xfId="37442"/>
    <cellStyle name="RIGs linked cells 3 2 2 2 29" xfId="37443"/>
    <cellStyle name="RIGs linked cells 3 2 2 2 3" xfId="37444"/>
    <cellStyle name="RIGs linked cells 3 2 2 2 3 10" xfId="37445"/>
    <cellStyle name="RIGs linked cells 3 2 2 2 3 11" xfId="37446"/>
    <cellStyle name="RIGs linked cells 3 2 2 2 3 12" xfId="37447"/>
    <cellStyle name="RIGs linked cells 3 2 2 2 3 13" xfId="37448"/>
    <cellStyle name="RIGs linked cells 3 2 2 2 3 2" xfId="37449"/>
    <cellStyle name="RIGs linked cells 3 2 2 2 3 3" xfId="37450"/>
    <cellStyle name="RIGs linked cells 3 2 2 2 3 4" xfId="37451"/>
    <cellStyle name="RIGs linked cells 3 2 2 2 3 5" xfId="37452"/>
    <cellStyle name="RIGs linked cells 3 2 2 2 3 6" xfId="37453"/>
    <cellStyle name="RIGs linked cells 3 2 2 2 3 7" xfId="37454"/>
    <cellStyle name="RIGs linked cells 3 2 2 2 3 8" xfId="37455"/>
    <cellStyle name="RIGs linked cells 3 2 2 2 3 9" xfId="37456"/>
    <cellStyle name="RIGs linked cells 3 2 2 2 30" xfId="37457"/>
    <cellStyle name="RIGs linked cells 3 2 2 2 31" xfId="37458"/>
    <cellStyle name="RIGs linked cells 3 2 2 2 4" xfId="37459"/>
    <cellStyle name="RIGs linked cells 3 2 2 2 5" xfId="37460"/>
    <cellStyle name="RIGs linked cells 3 2 2 2 6" xfId="37461"/>
    <cellStyle name="RIGs linked cells 3 2 2 2 7" xfId="37462"/>
    <cellStyle name="RIGs linked cells 3 2 2 2 8" xfId="37463"/>
    <cellStyle name="RIGs linked cells 3 2 2 2 9" xfId="37464"/>
    <cellStyle name="RIGs linked cells 3 2 2 2_4 28 1_Asst_Health_Crit_AllTO_RIIO_20110714pm" xfId="37465"/>
    <cellStyle name="RIGs linked cells 3 2 2 20" xfId="37466"/>
    <cellStyle name="RIGs linked cells 3 2 2 21" xfId="37467"/>
    <cellStyle name="RIGs linked cells 3 2 2 22" xfId="37468"/>
    <cellStyle name="RIGs linked cells 3 2 2 23" xfId="37469"/>
    <cellStyle name="RIGs linked cells 3 2 2 24" xfId="37470"/>
    <cellStyle name="RIGs linked cells 3 2 2 25" xfId="37471"/>
    <cellStyle name="RIGs linked cells 3 2 2 26" xfId="37472"/>
    <cellStyle name="RIGs linked cells 3 2 2 27" xfId="37473"/>
    <cellStyle name="RIGs linked cells 3 2 2 28" xfId="37474"/>
    <cellStyle name="RIGs linked cells 3 2 2 29" xfId="37475"/>
    <cellStyle name="RIGs linked cells 3 2 2 3" xfId="37476"/>
    <cellStyle name="RIGs linked cells 3 2 2 3 10" xfId="37477"/>
    <cellStyle name="RIGs linked cells 3 2 2 3 11" xfId="37478"/>
    <cellStyle name="RIGs linked cells 3 2 2 3 12" xfId="37479"/>
    <cellStyle name="RIGs linked cells 3 2 2 3 13" xfId="37480"/>
    <cellStyle name="RIGs linked cells 3 2 2 3 14" xfId="37481"/>
    <cellStyle name="RIGs linked cells 3 2 2 3 15" xfId="37482"/>
    <cellStyle name="RIGs linked cells 3 2 2 3 16" xfId="37483"/>
    <cellStyle name="RIGs linked cells 3 2 2 3 17" xfId="37484"/>
    <cellStyle name="RIGs linked cells 3 2 2 3 18" xfId="37485"/>
    <cellStyle name="RIGs linked cells 3 2 2 3 19" xfId="37486"/>
    <cellStyle name="RIGs linked cells 3 2 2 3 2" xfId="37487"/>
    <cellStyle name="RIGs linked cells 3 2 2 3 2 10" xfId="37488"/>
    <cellStyle name="RIGs linked cells 3 2 2 3 2 11" xfId="37489"/>
    <cellStyle name="RIGs linked cells 3 2 2 3 2 12" xfId="37490"/>
    <cellStyle name="RIGs linked cells 3 2 2 3 2 13" xfId="37491"/>
    <cellStyle name="RIGs linked cells 3 2 2 3 2 2" xfId="37492"/>
    <cellStyle name="RIGs linked cells 3 2 2 3 2 3" xfId="37493"/>
    <cellStyle name="RIGs linked cells 3 2 2 3 2 4" xfId="37494"/>
    <cellStyle name="RIGs linked cells 3 2 2 3 2 5" xfId="37495"/>
    <cellStyle name="RIGs linked cells 3 2 2 3 2 6" xfId="37496"/>
    <cellStyle name="RIGs linked cells 3 2 2 3 2 7" xfId="37497"/>
    <cellStyle name="RIGs linked cells 3 2 2 3 2 8" xfId="37498"/>
    <cellStyle name="RIGs linked cells 3 2 2 3 2 9" xfId="37499"/>
    <cellStyle name="RIGs linked cells 3 2 2 3 20" xfId="37500"/>
    <cellStyle name="RIGs linked cells 3 2 2 3 21" xfId="37501"/>
    <cellStyle name="RIGs linked cells 3 2 2 3 22" xfId="37502"/>
    <cellStyle name="RIGs linked cells 3 2 2 3 23" xfId="37503"/>
    <cellStyle name="RIGs linked cells 3 2 2 3 24" xfId="37504"/>
    <cellStyle name="RIGs linked cells 3 2 2 3 25" xfId="37505"/>
    <cellStyle name="RIGs linked cells 3 2 2 3 26" xfId="37506"/>
    <cellStyle name="RIGs linked cells 3 2 2 3 27" xfId="37507"/>
    <cellStyle name="RIGs linked cells 3 2 2 3 28" xfId="37508"/>
    <cellStyle name="RIGs linked cells 3 2 2 3 29" xfId="37509"/>
    <cellStyle name="RIGs linked cells 3 2 2 3 3" xfId="37510"/>
    <cellStyle name="RIGs linked cells 3 2 2 3 30" xfId="37511"/>
    <cellStyle name="RIGs linked cells 3 2 2 3 4" xfId="37512"/>
    <cellStyle name="RIGs linked cells 3 2 2 3 5" xfId="37513"/>
    <cellStyle name="RIGs linked cells 3 2 2 3 6" xfId="37514"/>
    <cellStyle name="RIGs linked cells 3 2 2 3 7" xfId="37515"/>
    <cellStyle name="RIGs linked cells 3 2 2 3 8" xfId="37516"/>
    <cellStyle name="RIGs linked cells 3 2 2 3 9" xfId="37517"/>
    <cellStyle name="RIGs linked cells 3 2 2 30" xfId="37518"/>
    <cellStyle name="RIGs linked cells 3 2 2 31" xfId="37519"/>
    <cellStyle name="RIGs linked cells 3 2 2 32" xfId="37520"/>
    <cellStyle name="RIGs linked cells 3 2 2 33" xfId="37521"/>
    <cellStyle name="RIGs linked cells 3 2 2 4" xfId="37522"/>
    <cellStyle name="RIGs linked cells 3 2 2 4 10" xfId="37523"/>
    <cellStyle name="RIGs linked cells 3 2 2 4 11" xfId="37524"/>
    <cellStyle name="RIGs linked cells 3 2 2 4 12" xfId="37525"/>
    <cellStyle name="RIGs linked cells 3 2 2 4 13" xfId="37526"/>
    <cellStyle name="RIGs linked cells 3 2 2 4 14" xfId="37527"/>
    <cellStyle name="RIGs linked cells 3 2 2 4 15" xfId="37528"/>
    <cellStyle name="RIGs linked cells 3 2 2 4 16" xfId="37529"/>
    <cellStyle name="RIGs linked cells 3 2 2 4 17" xfId="37530"/>
    <cellStyle name="RIGs linked cells 3 2 2 4 18" xfId="37531"/>
    <cellStyle name="RIGs linked cells 3 2 2 4 19" xfId="37532"/>
    <cellStyle name="RIGs linked cells 3 2 2 4 2" xfId="37533"/>
    <cellStyle name="RIGs linked cells 3 2 2 4 2 10" xfId="37534"/>
    <cellStyle name="RIGs linked cells 3 2 2 4 2 11" xfId="37535"/>
    <cellStyle name="RIGs linked cells 3 2 2 4 2 12" xfId="37536"/>
    <cellStyle name="RIGs linked cells 3 2 2 4 2 13" xfId="37537"/>
    <cellStyle name="RIGs linked cells 3 2 2 4 2 2" xfId="37538"/>
    <cellStyle name="RIGs linked cells 3 2 2 4 2 3" xfId="37539"/>
    <cellStyle name="RIGs linked cells 3 2 2 4 2 4" xfId="37540"/>
    <cellStyle name="RIGs linked cells 3 2 2 4 2 5" xfId="37541"/>
    <cellStyle name="RIGs linked cells 3 2 2 4 2 6" xfId="37542"/>
    <cellStyle name="RIGs linked cells 3 2 2 4 2 7" xfId="37543"/>
    <cellStyle name="RIGs linked cells 3 2 2 4 2 8" xfId="37544"/>
    <cellStyle name="RIGs linked cells 3 2 2 4 2 9" xfId="37545"/>
    <cellStyle name="RIGs linked cells 3 2 2 4 20" xfId="37546"/>
    <cellStyle name="RIGs linked cells 3 2 2 4 21" xfId="37547"/>
    <cellStyle name="RIGs linked cells 3 2 2 4 22" xfId="37548"/>
    <cellStyle name="RIGs linked cells 3 2 2 4 23" xfId="37549"/>
    <cellStyle name="RIGs linked cells 3 2 2 4 24" xfId="37550"/>
    <cellStyle name="RIGs linked cells 3 2 2 4 25" xfId="37551"/>
    <cellStyle name="RIGs linked cells 3 2 2 4 26" xfId="37552"/>
    <cellStyle name="RIGs linked cells 3 2 2 4 27" xfId="37553"/>
    <cellStyle name="RIGs linked cells 3 2 2 4 28" xfId="37554"/>
    <cellStyle name="RIGs linked cells 3 2 2 4 29" xfId="37555"/>
    <cellStyle name="RIGs linked cells 3 2 2 4 3" xfId="37556"/>
    <cellStyle name="RIGs linked cells 3 2 2 4 30" xfId="37557"/>
    <cellStyle name="RIGs linked cells 3 2 2 4 4" xfId="37558"/>
    <cellStyle name="RIGs linked cells 3 2 2 4 5" xfId="37559"/>
    <cellStyle name="RIGs linked cells 3 2 2 4 6" xfId="37560"/>
    <cellStyle name="RIGs linked cells 3 2 2 4 7" xfId="37561"/>
    <cellStyle name="RIGs linked cells 3 2 2 4 8" xfId="37562"/>
    <cellStyle name="RIGs linked cells 3 2 2 4 9" xfId="37563"/>
    <cellStyle name="RIGs linked cells 3 2 2 5" xfId="37564"/>
    <cellStyle name="RIGs linked cells 3 2 2 5 10" xfId="37565"/>
    <cellStyle name="RIGs linked cells 3 2 2 5 11" xfId="37566"/>
    <cellStyle name="RIGs linked cells 3 2 2 5 12" xfId="37567"/>
    <cellStyle name="RIGs linked cells 3 2 2 5 13" xfId="37568"/>
    <cellStyle name="RIGs linked cells 3 2 2 5 2" xfId="37569"/>
    <cellStyle name="RIGs linked cells 3 2 2 5 3" xfId="37570"/>
    <cellStyle name="RIGs linked cells 3 2 2 5 4" xfId="37571"/>
    <cellStyle name="RIGs linked cells 3 2 2 5 5" xfId="37572"/>
    <cellStyle name="RIGs linked cells 3 2 2 5 6" xfId="37573"/>
    <cellStyle name="RIGs linked cells 3 2 2 5 7" xfId="37574"/>
    <cellStyle name="RIGs linked cells 3 2 2 5 8" xfId="37575"/>
    <cellStyle name="RIGs linked cells 3 2 2 5 9" xfId="37576"/>
    <cellStyle name="RIGs linked cells 3 2 2 6" xfId="37577"/>
    <cellStyle name="RIGs linked cells 3 2 2 7" xfId="37578"/>
    <cellStyle name="RIGs linked cells 3 2 2 8" xfId="37579"/>
    <cellStyle name="RIGs linked cells 3 2 2 9" xfId="37580"/>
    <cellStyle name="RIGs linked cells 3 2 2_4 28 1_Asst_Health_Crit_AllTO_RIIO_20110714pm" xfId="37581"/>
    <cellStyle name="RIGs linked cells 3 2 20" xfId="37582"/>
    <cellStyle name="RIGs linked cells 3 2 21" xfId="37583"/>
    <cellStyle name="RIGs linked cells 3 2 22" xfId="37584"/>
    <cellStyle name="RIGs linked cells 3 2 23" xfId="37585"/>
    <cellStyle name="RIGs linked cells 3 2 24" xfId="37586"/>
    <cellStyle name="RIGs linked cells 3 2 25" xfId="37587"/>
    <cellStyle name="RIGs linked cells 3 2 26" xfId="37588"/>
    <cellStyle name="RIGs linked cells 3 2 27" xfId="37589"/>
    <cellStyle name="RIGs linked cells 3 2 28" xfId="37590"/>
    <cellStyle name="RIGs linked cells 3 2 29" xfId="37591"/>
    <cellStyle name="RIGs linked cells 3 2 3" xfId="37592"/>
    <cellStyle name="RIGs linked cells 3 2 3 10" xfId="37593"/>
    <cellStyle name="RIGs linked cells 3 2 3 11" xfId="37594"/>
    <cellStyle name="RIGs linked cells 3 2 3 12" xfId="37595"/>
    <cellStyle name="RIGs linked cells 3 2 3 13" xfId="37596"/>
    <cellStyle name="RIGs linked cells 3 2 3 14" xfId="37597"/>
    <cellStyle name="RIGs linked cells 3 2 3 15" xfId="37598"/>
    <cellStyle name="RIGs linked cells 3 2 3 16" xfId="37599"/>
    <cellStyle name="RIGs linked cells 3 2 3 17" xfId="37600"/>
    <cellStyle name="RIGs linked cells 3 2 3 18" xfId="37601"/>
    <cellStyle name="RIGs linked cells 3 2 3 19" xfId="37602"/>
    <cellStyle name="RIGs linked cells 3 2 3 2" xfId="37603"/>
    <cellStyle name="RIGs linked cells 3 2 3 2 10" xfId="37604"/>
    <cellStyle name="RIGs linked cells 3 2 3 2 11" xfId="37605"/>
    <cellStyle name="RIGs linked cells 3 2 3 2 12" xfId="37606"/>
    <cellStyle name="RIGs linked cells 3 2 3 2 13" xfId="37607"/>
    <cellStyle name="RIGs linked cells 3 2 3 2 14" xfId="37608"/>
    <cellStyle name="RIGs linked cells 3 2 3 2 15" xfId="37609"/>
    <cellStyle name="RIGs linked cells 3 2 3 2 16" xfId="37610"/>
    <cellStyle name="RIGs linked cells 3 2 3 2 17" xfId="37611"/>
    <cellStyle name="RIGs linked cells 3 2 3 2 18" xfId="37612"/>
    <cellStyle name="RIGs linked cells 3 2 3 2 19" xfId="37613"/>
    <cellStyle name="RIGs linked cells 3 2 3 2 2" xfId="37614"/>
    <cellStyle name="RIGs linked cells 3 2 3 2 2 10" xfId="37615"/>
    <cellStyle name="RIGs linked cells 3 2 3 2 2 11" xfId="37616"/>
    <cellStyle name="RIGs linked cells 3 2 3 2 2 12" xfId="37617"/>
    <cellStyle name="RIGs linked cells 3 2 3 2 2 13" xfId="37618"/>
    <cellStyle name="RIGs linked cells 3 2 3 2 2 2" xfId="37619"/>
    <cellStyle name="RIGs linked cells 3 2 3 2 2 3" xfId="37620"/>
    <cellStyle name="RIGs linked cells 3 2 3 2 2 4" xfId="37621"/>
    <cellStyle name="RIGs linked cells 3 2 3 2 2 5" xfId="37622"/>
    <cellStyle name="RIGs linked cells 3 2 3 2 2 6" xfId="37623"/>
    <cellStyle name="RIGs linked cells 3 2 3 2 2 7" xfId="37624"/>
    <cellStyle name="RIGs linked cells 3 2 3 2 2 8" xfId="37625"/>
    <cellStyle name="RIGs linked cells 3 2 3 2 2 9" xfId="37626"/>
    <cellStyle name="RIGs linked cells 3 2 3 2 20" xfId="37627"/>
    <cellStyle name="RIGs linked cells 3 2 3 2 21" xfId="37628"/>
    <cellStyle name="RIGs linked cells 3 2 3 2 22" xfId="37629"/>
    <cellStyle name="RIGs linked cells 3 2 3 2 23" xfId="37630"/>
    <cellStyle name="RIGs linked cells 3 2 3 2 24" xfId="37631"/>
    <cellStyle name="RIGs linked cells 3 2 3 2 25" xfId="37632"/>
    <cellStyle name="RIGs linked cells 3 2 3 2 26" xfId="37633"/>
    <cellStyle name="RIGs linked cells 3 2 3 2 27" xfId="37634"/>
    <cellStyle name="RIGs linked cells 3 2 3 2 28" xfId="37635"/>
    <cellStyle name="RIGs linked cells 3 2 3 2 29" xfId="37636"/>
    <cellStyle name="RIGs linked cells 3 2 3 2 3" xfId="37637"/>
    <cellStyle name="RIGs linked cells 3 2 3 2 30" xfId="37638"/>
    <cellStyle name="RIGs linked cells 3 2 3 2 31" xfId="37639"/>
    <cellStyle name="RIGs linked cells 3 2 3 2 32" xfId="37640"/>
    <cellStyle name="RIGs linked cells 3 2 3 2 33" xfId="37641"/>
    <cellStyle name="RIGs linked cells 3 2 3 2 34" xfId="37642"/>
    <cellStyle name="RIGs linked cells 3 2 3 2 4" xfId="37643"/>
    <cellStyle name="RIGs linked cells 3 2 3 2 5" xfId="37644"/>
    <cellStyle name="RIGs linked cells 3 2 3 2 6" xfId="37645"/>
    <cellStyle name="RIGs linked cells 3 2 3 2 7" xfId="37646"/>
    <cellStyle name="RIGs linked cells 3 2 3 2 8" xfId="37647"/>
    <cellStyle name="RIGs linked cells 3 2 3 2 9" xfId="37648"/>
    <cellStyle name="RIGs linked cells 3 2 3 20" xfId="37649"/>
    <cellStyle name="RIGs linked cells 3 2 3 21" xfId="37650"/>
    <cellStyle name="RIGs linked cells 3 2 3 22" xfId="37651"/>
    <cellStyle name="RIGs linked cells 3 2 3 23" xfId="37652"/>
    <cellStyle name="RIGs linked cells 3 2 3 24" xfId="37653"/>
    <cellStyle name="RIGs linked cells 3 2 3 25" xfId="37654"/>
    <cellStyle name="RIGs linked cells 3 2 3 26" xfId="37655"/>
    <cellStyle name="RIGs linked cells 3 2 3 27" xfId="37656"/>
    <cellStyle name="RIGs linked cells 3 2 3 28" xfId="37657"/>
    <cellStyle name="RIGs linked cells 3 2 3 29" xfId="37658"/>
    <cellStyle name="RIGs linked cells 3 2 3 3" xfId="37659"/>
    <cellStyle name="RIGs linked cells 3 2 3 3 10" xfId="37660"/>
    <cellStyle name="RIGs linked cells 3 2 3 3 11" xfId="37661"/>
    <cellStyle name="RIGs linked cells 3 2 3 3 12" xfId="37662"/>
    <cellStyle name="RIGs linked cells 3 2 3 3 13" xfId="37663"/>
    <cellStyle name="RIGs linked cells 3 2 3 3 2" xfId="37664"/>
    <cellStyle name="RIGs linked cells 3 2 3 3 3" xfId="37665"/>
    <cellStyle name="RIGs linked cells 3 2 3 3 4" xfId="37666"/>
    <cellStyle name="RIGs linked cells 3 2 3 3 5" xfId="37667"/>
    <cellStyle name="RIGs linked cells 3 2 3 3 6" xfId="37668"/>
    <cellStyle name="RIGs linked cells 3 2 3 3 7" xfId="37669"/>
    <cellStyle name="RIGs linked cells 3 2 3 3 8" xfId="37670"/>
    <cellStyle name="RIGs linked cells 3 2 3 3 9" xfId="37671"/>
    <cellStyle name="RIGs linked cells 3 2 3 30" xfId="37672"/>
    <cellStyle name="RIGs linked cells 3 2 3 31" xfId="37673"/>
    <cellStyle name="RIGs linked cells 3 2 3 32" xfId="37674"/>
    <cellStyle name="RIGs linked cells 3 2 3 33" xfId="37675"/>
    <cellStyle name="RIGs linked cells 3 2 3 34" xfId="37676"/>
    <cellStyle name="RIGs linked cells 3 2 3 35" xfId="37677"/>
    <cellStyle name="RIGs linked cells 3 2 3 4" xfId="37678"/>
    <cellStyle name="RIGs linked cells 3 2 3 5" xfId="37679"/>
    <cellStyle name="RIGs linked cells 3 2 3 6" xfId="37680"/>
    <cellStyle name="RIGs linked cells 3 2 3 7" xfId="37681"/>
    <cellStyle name="RIGs linked cells 3 2 3 8" xfId="37682"/>
    <cellStyle name="RIGs linked cells 3 2 3 9" xfId="37683"/>
    <cellStyle name="RIGs linked cells 3 2 3_4 28 1_Asst_Health_Crit_AllTO_RIIO_20110714pm" xfId="37684"/>
    <cellStyle name="RIGs linked cells 3 2 30" xfId="37685"/>
    <cellStyle name="RIGs linked cells 3 2 31" xfId="37686"/>
    <cellStyle name="RIGs linked cells 3 2 32" xfId="37687"/>
    <cellStyle name="RIGs linked cells 3 2 33" xfId="37688"/>
    <cellStyle name="RIGs linked cells 3 2 34" xfId="37689"/>
    <cellStyle name="RIGs linked cells 3 2 35" xfId="37690"/>
    <cellStyle name="RIGs linked cells 3 2 36" xfId="37691"/>
    <cellStyle name="RIGs linked cells 3 2 37" xfId="37692"/>
    <cellStyle name="RIGs linked cells 3 2 38" xfId="37693"/>
    <cellStyle name="RIGs linked cells 3 2 39" xfId="37694"/>
    <cellStyle name="RIGs linked cells 3 2 4" xfId="37695"/>
    <cellStyle name="RIGs linked cells 3 2 4 10" xfId="37696"/>
    <cellStyle name="RIGs linked cells 3 2 4 11" xfId="37697"/>
    <cellStyle name="RIGs linked cells 3 2 4 12" xfId="37698"/>
    <cellStyle name="RIGs linked cells 3 2 4 13" xfId="37699"/>
    <cellStyle name="RIGs linked cells 3 2 4 14" xfId="37700"/>
    <cellStyle name="RIGs linked cells 3 2 4 15" xfId="37701"/>
    <cellStyle name="RIGs linked cells 3 2 4 16" xfId="37702"/>
    <cellStyle name="RIGs linked cells 3 2 4 17" xfId="37703"/>
    <cellStyle name="RIGs linked cells 3 2 4 18" xfId="37704"/>
    <cellStyle name="RIGs linked cells 3 2 4 19" xfId="37705"/>
    <cellStyle name="RIGs linked cells 3 2 4 2" xfId="37706"/>
    <cellStyle name="RIGs linked cells 3 2 4 2 10" xfId="37707"/>
    <cellStyle name="RIGs linked cells 3 2 4 2 11" xfId="37708"/>
    <cellStyle name="RIGs linked cells 3 2 4 2 12" xfId="37709"/>
    <cellStyle name="RIGs linked cells 3 2 4 2 13" xfId="37710"/>
    <cellStyle name="RIGs linked cells 3 2 4 2 2" xfId="37711"/>
    <cellStyle name="RIGs linked cells 3 2 4 2 3" xfId="37712"/>
    <cellStyle name="RIGs linked cells 3 2 4 2 4" xfId="37713"/>
    <cellStyle name="RIGs linked cells 3 2 4 2 5" xfId="37714"/>
    <cellStyle name="RIGs linked cells 3 2 4 2 6" xfId="37715"/>
    <cellStyle name="RIGs linked cells 3 2 4 2 7" xfId="37716"/>
    <cellStyle name="RIGs linked cells 3 2 4 2 8" xfId="37717"/>
    <cellStyle name="RIGs linked cells 3 2 4 2 9" xfId="37718"/>
    <cellStyle name="RIGs linked cells 3 2 4 20" xfId="37719"/>
    <cellStyle name="RIGs linked cells 3 2 4 21" xfId="37720"/>
    <cellStyle name="RIGs linked cells 3 2 4 22" xfId="37721"/>
    <cellStyle name="RIGs linked cells 3 2 4 23" xfId="37722"/>
    <cellStyle name="RIGs linked cells 3 2 4 24" xfId="37723"/>
    <cellStyle name="RIGs linked cells 3 2 4 25" xfId="37724"/>
    <cellStyle name="RIGs linked cells 3 2 4 26" xfId="37725"/>
    <cellStyle name="RIGs linked cells 3 2 4 27" xfId="37726"/>
    <cellStyle name="RIGs linked cells 3 2 4 28" xfId="37727"/>
    <cellStyle name="RIGs linked cells 3 2 4 29" xfId="37728"/>
    <cellStyle name="RIGs linked cells 3 2 4 3" xfId="37729"/>
    <cellStyle name="RIGs linked cells 3 2 4 30" xfId="37730"/>
    <cellStyle name="RIGs linked cells 3 2 4 31" xfId="37731"/>
    <cellStyle name="RIGs linked cells 3 2 4 32" xfId="37732"/>
    <cellStyle name="RIGs linked cells 3 2 4 33" xfId="37733"/>
    <cellStyle name="RIGs linked cells 3 2 4 34" xfId="37734"/>
    <cellStyle name="RIGs linked cells 3 2 4 4" xfId="37735"/>
    <cellStyle name="RIGs linked cells 3 2 4 5" xfId="37736"/>
    <cellStyle name="RIGs linked cells 3 2 4 6" xfId="37737"/>
    <cellStyle name="RIGs linked cells 3 2 4 7" xfId="37738"/>
    <cellStyle name="RIGs linked cells 3 2 4 8" xfId="37739"/>
    <cellStyle name="RIGs linked cells 3 2 4 9" xfId="37740"/>
    <cellStyle name="RIGs linked cells 3 2 5" xfId="37741"/>
    <cellStyle name="RIGs linked cells 3 2 5 10" xfId="37742"/>
    <cellStyle name="RIGs linked cells 3 2 5 11" xfId="37743"/>
    <cellStyle name="RIGs linked cells 3 2 5 12" xfId="37744"/>
    <cellStyle name="RIGs linked cells 3 2 5 13" xfId="37745"/>
    <cellStyle name="RIGs linked cells 3 2 5 14" xfId="37746"/>
    <cellStyle name="RIGs linked cells 3 2 5 15" xfId="37747"/>
    <cellStyle name="RIGs linked cells 3 2 5 16" xfId="37748"/>
    <cellStyle name="RIGs linked cells 3 2 5 17" xfId="37749"/>
    <cellStyle name="RIGs linked cells 3 2 5 18" xfId="37750"/>
    <cellStyle name="RIGs linked cells 3 2 5 19" xfId="37751"/>
    <cellStyle name="RIGs linked cells 3 2 5 2" xfId="37752"/>
    <cellStyle name="RIGs linked cells 3 2 5 2 10" xfId="37753"/>
    <cellStyle name="RIGs linked cells 3 2 5 2 11" xfId="37754"/>
    <cellStyle name="RIGs linked cells 3 2 5 2 12" xfId="37755"/>
    <cellStyle name="RIGs linked cells 3 2 5 2 13" xfId="37756"/>
    <cellStyle name="RIGs linked cells 3 2 5 2 2" xfId="37757"/>
    <cellStyle name="RIGs linked cells 3 2 5 2 3" xfId="37758"/>
    <cellStyle name="RIGs linked cells 3 2 5 2 4" xfId="37759"/>
    <cellStyle name="RIGs linked cells 3 2 5 2 5" xfId="37760"/>
    <cellStyle name="RIGs linked cells 3 2 5 2 6" xfId="37761"/>
    <cellStyle name="RIGs linked cells 3 2 5 2 7" xfId="37762"/>
    <cellStyle name="RIGs linked cells 3 2 5 2 8" xfId="37763"/>
    <cellStyle name="RIGs linked cells 3 2 5 2 9" xfId="37764"/>
    <cellStyle name="RIGs linked cells 3 2 5 20" xfId="37765"/>
    <cellStyle name="RIGs linked cells 3 2 5 21" xfId="37766"/>
    <cellStyle name="RIGs linked cells 3 2 5 22" xfId="37767"/>
    <cellStyle name="RIGs linked cells 3 2 5 23" xfId="37768"/>
    <cellStyle name="RIGs linked cells 3 2 5 24" xfId="37769"/>
    <cellStyle name="RIGs linked cells 3 2 5 25" xfId="37770"/>
    <cellStyle name="RIGs linked cells 3 2 5 26" xfId="37771"/>
    <cellStyle name="RIGs linked cells 3 2 5 27" xfId="37772"/>
    <cellStyle name="RIGs linked cells 3 2 5 28" xfId="37773"/>
    <cellStyle name="RIGs linked cells 3 2 5 29" xfId="37774"/>
    <cellStyle name="RIGs linked cells 3 2 5 3" xfId="37775"/>
    <cellStyle name="RIGs linked cells 3 2 5 30" xfId="37776"/>
    <cellStyle name="RIGs linked cells 3 2 5 31" xfId="37777"/>
    <cellStyle name="RIGs linked cells 3 2 5 32" xfId="37778"/>
    <cellStyle name="RIGs linked cells 3 2 5 33" xfId="37779"/>
    <cellStyle name="RIGs linked cells 3 2 5 34" xfId="37780"/>
    <cellStyle name="RIGs linked cells 3 2 5 4" xfId="37781"/>
    <cellStyle name="RIGs linked cells 3 2 5 5" xfId="37782"/>
    <cellStyle name="RIGs linked cells 3 2 5 6" xfId="37783"/>
    <cellStyle name="RIGs linked cells 3 2 5 7" xfId="37784"/>
    <cellStyle name="RIGs linked cells 3 2 5 8" xfId="37785"/>
    <cellStyle name="RIGs linked cells 3 2 5 9" xfId="37786"/>
    <cellStyle name="RIGs linked cells 3 2 6" xfId="37787"/>
    <cellStyle name="RIGs linked cells 3 2 6 10" xfId="37788"/>
    <cellStyle name="RIGs linked cells 3 2 6 11" xfId="37789"/>
    <cellStyle name="RIGs linked cells 3 2 6 12" xfId="37790"/>
    <cellStyle name="RIGs linked cells 3 2 6 13" xfId="37791"/>
    <cellStyle name="RIGs linked cells 3 2 6 2" xfId="37792"/>
    <cellStyle name="RIGs linked cells 3 2 6 3" xfId="37793"/>
    <cellStyle name="RIGs linked cells 3 2 6 4" xfId="37794"/>
    <cellStyle name="RIGs linked cells 3 2 6 5" xfId="37795"/>
    <cellStyle name="RIGs linked cells 3 2 6 6" xfId="37796"/>
    <cellStyle name="RIGs linked cells 3 2 6 7" xfId="37797"/>
    <cellStyle name="RIGs linked cells 3 2 6 8" xfId="37798"/>
    <cellStyle name="RIGs linked cells 3 2 6 9" xfId="37799"/>
    <cellStyle name="RIGs linked cells 3 2 7" xfId="37800"/>
    <cellStyle name="RIGs linked cells 3 2 8" xfId="37801"/>
    <cellStyle name="RIGs linked cells 3 2 9" xfId="37802"/>
    <cellStyle name="RIGs linked cells 3 2_3.15 Additional Data" xfId="42411"/>
    <cellStyle name="RIGs linked cells 3 20" xfId="37803"/>
    <cellStyle name="RIGs linked cells 3 21" xfId="37804"/>
    <cellStyle name="RIGs linked cells 3 22" xfId="37805"/>
    <cellStyle name="RIGs linked cells 3 23" xfId="37806"/>
    <cellStyle name="RIGs linked cells 3 24" xfId="37807"/>
    <cellStyle name="RIGs linked cells 3 25" xfId="37808"/>
    <cellStyle name="RIGs linked cells 3 26" xfId="37809"/>
    <cellStyle name="RIGs linked cells 3 27" xfId="37810"/>
    <cellStyle name="RIGs linked cells 3 28" xfId="37811"/>
    <cellStyle name="RIGs linked cells 3 29" xfId="37812"/>
    <cellStyle name="RIGs linked cells 3 3" xfId="37813"/>
    <cellStyle name="RIGs linked cells 3 3 10" xfId="37814"/>
    <cellStyle name="RIGs linked cells 3 3 11" xfId="37815"/>
    <cellStyle name="RIGs linked cells 3 3 12" xfId="37816"/>
    <cellStyle name="RIGs linked cells 3 3 13" xfId="37817"/>
    <cellStyle name="RIGs linked cells 3 3 14" xfId="37818"/>
    <cellStyle name="RIGs linked cells 3 3 15" xfId="37819"/>
    <cellStyle name="RIGs linked cells 3 3 16" xfId="37820"/>
    <cellStyle name="RIGs linked cells 3 3 17" xfId="37821"/>
    <cellStyle name="RIGs linked cells 3 3 18" xfId="37822"/>
    <cellStyle name="RIGs linked cells 3 3 19" xfId="37823"/>
    <cellStyle name="RIGs linked cells 3 3 2" xfId="37824"/>
    <cellStyle name="RIGs linked cells 3 3 2 10" xfId="37825"/>
    <cellStyle name="RIGs linked cells 3 3 2 11" xfId="37826"/>
    <cellStyle name="RIGs linked cells 3 3 2 12" xfId="37827"/>
    <cellStyle name="RIGs linked cells 3 3 2 13" xfId="37828"/>
    <cellStyle name="RIGs linked cells 3 3 2 14" xfId="37829"/>
    <cellStyle name="RIGs linked cells 3 3 2 15" xfId="37830"/>
    <cellStyle name="RIGs linked cells 3 3 2 16" xfId="37831"/>
    <cellStyle name="RIGs linked cells 3 3 2 17" xfId="37832"/>
    <cellStyle name="RIGs linked cells 3 3 2 18" xfId="37833"/>
    <cellStyle name="RIGs linked cells 3 3 2 19" xfId="37834"/>
    <cellStyle name="RIGs linked cells 3 3 2 2" xfId="37835"/>
    <cellStyle name="RIGs linked cells 3 3 2 2 10" xfId="37836"/>
    <cellStyle name="RIGs linked cells 3 3 2 2 11" xfId="37837"/>
    <cellStyle name="RIGs linked cells 3 3 2 2 12" xfId="37838"/>
    <cellStyle name="RIGs linked cells 3 3 2 2 13" xfId="37839"/>
    <cellStyle name="RIGs linked cells 3 3 2 2 14" xfId="37840"/>
    <cellStyle name="RIGs linked cells 3 3 2 2 15" xfId="37841"/>
    <cellStyle name="RIGs linked cells 3 3 2 2 16" xfId="37842"/>
    <cellStyle name="RIGs linked cells 3 3 2 2 17" xfId="37843"/>
    <cellStyle name="RIGs linked cells 3 3 2 2 18" xfId="37844"/>
    <cellStyle name="RIGs linked cells 3 3 2 2 19" xfId="37845"/>
    <cellStyle name="RIGs linked cells 3 3 2 2 2" xfId="37846"/>
    <cellStyle name="RIGs linked cells 3 3 2 2 2 10" xfId="37847"/>
    <cellStyle name="RIGs linked cells 3 3 2 2 2 11" xfId="37848"/>
    <cellStyle name="RIGs linked cells 3 3 2 2 2 12" xfId="37849"/>
    <cellStyle name="RIGs linked cells 3 3 2 2 2 13" xfId="37850"/>
    <cellStyle name="RIGs linked cells 3 3 2 2 2 14" xfId="37851"/>
    <cellStyle name="RIGs linked cells 3 3 2 2 2 15" xfId="37852"/>
    <cellStyle name="RIGs linked cells 3 3 2 2 2 16" xfId="37853"/>
    <cellStyle name="RIGs linked cells 3 3 2 2 2 17" xfId="37854"/>
    <cellStyle name="RIGs linked cells 3 3 2 2 2 18" xfId="37855"/>
    <cellStyle name="RIGs linked cells 3 3 2 2 2 19" xfId="37856"/>
    <cellStyle name="RIGs linked cells 3 3 2 2 2 2" xfId="37857"/>
    <cellStyle name="RIGs linked cells 3 3 2 2 2 2 10" xfId="37858"/>
    <cellStyle name="RIGs linked cells 3 3 2 2 2 2 11" xfId="37859"/>
    <cellStyle name="RIGs linked cells 3 3 2 2 2 2 12" xfId="37860"/>
    <cellStyle name="RIGs linked cells 3 3 2 2 2 2 13" xfId="37861"/>
    <cellStyle name="RIGs linked cells 3 3 2 2 2 2 2" xfId="37862"/>
    <cellStyle name="RIGs linked cells 3 3 2 2 2 2 3" xfId="37863"/>
    <cellStyle name="RIGs linked cells 3 3 2 2 2 2 4" xfId="37864"/>
    <cellStyle name="RIGs linked cells 3 3 2 2 2 2 5" xfId="37865"/>
    <cellStyle name="RIGs linked cells 3 3 2 2 2 2 6" xfId="37866"/>
    <cellStyle name="RIGs linked cells 3 3 2 2 2 2 7" xfId="37867"/>
    <cellStyle name="RIGs linked cells 3 3 2 2 2 2 8" xfId="37868"/>
    <cellStyle name="RIGs linked cells 3 3 2 2 2 2 9" xfId="37869"/>
    <cellStyle name="RIGs linked cells 3 3 2 2 2 20" xfId="37870"/>
    <cellStyle name="RIGs linked cells 3 3 2 2 2 21" xfId="37871"/>
    <cellStyle name="RIGs linked cells 3 3 2 2 2 22" xfId="37872"/>
    <cellStyle name="RIGs linked cells 3 3 2 2 2 23" xfId="37873"/>
    <cellStyle name="RIGs linked cells 3 3 2 2 2 24" xfId="37874"/>
    <cellStyle name="RIGs linked cells 3 3 2 2 2 25" xfId="37875"/>
    <cellStyle name="RIGs linked cells 3 3 2 2 2 26" xfId="37876"/>
    <cellStyle name="RIGs linked cells 3 3 2 2 2 27" xfId="37877"/>
    <cellStyle name="RIGs linked cells 3 3 2 2 2 28" xfId="37878"/>
    <cellStyle name="RIGs linked cells 3 3 2 2 2 29" xfId="37879"/>
    <cellStyle name="RIGs linked cells 3 3 2 2 2 3" xfId="37880"/>
    <cellStyle name="RIGs linked cells 3 3 2 2 2 30" xfId="37881"/>
    <cellStyle name="RIGs linked cells 3 3 2 2 2 31" xfId="37882"/>
    <cellStyle name="RIGs linked cells 3 3 2 2 2 32" xfId="37883"/>
    <cellStyle name="RIGs linked cells 3 3 2 2 2 33" xfId="37884"/>
    <cellStyle name="RIGs linked cells 3 3 2 2 2 34" xfId="37885"/>
    <cellStyle name="RIGs linked cells 3 3 2 2 2 4" xfId="37886"/>
    <cellStyle name="RIGs linked cells 3 3 2 2 2 5" xfId="37887"/>
    <cellStyle name="RIGs linked cells 3 3 2 2 2 6" xfId="37888"/>
    <cellStyle name="RIGs linked cells 3 3 2 2 2 7" xfId="37889"/>
    <cellStyle name="RIGs linked cells 3 3 2 2 2 8" xfId="37890"/>
    <cellStyle name="RIGs linked cells 3 3 2 2 2 9" xfId="37891"/>
    <cellStyle name="RIGs linked cells 3 3 2 2 20" xfId="37892"/>
    <cellStyle name="RIGs linked cells 3 3 2 2 21" xfId="37893"/>
    <cellStyle name="RIGs linked cells 3 3 2 2 22" xfId="37894"/>
    <cellStyle name="RIGs linked cells 3 3 2 2 23" xfId="37895"/>
    <cellStyle name="RIGs linked cells 3 3 2 2 24" xfId="37896"/>
    <cellStyle name="RIGs linked cells 3 3 2 2 25" xfId="37897"/>
    <cellStyle name="RIGs linked cells 3 3 2 2 26" xfId="37898"/>
    <cellStyle name="RIGs linked cells 3 3 2 2 27" xfId="37899"/>
    <cellStyle name="RIGs linked cells 3 3 2 2 28" xfId="37900"/>
    <cellStyle name="RIGs linked cells 3 3 2 2 29" xfId="37901"/>
    <cellStyle name="RIGs linked cells 3 3 2 2 3" xfId="37902"/>
    <cellStyle name="RIGs linked cells 3 3 2 2 3 10" xfId="37903"/>
    <cellStyle name="RIGs linked cells 3 3 2 2 3 11" xfId="37904"/>
    <cellStyle name="RIGs linked cells 3 3 2 2 3 12" xfId="37905"/>
    <cellStyle name="RIGs linked cells 3 3 2 2 3 13" xfId="37906"/>
    <cellStyle name="RIGs linked cells 3 3 2 2 3 2" xfId="37907"/>
    <cellStyle name="RIGs linked cells 3 3 2 2 3 3" xfId="37908"/>
    <cellStyle name="RIGs linked cells 3 3 2 2 3 4" xfId="37909"/>
    <cellStyle name="RIGs linked cells 3 3 2 2 3 5" xfId="37910"/>
    <cellStyle name="RIGs linked cells 3 3 2 2 3 6" xfId="37911"/>
    <cellStyle name="RIGs linked cells 3 3 2 2 3 7" xfId="37912"/>
    <cellStyle name="RIGs linked cells 3 3 2 2 3 8" xfId="37913"/>
    <cellStyle name="RIGs linked cells 3 3 2 2 3 9" xfId="37914"/>
    <cellStyle name="RIGs linked cells 3 3 2 2 30" xfId="37915"/>
    <cellStyle name="RIGs linked cells 3 3 2 2 31" xfId="37916"/>
    <cellStyle name="RIGs linked cells 3 3 2 2 4" xfId="37917"/>
    <cellStyle name="RIGs linked cells 3 3 2 2 5" xfId="37918"/>
    <cellStyle name="RIGs linked cells 3 3 2 2 6" xfId="37919"/>
    <cellStyle name="RIGs linked cells 3 3 2 2 7" xfId="37920"/>
    <cellStyle name="RIGs linked cells 3 3 2 2 8" xfId="37921"/>
    <cellStyle name="RIGs linked cells 3 3 2 2 9" xfId="37922"/>
    <cellStyle name="RIGs linked cells 3 3 2 2_4 28 1_Asst_Health_Crit_AllTO_RIIO_20110714pm" xfId="37923"/>
    <cellStyle name="RIGs linked cells 3 3 2 20" xfId="37924"/>
    <cellStyle name="RIGs linked cells 3 3 2 21" xfId="37925"/>
    <cellStyle name="RIGs linked cells 3 3 2 22" xfId="37926"/>
    <cellStyle name="RIGs linked cells 3 3 2 23" xfId="37927"/>
    <cellStyle name="RIGs linked cells 3 3 2 24" xfId="37928"/>
    <cellStyle name="RIGs linked cells 3 3 2 25" xfId="37929"/>
    <cellStyle name="RIGs linked cells 3 3 2 26" xfId="37930"/>
    <cellStyle name="RIGs linked cells 3 3 2 27" xfId="37931"/>
    <cellStyle name="RIGs linked cells 3 3 2 28" xfId="37932"/>
    <cellStyle name="RIGs linked cells 3 3 2 29" xfId="37933"/>
    <cellStyle name="RIGs linked cells 3 3 2 3" xfId="37934"/>
    <cellStyle name="RIGs linked cells 3 3 2 3 10" xfId="37935"/>
    <cellStyle name="RIGs linked cells 3 3 2 3 11" xfId="37936"/>
    <cellStyle name="RIGs linked cells 3 3 2 3 12" xfId="37937"/>
    <cellStyle name="RIGs linked cells 3 3 2 3 13" xfId="37938"/>
    <cellStyle name="RIGs linked cells 3 3 2 3 14" xfId="37939"/>
    <cellStyle name="RIGs linked cells 3 3 2 3 15" xfId="37940"/>
    <cellStyle name="RIGs linked cells 3 3 2 3 16" xfId="37941"/>
    <cellStyle name="RIGs linked cells 3 3 2 3 17" xfId="37942"/>
    <cellStyle name="RIGs linked cells 3 3 2 3 18" xfId="37943"/>
    <cellStyle name="RIGs linked cells 3 3 2 3 19" xfId="37944"/>
    <cellStyle name="RIGs linked cells 3 3 2 3 2" xfId="37945"/>
    <cellStyle name="RIGs linked cells 3 3 2 3 2 10" xfId="37946"/>
    <cellStyle name="RIGs linked cells 3 3 2 3 2 11" xfId="37947"/>
    <cellStyle name="RIGs linked cells 3 3 2 3 2 12" xfId="37948"/>
    <cellStyle name="RIGs linked cells 3 3 2 3 2 13" xfId="37949"/>
    <cellStyle name="RIGs linked cells 3 3 2 3 2 2" xfId="37950"/>
    <cellStyle name="RIGs linked cells 3 3 2 3 2 3" xfId="37951"/>
    <cellStyle name="RIGs linked cells 3 3 2 3 2 4" xfId="37952"/>
    <cellStyle name="RIGs linked cells 3 3 2 3 2 5" xfId="37953"/>
    <cellStyle name="RIGs linked cells 3 3 2 3 2 6" xfId="37954"/>
    <cellStyle name="RIGs linked cells 3 3 2 3 2 7" xfId="37955"/>
    <cellStyle name="RIGs linked cells 3 3 2 3 2 8" xfId="37956"/>
    <cellStyle name="RIGs linked cells 3 3 2 3 2 9" xfId="37957"/>
    <cellStyle name="RIGs linked cells 3 3 2 3 20" xfId="37958"/>
    <cellStyle name="RIGs linked cells 3 3 2 3 21" xfId="37959"/>
    <cellStyle name="RIGs linked cells 3 3 2 3 22" xfId="37960"/>
    <cellStyle name="RIGs linked cells 3 3 2 3 23" xfId="37961"/>
    <cellStyle name="RIGs linked cells 3 3 2 3 24" xfId="37962"/>
    <cellStyle name="RIGs linked cells 3 3 2 3 25" xfId="37963"/>
    <cellStyle name="RIGs linked cells 3 3 2 3 26" xfId="37964"/>
    <cellStyle name="RIGs linked cells 3 3 2 3 27" xfId="37965"/>
    <cellStyle name="RIGs linked cells 3 3 2 3 28" xfId="37966"/>
    <cellStyle name="RIGs linked cells 3 3 2 3 29" xfId="37967"/>
    <cellStyle name="RIGs linked cells 3 3 2 3 3" xfId="37968"/>
    <cellStyle name="RIGs linked cells 3 3 2 3 30" xfId="37969"/>
    <cellStyle name="RIGs linked cells 3 3 2 3 4" xfId="37970"/>
    <cellStyle name="RIGs linked cells 3 3 2 3 5" xfId="37971"/>
    <cellStyle name="RIGs linked cells 3 3 2 3 6" xfId="37972"/>
    <cellStyle name="RIGs linked cells 3 3 2 3 7" xfId="37973"/>
    <cellStyle name="RIGs linked cells 3 3 2 3 8" xfId="37974"/>
    <cellStyle name="RIGs linked cells 3 3 2 3 9" xfId="37975"/>
    <cellStyle name="RIGs linked cells 3 3 2 30" xfId="37976"/>
    <cellStyle name="RIGs linked cells 3 3 2 31" xfId="37977"/>
    <cellStyle name="RIGs linked cells 3 3 2 32" xfId="37978"/>
    <cellStyle name="RIGs linked cells 3 3 2 33" xfId="37979"/>
    <cellStyle name="RIGs linked cells 3 3 2 4" xfId="37980"/>
    <cellStyle name="RIGs linked cells 3 3 2 4 10" xfId="37981"/>
    <cellStyle name="RIGs linked cells 3 3 2 4 11" xfId="37982"/>
    <cellStyle name="RIGs linked cells 3 3 2 4 12" xfId="37983"/>
    <cellStyle name="RIGs linked cells 3 3 2 4 13" xfId="37984"/>
    <cellStyle name="RIGs linked cells 3 3 2 4 14" xfId="37985"/>
    <cellStyle name="RIGs linked cells 3 3 2 4 15" xfId="37986"/>
    <cellStyle name="RIGs linked cells 3 3 2 4 16" xfId="37987"/>
    <cellStyle name="RIGs linked cells 3 3 2 4 17" xfId="37988"/>
    <cellStyle name="RIGs linked cells 3 3 2 4 18" xfId="37989"/>
    <cellStyle name="RIGs linked cells 3 3 2 4 19" xfId="37990"/>
    <cellStyle name="RIGs linked cells 3 3 2 4 2" xfId="37991"/>
    <cellStyle name="RIGs linked cells 3 3 2 4 2 10" xfId="37992"/>
    <cellStyle name="RIGs linked cells 3 3 2 4 2 11" xfId="37993"/>
    <cellStyle name="RIGs linked cells 3 3 2 4 2 12" xfId="37994"/>
    <cellStyle name="RIGs linked cells 3 3 2 4 2 13" xfId="37995"/>
    <cellStyle name="RIGs linked cells 3 3 2 4 2 2" xfId="37996"/>
    <cellStyle name="RIGs linked cells 3 3 2 4 2 3" xfId="37997"/>
    <cellStyle name="RIGs linked cells 3 3 2 4 2 4" xfId="37998"/>
    <cellStyle name="RIGs linked cells 3 3 2 4 2 5" xfId="37999"/>
    <cellStyle name="RIGs linked cells 3 3 2 4 2 6" xfId="38000"/>
    <cellStyle name="RIGs linked cells 3 3 2 4 2 7" xfId="38001"/>
    <cellStyle name="RIGs linked cells 3 3 2 4 2 8" xfId="38002"/>
    <cellStyle name="RIGs linked cells 3 3 2 4 2 9" xfId="38003"/>
    <cellStyle name="RIGs linked cells 3 3 2 4 20" xfId="38004"/>
    <cellStyle name="RIGs linked cells 3 3 2 4 21" xfId="38005"/>
    <cellStyle name="RIGs linked cells 3 3 2 4 22" xfId="38006"/>
    <cellStyle name="RIGs linked cells 3 3 2 4 23" xfId="38007"/>
    <cellStyle name="RIGs linked cells 3 3 2 4 24" xfId="38008"/>
    <cellStyle name="RIGs linked cells 3 3 2 4 25" xfId="38009"/>
    <cellStyle name="RIGs linked cells 3 3 2 4 26" xfId="38010"/>
    <cellStyle name="RIGs linked cells 3 3 2 4 27" xfId="38011"/>
    <cellStyle name="RIGs linked cells 3 3 2 4 28" xfId="38012"/>
    <cellStyle name="RIGs linked cells 3 3 2 4 29" xfId="38013"/>
    <cellStyle name="RIGs linked cells 3 3 2 4 3" xfId="38014"/>
    <cellStyle name="RIGs linked cells 3 3 2 4 30" xfId="38015"/>
    <cellStyle name="RIGs linked cells 3 3 2 4 4" xfId="38016"/>
    <cellStyle name="RIGs linked cells 3 3 2 4 5" xfId="38017"/>
    <cellStyle name="RIGs linked cells 3 3 2 4 6" xfId="38018"/>
    <cellStyle name="RIGs linked cells 3 3 2 4 7" xfId="38019"/>
    <cellStyle name="RIGs linked cells 3 3 2 4 8" xfId="38020"/>
    <cellStyle name="RIGs linked cells 3 3 2 4 9" xfId="38021"/>
    <cellStyle name="RIGs linked cells 3 3 2 5" xfId="38022"/>
    <cellStyle name="RIGs linked cells 3 3 2 5 10" xfId="38023"/>
    <cellStyle name="RIGs linked cells 3 3 2 5 11" xfId="38024"/>
    <cellStyle name="RIGs linked cells 3 3 2 5 12" xfId="38025"/>
    <cellStyle name="RIGs linked cells 3 3 2 5 13" xfId="38026"/>
    <cellStyle name="RIGs linked cells 3 3 2 5 2" xfId="38027"/>
    <cellStyle name="RIGs linked cells 3 3 2 5 3" xfId="38028"/>
    <cellStyle name="RIGs linked cells 3 3 2 5 4" xfId="38029"/>
    <cellStyle name="RIGs linked cells 3 3 2 5 5" xfId="38030"/>
    <cellStyle name="RIGs linked cells 3 3 2 5 6" xfId="38031"/>
    <cellStyle name="RIGs linked cells 3 3 2 5 7" xfId="38032"/>
    <cellStyle name="RIGs linked cells 3 3 2 5 8" xfId="38033"/>
    <cellStyle name="RIGs linked cells 3 3 2 5 9" xfId="38034"/>
    <cellStyle name="RIGs linked cells 3 3 2 6" xfId="38035"/>
    <cellStyle name="RIGs linked cells 3 3 2 7" xfId="38036"/>
    <cellStyle name="RIGs linked cells 3 3 2 8" xfId="38037"/>
    <cellStyle name="RIGs linked cells 3 3 2 9" xfId="38038"/>
    <cellStyle name="RIGs linked cells 3 3 2_4 28 1_Asst_Health_Crit_AllTO_RIIO_20110714pm" xfId="38039"/>
    <cellStyle name="RIGs linked cells 3 3 20" xfId="38040"/>
    <cellStyle name="RIGs linked cells 3 3 21" xfId="38041"/>
    <cellStyle name="RIGs linked cells 3 3 22" xfId="38042"/>
    <cellStyle name="RIGs linked cells 3 3 23" xfId="38043"/>
    <cellStyle name="RIGs linked cells 3 3 24" xfId="38044"/>
    <cellStyle name="RIGs linked cells 3 3 25" xfId="38045"/>
    <cellStyle name="RIGs linked cells 3 3 26" xfId="38046"/>
    <cellStyle name="RIGs linked cells 3 3 27" xfId="38047"/>
    <cellStyle name="RIGs linked cells 3 3 28" xfId="38048"/>
    <cellStyle name="RIGs linked cells 3 3 29" xfId="38049"/>
    <cellStyle name="RIGs linked cells 3 3 3" xfId="38050"/>
    <cellStyle name="RIGs linked cells 3 3 3 10" xfId="38051"/>
    <cellStyle name="RIGs linked cells 3 3 3 11" xfId="38052"/>
    <cellStyle name="RIGs linked cells 3 3 3 12" xfId="38053"/>
    <cellStyle name="RIGs linked cells 3 3 3 13" xfId="38054"/>
    <cellStyle name="RIGs linked cells 3 3 3 14" xfId="38055"/>
    <cellStyle name="RIGs linked cells 3 3 3 15" xfId="38056"/>
    <cellStyle name="RIGs linked cells 3 3 3 16" xfId="38057"/>
    <cellStyle name="RIGs linked cells 3 3 3 17" xfId="38058"/>
    <cellStyle name="RIGs linked cells 3 3 3 18" xfId="38059"/>
    <cellStyle name="RIGs linked cells 3 3 3 19" xfId="38060"/>
    <cellStyle name="RIGs linked cells 3 3 3 2" xfId="38061"/>
    <cellStyle name="RIGs linked cells 3 3 3 2 10" xfId="38062"/>
    <cellStyle name="RIGs linked cells 3 3 3 2 11" xfId="38063"/>
    <cellStyle name="RIGs linked cells 3 3 3 2 12" xfId="38064"/>
    <cellStyle name="RIGs linked cells 3 3 3 2 13" xfId="38065"/>
    <cellStyle name="RIGs linked cells 3 3 3 2 14" xfId="38066"/>
    <cellStyle name="RIGs linked cells 3 3 3 2 15" xfId="38067"/>
    <cellStyle name="RIGs linked cells 3 3 3 2 16" xfId="38068"/>
    <cellStyle name="RIGs linked cells 3 3 3 2 17" xfId="38069"/>
    <cellStyle name="RIGs linked cells 3 3 3 2 18" xfId="38070"/>
    <cellStyle name="RIGs linked cells 3 3 3 2 19" xfId="38071"/>
    <cellStyle name="RIGs linked cells 3 3 3 2 2" xfId="38072"/>
    <cellStyle name="RIGs linked cells 3 3 3 2 2 10" xfId="38073"/>
    <cellStyle name="RIGs linked cells 3 3 3 2 2 11" xfId="38074"/>
    <cellStyle name="RIGs linked cells 3 3 3 2 2 12" xfId="38075"/>
    <cellStyle name="RIGs linked cells 3 3 3 2 2 13" xfId="38076"/>
    <cellStyle name="RIGs linked cells 3 3 3 2 2 2" xfId="38077"/>
    <cellStyle name="RIGs linked cells 3 3 3 2 2 3" xfId="38078"/>
    <cellStyle name="RIGs linked cells 3 3 3 2 2 4" xfId="38079"/>
    <cellStyle name="RIGs linked cells 3 3 3 2 2 5" xfId="38080"/>
    <cellStyle name="RIGs linked cells 3 3 3 2 2 6" xfId="38081"/>
    <cellStyle name="RIGs linked cells 3 3 3 2 2 7" xfId="38082"/>
    <cellStyle name="RIGs linked cells 3 3 3 2 2 8" xfId="38083"/>
    <cellStyle name="RIGs linked cells 3 3 3 2 2 9" xfId="38084"/>
    <cellStyle name="RIGs linked cells 3 3 3 2 20" xfId="38085"/>
    <cellStyle name="RIGs linked cells 3 3 3 2 21" xfId="38086"/>
    <cellStyle name="RIGs linked cells 3 3 3 2 22" xfId="38087"/>
    <cellStyle name="RIGs linked cells 3 3 3 2 23" xfId="38088"/>
    <cellStyle name="RIGs linked cells 3 3 3 2 24" xfId="38089"/>
    <cellStyle name="RIGs linked cells 3 3 3 2 25" xfId="38090"/>
    <cellStyle name="RIGs linked cells 3 3 3 2 26" xfId="38091"/>
    <cellStyle name="RIGs linked cells 3 3 3 2 27" xfId="38092"/>
    <cellStyle name="RIGs linked cells 3 3 3 2 28" xfId="38093"/>
    <cellStyle name="RIGs linked cells 3 3 3 2 29" xfId="38094"/>
    <cellStyle name="RIGs linked cells 3 3 3 2 3" xfId="38095"/>
    <cellStyle name="RIGs linked cells 3 3 3 2 30" xfId="38096"/>
    <cellStyle name="RIGs linked cells 3 3 3 2 31" xfId="38097"/>
    <cellStyle name="RIGs linked cells 3 3 3 2 32" xfId="38098"/>
    <cellStyle name="RIGs linked cells 3 3 3 2 33" xfId="38099"/>
    <cellStyle name="RIGs linked cells 3 3 3 2 34" xfId="38100"/>
    <cellStyle name="RIGs linked cells 3 3 3 2 4" xfId="38101"/>
    <cellStyle name="RIGs linked cells 3 3 3 2 5" xfId="38102"/>
    <cellStyle name="RIGs linked cells 3 3 3 2 6" xfId="38103"/>
    <cellStyle name="RIGs linked cells 3 3 3 2 7" xfId="38104"/>
    <cellStyle name="RIGs linked cells 3 3 3 2 8" xfId="38105"/>
    <cellStyle name="RIGs linked cells 3 3 3 2 9" xfId="38106"/>
    <cellStyle name="RIGs linked cells 3 3 3 20" xfId="38107"/>
    <cellStyle name="RIGs linked cells 3 3 3 21" xfId="38108"/>
    <cellStyle name="RIGs linked cells 3 3 3 22" xfId="38109"/>
    <cellStyle name="RIGs linked cells 3 3 3 23" xfId="38110"/>
    <cellStyle name="RIGs linked cells 3 3 3 24" xfId="38111"/>
    <cellStyle name="RIGs linked cells 3 3 3 25" xfId="38112"/>
    <cellStyle name="RIGs linked cells 3 3 3 26" xfId="38113"/>
    <cellStyle name="RIGs linked cells 3 3 3 27" xfId="38114"/>
    <cellStyle name="RIGs linked cells 3 3 3 28" xfId="38115"/>
    <cellStyle name="RIGs linked cells 3 3 3 29" xfId="38116"/>
    <cellStyle name="RIGs linked cells 3 3 3 3" xfId="38117"/>
    <cellStyle name="RIGs linked cells 3 3 3 3 10" xfId="38118"/>
    <cellStyle name="RIGs linked cells 3 3 3 3 11" xfId="38119"/>
    <cellStyle name="RIGs linked cells 3 3 3 3 12" xfId="38120"/>
    <cellStyle name="RIGs linked cells 3 3 3 3 13" xfId="38121"/>
    <cellStyle name="RIGs linked cells 3 3 3 3 2" xfId="38122"/>
    <cellStyle name="RIGs linked cells 3 3 3 3 3" xfId="38123"/>
    <cellStyle name="RIGs linked cells 3 3 3 3 4" xfId="38124"/>
    <cellStyle name="RIGs linked cells 3 3 3 3 5" xfId="38125"/>
    <cellStyle name="RIGs linked cells 3 3 3 3 6" xfId="38126"/>
    <cellStyle name="RIGs linked cells 3 3 3 3 7" xfId="38127"/>
    <cellStyle name="RIGs linked cells 3 3 3 3 8" xfId="38128"/>
    <cellStyle name="RIGs linked cells 3 3 3 3 9" xfId="38129"/>
    <cellStyle name="RIGs linked cells 3 3 3 30" xfId="38130"/>
    <cellStyle name="RIGs linked cells 3 3 3 31" xfId="38131"/>
    <cellStyle name="RIGs linked cells 3 3 3 32" xfId="38132"/>
    <cellStyle name="RIGs linked cells 3 3 3 33" xfId="38133"/>
    <cellStyle name="RIGs linked cells 3 3 3 34" xfId="38134"/>
    <cellStyle name="RIGs linked cells 3 3 3 35" xfId="38135"/>
    <cellStyle name="RIGs linked cells 3 3 3 4" xfId="38136"/>
    <cellStyle name="RIGs linked cells 3 3 3 5" xfId="38137"/>
    <cellStyle name="RIGs linked cells 3 3 3 6" xfId="38138"/>
    <cellStyle name="RIGs linked cells 3 3 3 7" xfId="38139"/>
    <cellStyle name="RIGs linked cells 3 3 3 8" xfId="38140"/>
    <cellStyle name="RIGs linked cells 3 3 3 9" xfId="38141"/>
    <cellStyle name="RIGs linked cells 3 3 3_4 28 1_Asst_Health_Crit_AllTO_RIIO_20110714pm" xfId="38142"/>
    <cellStyle name="RIGs linked cells 3 3 30" xfId="38143"/>
    <cellStyle name="RIGs linked cells 3 3 31" xfId="38144"/>
    <cellStyle name="RIGs linked cells 3 3 32" xfId="38145"/>
    <cellStyle name="RIGs linked cells 3 3 33" xfId="38146"/>
    <cellStyle name="RIGs linked cells 3 3 34" xfId="38147"/>
    <cellStyle name="RIGs linked cells 3 3 35" xfId="38148"/>
    <cellStyle name="RIGs linked cells 3 3 36" xfId="38149"/>
    <cellStyle name="RIGs linked cells 3 3 37" xfId="38150"/>
    <cellStyle name="RIGs linked cells 3 3 38" xfId="38151"/>
    <cellStyle name="RIGs linked cells 3 3 39" xfId="38152"/>
    <cellStyle name="RIGs linked cells 3 3 4" xfId="38153"/>
    <cellStyle name="RIGs linked cells 3 3 4 10" xfId="38154"/>
    <cellStyle name="RIGs linked cells 3 3 4 11" xfId="38155"/>
    <cellStyle name="RIGs linked cells 3 3 4 12" xfId="38156"/>
    <cellStyle name="RIGs linked cells 3 3 4 13" xfId="38157"/>
    <cellStyle name="RIGs linked cells 3 3 4 14" xfId="38158"/>
    <cellStyle name="RIGs linked cells 3 3 4 15" xfId="38159"/>
    <cellStyle name="RIGs linked cells 3 3 4 16" xfId="38160"/>
    <cellStyle name="RIGs linked cells 3 3 4 17" xfId="38161"/>
    <cellStyle name="RIGs linked cells 3 3 4 18" xfId="38162"/>
    <cellStyle name="RIGs linked cells 3 3 4 19" xfId="38163"/>
    <cellStyle name="RIGs linked cells 3 3 4 2" xfId="38164"/>
    <cellStyle name="RIGs linked cells 3 3 4 2 10" xfId="38165"/>
    <cellStyle name="RIGs linked cells 3 3 4 2 11" xfId="38166"/>
    <cellStyle name="RIGs linked cells 3 3 4 2 12" xfId="38167"/>
    <cellStyle name="RIGs linked cells 3 3 4 2 13" xfId="38168"/>
    <cellStyle name="RIGs linked cells 3 3 4 2 2" xfId="38169"/>
    <cellStyle name="RIGs linked cells 3 3 4 2 3" xfId="38170"/>
    <cellStyle name="RIGs linked cells 3 3 4 2 4" xfId="38171"/>
    <cellStyle name="RIGs linked cells 3 3 4 2 5" xfId="38172"/>
    <cellStyle name="RIGs linked cells 3 3 4 2 6" xfId="38173"/>
    <cellStyle name="RIGs linked cells 3 3 4 2 7" xfId="38174"/>
    <cellStyle name="RIGs linked cells 3 3 4 2 8" xfId="38175"/>
    <cellStyle name="RIGs linked cells 3 3 4 2 9" xfId="38176"/>
    <cellStyle name="RIGs linked cells 3 3 4 20" xfId="38177"/>
    <cellStyle name="RIGs linked cells 3 3 4 21" xfId="38178"/>
    <cellStyle name="RIGs linked cells 3 3 4 22" xfId="38179"/>
    <cellStyle name="RIGs linked cells 3 3 4 23" xfId="38180"/>
    <cellStyle name="RIGs linked cells 3 3 4 24" xfId="38181"/>
    <cellStyle name="RIGs linked cells 3 3 4 25" xfId="38182"/>
    <cellStyle name="RIGs linked cells 3 3 4 26" xfId="38183"/>
    <cellStyle name="RIGs linked cells 3 3 4 27" xfId="38184"/>
    <cellStyle name="RIGs linked cells 3 3 4 28" xfId="38185"/>
    <cellStyle name="RIGs linked cells 3 3 4 29" xfId="38186"/>
    <cellStyle name="RIGs linked cells 3 3 4 3" xfId="38187"/>
    <cellStyle name="RIGs linked cells 3 3 4 30" xfId="38188"/>
    <cellStyle name="RIGs linked cells 3 3 4 31" xfId="38189"/>
    <cellStyle name="RIGs linked cells 3 3 4 32" xfId="38190"/>
    <cellStyle name="RIGs linked cells 3 3 4 33" xfId="38191"/>
    <cellStyle name="RIGs linked cells 3 3 4 34" xfId="38192"/>
    <cellStyle name="RIGs linked cells 3 3 4 4" xfId="38193"/>
    <cellStyle name="RIGs linked cells 3 3 4 5" xfId="38194"/>
    <cellStyle name="RIGs linked cells 3 3 4 6" xfId="38195"/>
    <cellStyle name="RIGs linked cells 3 3 4 7" xfId="38196"/>
    <cellStyle name="RIGs linked cells 3 3 4 8" xfId="38197"/>
    <cellStyle name="RIGs linked cells 3 3 4 9" xfId="38198"/>
    <cellStyle name="RIGs linked cells 3 3 5" xfId="38199"/>
    <cellStyle name="RIGs linked cells 3 3 5 10" xfId="38200"/>
    <cellStyle name="RIGs linked cells 3 3 5 11" xfId="38201"/>
    <cellStyle name="RIGs linked cells 3 3 5 12" xfId="38202"/>
    <cellStyle name="RIGs linked cells 3 3 5 13" xfId="38203"/>
    <cellStyle name="RIGs linked cells 3 3 5 14" xfId="38204"/>
    <cellStyle name="RIGs linked cells 3 3 5 15" xfId="38205"/>
    <cellStyle name="RIGs linked cells 3 3 5 16" xfId="38206"/>
    <cellStyle name="RIGs linked cells 3 3 5 17" xfId="38207"/>
    <cellStyle name="RIGs linked cells 3 3 5 18" xfId="38208"/>
    <cellStyle name="RIGs linked cells 3 3 5 19" xfId="38209"/>
    <cellStyle name="RIGs linked cells 3 3 5 2" xfId="38210"/>
    <cellStyle name="RIGs linked cells 3 3 5 2 10" xfId="38211"/>
    <cellStyle name="RIGs linked cells 3 3 5 2 11" xfId="38212"/>
    <cellStyle name="RIGs linked cells 3 3 5 2 12" xfId="38213"/>
    <cellStyle name="RIGs linked cells 3 3 5 2 13" xfId="38214"/>
    <cellStyle name="RIGs linked cells 3 3 5 2 2" xfId="38215"/>
    <cellStyle name="RIGs linked cells 3 3 5 2 3" xfId="38216"/>
    <cellStyle name="RIGs linked cells 3 3 5 2 4" xfId="38217"/>
    <cellStyle name="RIGs linked cells 3 3 5 2 5" xfId="38218"/>
    <cellStyle name="RIGs linked cells 3 3 5 2 6" xfId="38219"/>
    <cellStyle name="RIGs linked cells 3 3 5 2 7" xfId="38220"/>
    <cellStyle name="RIGs linked cells 3 3 5 2 8" xfId="38221"/>
    <cellStyle name="RIGs linked cells 3 3 5 2 9" xfId="38222"/>
    <cellStyle name="RIGs linked cells 3 3 5 20" xfId="38223"/>
    <cellStyle name="RIGs linked cells 3 3 5 21" xfId="38224"/>
    <cellStyle name="RIGs linked cells 3 3 5 22" xfId="38225"/>
    <cellStyle name="RIGs linked cells 3 3 5 23" xfId="38226"/>
    <cellStyle name="RIGs linked cells 3 3 5 24" xfId="38227"/>
    <cellStyle name="RIGs linked cells 3 3 5 25" xfId="38228"/>
    <cellStyle name="RIGs linked cells 3 3 5 26" xfId="38229"/>
    <cellStyle name="RIGs linked cells 3 3 5 27" xfId="38230"/>
    <cellStyle name="RIGs linked cells 3 3 5 28" xfId="38231"/>
    <cellStyle name="RIGs linked cells 3 3 5 29" xfId="38232"/>
    <cellStyle name="RIGs linked cells 3 3 5 3" xfId="38233"/>
    <cellStyle name="RIGs linked cells 3 3 5 30" xfId="38234"/>
    <cellStyle name="RIGs linked cells 3 3 5 31" xfId="38235"/>
    <cellStyle name="RIGs linked cells 3 3 5 32" xfId="38236"/>
    <cellStyle name="RIGs linked cells 3 3 5 33" xfId="38237"/>
    <cellStyle name="RIGs linked cells 3 3 5 34" xfId="38238"/>
    <cellStyle name="RIGs linked cells 3 3 5 4" xfId="38239"/>
    <cellStyle name="RIGs linked cells 3 3 5 5" xfId="38240"/>
    <cellStyle name="RIGs linked cells 3 3 5 6" xfId="38241"/>
    <cellStyle name="RIGs linked cells 3 3 5 7" xfId="38242"/>
    <cellStyle name="RIGs linked cells 3 3 5 8" xfId="38243"/>
    <cellStyle name="RIGs linked cells 3 3 5 9" xfId="38244"/>
    <cellStyle name="RIGs linked cells 3 3 6" xfId="38245"/>
    <cellStyle name="RIGs linked cells 3 3 6 10" xfId="38246"/>
    <cellStyle name="RIGs linked cells 3 3 6 11" xfId="38247"/>
    <cellStyle name="RIGs linked cells 3 3 6 12" xfId="38248"/>
    <cellStyle name="RIGs linked cells 3 3 6 13" xfId="38249"/>
    <cellStyle name="RIGs linked cells 3 3 6 2" xfId="38250"/>
    <cellStyle name="RIGs linked cells 3 3 6 3" xfId="38251"/>
    <cellStyle name="RIGs linked cells 3 3 6 4" xfId="38252"/>
    <cellStyle name="RIGs linked cells 3 3 6 5" xfId="38253"/>
    <cellStyle name="RIGs linked cells 3 3 6 6" xfId="38254"/>
    <cellStyle name="RIGs linked cells 3 3 6 7" xfId="38255"/>
    <cellStyle name="RIGs linked cells 3 3 6 8" xfId="38256"/>
    <cellStyle name="RIGs linked cells 3 3 6 9" xfId="38257"/>
    <cellStyle name="RIGs linked cells 3 3 7" xfId="38258"/>
    <cellStyle name="RIGs linked cells 3 3 8" xfId="38259"/>
    <cellStyle name="RIGs linked cells 3 3 9" xfId="38260"/>
    <cellStyle name="RIGs linked cells 3 3_3.15 Additional Data" xfId="42412"/>
    <cellStyle name="RIGs linked cells 3 30" xfId="38261"/>
    <cellStyle name="RIGs linked cells 3 31" xfId="38262"/>
    <cellStyle name="RIGs linked cells 3 32" xfId="38263"/>
    <cellStyle name="RIGs linked cells 3 33" xfId="38264"/>
    <cellStyle name="RIGs linked cells 3 34" xfId="38265"/>
    <cellStyle name="RIGs linked cells 3 35" xfId="38266"/>
    <cellStyle name="RIGs linked cells 3 36" xfId="38267"/>
    <cellStyle name="RIGs linked cells 3 37" xfId="38268"/>
    <cellStyle name="RIGs linked cells 3 38" xfId="38269"/>
    <cellStyle name="RIGs linked cells 3 39" xfId="38270"/>
    <cellStyle name="RIGs linked cells 3 4" xfId="38271"/>
    <cellStyle name="RIGs linked cells 3 4 10" xfId="38272"/>
    <cellStyle name="RIGs linked cells 3 4 11" xfId="38273"/>
    <cellStyle name="RIGs linked cells 3 4 12" xfId="38274"/>
    <cellStyle name="RIGs linked cells 3 4 13" xfId="38275"/>
    <cellStyle name="RIGs linked cells 3 4 14" xfId="38276"/>
    <cellStyle name="RIGs linked cells 3 4 15" xfId="38277"/>
    <cellStyle name="RIGs linked cells 3 4 16" xfId="38278"/>
    <cellStyle name="RIGs linked cells 3 4 17" xfId="38279"/>
    <cellStyle name="RIGs linked cells 3 4 18" xfId="38280"/>
    <cellStyle name="RIGs linked cells 3 4 19" xfId="38281"/>
    <cellStyle name="RIGs linked cells 3 4 2" xfId="38282"/>
    <cellStyle name="RIGs linked cells 3 4 2 10" xfId="38283"/>
    <cellStyle name="RIGs linked cells 3 4 2 11" xfId="38284"/>
    <cellStyle name="RIGs linked cells 3 4 2 12" xfId="38285"/>
    <cellStyle name="RIGs linked cells 3 4 2 13" xfId="38286"/>
    <cellStyle name="RIGs linked cells 3 4 2 14" xfId="38287"/>
    <cellStyle name="RIGs linked cells 3 4 2 15" xfId="38288"/>
    <cellStyle name="RIGs linked cells 3 4 2 16" xfId="38289"/>
    <cellStyle name="RIGs linked cells 3 4 2 17" xfId="38290"/>
    <cellStyle name="RIGs linked cells 3 4 2 18" xfId="38291"/>
    <cellStyle name="RIGs linked cells 3 4 2 19" xfId="38292"/>
    <cellStyle name="RIGs linked cells 3 4 2 2" xfId="38293"/>
    <cellStyle name="RIGs linked cells 3 4 2 2 10" xfId="38294"/>
    <cellStyle name="RIGs linked cells 3 4 2 2 11" xfId="38295"/>
    <cellStyle name="RIGs linked cells 3 4 2 2 12" xfId="38296"/>
    <cellStyle name="RIGs linked cells 3 4 2 2 13" xfId="38297"/>
    <cellStyle name="RIGs linked cells 3 4 2 2 2" xfId="38298"/>
    <cellStyle name="RIGs linked cells 3 4 2 2 3" xfId="38299"/>
    <cellStyle name="RIGs linked cells 3 4 2 2 4" xfId="38300"/>
    <cellStyle name="RIGs linked cells 3 4 2 2 5" xfId="38301"/>
    <cellStyle name="RIGs linked cells 3 4 2 2 6" xfId="38302"/>
    <cellStyle name="RIGs linked cells 3 4 2 2 7" xfId="38303"/>
    <cellStyle name="RIGs linked cells 3 4 2 2 8" xfId="38304"/>
    <cellStyle name="RIGs linked cells 3 4 2 2 9" xfId="38305"/>
    <cellStyle name="RIGs linked cells 3 4 2 20" xfId="38306"/>
    <cellStyle name="RIGs linked cells 3 4 2 21" xfId="38307"/>
    <cellStyle name="RIGs linked cells 3 4 2 22" xfId="38308"/>
    <cellStyle name="RIGs linked cells 3 4 2 23" xfId="38309"/>
    <cellStyle name="RIGs linked cells 3 4 2 24" xfId="38310"/>
    <cellStyle name="RIGs linked cells 3 4 2 25" xfId="38311"/>
    <cellStyle name="RIGs linked cells 3 4 2 26" xfId="38312"/>
    <cellStyle name="RIGs linked cells 3 4 2 27" xfId="38313"/>
    <cellStyle name="RIGs linked cells 3 4 2 28" xfId="38314"/>
    <cellStyle name="RIGs linked cells 3 4 2 29" xfId="38315"/>
    <cellStyle name="RIGs linked cells 3 4 2 3" xfId="38316"/>
    <cellStyle name="RIGs linked cells 3 4 2 30" xfId="38317"/>
    <cellStyle name="RIGs linked cells 3 4 2 31" xfId="38318"/>
    <cellStyle name="RIGs linked cells 3 4 2 32" xfId="38319"/>
    <cellStyle name="RIGs linked cells 3 4 2 33" xfId="38320"/>
    <cellStyle name="RIGs linked cells 3 4 2 34" xfId="38321"/>
    <cellStyle name="RIGs linked cells 3 4 2 4" xfId="38322"/>
    <cellStyle name="RIGs linked cells 3 4 2 5" xfId="38323"/>
    <cellStyle name="RIGs linked cells 3 4 2 6" xfId="38324"/>
    <cellStyle name="RIGs linked cells 3 4 2 7" xfId="38325"/>
    <cellStyle name="RIGs linked cells 3 4 2 8" xfId="38326"/>
    <cellStyle name="RIGs linked cells 3 4 2 9" xfId="38327"/>
    <cellStyle name="RIGs linked cells 3 4 20" xfId="38328"/>
    <cellStyle name="RIGs linked cells 3 4 21" xfId="38329"/>
    <cellStyle name="RIGs linked cells 3 4 22" xfId="38330"/>
    <cellStyle name="RIGs linked cells 3 4 23" xfId="38331"/>
    <cellStyle name="RIGs linked cells 3 4 24" xfId="38332"/>
    <cellStyle name="RIGs linked cells 3 4 25" xfId="38333"/>
    <cellStyle name="RIGs linked cells 3 4 26" xfId="38334"/>
    <cellStyle name="RIGs linked cells 3 4 27" xfId="38335"/>
    <cellStyle name="RIGs linked cells 3 4 28" xfId="38336"/>
    <cellStyle name="RIGs linked cells 3 4 29" xfId="38337"/>
    <cellStyle name="RIGs linked cells 3 4 3" xfId="38338"/>
    <cellStyle name="RIGs linked cells 3 4 3 10" xfId="38339"/>
    <cellStyle name="RIGs linked cells 3 4 3 11" xfId="38340"/>
    <cellStyle name="RIGs linked cells 3 4 3 12" xfId="38341"/>
    <cellStyle name="RIGs linked cells 3 4 3 13" xfId="38342"/>
    <cellStyle name="RIGs linked cells 3 4 3 2" xfId="38343"/>
    <cellStyle name="RIGs linked cells 3 4 3 3" xfId="38344"/>
    <cellStyle name="RIGs linked cells 3 4 3 4" xfId="38345"/>
    <cellStyle name="RIGs linked cells 3 4 3 5" xfId="38346"/>
    <cellStyle name="RIGs linked cells 3 4 3 6" xfId="38347"/>
    <cellStyle name="RIGs linked cells 3 4 3 7" xfId="38348"/>
    <cellStyle name="RIGs linked cells 3 4 3 8" xfId="38349"/>
    <cellStyle name="RIGs linked cells 3 4 3 9" xfId="38350"/>
    <cellStyle name="RIGs linked cells 3 4 30" xfId="38351"/>
    <cellStyle name="RIGs linked cells 3 4 31" xfId="38352"/>
    <cellStyle name="RIGs linked cells 3 4 32" xfId="38353"/>
    <cellStyle name="RIGs linked cells 3 4 33" xfId="38354"/>
    <cellStyle name="RIGs linked cells 3 4 34" xfId="38355"/>
    <cellStyle name="RIGs linked cells 3 4 35" xfId="38356"/>
    <cellStyle name="RIGs linked cells 3 4 4" xfId="38357"/>
    <cellStyle name="RIGs linked cells 3 4 5" xfId="38358"/>
    <cellStyle name="RIGs linked cells 3 4 6" xfId="38359"/>
    <cellStyle name="RIGs linked cells 3 4 7" xfId="38360"/>
    <cellStyle name="RIGs linked cells 3 4 8" xfId="38361"/>
    <cellStyle name="RIGs linked cells 3 4 9" xfId="38362"/>
    <cellStyle name="RIGs linked cells 3 4_4 28 1_Asst_Health_Crit_AllTO_RIIO_20110714pm" xfId="38363"/>
    <cellStyle name="RIGs linked cells 3 40" xfId="38364"/>
    <cellStyle name="RIGs linked cells 3 5" xfId="38365"/>
    <cellStyle name="RIGs linked cells 3 5 10" xfId="38366"/>
    <cellStyle name="RIGs linked cells 3 5 11" xfId="38367"/>
    <cellStyle name="RIGs linked cells 3 5 12" xfId="38368"/>
    <cellStyle name="RIGs linked cells 3 5 13" xfId="38369"/>
    <cellStyle name="RIGs linked cells 3 5 14" xfId="38370"/>
    <cellStyle name="RIGs linked cells 3 5 15" xfId="38371"/>
    <cellStyle name="RIGs linked cells 3 5 16" xfId="38372"/>
    <cellStyle name="RIGs linked cells 3 5 17" xfId="38373"/>
    <cellStyle name="RIGs linked cells 3 5 18" xfId="38374"/>
    <cellStyle name="RIGs linked cells 3 5 19" xfId="38375"/>
    <cellStyle name="RIGs linked cells 3 5 2" xfId="38376"/>
    <cellStyle name="RIGs linked cells 3 5 2 10" xfId="38377"/>
    <cellStyle name="RIGs linked cells 3 5 2 11" xfId="38378"/>
    <cellStyle name="RIGs linked cells 3 5 2 12" xfId="38379"/>
    <cellStyle name="RIGs linked cells 3 5 2 13" xfId="38380"/>
    <cellStyle name="RIGs linked cells 3 5 2 2" xfId="38381"/>
    <cellStyle name="RIGs linked cells 3 5 2 3" xfId="38382"/>
    <cellStyle name="RIGs linked cells 3 5 2 4" xfId="38383"/>
    <cellStyle name="RIGs linked cells 3 5 2 5" xfId="38384"/>
    <cellStyle name="RIGs linked cells 3 5 2 6" xfId="38385"/>
    <cellStyle name="RIGs linked cells 3 5 2 7" xfId="38386"/>
    <cellStyle name="RIGs linked cells 3 5 2 8" xfId="38387"/>
    <cellStyle name="RIGs linked cells 3 5 2 9" xfId="38388"/>
    <cellStyle name="RIGs linked cells 3 5 20" xfId="38389"/>
    <cellStyle name="RIGs linked cells 3 5 21" xfId="38390"/>
    <cellStyle name="RIGs linked cells 3 5 22" xfId="38391"/>
    <cellStyle name="RIGs linked cells 3 5 23" xfId="38392"/>
    <cellStyle name="RIGs linked cells 3 5 24" xfId="38393"/>
    <cellStyle name="RIGs linked cells 3 5 25" xfId="38394"/>
    <cellStyle name="RIGs linked cells 3 5 26" xfId="38395"/>
    <cellStyle name="RIGs linked cells 3 5 27" xfId="38396"/>
    <cellStyle name="RIGs linked cells 3 5 28" xfId="38397"/>
    <cellStyle name="RIGs linked cells 3 5 29" xfId="38398"/>
    <cellStyle name="RIGs linked cells 3 5 3" xfId="38399"/>
    <cellStyle name="RIGs linked cells 3 5 30" xfId="38400"/>
    <cellStyle name="RIGs linked cells 3 5 31" xfId="38401"/>
    <cellStyle name="RIGs linked cells 3 5 32" xfId="38402"/>
    <cellStyle name="RIGs linked cells 3 5 33" xfId="38403"/>
    <cellStyle name="RIGs linked cells 3 5 34" xfId="38404"/>
    <cellStyle name="RIGs linked cells 3 5 4" xfId="38405"/>
    <cellStyle name="RIGs linked cells 3 5 5" xfId="38406"/>
    <cellStyle name="RIGs linked cells 3 5 6" xfId="38407"/>
    <cellStyle name="RIGs linked cells 3 5 7" xfId="38408"/>
    <cellStyle name="RIGs linked cells 3 5 8" xfId="38409"/>
    <cellStyle name="RIGs linked cells 3 5 9" xfId="38410"/>
    <cellStyle name="RIGs linked cells 3 6" xfId="38411"/>
    <cellStyle name="RIGs linked cells 3 6 10" xfId="38412"/>
    <cellStyle name="RIGs linked cells 3 6 11" xfId="38413"/>
    <cellStyle name="RIGs linked cells 3 6 12" xfId="38414"/>
    <cellStyle name="RIGs linked cells 3 6 13" xfId="38415"/>
    <cellStyle name="RIGs linked cells 3 6 14" xfId="38416"/>
    <cellStyle name="RIGs linked cells 3 6 15" xfId="38417"/>
    <cellStyle name="RIGs linked cells 3 6 16" xfId="38418"/>
    <cellStyle name="RIGs linked cells 3 6 17" xfId="38419"/>
    <cellStyle name="RIGs linked cells 3 6 18" xfId="38420"/>
    <cellStyle name="RIGs linked cells 3 6 19" xfId="38421"/>
    <cellStyle name="RIGs linked cells 3 6 2" xfId="38422"/>
    <cellStyle name="RIGs linked cells 3 6 2 10" xfId="38423"/>
    <cellStyle name="RIGs linked cells 3 6 2 11" xfId="38424"/>
    <cellStyle name="RIGs linked cells 3 6 2 12" xfId="38425"/>
    <cellStyle name="RIGs linked cells 3 6 2 13" xfId="38426"/>
    <cellStyle name="RIGs linked cells 3 6 2 2" xfId="38427"/>
    <cellStyle name="RIGs linked cells 3 6 2 3" xfId="38428"/>
    <cellStyle name="RIGs linked cells 3 6 2 4" xfId="38429"/>
    <cellStyle name="RIGs linked cells 3 6 2 5" xfId="38430"/>
    <cellStyle name="RIGs linked cells 3 6 2 6" xfId="38431"/>
    <cellStyle name="RIGs linked cells 3 6 2 7" xfId="38432"/>
    <cellStyle name="RIGs linked cells 3 6 2 8" xfId="38433"/>
    <cellStyle name="RIGs linked cells 3 6 2 9" xfId="38434"/>
    <cellStyle name="RIGs linked cells 3 6 20" xfId="38435"/>
    <cellStyle name="RIGs linked cells 3 6 21" xfId="38436"/>
    <cellStyle name="RIGs linked cells 3 6 22" xfId="38437"/>
    <cellStyle name="RIGs linked cells 3 6 23" xfId="38438"/>
    <cellStyle name="RIGs linked cells 3 6 24" xfId="38439"/>
    <cellStyle name="RIGs linked cells 3 6 25" xfId="38440"/>
    <cellStyle name="RIGs linked cells 3 6 26" xfId="38441"/>
    <cellStyle name="RIGs linked cells 3 6 27" xfId="38442"/>
    <cellStyle name="RIGs linked cells 3 6 28" xfId="38443"/>
    <cellStyle name="RIGs linked cells 3 6 29" xfId="38444"/>
    <cellStyle name="RIGs linked cells 3 6 3" xfId="38445"/>
    <cellStyle name="RIGs linked cells 3 6 30" xfId="38446"/>
    <cellStyle name="RIGs linked cells 3 6 31" xfId="38447"/>
    <cellStyle name="RIGs linked cells 3 6 32" xfId="38448"/>
    <cellStyle name="RIGs linked cells 3 6 33" xfId="38449"/>
    <cellStyle name="RIGs linked cells 3 6 34" xfId="38450"/>
    <cellStyle name="RIGs linked cells 3 6 4" xfId="38451"/>
    <cellStyle name="RIGs linked cells 3 6 5" xfId="38452"/>
    <cellStyle name="RIGs linked cells 3 6 6" xfId="38453"/>
    <cellStyle name="RIGs linked cells 3 6 7" xfId="38454"/>
    <cellStyle name="RIGs linked cells 3 6 8" xfId="38455"/>
    <cellStyle name="RIGs linked cells 3 6 9" xfId="38456"/>
    <cellStyle name="RIGs linked cells 3 7" xfId="38457"/>
    <cellStyle name="RIGs linked cells 3 7 10" xfId="38458"/>
    <cellStyle name="RIGs linked cells 3 7 11" xfId="38459"/>
    <cellStyle name="RIGs linked cells 3 7 12" xfId="38460"/>
    <cellStyle name="RIGs linked cells 3 7 13" xfId="38461"/>
    <cellStyle name="RIGs linked cells 3 7 2" xfId="38462"/>
    <cellStyle name="RIGs linked cells 3 7 3" xfId="38463"/>
    <cellStyle name="RIGs linked cells 3 7 4" xfId="38464"/>
    <cellStyle name="RIGs linked cells 3 7 5" xfId="38465"/>
    <cellStyle name="RIGs linked cells 3 7 6" xfId="38466"/>
    <cellStyle name="RIGs linked cells 3 7 7" xfId="38467"/>
    <cellStyle name="RIGs linked cells 3 7 8" xfId="38468"/>
    <cellStyle name="RIGs linked cells 3 7 9" xfId="38469"/>
    <cellStyle name="RIGs linked cells 3 8" xfId="38470"/>
    <cellStyle name="RIGs linked cells 3 9" xfId="38471"/>
    <cellStyle name="RIGs linked cells 3_1.3s Accounting C Costs Scots" xfId="38472"/>
    <cellStyle name="RIGs linked cells 30" xfId="38473"/>
    <cellStyle name="RIGs linked cells 31" xfId="38474"/>
    <cellStyle name="RIGs linked cells 32" xfId="38475"/>
    <cellStyle name="RIGs linked cells 33" xfId="38476"/>
    <cellStyle name="RIGs linked cells 34" xfId="38477"/>
    <cellStyle name="RIGs linked cells 35" xfId="38478"/>
    <cellStyle name="RIGs linked cells 36" xfId="38479"/>
    <cellStyle name="RIGs linked cells 37" xfId="38480"/>
    <cellStyle name="RIGs linked cells 38" xfId="38481"/>
    <cellStyle name="RIGs linked cells 39" xfId="38482"/>
    <cellStyle name="RIGs linked cells 4" xfId="38483"/>
    <cellStyle name="RIGs linked cells 4 10" xfId="38484"/>
    <cellStyle name="RIGs linked cells 4 11" xfId="38485"/>
    <cellStyle name="RIGs linked cells 4 12" xfId="38486"/>
    <cellStyle name="RIGs linked cells 4 13" xfId="38487"/>
    <cellStyle name="RIGs linked cells 4 14" xfId="38488"/>
    <cellStyle name="RIGs linked cells 4 15" xfId="38489"/>
    <cellStyle name="RIGs linked cells 4 16" xfId="38490"/>
    <cellStyle name="RIGs linked cells 4 17" xfId="38491"/>
    <cellStyle name="RIGs linked cells 4 18" xfId="38492"/>
    <cellStyle name="RIGs linked cells 4 19" xfId="38493"/>
    <cellStyle name="RIGs linked cells 4 2" xfId="38494"/>
    <cellStyle name="RIGs linked cells 4 2 10" xfId="38495"/>
    <cellStyle name="RIGs linked cells 4 2 11" xfId="38496"/>
    <cellStyle name="RIGs linked cells 4 2 12" xfId="38497"/>
    <cellStyle name="RIGs linked cells 4 2 13" xfId="38498"/>
    <cellStyle name="RIGs linked cells 4 2 14" xfId="38499"/>
    <cellStyle name="RIGs linked cells 4 2 15" xfId="38500"/>
    <cellStyle name="RIGs linked cells 4 2 16" xfId="38501"/>
    <cellStyle name="RIGs linked cells 4 2 17" xfId="38502"/>
    <cellStyle name="RIGs linked cells 4 2 18" xfId="38503"/>
    <cellStyle name="RIGs linked cells 4 2 19" xfId="38504"/>
    <cellStyle name="RIGs linked cells 4 2 2" xfId="38505"/>
    <cellStyle name="RIGs linked cells 4 2 2 10" xfId="38506"/>
    <cellStyle name="RIGs linked cells 4 2 2 11" xfId="38507"/>
    <cellStyle name="RIGs linked cells 4 2 2 12" xfId="38508"/>
    <cellStyle name="RIGs linked cells 4 2 2 13" xfId="38509"/>
    <cellStyle name="RIGs linked cells 4 2 2 14" xfId="38510"/>
    <cellStyle name="RIGs linked cells 4 2 2 15" xfId="38511"/>
    <cellStyle name="RIGs linked cells 4 2 2 16" xfId="38512"/>
    <cellStyle name="RIGs linked cells 4 2 2 17" xfId="38513"/>
    <cellStyle name="RIGs linked cells 4 2 2 18" xfId="38514"/>
    <cellStyle name="RIGs linked cells 4 2 2 19" xfId="38515"/>
    <cellStyle name="RIGs linked cells 4 2 2 2" xfId="38516"/>
    <cellStyle name="RIGs linked cells 4 2 2 2 10" xfId="38517"/>
    <cellStyle name="RIGs linked cells 4 2 2 2 11" xfId="38518"/>
    <cellStyle name="RIGs linked cells 4 2 2 2 12" xfId="38519"/>
    <cellStyle name="RIGs linked cells 4 2 2 2 13" xfId="38520"/>
    <cellStyle name="RIGs linked cells 4 2 2 2 14" xfId="38521"/>
    <cellStyle name="RIGs linked cells 4 2 2 2 15" xfId="38522"/>
    <cellStyle name="RIGs linked cells 4 2 2 2 16" xfId="38523"/>
    <cellStyle name="RIGs linked cells 4 2 2 2 17" xfId="38524"/>
    <cellStyle name="RIGs linked cells 4 2 2 2 18" xfId="38525"/>
    <cellStyle name="RIGs linked cells 4 2 2 2 19" xfId="38526"/>
    <cellStyle name="RIGs linked cells 4 2 2 2 2" xfId="38527"/>
    <cellStyle name="RIGs linked cells 4 2 2 2 2 10" xfId="38528"/>
    <cellStyle name="RIGs linked cells 4 2 2 2 2 11" xfId="38529"/>
    <cellStyle name="RIGs linked cells 4 2 2 2 2 12" xfId="38530"/>
    <cellStyle name="RIGs linked cells 4 2 2 2 2 13" xfId="38531"/>
    <cellStyle name="RIGs linked cells 4 2 2 2 2 14" xfId="38532"/>
    <cellStyle name="RIGs linked cells 4 2 2 2 2 15" xfId="38533"/>
    <cellStyle name="RIGs linked cells 4 2 2 2 2 16" xfId="38534"/>
    <cellStyle name="RIGs linked cells 4 2 2 2 2 17" xfId="38535"/>
    <cellStyle name="RIGs linked cells 4 2 2 2 2 18" xfId="38536"/>
    <cellStyle name="RIGs linked cells 4 2 2 2 2 19" xfId="38537"/>
    <cellStyle name="RIGs linked cells 4 2 2 2 2 2" xfId="38538"/>
    <cellStyle name="RIGs linked cells 4 2 2 2 2 2 10" xfId="38539"/>
    <cellStyle name="RIGs linked cells 4 2 2 2 2 2 11" xfId="38540"/>
    <cellStyle name="RIGs linked cells 4 2 2 2 2 2 12" xfId="38541"/>
    <cellStyle name="RIGs linked cells 4 2 2 2 2 2 13" xfId="38542"/>
    <cellStyle name="RIGs linked cells 4 2 2 2 2 2 2" xfId="38543"/>
    <cellStyle name="RIGs linked cells 4 2 2 2 2 2 3" xfId="38544"/>
    <cellStyle name="RIGs linked cells 4 2 2 2 2 2 4" xfId="38545"/>
    <cellStyle name="RIGs linked cells 4 2 2 2 2 2 5" xfId="38546"/>
    <cellStyle name="RIGs linked cells 4 2 2 2 2 2 6" xfId="38547"/>
    <cellStyle name="RIGs linked cells 4 2 2 2 2 2 7" xfId="38548"/>
    <cellStyle name="RIGs linked cells 4 2 2 2 2 2 8" xfId="38549"/>
    <cellStyle name="RIGs linked cells 4 2 2 2 2 2 9" xfId="38550"/>
    <cellStyle name="RIGs linked cells 4 2 2 2 2 20" xfId="38551"/>
    <cellStyle name="RIGs linked cells 4 2 2 2 2 21" xfId="38552"/>
    <cellStyle name="RIGs linked cells 4 2 2 2 2 22" xfId="38553"/>
    <cellStyle name="RIGs linked cells 4 2 2 2 2 23" xfId="38554"/>
    <cellStyle name="RIGs linked cells 4 2 2 2 2 24" xfId="38555"/>
    <cellStyle name="RIGs linked cells 4 2 2 2 2 25" xfId="38556"/>
    <cellStyle name="RIGs linked cells 4 2 2 2 2 26" xfId="38557"/>
    <cellStyle name="RIGs linked cells 4 2 2 2 2 27" xfId="38558"/>
    <cellStyle name="RIGs linked cells 4 2 2 2 2 28" xfId="38559"/>
    <cellStyle name="RIGs linked cells 4 2 2 2 2 29" xfId="38560"/>
    <cellStyle name="RIGs linked cells 4 2 2 2 2 3" xfId="38561"/>
    <cellStyle name="RIGs linked cells 4 2 2 2 2 30" xfId="38562"/>
    <cellStyle name="RIGs linked cells 4 2 2 2 2 31" xfId="38563"/>
    <cellStyle name="RIGs linked cells 4 2 2 2 2 32" xfId="38564"/>
    <cellStyle name="RIGs linked cells 4 2 2 2 2 33" xfId="38565"/>
    <cellStyle name="RIGs linked cells 4 2 2 2 2 34" xfId="38566"/>
    <cellStyle name="RIGs linked cells 4 2 2 2 2 4" xfId="38567"/>
    <cellStyle name="RIGs linked cells 4 2 2 2 2 5" xfId="38568"/>
    <cellStyle name="RIGs linked cells 4 2 2 2 2 6" xfId="38569"/>
    <cellStyle name="RIGs linked cells 4 2 2 2 2 7" xfId="38570"/>
    <cellStyle name="RIGs linked cells 4 2 2 2 2 8" xfId="38571"/>
    <cellStyle name="RIGs linked cells 4 2 2 2 2 9" xfId="38572"/>
    <cellStyle name="RIGs linked cells 4 2 2 2 20" xfId="38573"/>
    <cellStyle name="RIGs linked cells 4 2 2 2 21" xfId="38574"/>
    <cellStyle name="RIGs linked cells 4 2 2 2 22" xfId="38575"/>
    <cellStyle name="RIGs linked cells 4 2 2 2 23" xfId="38576"/>
    <cellStyle name="RIGs linked cells 4 2 2 2 24" xfId="38577"/>
    <cellStyle name="RIGs linked cells 4 2 2 2 25" xfId="38578"/>
    <cellStyle name="RIGs linked cells 4 2 2 2 26" xfId="38579"/>
    <cellStyle name="RIGs linked cells 4 2 2 2 27" xfId="38580"/>
    <cellStyle name="RIGs linked cells 4 2 2 2 28" xfId="38581"/>
    <cellStyle name="RIGs linked cells 4 2 2 2 29" xfId="38582"/>
    <cellStyle name="RIGs linked cells 4 2 2 2 3" xfId="38583"/>
    <cellStyle name="RIGs linked cells 4 2 2 2 3 10" xfId="38584"/>
    <cellStyle name="RIGs linked cells 4 2 2 2 3 11" xfId="38585"/>
    <cellStyle name="RIGs linked cells 4 2 2 2 3 12" xfId="38586"/>
    <cellStyle name="RIGs linked cells 4 2 2 2 3 13" xfId="38587"/>
    <cellStyle name="RIGs linked cells 4 2 2 2 3 2" xfId="38588"/>
    <cellStyle name="RIGs linked cells 4 2 2 2 3 3" xfId="38589"/>
    <cellStyle name="RIGs linked cells 4 2 2 2 3 4" xfId="38590"/>
    <cellStyle name="RIGs linked cells 4 2 2 2 3 5" xfId="38591"/>
    <cellStyle name="RIGs linked cells 4 2 2 2 3 6" xfId="38592"/>
    <cellStyle name="RIGs linked cells 4 2 2 2 3 7" xfId="38593"/>
    <cellStyle name="RIGs linked cells 4 2 2 2 3 8" xfId="38594"/>
    <cellStyle name="RIGs linked cells 4 2 2 2 3 9" xfId="38595"/>
    <cellStyle name="RIGs linked cells 4 2 2 2 30" xfId="38596"/>
    <cellStyle name="RIGs linked cells 4 2 2 2 31" xfId="38597"/>
    <cellStyle name="RIGs linked cells 4 2 2 2 4" xfId="38598"/>
    <cellStyle name="RIGs linked cells 4 2 2 2 5" xfId="38599"/>
    <cellStyle name="RIGs linked cells 4 2 2 2 6" xfId="38600"/>
    <cellStyle name="RIGs linked cells 4 2 2 2 7" xfId="38601"/>
    <cellStyle name="RIGs linked cells 4 2 2 2 8" xfId="38602"/>
    <cellStyle name="RIGs linked cells 4 2 2 2 9" xfId="38603"/>
    <cellStyle name="RIGs linked cells 4 2 2 2_4 28 1_Asst_Health_Crit_AllTO_RIIO_20110714pm" xfId="38604"/>
    <cellStyle name="RIGs linked cells 4 2 2 20" xfId="38605"/>
    <cellStyle name="RIGs linked cells 4 2 2 21" xfId="38606"/>
    <cellStyle name="RIGs linked cells 4 2 2 22" xfId="38607"/>
    <cellStyle name="RIGs linked cells 4 2 2 23" xfId="38608"/>
    <cellStyle name="RIGs linked cells 4 2 2 24" xfId="38609"/>
    <cellStyle name="RIGs linked cells 4 2 2 25" xfId="38610"/>
    <cellStyle name="RIGs linked cells 4 2 2 26" xfId="38611"/>
    <cellStyle name="RIGs linked cells 4 2 2 27" xfId="38612"/>
    <cellStyle name="RIGs linked cells 4 2 2 28" xfId="38613"/>
    <cellStyle name="RIGs linked cells 4 2 2 29" xfId="38614"/>
    <cellStyle name="RIGs linked cells 4 2 2 3" xfId="38615"/>
    <cellStyle name="RIGs linked cells 4 2 2 3 10" xfId="38616"/>
    <cellStyle name="RIGs linked cells 4 2 2 3 11" xfId="38617"/>
    <cellStyle name="RIGs linked cells 4 2 2 3 12" xfId="38618"/>
    <cellStyle name="RIGs linked cells 4 2 2 3 13" xfId="38619"/>
    <cellStyle name="RIGs linked cells 4 2 2 3 14" xfId="38620"/>
    <cellStyle name="RIGs linked cells 4 2 2 3 15" xfId="38621"/>
    <cellStyle name="RIGs linked cells 4 2 2 3 16" xfId="38622"/>
    <cellStyle name="RIGs linked cells 4 2 2 3 17" xfId="38623"/>
    <cellStyle name="RIGs linked cells 4 2 2 3 18" xfId="38624"/>
    <cellStyle name="RIGs linked cells 4 2 2 3 19" xfId="38625"/>
    <cellStyle name="RIGs linked cells 4 2 2 3 2" xfId="38626"/>
    <cellStyle name="RIGs linked cells 4 2 2 3 2 10" xfId="38627"/>
    <cellStyle name="RIGs linked cells 4 2 2 3 2 11" xfId="38628"/>
    <cellStyle name="RIGs linked cells 4 2 2 3 2 12" xfId="38629"/>
    <cellStyle name="RIGs linked cells 4 2 2 3 2 13" xfId="38630"/>
    <cellStyle name="RIGs linked cells 4 2 2 3 2 2" xfId="38631"/>
    <cellStyle name="RIGs linked cells 4 2 2 3 2 3" xfId="38632"/>
    <cellStyle name="RIGs linked cells 4 2 2 3 2 4" xfId="38633"/>
    <cellStyle name="RIGs linked cells 4 2 2 3 2 5" xfId="38634"/>
    <cellStyle name="RIGs linked cells 4 2 2 3 2 6" xfId="38635"/>
    <cellStyle name="RIGs linked cells 4 2 2 3 2 7" xfId="38636"/>
    <cellStyle name="RIGs linked cells 4 2 2 3 2 8" xfId="38637"/>
    <cellStyle name="RIGs linked cells 4 2 2 3 2 9" xfId="38638"/>
    <cellStyle name="RIGs linked cells 4 2 2 3 20" xfId="38639"/>
    <cellStyle name="RIGs linked cells 4 2 2 3 21" xfId="38640"/>
    <cellStyle name="RIGs linked cells 4 2 2 3 22" xfId="38641"/>
    <cellStyle name="RIGs linked cells 4 2 2 3 23" xfId="38642"/>
    <cellStyle name="RIGs linked cells 4 2 2 3 24" xfId="38643"/>
    <cellStyle name="RIGs linked cells 4 2 2 3 25" xfId="38644"/>
    <cellStyle name="RIGs linked cells 4 2 2 3 26" xfId="38645"/>
    <cellStyle name="RIGs linked cells 4 2 2 3 27" xfId="38646"/>
    <cellStyle name="RIGs linked cells 4 2 2 3 28" xfId="38647"/>
    <cellStyle name="RIGs linked cells 4 2 2 3 29" xfId="38648"/>
    <cellStyle name="RIGs linked cells 4 2 2 3 3" xfId="38649"/>
    <cellStyle name="RIGs linked cells 4 2 2 3 30" xfId="38650"/>
    <cellStyle name="RIGs linked cells 4 2 2 3 4" xfId="38651"/>
    <cellStyle name="RIGs linked cells 4 2 2 3 5" xfId="38652"/>
    <cellStyle name="RIGs linked cells 4 2 2 3 6" xfId="38653"/>
    <cellStyle name="RIGs linked cells 4 2 2 3 7" xfId="38654"/>
    <cellStyle name="RIGs linked cells 4 2 2 3 8" xfId="38655"/>
    <cellStyle name="RIGs linked cells 4 2 2 3 9" xfId="38656"/>
    <cellStyle name="RIGs linked cells 4 2 2 30" xfId="38657"/>
    <cellStyle name="RIGs linked cells 4 2 2 31" xfId="38658"/>
    <cellStyle name="RIGs linked cells 4 2 2 32" xfId="38659"/>
    <cellStyle name="RIGs linked cells 4 2 2 33" xfId="38660"/>
    <cellStyle name="RIGs linked cells 4 2 2 4" xfId="38661"/>
    <cellStyle name="RIGs linked cells 4 2 2 4 10" xfId="38662"/>
    <cellStyle name="RIGs linked cells 4 2 2 4 11" xfId="38663"/>
    <cellStyle name="RIGs linked cells 4 2 2 4 12" xfId="38664"/>
    <cellStyle name="RIGs linked cells 4 2 2 4 13" xfId="38665"/>
    <cellStyle name="RIGs linked cells 4 2 2 4 14" xfId="38666"/>
    <cellStyle name="RIGs linked cells 4 2 2 4 15" xfId="38667"/>
    <cellStyle name="RIGs linked cells 4 2 2 4 16" xfId="38668"/>
    <cellStyle name="RIGs linked cells 4 2 2 4 17" xfId="38669"/>
    <cellStyle name="RIGs linked cells 4 2 2 4 18" xfId="38670"/>
    <cellStyle name="RIGs linked cells 4 2 2 4 19" xfId="38671"/>
    <cellStyle name="RIGs linked cells 4 2 2 4 2" xfId="38672"/>
    <cellStyle name="RIGs linked cells 4 2 2 4 2 10" xfId="38673"/>
    <cellStyle name="RIGs linked cells 4 2 2 4 2 11" xfId="38674"/>
    <cellStyle name="RIGs linked cells 4 2 2 4 2 12" xfId="38675"/>
    <cellStyle name="RIGs linked cells 4 2 2 4 2 13" xfId="38676"/>
    <cellStyle name="RIGs linked cells 4 2 2 4 2 2" xfId="38677"/>
    <cellStyle name="RIGs linked cells 4 2 2 4 2 3" xfId="38678"/>
    <cellStyle name="RIGs linked cells 4 2 2 4 2 4" xfId="38679"/>
    <cellStyle name="RIGs linked cells 4 2 2 4 2 5" xfId="38680"/>
    <cellStyle name="RIGs linked cells 4 2 2 4 2 6" xfId="38681"/>
    <cellStyle name="RIGs linked cells 4 2 2 4 2 7" xfId="38682"/>
    <cellStyle name="RIGs linked cells 4 2 2 4 2 8" xfId="38683"/>
    <cellStyle name="RIGs linked cells 4 2 2 4 2 9" xfId="38684"/>
    <cellStyle name="RIGs linked cells 4 2 2 4 20" xfId="38685"/>
    <cellStyle name="RIGs linked cells 4 2 2 4 21" xfId="38686"/>
    <cellStyle name="RIGs linked cells 4 2 2 4 22" xfId="38687"/>
    <cellStyle name="RIGs linked cells 4 2 2 4 23" xfId="38688"/>
    <cellStyle name="RIGs linked cells 4 2 2 4 24" xfId="38689"/>
    <cellStyle name="RIGs linked cells 4 2 2 4 25" xfId="38690"/>
    <cellStyle name="RIGs linked cells 4 2 2 4 26" xfId="38691"/>
    <cellStyle name="RIGs linked cells 4 2 2 4 27" xfId="38692"/>
    <cellStyle name="RIGs linked cells 4 2 2 4 28" xfId="38693"/>
    <cellStyle name="RIGs linked cells 4 2 2 4 29" xfId="38694"/>
    <cellStyle name="RIGs linked cells 4 2 2 4 3" xfId="38695"/>
    <cellStyle name="RIGs linked cells 4 2 2 4 30" xfId="38696"/>
    <cellStyle name="RIGs linked cells 4 2 2 4 4" xfId="38697"/>
    <cellStyle name="RIGs linked cells 4 2 2 4 5" xfId="38698"/>
    <cellStyle name="RIGs linked cells 4 2 2 4 6" xfId="38699"/>
    <cellStyle name="RIGs linked cells 4 2 2 4 7" xfId="38700"/>
    <cellStyle name="RIGs linked cells 4 2 2 4 8" xfId="38701"/>
    <cellStyle name="RIGs linked cells 4 2 2 4 9" xfId="38702"/>
    <cellStyle name="RIGs linked cells 4 2 2 5" xfId="38703"/>
    <cellStyle name="RIGs linked cells 4 2 2 5 10" xfId="38704"/>
    <cellStyle name="RIGs linked cells 4 2 2 5 11" xfId="38705"/>
    <cellStyle name="RIGs linked cells 4 2 2 5 12" xfId="38706"/>
    <cellStyle name="RIGs linked cells 4 2 2 5 13" xfId="38707"/>
    <cellStyle name="RIGs linked cells 4 2 2 5 2" xfId="38708"/>
    <cellStyle name="RIGs linked cells 4 2 2 5 3" xfId="38709"/>
    <cellStyle name="RIGs linked cells 4 2 2 5 4" xfId="38710"/>
    <cellStyle name="RIGs linked cells 4 2 2 5 5" xfId="38711"/>
    <cellStyle name="RIGs linked cells 4 2 2 5 6" xfId="38712"/>
    <cellStyle name="RIGs linked cells 4 2 2 5 7" xfId="38713"/>
    <cellStyle name="RIGs linked cells 4 2 2 5 8" xfId="38714"/>
    <cellStyle name="RIGs linked cells 4 2 2 5 9" xfId="38715"/>
    <cellStyle name="RIGs linked cells 4 2 2 6" xfId="38716"/>
    <cellStyle name="RIGs linked cells 4 2 2 7" xfId="38717"/>
    <cellStyle name="RIGs linked cells 4 2 2 8" xfId="38718"/>
    <cellStyle name="RIGs linked cells 4 2 2 9" xfId="38719"/>
    <cellStyle name="RIGs linked cells 4 2 2_4 28 1_Asst_Health_Crit_AllTO_RIIO_20110714pm" xfId="38720"/>
    <cellStyle name="RIGs linked cells 4 2 20" xfId="38721"/>
    <cellStyle name="RIGs linked cells 4 2 21" xfId="38722"/>
    <cellStyle name="RIGs linked cells 4 2 22" xfId="38723"/>
    <cellStyle name="RIGs linked cells 4 2 23" xfId="38724"/>
    <cellStyle name="RIGs linked cells 4 2 24" xfId="38725"/>
    <cellStyle name="RIGs linked cells 4 2 25" xfId="38726"/>
    <cellStyle name="RIGs linked cells 4 2 26" xfId="38727"/>
    <cellStyle name="RIGs linked cells 4 2 27" xfId="38728"/>
    <cellStyle name="RIGs linked cells 4 2 28" xfId="38729"/>
    <cellStyle name="RIGs linked cells 4 2 29" xfId="38730"/>
    <cellStyle name="RIGs linked cells 4 2 3" xfId="38731"/>
    <cellStyle name="RIGs linked cells 4 2 3 10" xfId="38732"/>
    <cellStyle name="RIGs linked cells 4 2 3 11" xfId="38733"/>
    <cellStyle name="RIGs linked cells 4 2 3 12" xfId="38734"/>
    <cellStyle name="RIGs linked cells 4 2 3 13" xfId="38735"/>
    <cellStyle name="RIGs linked cells 4 2 3 14" xfId="38736"/>
    <cellStyle name="RIGs linked cells 4 2 3 15" xfId="38737"/>
    <cellStyle name="RIGs linked cells 4 2 3 16" xfId="38738"/>
    <cellStyle name="RIGs linked cells 4 2 3 17" xfId="38739"/>
    <cellStyle name="RIGs linked cells 4 2 3 18" xfId="38740"/>
    <cellStyle name="RIGs linked cells 4 2 3 19" xfId="38741"/>
    <cellStyle name="RIGs linked cells 4 2 3 2" xfId="38742"/>
    <cellStyle name="RIGs linked cells 4 2 3 2 10" xfId="38743"/>
    <cellStyle name="RIGs linked cells 4 2 3 2 11" xfId="38744"/>
    <cellStyle name="RIGs linked cells 4 2 3 2 12" xfId="38745"/>
    <cellStyle name="RIGs linked cells 4 2 3 2 13" xfId="38746"/>
    <cellStyle name="RIGs linked cells 4 2 3 2 14" xfId="38747"/>
    <cellStyle name="RIGs linked cells 4 2 3 2 15" xfId="38748"/>
    <cellStyle name="RIGs linked cells 4 2 3 2 16" xfId="38749"/>
    <cellStyle name="RIGs linked cells 4 2 3 2 17" xfId="38750"/>
    <cellStyle name="RIGs linked cells 4 2 3 2 18" xfId="38751"/>
    <cellStyle name="RIGs linked cells 4 2 3 2 19" xfId="38752"/>
    <cellStyle name="RIGs linked cells 4 2 3 2 2" xfId="38753"/>
    <cellStyle name="RIGs linked cells 4 2 3 2 2 10" xfId="38754"/>
    <cellStyle name="RIGs linked cells 4 2 3 2 2 11" xfId="38755"/>
    <cellStyle name="RIGs linked cells 4 2 3 2 2 12" xfId="38756"/>
    <cellStyle name="RIGs linked cells 4 2 3 2 2 13" xfId="38757"/>
    <cellStyle name="RIGs linked cells 4 2 3 2 2 2" xfId="38758"/>
    <cellStyle name="RIGs linked cells 4 2 3 2 2 3" xfId="38759"/>
    <cellStyle name="RIGs linked cells 4 2 3 2 2 4" xfId="38760"/>
    <cellStyle name="RIGs linked cells 4 2 3 2 2 5" xfId="38761"/>
    <cellStyle name="RIGs linked cells 4 2 3 2 2 6" xfId="38762"/>
    <cellStyle name="RIGs linked cells 4 2 3 2 2 7" xfId="38763"/>
    <cellStyle name="RIGs linked cells 4 2 3 2 2 8" xfId="38764"/>
    <cellStyle name="RIGs linked cells 4 2 3 2 2 9" xfId="38765"/>
    <cellStyle name="RIGs linked cells 4 2 3 2 20" xfId="38766"/>
    <cellStyle name="RIGs linked cells 4 2 3 2 21" xfId="38767"/>
    <cellStyle name="RIGs linked cells 4 2 3 2 22" xfId="38768"/>
    <cellStyle name="RIGs linked cells 4 2 3 2 23" xfId="38769"/>
    <cellStyle name="RIGs linked cells 4 2 3 2 24" xfId="38770"/>
    <cellStyle name="RIGs linked cells 4 2 3 2 25" xfId="38771"/>
    <cellStyle name="RIGs linked cells 4 2 3 2 26" xfId="38772"/>
    <cellStyle name="RIGs linked cells 4 2 3 2 27" xfId="38773"/>
    <cellStyle name="RIGs linked cells 4 2 3 2 28" xfId="38774"/>
    <cellStyle name="RIGs linked cells 4 2 3 2 29" xfId="38775"/>
    <cellStyle name="RIGs linked cells 4 2 3 2 3" xfId="38776"/>
    <cellStyle name="RIGs linked cells 4 2 3 2 30" xfId="38777"/>
    <cellStyle name="RIGs linked cells 4 2 3 2 31" xfId="38778"/>
    <cellStyle name="RIGs linked cells 4 2 3 2 32" xfId="38779"/>
    <cellStyle name="RIGs linked cells 4 2 3 2 33" xfId="38780"/>
    <cellStyle name="RIGs linked cells 4 2 3 2 34" xfId="38781"/>
    <cellStyle name="RIGs linked cells 4 2 3 2 4" xfId="38782"/>
    <cellStyle name="RIGs linked cells 4 2 3 2 5" xfId="38783"/>
    <cellStyle name="RIGs linked cells 4 2 3 2 6" xfId="38784"/>
    <cellStyle name="RIGs linked cells 4 2 3 2 7" xfId="38785"/>
    <cellStyle name="RIGs linked cells 4 2 3 2 8" xfId="38786"/>
    <cellStyle name="RIGs linked cells 4 2 3 2 9" xfId="38787"/>
    <cellStyle name="RIGs linked cells 4 2 3 20" xfId="38788"/>
    <cellStyle name="RIGs linked cells 4 2 3 21" xfId="38789"/>
    <cellStyle name="RIGs linked cells 4 2 3 22" xfId="38790"/>
    <cellStyle name="RIGs linked cells 4 2 3 23" xfId="38791"/>
    <cellStyle name="RIGs linked cells 4 2 3 24" xfId="38792"/>
    <cellStyle name="RIGs linked cells 4 2 3 25" xfId="38793"/>
    <cellStyle name="RIGs linked cells 4 2 3 26" xfId="38794"/>
    <cellStyle name="RIGs linked cells 4 2 3 27" xfId="38795"/>
    <cellStyle name="RIGs linked cells 4 2 3 28" xfId="38796"/>
    <cellStyle name="RIGs linked cells 4 2 3 29" xfId="38797"/>
    <cellStyle name="RIGs linked cells 4 2 3 3" xfId="38798"/>
    <cellStyle name="RIGs linked cells 4 2 3 3 10" xfId="38799"/>
    <cellStyle name="RIGs linked cells 4 2 3 3 11" xfId="38800"/>
    <cellStyle name="RIGs linked cells 4 2 3 3 12" xfId="38801"/>
    <cellStyle name="RIGs linked cells 4 2 3 3 13" xfId="38802"/>
    <cellStyle name="RIGs linked cells 4 2 3 3 2" xfId="38803"/>
    <cellStyle name="RIGs linked cells 4 2 3 3 3" xfId="38804"/>
    <cellStyle name="RIGs linked cells 4 2 3 3 4" xfId="38805"/>
    <cellStyle name="RIGs linked cells 4 2 3 3 5" xfId="38806"/>
    <cellStyle name="RIGs linked cells 4 2 3 3 6" xfId="38807"/>
    <cellStyle name="RIGs linked cells 4 2 3 3 7" xfId="38808"/>
    <cellStyle name="RIGs linked cells 4 2 3 3 8" xfId="38809"/>
    <cellStyle name="RIGs linked cells 4 2 3 3 9" xfId="38810"/>
    <cellStyle name="RIGs linked cells 4 2 3 30" xfId="38811"/>
    <cellStyle name="RIGs linked cells 4 2 3 31" xfId="38812"/>
    <cellStyle name="RIGs linked cells 4 2 3 32" xfId="38813"/>
    <cellStyle name="RIGs linked cells 4 2 3 33" xfId="38814"/>
    <cellStyle name="RIGs linked cells 4 2 3 34" xfId="38815"/>
    <cellStyle name="RIGs linked cells 4 2 3 35" xfId="38816"/>
    <cellStyle name="RIGs linked cells 4 2 3 4" xfId="38817"/>
    <cellStyle name="RIGs linked cells 4 2 3 5" xfId="38818"/>
    <cellStyle name="RIGs linked cells 4 2 3 6" xfId="38819"/>
    <cellStyle name="RIGs linked cells 4 2 3 7" xfId="38820"/>
    <cellStyle name="RIGs linked cells 4 2 3 8" xfId="38821"/>
    <cellStyle name="RIGs linked cells 4 2 3 9" xfId="38822"/>
    <cellStyle name="RIGs linked cells 4 2 3_4 28 1_Asst_Health_Crit_AllTO_RIIO_20110714pm" xfId="38823"/>
    <cellStyle name="RIGs linked cells 4 2 30" xfId="38824"/>
    <cellStyle name="RIGs linked cells 4 2 31" xfId="38825"/>
    <cellStyle name="RIGs linked cells 4 2 32" xfId="38826"/>
    <cellStyle name="RIGs linked cells 4 2 33" xfId="38827"/>
    <cellStyle name="RIGs linked cells 4 2 34" xfId="38828"/>
    <cellStyle name="RIGs linked cells 4 2 35" xfId="38829"/>
    <cellStyle name="RIGs linked cells 4 2 36" xfId="38830"/>
    <cellStyle name="RIGs linked cells 4 2 37" xfId="38831"/>
    <cellStyle name="RIGs linked cells 4 2 38" xfId="38832"/>
    <cellStyle name="RIGs linked cells 4 2 39" xfId="38833"/>
    <cellStyle name="RIGs linked cells 4 2 4" xfId="38834"/>
    <cellStyle name="RIGs linked cells 4 2 4 10" xfId="38835"/>
    <cellStyle name="RIGs linked cells 4 2 4 11" xfId="38836"/>
    <cellStyle name="RIGs linked cells 4 2 4 12" xfId="38837"/>
    <cellStyle name="RIGs linked cells 4 2 4 13" xfId="38838"/>
    <cellStyle name="RIGs linked cells 4 2 4 14" xfId="38839"/>
    <cellStyle name="RIGs linked cells 4 2 4 15" xfId="38840"/>
    <cellStyle name="RIGs linked cells 4 2 4 16" xfId="38841"/>
    <cellStyle name="RIGs linked cells 4 2 4 17" xfId="38842"/>
    <cellStyle name="RIGs linked cells 4 2 4 18" xfId="38843"/>
    <cellStyle name="RIGs linked cells 4 2 4 19" xfId="38844"/>
    <cellStyle name="RIGs linked cells 4 2 4 2" xfId="38845"/>
    <cellStyle name="RIGs linked cells 4 2 4 2 10" xfId="38846"/>
    <cellStyle name="RIGs linked cells 4 2 4 2 11" xfId="38847"/>
    <cellStyle name="RIGs linked cells 4 2 4 2 12" xfId="38848"/>
    <cellStyle name="RIGs linked cells 4 2 4 2 13" xfId="38849"/>
    <cellStyle name="RIGs linked cells 4 2 4 2 2" xfId="38850"/>
    <cellStyle name="RIGs linked cells 4 2 4 2 3" xfId="38851"/>
    <cellStyle name="RIGs linked cells 4 2 4 2 4" xfId="38852"/>
    <cellStyle name="RIGs linked cells 4 2 4 2 5" xfId="38853"/>
    <cellStyle name="RIGs linked cells 4 2 4 2 6" xfId="38854"/>
    <cellStyle name="RIGs linked cells 4 2 4 2 7" xfId="38855"/>
    <cellStyle name="RIGs linked cells 4 2 4 2 8" xfId="38856"/>
    <cellStyle name="RIGs linked cells 4 2 4 2 9" xfId="38857"/>
    <cellStyle name="RIGs linked cells 4 2 4 20" xfId="38858"/>
    <cellStyle name="RIGs linked cells 4 2 4 21" xfId="38859"/>
    <cellStyle name="RIGs linked cells 4 2 4 22" xfId="38860"/>
    <cellStyle name="RIGs linked cells 4 2 4 23" xfId="38861"/>
    <cellStyle name="RIGs linked cells 4 2 4 24" xfId="38862"/>
    <cellStyle name="RIGs linked cells 4 2 4 25" xfId="38863"/>
    <cellStyle name="RIGs linked cells 4 2 4 26" xfId="38864"/>
    <cellStyle name="RIGs linked cells 4 2 4 27" xfId="38865"/>
    <cellStyle name="RIGs linked cells 4 2 4 28" xfId="38866"/>
    <cellStyle name="RIGs linked cells 4 2 4 29" xfId="38867"/>
    <cellStyle name="RIGs linked cells 4 2 4 3" xfId="38868"/>
    <cellStyle name="RIGs linked cells 4 2 4 30" xfId="38869"/>
    <cellStyle name="RIGs linked cells 4 2 4 31" xfId="38870"/>
    <cellStyle name="RIGs linked cells 4 2 4 32" xfId="38871"/>
    <cellStyle name="RIGs linked cells 4 2 4 33" xfId="38872"/>
    <cellStyle name="RIGs linked cells 4 2 4 34" xfId="38873"/>
    <cellStyle name="RIGs linked cells 4 2 4 4" xfId="38874"/>
    <cellStyle name="RIGs linked cells 4 2 4 5" xfId="38875"/>
    <cellStyle name="RIGs linked cells 4 2 4 6" xfId="38876"/>
    <cellStyle name="RIGs linked cells 4 2 4 7" xfId="38877"/>
    <cellStyle name="RIGs linked cells 4 2 4 8" xfId="38878"/>
    <cellStyle name="RIGs linked cells 4 2 4 9" xfId="38879"/>
    <cellStyle name="RIGs linked cells 4 2 5" xfId="38880"/>
    <cellStyle name="RIGs linked cells 4 2 5 10" xfId="38881"/>
    <cellStyle name="RIGs linked cells 4 2 5 11" xfId="38882"/>
    <cellStyle name="RIGs linked cells 4 2 5 12" xfId="38883"/>
    <cellStyle name="RIGs linked cells 4 2 5 13" xfId="38884"/>
    <cellStyle name="RIGs linked cells 4 2 5 14" xfId="38885"/>
    <cellStyle name="RIGs linked cells 4 2 5 15" xfId="38886"/>
    <cellStyle name="RIGs linked cells 4 2 5 16" xfId="38887"/>
    <cellStyle name="RIGs linked cells 4 2 5 17" xfId="38888"/>
    <cellStyle name="RIGs linked cells 4 2 5 18" xfId="38889"/>
    <cellStyle name="RIGs linked cells 4 2 5 19" xfId="38890"/>
    <cellStyle name="RIGs linked cells 4 2 5 2" xfId="38891"/>
    <cellStyle name="RIGs linked cells 4 2 5 2 10" xfId="38892"/>
    <cellStyle name="RIGs linked cells 4 2 5 2 11" xfId="38893"/>
    <cellStyle name="RIGs linked cells 4 2 5 2 12" xfId="38894"/>
    <cellStyle name="RIGs linked cells 4 2 5 2 13" xfId="38895"/>
    <cellStyle name="RIGs linked cells 4 2 5 2 2" xfId="38896"/>
    <cellStyle name="RIGs linked cells 4 2 5 2 3" xfId="38897"/>
    <cellStyle name="RIGs linked cells 4 2 5 2 4" xfId="38898"/>
    <cellStyle name="RIGs linked cells 4 2 5 2 5" xfId="38899"/>
    <cellStyle name="RIGs linked cells 4 2 5 2 6" xfId="38900"/>
    <cellStyle name="RIGs linked cells 4 2 5 2 7" xfId="38901"/>
    <cellStyle name="RIGs linked cells 4 2 5 2 8" xfId="38902"/>
    <cellStyle name="RIGs linked cells 4 2 5 2 9" xfId="38903"/>
    <cellStyle name="RIGs linked cells 4 2 5 20" xfId="38904"/>
    <cellStyle name="RIGs linked cells 4 2 5 21" xfId="38905"/>
    <cellStyle name="RIGs linked cells 4 2 5 22" xfId="38906"/>
    <cellStyle name="RIGs linked cells 4 2 5 23" xfId="38907"/>
    <cellStyle name="RIGs linked cells 4 2 5 24" xfId="38908"/>
    <cellStyle name="RIGs linked cells 4 2 5 25" xfId="38909"/>
    <cellStyle name="RIGs linked cells 4 2 5 26" xfId="38910"/>
    <cellStyle name="RIGs linked cells 4 2 5 27" xfId="38911"/>
    <cellStyle name="RIGs linked cells 4 2 5 28" xfId="38912"/>
    <cellStyle name="RIGs linked cells 4 2 5 29" xfId="38913"/>
    <cellStyle name="RIGs linked cells 4 2 5 3" xfId="38914"/>
    <cellStyle name="RIGs linked cells 4 2 5 30" xfId="38915"/>
    <cellStyle name="RIGs linked cells 4 2 5 31" xfId="38916"/>
    <cellStyle name="RIGs linked cells 4 2 5 32" xfId="38917"/>
    <cellStyle name="RIGs linked cells 4 2 5 33" xfId="38918"/>
    <cellStyle name="RIGs linked cells 4 2 5 34" xfId="38919"/>
    <cellStyle name="RIGs linked cells 4 2 5 4" xfId="38920"/>
    <cellStyle name="RIGs linked cells 4 2 5 5" xfId="38921"/>
    <cellStyle name="RIGs linked cells 4 2 5 6" xfId="38922"/>
    <cellStyle name="RIGs linked cells 4 2 5 7" xfId="38923"/>
    <cellStyle name="RIGs linked cells 4 2 5 8" xfId="38924"/>
    <cellStyle name="RIGs linked cells 4 2 5 9" xfId="38925"/>
    <cellStyle name="RIGs linked cells 4 2 6" xfId="38926"/>
    <cellStyle name="RIGs linked cells 4 2 6 10" xfId="38927"/>
    <cellStyle name="RIGs linked cells 4 2 6 11" xfId="38928"/>
    <cellStyle name="RIGs linked cells 4 2 6 12" xfId="38929"/>
    <cellStyle name="RIGs linked cells 4 2 6 13" xfId="38930"/>
    <cellStyle name="RIGs linked cells 4 2 6 2" xfId="38931"/>
    <cellStyle name="RIGs linked cells 4 2 6 3" xfId="38932"/>
    <cellStyle name="RIGs linked cells 4 2 6 4" xfId="38933"/>
    <cellStyle name="RIGs linked cells 4 2 6 5" xfId="38934"/>
    <cellStyle name="RIGs linked cells 4 2 6 6" xfId="38935"/>
    <cellStyle name="RIGs linked cells 4 2 6 7" xfId="38936"/>
    <cellStyle name="RIGs linked cells 4 2 6 8" xfId="38937"/>
    <cellStyle name="RIGs linked cells 4 2 6 9" xfId="38938"/>
    <cellStyle name="RIGs linked cells 4 2 7" xfId="38939"/>
    <cellStyle name="RIGs linked cells 4 2 8" xfId="38940"/>
    <cellStyle name="RIGs linked cells 4 2 9" xfId="38941"/>
    <cellStyle name="RIGs linked cells 4 2_3.15 Additional Data" xfId="42413"/>
    <cellStyle name="RIGs linked cells 4 20" xfId="38942"/>
    <cellStyle name="RIGs linked cells 4 21" xfId="38943"/>
    <cellStyle name="RIGs linked cells 4 22" xfId="38944"/>
    <cellStyle name="RIGs linked cells 4 23" xfId="38945"/>
    <cellStyle name="RIGs linked cells 4 24" xfId="38946"/>
    <cellStyle name="RIGs linked cells 4 25" xfId="38947"/>
    <cellStyle name="RIGs linked cells 4 26" xfId="38948"/>
    <cellStyle name="RIGs linked cells 4 27" xfId="38949"/>
    <cellStyle name="RIGs linked cells 4 28" xfId="38950"/>
    <cellStyle name="RIGs linked cells 4 29" xfId="38951"/>
    <cellStyle name="RIGs linked cells 4 3" xfId="38952"/>
    <cellStyle name="RIGs linked cells 4 3 10" xfId="38953"/>
    <cellStyle name="RIGs linked cells 4 3 11" xfId="38954"/>
    <cellStyle name="RIGs linked cells 4 3 12" xfId="38955"/>
    <cellStyle name="RIGs linked cells 4 3 13" xfId="38956"/>
    <cellStyle name="RIGs linked cells 4 3 14" xfId="38957"/>
    <cellStyle name="RIGs linked cells 4 3 15" xfId="38958"/>
    <cellStyle name="RIGs linked cells 4 3 16" xfId="38959"/>
    <cellStyle name="RIGs linked cells 4 3 17" xfId="38960"/>
    <cellStyle name="RIGs linked cells 4 3 18" xfId="38961"/>
    <cellStyle name="RIGs linked cells 4 3 19" xfId="38962"/>
    <cellStyle name="RIGs linked cells 4 3 2" xfId="38963"/>
    <cellStyle name="RIGs linked cells 4 3 2 10" xfId="38964"/>
    <cellStyle name="RIGs linked cells 4 3 2 11" xfId="38965"/>
    <cellStyle name="RIGs linked cells 4 3 2 12" xfId="38966"/>
    <cellStyle name="RIGs linked cells 4 3 2 13" xfId="38967"/>
    <cellStyle name="RIGs linked cells 4 3 2 14" xfId="38968"/>
    <cellStyle name="RIGs linked cells 4 3 2 15" xfId="38969"/>
    <cellStyle name="RIGs linked cells 4 3 2 16" xfId="38970"/>
    <cellStyle name="RIGs linked cells 4 3 2 17" xfId="38971"/>
    <cellStyle name="RIGs linked cells 4 3 2 18" xfId="38972"/>
    <cellStyle name="RIGs linked cells 4 3 2 19" xfId="38973"/>
    <cellStyle name="RIGs linked cells 4 3 2 2" xfId="38974"/>
    <cellStyle name="RIGs linked cells 4 3 2 2 10" xfId="38975"/>
    <cellStyle name="RIGs linked cells 4 3 2 2 11" xfId="38976"/>
    <cellStyle name="RIGs linked cells 4 3 2 2 12" xfId="38977"/>
    <cellStyle name="RIGs linked cells 4 3 2 2 13" xfId="38978"/>
    <cellStyle name="RIGs linked cells 4 3 2 2 2" xfId="38979"/>
    <cellStyle name="RIGs linked cells 4 3 2 2 3" xfId="38980"/>
    <cellStyle name="RIGs linked cells 4 3 2 2 4" xfId="38981"/>
    <cellStyle name="RIGs linked cells 4 3 2 2 5" xfId="38982"/>
    <cellStyle name="RIGs linked cells 4 3 2 2 6" xfId="38983"/>
    <cellStyle name="RIGs linked cells 4 3 2 2 7" xfId="38984"/>
    <cellStyle name="RIGs linked cells 4 3 2 2 8" xfId="38985"/>
    <cellStyle name="RIGs linked cells 4 3 2 2 9" xfId="38986"/>
    <cellStyle name="RIGs linked cells 4 3 2 20" xfId="38987"/>
    <cellStyle name="RIGs linked cells 4 3 2 21" xfId="38988"/>
    <cellStyle name="RIGs linked cells 4 3 2 22" xfId="38989"/>
    <cellStyle name="RIGs linked cells 4 3 2 23" xfId="38990"/>
    <cellStyle name="RIGs linked cells 4 3 2 24" xfId="38991"/>
    <cellStyle name="RIGs linked cells 4 3 2 25" xfId="38992"/>
    <cellStyle name="RIGs linked cells 4 3 2 26" xfId="38993"/>
    <cellStyle name="RIGs linked cells 4 3 2 27" xfId="38994"/>
    <cellStyle name="RIGs linked cells 4 3 2 28" xfId="38995"/>
    <cellStyle name="RIGs linked cells 4 3 2 29" xfId="38996"/>
    <cellStyle name="RIGs linked cells 4 3 2 3" xfId="38997"/>
    <cellStyle name="RIGs linked cells 4 3 2 30" xfId="38998"/>
    <cellStyle name="RIGs linked cells 4 3 2 31" xfId="38999"/>
    <cellStyle name="RIGs linked cells 4 3 2 32" xfId="39000"/>
    <cellStyle name="RIGs linked cells 4 3 2 33" xfId="39001"/>
    <cellStyle name="RIGs linked cells 4 3 2 34" xfId="39002"/>
    <cellStyle name="RIGs linked cells 4 3 2 4" xfId="39003"/>
    <cellStyle name="RIGs linked cells 4 3 2 5" xfId="39004"/>
    <cellStyle name="RIGs linked cells 4 3 2 6" xfId="39005"/>
    <cellStyle name="RIGs linked cells 4 3 2 7" xfId="39006"/>
    <cellStyle name="RIGs linked cells 4 3 2 8" xfId="39007"/>
    <cellStyle name="RIGs linked cells 4 3 2 9" xfId="39008"/>
    <cellStyle name="RIGs linked cells 4 3 20" xfId="39009"/>
    <cellStyle name="RIGs linked cells 4 3 21" xfId="39010"/>
    <cellStyle name="RIGs linked cells 4 3 22" xfId="39011"/>
    <cellStyle name="RIGs linked cells 4 3 23" xfId="39012"/>
    <cellStyle name="RIGs linked cells 4 3 24" xfId="39013"/>
    <cellStyle name="RIGs linked cells 4 3 25" xfId="39014"/>
    <cellStyle name="RIGs linked cells 4 3 26" xfId="39015"/>
    <cellStyle name="RIGs linked cells 4 3 27" xfId="39016"/>
    <cellStyle name="RIGs linked cells 4 3 28" xfId="39017"/>
    <cellStyle name="RIGs linked cells 4 3 29" xfId="39018"/>
    <cellStyle name="RIGs linked cells 4 3 3" xfId="39019"/>
    <cellStyle name="RIGs linked cells 4 3 3 10" xfId="39020"/>
    <cellStyle name="RIGs linked cells 4 3 3 11" xfId="39021"/>
    <cellStyle name="RIGs linked cells 4 3 3 12" xfId="39022"/>
    <cellStyle name="RIGs linked cells 4 3 3 13" xfId="39023"/>
    <cellStyle name="RIGs linked cells 4 3 3 2" xfId="39024"/>
    <cellStyle name="RIGs linked cells 4 3 3 3" xfId="39025"/>
    <cellStyle name="RIGs linked cells 4 3 3 4" xfId="39026"/>
    <cellStyle name="RIGs linked cells 4 3 3 5" xfId="39027"/>
    <cellStyle name="RIGs linked cells 4 3 3 6" xfId="39028"/>
    <cellStyle name="RIGs linked cells 4 3 3 7" xfId="39029"/>
    <cellStyle name="RIGs linked cells 4 3 3 8" xfId="39030"/>
    <cellStyle name="RIGs linked cells 4 3 3 9" xfId="39031"/>
    <cellStyle name="RIGs linked cells 4 3 30" xfId="39032"/>
    <cellStyle name="RIGs linked cells 4 3 31" xfId="39033"/>
    <cellStyle name="RIGs linked cells 4 3 32" xfId="39034"/>
    <cellStyle name="RIGs linked cells 4 3 33" xfId="39035"/>
    <cellStyle name="RIGs linked cells 4 3 34" xfId="39036"/>
    <cellStyle name="RIGs linked cells 4 3 35" xfId="39037"/>
    <cellStyle name="RIGs linked cells 4 3 4" xfId="39038"/>
    <cellStyle name="RIGs linked cells 4 3 5" xfId="39039"/>
    <cellStyle name="RIGs linked cells 4 3 6" xfId="39040"/>
    <cellStyle name="RIGs linked cells 4 3 7" xfId="39041"/>
    <cellStyle name="RIGs linked cells 4 3 8" xfId="39042"/>
    <cellStyle name="RIGs linked cells 4 3 9" xfId="39043"/>
    <cellStyle name="RIGs linked cells 4 3_4 28 1_Asst_Health_Crit_AllTO_RIIO_20110714pm" xfId="39044"/>
    <cellStyle name="RIGs linked cells 4 30" xfId="39045"/>
    <cellStyle name="RIGs linked cells 4 31" xfId="39046"/>
    <cellStyle name="RIGs linked cells 4 32" xfId="39047"/>
    <cellStyle name="RIGs linked cells 4 33" xfId="39048"/>
    <cellStyle name="RIGs linked cells 4 34" xfId="39049"/>
    <cellStyle name="RIGs linked cells 4 35" xfId="39050"/>
    <cellStyle name="RIGs linked cells 4 36" xfId="39051"/>
    <cellStyle name="RIGs linked cells 4 37" xfId="39052"/>
    <cellStyle name="RIGs linked cells 4 38" xfId="39053"/>
    <cellStyle name="RIGs linked cells 4 39" xfId="39054"/>
    <cellStyle name="RIGs linked cells 4 4" xfId="39055"/>
    <cellStyle name="RIGs linked cells 4 4 10" xfId="39056"/>
    <cellStyle name="RIGs linked cells 4 4 11" xfId="39057"/>
    <cellStyle name="RIGs linked cells 4 4 12" xfId="39058"/>
    <cellStyle name="RIGs linked cells 4 4 13" xfId="39059"/>
    <cellStyle name="RIGs linked cells 4 4 14" xfId="39060"/>
    <cellStyle name="RIGs linked cells 4 4 15" xfId="39061"/>
    <cellStyle name="RIGs linked cells 4 4 16" xfId="39062"/>
    <cellStyle name="RIGs linked cells 4 4 17" xfId="39063"/>
    <cellStyle name="RIGs linked cells 4 4 18" xfId="39064"/>
    <cellStyle name="RIGs linked cells 4 4 19" xfId="39065"/>
    <cellStyle name="RIGs linked cells 4 4 2" xfId="39066"/>
    <cellStyle name="RIGs linked cells 4 4 2 10" xfId="39067"/>
    <cellStyle name="RIGs linked cells 4 4 2 11" xfId="39068"/>
    <cellStyle name="RIGs linked cells 4 4 2 12" xfId="39069"/>
    <cellStyle name="RIGs linked cells 4 4 2 13" xfId="39070"/>
    <cellStyle name="RIGs linked cells 4 4 2 2" xfId="39071"/>
    <cellStyle name="RIGs linked cells 4 4 2 3" xfId="39072"/>
    <cellStyle name="RIGs linked cells 4 4 2 4" xfId="39073"/>
    <cellStyle name="RIGs linked cells 4 4 2 5" xfId="39074"/>
    <cellStyle name="RIGs linked cells 4 4 2 6" xfId="39075"/>
    <cellStyle name="RIGs linked cells 4 4 2 7" xfId="39076"/>
    <cellStyle name="RIGs linked cells 4 4 2 8" xfId="39077"/>
    <cellStyle name="RIGs linked cells 4 4 2 9" xfId="39078"/>
    <cellStyle name="RIGs linked cells 4 4 20" xfId="39079"/>
    <cellStyle name="RIGs linked cells 4 4 21" xfId="39080"/>
    <cellStyle name="RIGs linked cells 4 4 22" xfId="39081"/>
    <cellStyle name="RIGs linked cells 4 4 23" xfId="39082"/>
    <cellStyle name="RIGs linked cells 4 4 24" xfId="39083"/>
    <cellStyle name="RIGs linked cells 4 4 25" xfId="39084"/>
    <cellStyle name="RIGs linked cells 4 4 26" xfId="39085"/>
    <cellStyle name="RIGs linked cells 4 4 27" xfId="39086"/>
    <cellStyle name="RIGs linked cells 4 4 28" xfId="39087"/>
    <cellStyle name="RIGs linked cells 4 4 29" xfId="39088"/>
    <cellStyle name="RIGs linked cells 4 4 3" xfId="39089"/>
    <cellStyle name="RIGs linked cells 4 4 30" xfId="39090"/>
    <cellStyle name="RIGs linked cells 4 4 31" xfId="39091"/>
    <cellStyle name="RIGs linked cells 4 4 32" xfId="39092"/>
    <cellStyle name="RIGs linked cells 4 4 33" xfId="39093"/>
    <cellStyle name="RIGs linked cells 4 4 34" xfId="39094"/>
    <cellStyle name="RIGs linked cells 4 4 4" xfId="39095"/>
    <cellStyle name="RIGs linked cells 4 4 5" xfId="39096"/>
    <cellStyle name="RIGs linked cells 4 4 6" xfId="39097"/>
    <cellStyle name="RIGs linked cells 4 4 7" xfId="39098"/>
    <cellStyle name="RIGs linked cells 4 4 8" xfId="39099"/>
    <cellStyle name="RIGs linked cells 4 4 9" xfId="39100"/>
    <cellStyle name="RIGs linked cells 4 5" xfId="39101"/>
    <cellStyle name="RIGs linked cells 4 5 10" xfId="39102"/>
    <cellStyle name="RIGs linked cells 4 5 11" xfId="39103"/>
    <cellStyle name="RIGs linked cells 4 5 12" xfId="39104"/>
    <cellStyle name="RIGs linked cells 4 5 13" xfId="39105"/>
    <cellStyle name="RIGs linked cells 4 5 14" xfId="39106"/>
    <cellStyle name="RIGs linked cells 4 5 15" xfId="39107"/>
    <cellStyle name="RIGs linked cells 4 5 16" xfId="39108"/>
    <cellStyle name="RIGs linked cells 4 5 17" xfId="39109"/>
    <cellStyle name="RIGs linked cells 4 5 18" xfId="39110"/>
    <cellStyle name="RIGs linked cells 4 5 19" xfId="39111"/>
    <cellStyle name="RIGs linked cells 4 5 2" xfId="39112"/>
    <cellStyle name="RIGs linked cells 4 5 2 10" xfId="39113"/>
    <cellStyle name="RIGs linked cells 4 5 2 11" xfId="39114"/>
    <cellStyle name="RIGs linked cells 4 5 2 12" xfId="39115"/>
    <cellStyle name="RIGs linked cells 4 5 2 13" xfId="39116"/>
    <cellStyle name="RIGs linked cells 4 5 2 2" xfId="39117"/>
    <cellStyle name="RIGs linked cells 4 5 2 3" xfId="39118"/>
    <cellStyle name="RIGs linked cells 4 5 2 4" xfId="39119"/>
    <cellStyle name="RIGs linked cells 4 5 2 5" xfId="39120"/>
    <cellStyle name="RIGs linked cells 4 5 2 6" xfId="39121"/>
    <cellStyle name="RIGs linked cells 4 5 2 7" xfId="39122"/>
    <cellStyle name="RIGs linked cells 4 5 2 8" xfId="39123"/>
    <cellStyle name="RIGs linked cells 4 5 2 9" xfId="39124"/>
    <cellStyle name="RIGs linked cells 4 5 20" xfId="39125"/>
    <cellStyle name="RIGs linked cells 4 5 21" xfId="39126"/>
    <cellStyle name="RIGs linked cells 4 5 22" xfId="39127"/>
    <cellStyle name="RIGs linked cells 4 5 23" xfId="39128"/>
    <cellStyle name="RIGs linked cells 4 5 24" xfId="39129"/>
    <cellStyle name="RIGs linked cells 4 5 25" xfId="39130"/>
    <cellStyle name="RIGs linked cells 4 5 26" xfId="39131"/>
    <cellStyle name="RIGs linked cells 4 5 27" xfId="39132"/>
    <cellStyle name="RIGs linked cells 4 5 28" xfId="39133"/>
    <cellStyle name="RIGs linked cells 4 5 29" xfId="39134"/>
    <cellStyle name="RIGs linked cells 4 5 3" xfId="39135"/>
    <cellStyle name="RIGs linked cells 4 5 30" xfId="39136"/>
    <cellStyle name="RIGs linked cells 4 5 31" xfId="39137"/>
    <cellStyle name="RIGs linked cells 4 5 32" xfId="39138"/>
    <cellStyle name="RIGs linked cells 4 5 33" xfId="39139"/>
    <cellStyle name="RIGs linked cells 4 5 34" xfId="39140"/>
    <cellStyle name="RIGs linked cells 4 5 4" xfId="39141"/>
    <cellStyle name="RIGs linked cells 4 5 5" xfId="39142"/>
    <cellStyle name="RIGs linked cells 4 5 6" xfId="39143"/>
    <cellStyle name="RIGs linked cells 4 5 7" xfId="39144"/>
    <cellStyle name="RIGs linked cells 4 5 8" xfId="39145"/>
    <cellStyle name="RIGs linked cells 4 5 9" xfId="39146"/>
    <cellStyle name="RIGs linked cells 4 6" xfId="39147"/>
    <cellStyle name="RIGs linked cells 4 6 10" xfId="39148"/>
    <cellStyle name="RIGs linked cells 4 6 11" xfId="39149"/>
    <cellStyle name="RIGs linked cells 4 6 12" xfId="39150"/>
    <cellStyle name="RIGs linked cells 4 6 13" xfId="39151"/>
    <cellStyle name="RIGs linked cells 4 6 2" xfId="39152"/>
    <cellStyle name="RIGs linked cells 4 6 3" xfId="39153"/>
    <cellStyle name="RIGs linked cells 4 6 4" xfId="39154"/>
    <cellStyle name="RIGs linked cells 4 6 5" xfId="39155"/>
    <cellStyle name="RIGs linked cells 4 6 6" xfId="39156"/>
    <cellStyle name="RIGs linked cells 4 6 7" xfId="39157"/>
    <cellStyle name="RIGs linked cells 4 6 8" xfId="39158"/>
    <cellStyle name="RIGs linked cells 4 6 9" xfId="39159"/>
    <cellStyle name="RIGs linked cells 4 7" xfId="39160"/>
    <cellStyle name="RIGs linked cells 4 8" xfId="39161"/>
    <cellStyle name="RIGs linked cells 4 9" xfId="39162"/>
    <cellStyle name="RIGs linked cells 4_1.3s Accounting C Costs Scots" xfId="39163"/>
    <cellStyle name="RIGs linked cells 40" xfId="39164"/>
    <cellStyle name="RIGs linked cells 41" xfId="39165"/>
    <cellStyle name="RIGs linked cells 42" xfId="39166"/>
    <cellStyle name="RIGs linked cells 43" xfId="39167"/>
    <cellStyle name="RIGs linked cells 44" xfId="39168"/>
    <cellStyle name="RIGs linked cells 45" xfId="39169"/>
    <cellStyle name="RIGs linked cells 46" xfId="39170"/>
    <cellStyle name="RIGs linked cells 46 2" xfId="39171"/>
    <cellStyle name="RIGs linked cells 46 2 2" xfId="39172"/>
    <cellStyle name="RIGs linked cells 5" xfId="39173"/>
    <cellStyle name="RIGs linked cells 5 10" xfId="39174"/>
    <cellStyle name="RIGs linked cells 5 11" xfId="39175"/>
    <cellStyle name="RIGs linked cells 5 12" xfId="39176"/>
    <cellStyle name="RIGs linked cells 5 13" xfId="39177"/>
    <cellStyle name="RIGs linked cells 5 14" xfId="39178"/>
    <cellStyle name="RIGs linked cells 5 15" xfId="39179"/>
    <cellStyle name="RIGs linked cells 5 16" xfId="39180"/>
    <cellStyle name="RIGs linked cells 5 17" xfId="39181"/>
    <cellStyle name="RIGs linked cells 5 18" xfId="39182"/>
    <cellStyle name="RIGs linked cells 5 19" xfId="39183"/>
    <cellStyle name="RIGs linked cells 5 2" xfId="39184"/>
    <cellStyle name="RIGs linked cells 5 2 10" xfId="39185"/>
    <cellStyle name="RIGs linked cells 5 2 11" xfId="39186"/>
    <cellStyle name="RIGs linked cells 5 2 12" xfId="39187"/>
    <cellStyle name="RIGs linked cells 5 2 13" xfId="39188"/>
    <cellStyle name="RIGs linked cells 5 2 14" xfId="39189"/>
    <cellStyle name="RIGs linked cells 5 2 15" xfId="39190"/>
    <cellStyle name="RIGs linked cells 5 2 16" xfId="39191"/>
    <cellStyle name="RIGs linked cells 5 2 17" xfId="39192"/>
    <cellStyle name="RIGs linked cells 5 2 18" xfId="39193"/>
    <cellStyle name="RIGs linked cells 5 2 19" xfId="39194"/>
    <cellStyle name="RIGs linked cells 5 2 2" xfId="39195"/>
    <cellStyle name="RIGs linked cells 5 2 2 10" xfId="39196"/>
    <cellStyle name="RIGs linked cells 5 2 2 11" xfId="39197"/>
    <cellStyle name="RIGs linked cells 5 2 2 12" xfId="39198"/>
    <cellStyle name="RIGs linked cells 5 2 2 13" xfId="39199"/>
    <cellStyle name="RIGs linked cells 5 2 2 14" xfId="39200"/>
    <cellStyle name="RIGs linked cells 5 2 2 15" xfId="39201"/>
    <cellStyle name="RIGs linked cells 5 2 2 16" xfId="39202"/>
    <cellStyle name="RIGs linked cells 5 2 2 17" xfId="39203"/>
    <cellStyle name="RIGs linked cells 5 2 2 18" xfId="39204"/>
    <cellStyle name="RIGs linked cells 5 2 2 19" xfId="39205"/>
    <cellStyle name="RIGs linked cells 5 2 2 2" xfId="39206"/>
    <cellStyle name="RIGs linked cells 5 2 2 2 10" xfId="39207"/>
    <cellStyle name="RIGs linked cells 5 2 2 2 11" xfId="39208"/>
    <cellStyle name="RIGs linked cells 5 2 2 2 12" xfId="39209"/>
    <cellStyle name="RIGs linked cells 5 2 2 2 13" xfId="39210"/>
    <cellStyle name="RIGs linked cells 5 2 2 2 2" xfId="39211"/>
    <cellStyle name="RIGs linked cells 5 2 2 2 3" xfId="39212"/>
    <cellStyle name="RIGs linked cells 5 2 2 2 4" xfId="39213"/>
    <cellStyle name="RIGs linked cells 5 2 2 2 5" xfId="39214"/>
    <cellStyle name="RIGs linked cells 5 2 2 2 6" xfId="39215"/>
    <cellStyle name="RIGs linked cells 5 2 2 2 7" xfId="39216"/>
    <cellStyle name="RIGs linked cells 5 2 2 2 8" xfId="39217"/>
    <cellStyle name="RIGs linked cells 5 2 2 2 9" xfId="39218"/>
    <cellStyle name="RIGs linked cells 5 2 2 20" xfId="39219"/>
    <cellStyle name="RIGs linked cells 5 2 2 21" xfId="39220"/>
    <cellStyle name="RIGs linked cells 5 2 2 22" xfId="39221"/>
    <cellStyle name="RIGs linked cells 5 2 2 23" xfId="39222"/>
    <cellStyle name="RIGs linked cells 5 2 2 24" xfId="39223"/>
    <cellStyle name="RIGs linked cells 5 2 2 25" xfId="39224"/>
    <cellStyle name="RIGs linked cells 5 2 2 26" xfId="39225"/>
    <cellStyle name="RIGs linked cells 5 2 2 27" xfId="39226"/>
    <cellStyle name="RIGs linked cells 5 2 2 28" xfId="39227"/>
    <cellStyle name="RIGs linked cells 5 2 2 29" xfId="39228"/>
    <cellStyle name="RIGs linked cells 5 2 2 3" xfId="39229"/>
    <cellStyle name="RIGs linked cells 5 2 2 30" xfId="39230"/>
    <cellStyle name="RIGs linked cells 5 2 2 31" xfId="39231"/>
    <cellStyle name="RIGs linked cells 5 2 2 32" xfId="39232"/>
    <cellStyle name="RIGs linked cells 5 2 2 33" xfId="39233"/>
    <cellStyle name="RIGs linked cells 5 2 2 34" xfId="39234"/>
    <cellStyle name="RIGs linked cells 5 2 2 4" xfId="39235"/>
    <cellStyle name="RIGs linked cells 5 2 2 5" xfId="39236"/>
    <cellStyle name="RIGs linked cells 5 2 2 6" xfId="39237"/>
    <cellStyle name="RIGs linked cells 5 2 2 7" xfId="39238"/>
    <cellStyle name="RIGs linked cells 5 2 2 8" xfId="39239"/>
    <cellStyle name="RIGs linked cells 5 2 2 9" xfId="39240"/>
    <cellStyle name="RIGs linked cells 5 2 20" xfId="39241"/>
    <cellStyle name="RIGs linked cells 5 2 21" xfId="39242"/>
    <cellStyle name="RIGs linked cells 5 2 22" xfId="39243"/>
    <cellStyle name="RIGs linked cells 5 2 23" xfId="39244"/>
    <cellStyle name="RIGs linked cells 5 2 24" xfId="39245"/>
    <cellStyle name="RIGs linked cells 5 2 25" xfId="39246"/>
    <cellStyle name="RIGs linked cells 5 2 26" xfId="39247"/>
    <cellStyle name="RIGs linked cells 5 2 27" xfId="39248"/>
    <cellStyle name="RIGs linked cells 5 2 28" xfId="39249"/>
    <cellStyle name="RIGs linked cells 5 2 29" xfId="39250"/>
    <cellStyle name="RIGs linked cells 5 2 3" xfId="39251"/>
    <cellStyle name="RIGs linked cells 5 2 3 10" xfId="39252"/>
    <cellStyle name="RIGs linked cells 5 2 3 11" xfId="39253"/>
    <cellStyle name="RIGs linked cells 5 2 3 12" xfId="39254"/>
    <cellStyle name="RIGs linked cells 5 2 3 13" xfId="39255"/>
    <cellStyle name="RIGs linked cells 5 2 3 2" xfId="39256"/>
    <cellStyle name="RIGs linked cells 5 2 3 3" xfId="39257"/>
    <cellStyle name="RIGs linked cells 5 2 3 4" xfId="39258"/>
    <cellStyle name="RIGs linked cells 5 2 3 5" xfId="39259"/>
    <cellStyle name="RIGs linked cells 5 2 3 6" xfId="39260"/>
    <cellStyle name="RIGs linked cells 5 2 3 7" xfId="39261"/>
    <cellStyle name="RIGs linked cells 5 2 3 8" xfId="39262"/>
    <cellStyle name="RIGs linked cells 5 2 3 9" xfId="39263"/>
    <cellStyle name="RIGs linked cells 5 2 30" xfId="39264"/>
    <cellStyle name="RIGs linked cells 5 2 31" xfId="39265"/>
    <cellStyle name="RIGs linked cells 5 2 32" xfId="39266"/>
    <cellStyle name="RIGs linked cells 5 2 33" xfId="39267"/>
    <cellStyle name="RIGs linked cells 5 2 34" xfId="39268"/>
    <cellStyle name="RIGs linked cells 5 2 35" xfId="39269"/>
    <cellStyle name="RIGs linked cells 5 2 4" xfId="39270"/>
    <cellStyle name="RIGs linked cells 5 2 5" xfId="39271"/>
    <cellStyle name="RIGs linked cells 5 2 6" xfId="39272"/>
    <cellStyle name="RIGs linked cells 5 2 7" xfId="39273"/>
    <cellStyle name="RIGs linked cells 5 2 8" xfId="39274"/>
    <cellStyle name="RIGs linked cells 5 2 9" xfId="39275"/>
    <cellStyle name="RIGs linked cells 5 2_4 28 1_Asst_Health_Crit_AllTO_RIIO_20110714pm" xfId="39276"/>
    <cellStyle name="RIGs linked cells 5 20" xfId="39277"/>
    <cellStyle name="RIGs linked cells 5 21" xfId="39278"/>
    <cellStyle name="RIGs linked cells 5 22" xfId="39279"/>
    <cellStyle name="RIGs linked cells 5 23" xfId="39280"/>
    <cellStyle name="RIGs linked cells 5 24" xfId="39281"/>
    <cellStyle name="RIGs linked cells 5 25" xfId="39282"/>
    <cellStyle name="RIGs linked cells 5 26" xfId="39283"/>
    <cellStyle name="RIGs linked cells 5 27" xfId="39284"/>
    <cellStyle name="RIGs linked cells 5 28" xfId="39285"/>
    <cellStyle name="RIGs linked cells 5 29" xfId="39286"/>
    <cellStyle name="RIGs linked cells 5 3" xfId="39287"/>
    <cellStyle name="RIGs linked cells 5 3 10" xfId="39288"/>
    <cellStyle name="RIGs linked cells 5 3 11" xfId="39289"/>
    <cellStyle name="RIGs linked cells 5 3 12" xfId="39290"/>
    <cellStyle name="RIGs linked cells 5 3 13" xfId="39291"/>
    <cellStyle name="RIGs linked cells 5 3 14" xfId="39292"/>
    <cellStyle name="RIGs linked cells 5 3 15" xfId="39293"/>
    <cellStyle name="RIGs linked cells 5 3 16" xfId="39294"/>
    <cellStyle name="RIGs linked cells 5 3 17" xfId="39295"/>
    <cellStyle name="RIGs linked cells 5 3 18" xfId="39296"/>
    <cellStyle name="RIGs linked cells 5 3 19" xfId="39297"/>
    <cellStyle name="RIGs linked cells 5 3 2" xfId="39298"/>
    <cellStyle name="RIGs linked cells 5 3 2 10" xfId="39299"/>
    <cellStyle name="RIGs linked cells 5 3 2 11" xfId="39300"/>
    <cellStyle name="RIGs linked cells 5 3 2 12" xfId="39301"/>
    <cellStyle name="RIGs linked cells 5 3 2 13" xfId="39302"/>
    <cellStyle name="RIGs linked cells 5 3 2 2" xfId="39303"/>
    <cellStyle name="RIGs linked cells 5 3 2 3" xfId="39304"/>
    <cellStyle name="RIGs linked cells 5 3 2 4" xfId="39305"/>
    <cellStyle name="RIGs linked cells 5 3 2 5" xfId="39306"/>
    <cellStyle name="RIGs linked cells 5 3 2 6" xfId="39307"/>
    <cellStyle name="RIGs linked cells 5 3 2 7" xfId="39308"/>
    <cellStyle name="RIGs linked cells 5 3 2 8" xfId="39309"/>
    <cellStyle name="RIGs linked cells 5 3 2 9" xfId="39310"/>
    <cellStyle name="RIGs linked cells 5 3 20" xfId="39311"/>
    <cellStyle name="RIGs linked cells 5 3 21" xfId="39312"/>
    <cellStyle name="RIGs linked cells 5 3 22" xfId="39313"/>
    <cellStyle name="RIGs linked cells 5 3 23" xfId="39314"/>
    <cellStyle name="RIGs linked cells 5 3 24" xfId="39315"/>
    <cellStyle name="RIGs linked cells 5 3 25" xfId="39316"/>
    <cellStyle name="RIGs linked cells 5 3 26" xfId="39317"/>
    <cellStyle name="RIGs linked cells 5 3 27" xfId="39318"/>
    <cellStyle name="RIGs linked cells 5 3 28" xfId="39319"/>
    <cellStyle name="RIGs linked cells 5 3 29" xfId="39320"/>
    <cellStyle name="RIGs linked cells 5 3 3" xfId="39321"/>
    <cellStyle name="RIGs linked cells 5 3 30" xfId="39322"/>
    <cellStyle name="RIGs linked cells 5 3 31" xfId="39323"/>
    <cellStyle name="RIGs linked cells 5 3 32" xfId="39324"/>
    <cellStyle name="RIGs linked cells 5 3 33" xfId="39325"/>
    <cellStyle name="RIGs linked cells 5 3 34" xfId="39326"/>
    <cellStyle name="RIGs linked cells 5 3 4" xfId="39327"/>
    <cellStyle name="RIGs linked cells 5 3 5" xfId="39328"/>
    <cellStyle name="RIGs linked cells 5 3 6" xfId="39329"/>
    <cellStyle name="RIGs linked cells 5 3 7" xfId="39330"/>
    <cellStyle name="RIGs linked cells 5 3 8" xfId="39331"/>
    <cellStyle name="RIGs linked cells 5 3 9" xfId="39332"/>
    <cellStyle name="RIGs linked cells 5 30" xfId="39333"/>
    <cellStyle name="RIGs linked cells 5 31" xfId="39334"/>
    <cellStyle name="RIGs linked cells 5 32" xfId="39335"/>
    <cellStyle name="RIGs linked cells 5 33" xfId="39336"/>
    <cellStyle name="RIGs linked cells 5 34" xfId="39337"/>
    <cellStyle name="RIGs linked cells 5 35" xfId="39338"/>
    <cellStyle name="RIGs linked cells 5 36" xfId="39339"/>
    <cellStyle name="RIGs linked cells 5 37" xfId="39340"/>
    <cellStyle name="RIGs linked cells 5 38" xfId="39341"/>
    <cellStyle name="RIGs linked cells 5 4" xfId="39342"/>
    <cellStyle name="RIGs linked cells 5 4 10" xfId="39343"/>
    <cellStyle name="RIGs linked cells 5 4 11" xfId="39344"/>
    <cellStyle name="RIGs linked cells 5 4 12" xfId="39345"/>
    <cellStyle name="RIGs linked cells 5 4 13" xfId="39346"/>
    <cellStyle name="RIGs linked cells 5 4 14" xfId="39347"/>
    <cellStyle name="RIGs linked cells 5 4 15" xfId="39348"/>
    <cellStyle name="RIGs linked cells 5 4 16" xfId="39349"/>
    <cellStyle name="RIGs linked cells 5 4 17" xfId="39350"/>
    <cellStyle name="RIGs linked cells 5 4 18" xfId="39351"/>
    <cellStyle name="RIGs linked cells 5 4 19" xfId="39352"/>
    <cellStyle name="RIGs linked cells 5 4 2" xfId="39353"/>
    <cellStyle name="RIGs linked cells 5 4 2 10" xfId="39354"/>
    <cellStyle name="RIGs linked cells 5 4 2 11" xfId="39355"/>
    <cellStyle name="RIGs linked cells 5 4 2 12" xfId="39356"/>
    <cellStyle name="RIGs linked cells 5 4 2 13" xfId="39357"/>
    <cellStyle name="RIGs linked cells 5 4 2 2" xfId="39358"/>
    <cellStyle name="RIGs linked cells 5 4 2 3" xfId="39359"/>
    <cellStyle name="RIGs linked cells 5 4 2 4" xfId="39360"/>
    <cellStyle name="RIGs linked cells 5 4 2 5" xfId="39361"/>
    <cellStyle name="RIGs linked cells 5 4 2 6" xfId="39362"/>
    <cellStyle name="RIGs linked cells 5 4 2 7" xfId="39363"/>
    <cellStyle name="RIGs linked cells 5 4 2 8" xfId="39364"/>
    <cellStyle name="RIGs linked cells 5 4 2 9" xfId="39365"/>
    <cellStyle name="RIGs linked cells 5 4 20" xfId="39366"/>
    <cellStyle name="RIGs linked cells 5 4 21" xfId="39367"/>
    <cellStyle name="RIGs linked cells 5 4 22" xfId="39368"/>
    <cellStyle name="RIGs linked cells 5 4 23" xfId="39369"/>
    <cellStyle name="RIGs linked cells 5 4 24" xfId="39370"/>
    <cellStyle name="RIGs linked cells 5 4 25" xfId="39371"/>
    <cellStyle name="RIGs linked cells 5 4 26" xfId="39372"/>
    <cellStyle name="RIGs linked cells 5 4 27" xfId="39373"/>
    <cellStyle name="RIGs linked cells 5 4 28" xfId="39374"/>
    <cellStyle name="RIGs linked cells 5 4 29" xfId="39375"/>
    <cellStyle name="RIGs linked cells 5 4 3" xfId="39376"/>
    <cellStyle name="RIGs linked cells 5 4 30" xfId="39377"/>
    <cellStyle name="RIGs linked cells 5 4 31" xfId="39378"/>
    <cellStyle name="RIGs linked cells 5 4 32" xfId="39379"/>
    <cellStyle name="RIGs linked cells 5 4 33" xfId="39380"/>
    <cellStyle name="RIGs linked cells 5 4 34" xfId="39381"/>
    <cellStyle name="RIGs linked cells 5 4 4" xfId="39382"/>
    <cellStyle name="RIGs linked cells 5 4 5" xfId="39383"/>
    <cellStyle name="RIGs linked cells 5 4 6" xfId="39384"/>
    <cellStyle name="RIGs linked cells 5 4 7" xfId="39385"/>
    <cellStyle name="RIGs linked cells 5 4 8" xfId="39386"/>
    <cellStyle name="RIGs linked cells 5 4 9" xfId="39387"/>
    <cellStyle name="RIGs linked cells 5 5" xfId="39388"/>
    <cellStyle name="RIGs linked cells 5 5 10" xfId="39389"/>
    <cellStyle name="RIGs linked cells 5 5 11" xfId="39390"/>
    <cellStyle name="RIGs linked cells 5 5 12" xfId="39391"/>
    <cellStyle name="RIGs linked cells 5 5 13" xfId="39392"/>
    <cellStyle name="RIGs linked cells 5 5 2" xfId="39393"/>
    <cellStyle name="RIGs linked cells 5 5 3" xfId="39394"/>
    <cellStyle name="RIGs linked cells 5 5 4" xfId="39395"/>
    <cellStyle name="RIGs linked cells 5 5 5" xfId="39396"/>
    <cellStyle name="RIGs linked cells 5 5 6" xfId="39397"/>
    <cellStyle name="RIGs linked cells 5 5 7" xfId="39398"/>
    <cellStyle name="RIGs linked cells 5 5 8" xfId="39399"/>
    <cellStyle name="RIGs linked cells 5 5 9" xfId="39400"/>
    <cellStyle name="RIGs linked cells 5 6" xfId="39401"/>
    <cellStyle name="RIGs linked cells 5 7" xfId="39402"/>
    <cellStyle name="RIGs linked cells 5 8" xfId="39403"/>
    <cellStyle name="RIGs linked cells 5 9" xfId="39404"/>
    <cellStyle name="RIGs linked cells 5_4 28 1_Asst_Health_Crit_AllTO_RIIO_20110714pm" xfId="39405"/>
    <cellStyle name="RIGs linked cells 6" xfId="39406"/>
    <cellStyle name="RIGs linked cells 6 10" xfId="39407"/>
    <cellStyle name="RIGs linked cells 6 11" xfId="39408"/>
    <cellStyle name="RIGs linked cells 6 12" xfId="39409"/>
    <cellStyle name="RIGs linked cells 6 13" xfId="39410"/>
    <cellStyle name="RIGs linked cells 6 14" xfId="39411"/>
    <cellStyle name="RIGs linked cells 6 15" xfId="39412"/>
    <cellStyle name="RIGs linked cells 6 16" xfId="39413"/>
    <cellStyle name="RIGs linked cells 6 17" xfId="39414"/>
    <cellStyle name="RIGs linked cells 6 18" xfId="39415"/>
    <cellStyle name="RIGs linked cells 6 19" xfId="39416"/>
    <cellStyle name="RIGs linked cells 6 2" xfId="39417"/>
    <cellStyle name="RIGs linked cells 6 2 10" xfId="39418"/>
    <cellStyle name="RIGs linked cells 6 2 11" xfId="39419"/>
    <cellStyle name="RIGs linked cells 6 2 12" xfId="39420"/>
    <cellStyle name="RIGs linked cells 6 2 13" xfId="39421"/>
    <cellStyle name="RIGs linked cells 6 2 14" xfId="39422"/>
    <cellStyle name="RIGs linked cells 6 2 15" xfId="39423"/>
    <cellStyle name="RIGs linked cells 6 2 16" xfId="39424"/>
    <cellStyle name="RIGs linked cells 6 2 17" xfId="39425"/>
    <cellStyle name="RIGs linked cells 6 2 18" xfId="39426"/>
    <cellStyle name="RIGs linked cells 6 2 19" xfId="39427"/>
    <cellStyle name="RIGs linked cells 6 2 2" xfId="39428"/>
    <cellStyle name="RIGs linked cells 6 2 2 10" xfId="39429"/>
    <cellStyle name="RIGs linked cells 6 2 2 11" xfId="39430"/>
    <cellStyle name="RIGs linked cells 6 2 2 12" xfId="39431"/>
    <cellStyle name="RIGs linked cells 6 2 2 13" xfId="39432"/>
    <cellStyle name="RIGs linked cells 6 2 2 2" xfId="39433"/>
    <cellStyle name="RIGs linked cells 6 2 2 3" xfId="39434"/>
    <cellStyle name="RIGs linked cells 6 2 2 4" xfId="39435"/>
    <cellStyle name="RIGs linked cells 6 2 2 5" xfId="39436"/>
    <cellStyle name="RIGs linked cells 6 2 2 6" xfId="39437"/>
    <cellStyle name="RIGs linked cells 6 2 2 7" xfId="39438"/>
    <cellStyle name="RIGs linked cells 6 2 2 8" xfId="39439"/>
    <cellStyle name="RIGs linked cells 6 2 2 9" xfId="39440"/>
    <cellStyle name="RIGs linked cells 6 2 20" xfId="39441"/>
    <cellStyle name="RIGs linked cells 6 2 21" xfId="39442"/>
    <cellStyle name="RIGs linked cells 6 2 22" xfId="39443"/>
    <cellStyle name="RIGs linked cells 6 2 23" xfId="39444"/>
    <cellStyle name="RIGs linked cells 6 2 24" xfId="39445"/>
    <cellStyle name="RIGs linked cells 6 2 25" xfId="39446"/>
    <cellStyle name="RIGs linked cells 6 2 26" xfId="39447"/>
    <cellStyle name="RIGs linked cells 6 2 27" xfId="39448"/>
    <cellStyle name="RIGs linked cells 6 2 28" xfId="39449"/>
    <cellStyle name="RIGs linked cells 6 2 29" xfId="39450"/>
    <cellStyle name="RIGs linked cells 6 2 3" xfId="39451"/>
    <cellStyle name="RIGs linked cells 6 2 30" xfId="39452"/>
    <cellStyle name="RIGs linked cells 6 2 31" xfId="39453"/>
    <cellStyle name="RIGs linked cells 6 2 32" xfId="39454"/>
    <cellStyle name="RIGs linked cells 6 2 33" xfId="39455"/>
    <cellStyle name="RIGs linked cells 6 2 34" xfId="39456"/>
    <cellStyle name="RIGs linked cells 6 2 4" xfId="39457"/>
    <cellStyle name="RIGs linked cells 6 2 5" xfId="39458"/>
    <cellStyle name="RIGs linked cells 6 2 6" xfId="39459"/>
    <cellStyle name="RIGs linked cells 6 2 7" xfId="39460"/>
    <cellStyle name="RIGs linked cells 6 2 8" xfId="39461"/>
    <cellStyle name="RIGs linked cells 6 2 9" xfId="39462"/>
    <cellStyle name="RIGs linked cells 6 20" xfId="39463"/>
    <cellStyle name="RIGs linked cells 6 21" xfId="39464"/>
    <cellStyle name="RIGs linked cells 6 22" xfId="39465"/>
    <cellStyle name="RIGs linked cells 6 23" xfId="39466"/>
    <cellStyle name="RIGs linked cells 6 24" xfId="39467"/>
    <cellStyle name="RIGs linked cells 6 25" xfId="39468"/>
    <cellStyle name="RIGs linked cells 6 26" xfId="39469"/>
    <cellStyle name="RIGs linked cells 6 27" xfId="39470"/>
    <cellStyle name="RIGs linked cells 6 28" xfId="39471"/>
    <cellStyle name="RIGs linked cells 6 29" xfId="39472"/>
    <cellStyle name="RIGs linked cells 6 3" xfId="39473"/>
    <cellStyle name="RIGs linked cells 6 3 10" xfId="39474"/>
    <cellStyle name="RIGs linked cells 6 3 11" xfId="39475"/>
    <cellStyle name="RIGs linked cells 6 3 12" xfId="39476"/>
    <cellStyle name="RIGs linked cells 6 3 13" xfId="39477"/>
    <cellStyle name="RIGs linked cells 6 3 2" xfId="39478"/>
    <cellStyle name="RIGs linked cells 6 3 3" xfId="39479"/>
    <cellStyle name="RIGs linked cells 6 3 4" xfId="39480"/>
    <cellStyle name="RIGs linked cells 6 3 5" xfId="39481"/>
    <cellStyle name="RIGs linked cells 6 3 6" xfId="39482"/>
    <cellStyle name="RIGs linked cells 6 3 7" xfId="39483"/>
    <cellStyle name="RIGs linked cells 6 3 8" xfId="39484"/>
    <cellStyle name="RIGs linked cells 6 3 9" xfId="39485"/>
    <cellStyle name="RIGs linked cells 6 30" xfId="39486"/>
    <cellStyle name="RIGs linked cells 6 31" xfId="39487"/>
    <cellStyle name="RIGs linked cells 6 32" xfId="39488"/>
    <cellStyle name="RIGs linked cells 6 33" xfId="39489"/>
    <cellStyle name="RIGs linked cells 6 34" xfId="39490"/>
    <cellStyle name="RIGs linked cells 6 35" xfId="39491"/>
    <cellStyle name="RIGs linked cells 6 4" xfId="39492"/>
    <cellStyle name="RIGs linked cells 6 5" xfId="39493"/>
    <cellStyle name="RIGs linked cells 6 6" xfId="39494"/>
    <cellStyle name="RIGs linked cells 6 7" xfId="39495"/>
    <cellStyle name="RIGs linked cells 6 8" xfId="39496"/>
    <cellStyle name="RIGs linked cells 6 9" xfId="39497"/>
    <cellStyle name="RIGs linked cells 6_4 28 1_Asst_Health_Crit_AllTO_RIIO_20110714pm" xfId="39498"/>
    <cellStyle name="RIGs linked cells 7" xfId="39499"/>
    <cellStyle name="RIGs linked cells 7 10" xfId="39500"/>
    <cellStyle name="RIGs linked cells 7 11" xfId="39501"/>
    <cellStyle name="RIGs linked cells 7 12" xfId="39502"/>
    <cellStyle name="RIGs linked cells 7 13" xfId="39503"/>
    <cellStyle name="RIGs linked cells 7 14" xfId="39504"/>
    <cellStyle name="RIGs linked cells 7 15" xfId="39505"/>
    <cellStyle name="RIGs linked cells 7 16" xfId="39506"/>
    <cellStyle name="RIGs linked cells 7 17" xfId="39507"/>
    <cellStyle name="RIGs linked cells 7 18" xfId="39508"/>
    <cellStyle name="RIGs linked cells 7 19" xfId="39509"/>
    <cellStyle name="RIGs linked cells 7 2" xfId="39510"/>
    <cellStyle name="RIGs linked cells 7 2 10" xfId="39511"/>
    <cellStyle name="RIGs linked cells 7 2 11" xfId="39512"/>
    <cellStyle name="RIGs linked cells 7 2 12" xfId="39513"/>
    <cellStyle name="RIGs linked cells 7 2 13" xfId="39514"/>
    <cellStyle name="RIGs linked cells 7 2 2" xfId="39515"/>
    <cellStyle name="RIGs linked cells 7 2 3" xfId="39516"/>
    <cellStyle name="RIGs linked cells 7 2 4" xfId="39517"/>
    <cellStyle name="RIGs linked cells 7 2 5" xfId="39518"/>
    <cellStyle name="RIGs linked cells 7 2 6" xfId="39519"/>
    <cellStyle name="RIGs linked cells 7 2 7" xfId="39520"/>
    <cellStyle name="RIGs linked cells 7 2 8" xfId="39521"/>
    <cellStyle name="RIGs linked cells 7 2 9" xfId="39522"/>
    <cellStyle name="RIGs linked cells 7 20" xfId="39523"/>
    <cellStyle name="RIGs linked cells 7 21" xfId="39524"/>
    <cellStyle name="RIGs linked cells 7 22" xfId="39525"/>
    <cellStyle name="RIGs linked cells 7 23" xfId="39526"/>
    <cellStyle name="RIGs linked cells 7 24" xfId="39527"/>
    <cellStyle name="RIGs linked cells 7 25" xfId="39528"/>
    <cellStyle name="RIGs linked cells 7 26" xfId="39529"/>
    <cellStyle name="RIGs linked cells 7 27" xfId="39530"/>
    <cellStyle name="RIGs linked cells 7 28" xfId="39531"/>
    <cellStyle name="RIGs linked cells 7 29" xfId="39532"/>
    <cellStyle name="RIGs linked cells 7 3" xfId="39533"/>
    <cellStyle name="RIGs linked cells 7 30" xfId="39534"/>
    <cellStyle name="RIGs linked cells 7 31" xfId="39535"/>
    <cellStyle name="RIGs linked cells 7 32" xfId="39536"/>
    <cellStyle name="RIGs linked cells 7 33" xfId="39537"/>
    <cellStyle name="RIGs linked cells 7 34" xfId="39538"/>
    <cellStyle name="RIGs linked cells 7 4" xfId="39539"/>
    <cellStyle name="RIGs linked cells 7 5" xfId="39540"/>
    <cellStyle name="RIGs linked cells 7 6" xfId="39541"/>
    <cellStyle name="RIGs linked cells 7 7" xfId="39542"/>
    <cellStyle name="RIGs linked cells 7 8" xfId="39543"/>
    <cellStyle name="RIGs linked cells 7 9" xfId="39544"/>
    <cellStyle name="RIGs linked cells 8" xfId="39545"/>
    <cellStyle name="RIGs linked cells 8 10" xfId="39546"/>
    <cellStyle name="RIGs linked cells 8 11" xfId="39547"/>
    <cellStyle name="RIGs linked cells 8 12" xfId="39548"/>
    <cellStyle name="RIGs linked cells 8 13" xfId="39549"/>
    <cellStyle name="RIGs linked cells 8 14" xfId="39550"/>
    <cellStyle name="RIGs linked cells 8 15" xfId="39551"/>
    <cellStyle name="RIGs linked cells 8 16" xfId="39552"/>
    <cellStyle name="RIGs linked cells 8 17" xfId="39553"/>
    <cellStyle name="RIGs linked cells 8 18" xfId="39554"/>
    <cellStyle name="RIGs linked cells 8 19" xfId="39555"/>
    <cellStyle name="RIGs linked cells 8 2" xfId="39556"/>
    <cellStyle name="RIGs linked cells 8 2 10" xfId="39557"/>
    <cellStyle name="RIGs linked cells 8 2 11" xfId="39558"/>
    <cellStyle name="RIGs linked cells 8 2 12" xfId="39559"/>
    <cellStyle name="RIGs linked cells 8 2 13" xfId="39560"/>
    <cellStyle name="RIGs linked cells 8 2 2" xfId="39561"/>
    <cellStyle name="RIGs linked cells 8 2 3" xfId="39562"/>
    <cellStyle name="RIGs linked cells 8 2 4" xfId="39563"/>
    <cellStyle name="RIGs linked cells 8 2 5" xfId="39564"/>
    <cellStyle name="RIGs linked cells 8 2 6" xfId="39565"/>
    <cellStyle name="RIGs linked cells 8 2 7" xfId="39566"/>
    <cellStyle name="RIGs linked cells 8 2 8" xfId="39567"/>
    <cellStyle name="RIGs linked cells 8 2 9" xfId="39568"/>
    <cellStyle name="RIGs linked cells 8 20" xfId="39569"/>
    <cellStyle name="RIGs linked cells 8 21" xfId="39570"/>
    <cellStyle name="RIGs linked cells 8 22" xfId="39571"/>
    <cellStyle name="RIGs linked cells 8 23" xfId="39572"/>
    <cellStyle name="RIGs linked cells 8 24" xfId="39573"/>
    <cellStyle name="RIGs linked cells 8 25" xfId="39574"/>
    <cellStyle name="RIGs linked cells 8 26" xfId="39575"/>
    <cellStyle name="RIGs linked cells 8 27" xfId="39576"/>
    <cellStyle name="RIGs linked cells 8 28" xfId="39577"/>
    <cellStyle name="RIGs linked cells 8 29" xfId="39578"/>
    <cellStyle name="RIGs linked cells 8 3" xfId="39579"/>
    <cellStyle name="RIGs linked cells 8 30" xfId="39580"/>
    <cellStyle name="RIGs linked cells 8 31" xfId="39581"/>
    <cellStyle name="RIGs linked cells 8 32" xfId="39582"/>
    <cellStyle name="RIGs linked cells 8 33" xfId="39583"/>
    <cellStyle name="RIGs linked cells 8 34" xfId="39584"/>
    <cellStyle name="RIGs linked cells 8 4" xfId="39585"/>
    <cellStyle name="RIGs linked cells 8 5" xfId="39586"/>
    <cellStyle name="RIGs linked cells 8 6" xfId="39587"/>
    <cellStyle name="RIGs linked cells 8 7" xfId="39588"/>
    <cellStyle name="RIGs linked cells 8 8" xfId="39589"/>
    <cellStyle name="RIGs linked cells 8 9" xfId="39590"/>
    <cellStyle name="RIGs linked cells 9" xfId="39591"/>
    <cellStyle name="RIGs linked cells 9 10" xfId="39592"/>
    <cellStyle name="RIGs linked cells 9 11" xfId="39593"/>
    <cellStyle name="RIGs linked cells 9 12" xfId="39594"/>
    <cellStyle name="RIGs linked cells 9 13" xfId="39595"/>
    <cellStyle name="RIGs linked cells 9 14" xfId="39596"/>
    <cellStyle name="RIGs linked cells 9 15" xfId="39597"/>
    <cellStyle name="RIGs linked cells 9 16" xfId="39598"/>
    <cellStyle name="RIGs linked cells 9 17" xfId="39599"/>
    <cellStyle name="RIGs linked cells 9 18" xfId="39600"/>
    <cellStyle name="RIGs linked cells 9 19" xfId="39601"/>
    <cellStyle name="RIGs linked cells 9 2" xfId="39602"/>
    <cellStyle name="RIGs linked cells 9 2 10" xfId="39603"/>
    <cellStyle name="RIGs linked cells 9 2 11" xfId="39604"/>
    <cellStyle name="RIGs linked cells 9 2 12" xfId="39605"/>
    <cellStyle name="RIGs linked cells 9 2 13" xfId="39606"/>
    <cellStyle name="RIGs linked cells 9 2 2" xfId="39607"/>
    <cellStyle name="RIGs linked cells 9 2 3" xfId="39608"/>
    <cellStyle name="RIGs linked cells 9 2 4" xfId="39609"/>
    <cellStyle name="RIGs linked cells 9 2 5" xfId="39610"/>
    <cellStyle name="RIGs linked cells 9 2 6" xfId="39611"/>
    <cellStyle name="RIGs linked cells 9 2 7" xfId="39612"/>
    <cellStyle name="RIGs linked cells 9 2 8" xfId="39613"/>
    <cellStyle name="RIGs linked cells 9 2 9" xfId="39614"/>
    <cellStyle name="RIGs linked cells 9 20" xfId="39615"/>
    <cellStyle name="RIGs linked cells 9 21" xfId="39616"/>
    <cellStyle name="RIGs linked cells 9 22" xfId="39617"/>
    <cellStyle name="RIGs linked cells 9 23" xfId="39618"/>
    <cellStyle name="RIGs linked cells 9 24" xfId="39619"/>
    <cellStyle name="RIGs linked cells 9 25" xfId="39620"/>
    <cellStyle name="RIGs linked cells 9 26" xfId="39621"/>
    <cellStyle name="RIGs linked cells 9 27" xfId="39622"/>
    <cellStyle name="RIGs linked cells 9 28" xfId="39623"/>
    <cellStyle name="RIGs linked cells 9 29" xfId="39624"/>
    <cellStyle name="RIGs linked cells 9 3" xfId="39625"/>
    <cellStyle name="RIGs linked cells 9 30" xfId="39626"/>
    <cellStyle name="RIGs linked cells 9 31" xfId="39627"/>
    <cellStyle name="RIGs linked cells 9 32" xfId="39628"/>
    <cellStyle name="RIGs linked cells 9 33" xfId="39629"/>
    <cellStyle name="RIGs linked cells 9 34" xfId="39630"/>
    <cellStyle name="RIGs linked cells 9 4" xfId="39631"/>
    <cellStyle name="RIGs linked cells 9 5" xfId="39632"/>
    <cellStyle name="RIGs linked cells 9 6" xfId="39633"/>
    <cellStyle name="RIGs linked cells 9 7" xfId="39634"/>
    <cellStyle name="RIGs linked cells 9 8" xfId="39635"/>
    <cellStyle name="RIGs linked cells 9 9" xfId="39636"/>
    <cellStyle name="RIGs linked cells_1.3s Accounting C Costs Scots" xfId="39637"/>
    <cellStyle name="RIGs_1.3s Accounting C Costs Scots" xfId="39638"/>
    <cellStyle name="Rounded" xfId="39639"/>
    <cellStyle name="RowHeading" xfId="39640"/>
    <cellStyle name="s" xfId="39641"/>
    <cellStyle name="s_B" xfId="39642"/>
    <cellStyle name="s_B_Templates v2" xfId="39643"/>
    <cellStyle name="s_B_Templates v3" xfId="39644"/>
    <cellStyle name="s_Bal Sheets" xfId="39645"/>
    <cellStyle name="s_Bal Sheets_1" xfId="39646"/>
    <cellStyle name="s_Bal Sheets_1_Templates v2" xfId="39647"/>
    <cellStyle name="s_Bal Sheets_1_Templates v3" xfId="39648"/>
    <cellStyle name="s_Bal Sheets_2" xfId="39649"/>
    <cellStyle name="s_Bal Sheets_Templates v2" xfId="39650"/>
    <cellStyle name="s_Bal Sheets_Templates v3" xfId="39651"/>
    <cellStyle name="s_Credit (2)" xfId="39652"/>
    <cellStyle name="s_Credit (2)_1" xfId="39653"/>
    <cellStyle name="s_Credit (2)_2" xfId="39654"/>
    <cellStyle name="s_Credit (2)_2_Templates v2" xfId="39655"/>
    <cellStyle name="s_Credit (2)_2_Templates v3" xfId="39656"/>
    <cellStyle name="s_Credit (2)_Templates v2" xfId="39657"/>
    <cellStyle name="s_Credit (2)_Templates v3" xfId="39658"/>
    <cellStyle name="s_DCF Analysis for DPL" xfId="39659"/>
    <cellStyle name="s_DCF Analysis for DPL_Templates v2" xfId="39660"/>
    <cellStyle name="s_DCF Analysis for DPL_Templates v3" xfId="39661"/>
    <cellStyle name="s_DCF Matrix" xfId="39662"/>
    <cellStyle name="s_DCF Matrix_1" xfId="39663"/>
    <cellStyle name="s_DCF Matrix_1_Templates v2" xfId="39664"/>
    <cellStyle name="s_DCF Matrix_1_Templates v3" xfId="39665"/>
    <cellStyle name="s_DCFLBO Code" xfId="39666"/>
    <cellStyle name="s_DCFLBO Code_1" xfId="39667"/>
    <cellStyle name="s_DCFLBO Code_1_Templates v2" xfId="39668"/>
    <cellStyle name="s_DCFLBO Code_1_Templates v3" xfId="39669"/>
    <cellStyle name="s_DPL Valuation1022" xfId="39670"/>
    <cellStyle name="s_DPL Valuation1022_Templates v2" xfId="39671"/>
    <cellStyle name="s_DPL Valuation1022_Templates v3" xfId="39672"/>
    <cellStyle name="s_Earnings" xfId="39673"/>
    <cellStyle name="s_Earnings (2)" xfId="39674"/>
    <cellStyle name="s_Earnings (2)_1" xfId="39675"/>
    <cellStyle name="s_Earnings (2)_1_Templates v2" xfId="39676"/>
    <cellStyle name="s_Earnings (2)_1_Templates v3" xfId="39677"/>
    <cellStyle name="s_Earnings (2)_Templates v2" xfId="39678"/>
    <cellStyle name="s_Earnings (2)_Templates v3" xfId="39679"/>
    <cellStyle name="s_Earnings_1" xfId="39680"/>
    <cellStyle name="s_Earnings_1_Templates v2" xfId="39681"/>
    <cellStyle name="s_Earnings_1_Templates v3" xfId="39682"/>
    <cellStyle name="s_finsumm" xfId="39683"/>
    <cellStyle name="s_finsumm_1" xfId="39684"/>
    <cellStyle name="s_finsumm_1_Templates v2" xfId="39685"/>
    <cellStyle name="s_finsumm_1_Templates v3" xfId="39686"/>
    <cellStyle name="s_finsumm_2" xfId="39687"/>
    <cellStyle name="s_finsumm_2_Templates v2" xfId="39688"/>
    <cellStyle name="s_finsumm_2_Templates v3" xfId="39689"/>
    <cellStyle name="s_GoroWipTax-to2050_fromCo_Oct21_99" xfId="39690"/>
    <cellStyle name="s_HardInc " xfId="39691"/>
    <cellStyle name="s_Hist Inputs (2)" xfId="39692"/>
    <cellStyle name="s_Hist Inputs (2)_1" xfId="39693"/>
    <cellStyle name="s_Hist Inputs (2)_1_Templates v2" xfId="39694"/>
    <cellStyle name="s_Hist Inputs (2)_1_Templates v3" xfId="39695"/>
    <cellStyle name="s_IEL_finsumm" xfId="39696"/>
    <cellStyle name="s_IEL_finsumm_1" xfId="39697"/>
    <cellStyle name="s_IEL_finsumm_2" xfId="39698"/>
    <cellStyle name="s_IEL_finsumm_2_Templates v2" xfId="39699"/>
    <cellStyle name="s_IEL_finsumm_2_Templates v3" xfId="39700"/>
    <cellStyle name="s_IEL_finsumm_Templates v2" xfId="39701"/>
    <cellStyle name="s_IEL_finsumm_Templates v3" xfId="39702"/>
    <cellStyle name="s_IEL_finsumm1" xfId="39703"/>
    <cellStyle name="s_IEL_finsumm1_1" xfId="39704"/>
    <cellStyle name="s_IEL_finsumm1_1_Templates v2" xfId="39705"/>
    <cellStyle name="s_IEL_finsumm1_1_Templates v3" xfId="39706"/>
    <cellStyle name="s_IEL_finsumm1_2" xfId="39707"/>
    <cellStyle name="s_IEL_finsumm1_2_Templates v2" xfId="39708"/>
    <cellStyle name="s_IEL_finsumm1_2_Templates v3" xfId="39709"/>
    <cellStyle name="s_IEL_finsumm1_Templates v2" xfId="39710"/>
    <cellStyle name="s_IEL_finsumm1_Templates v3" xfId="39711"/>
    <cellStyle name="s_Lbo" xfId="39712"/>
    <cellStyle name="s_LBO Summary" xfId="39713"/>
    <cellStyle name="s_LBO Summary_1" xfId="39714"/>
    <cellStyle name="s_LBO Summary_1_Templates v2" xfId="39715"/>
    <cellStyle name="s_LBO Summary_1_Templates v3" xfId="39716"/>
    <cellStyle name="s_LBO Summary_2" xfId="39717"/>
    <cellStyle name="s_LBO Summary_2_Templates v2" xfId="39718"/>
    <cellStyle name="s_LBO Summary_2_Templates v3" xfId="39719"/>
    <cellStyle name="s_Lbo_1" xfId="39720"/>
    <cellStyle name="s_Lbo_1_Templates v2" xfId="39721"/>
    <cellStyle name="s_Lbo_1_Templates v3" xfId="39722"/>
    <cellStyle name="s_Lbo_Templates v2" xfId="39723"/>
    <cellStyle name="s_Lbo_Templates v3" xfId="39724"/>
    <cellStyle name="s_rvr_analysis_andrew" xfId="39725"/>
    <cellStyle name="s_rvr_analysis_andrew_Templates v2" xfId="39726"/>
    <cellStyle name="s_rvr_analysis_andrew_Templates v3" xfId="39727"/>
    <cellStyle name="s_Schedules" xfId="39728"/>
    <cellStyle name="s_Schedules_1" xfId="39729"/>
    <cellStyle name="s_Schedules_1_Templates v2" xfId="39730"/>
    <cellStyle name="s_Schedules_1_Templates v3" xfId="39731"/>
    <cellStyle name="s_Trans Assump" xfId="39732"/>
    <cellStyle name="s_Trans Assump (2)" xfId="39733"/>
    <cellStyle name="s_Trans Assump (2)_1" xfId="39734"/>
    <cellStyle name="s_Trans Assump (2)_1_Templates v2" xfId="39735"/>
    <cellStyle name="s_Trans Assump (2)_1_Templates v3" xfId="39736"/>
    <cellStyle name="s_Trans Assump_1" xfId="39737"/>
    <cellStyle name="s_Trans Assump_Templates v2" xfId="39738"/>
    <cellStyle name="s_Trans Assump_Templates v3" xfId="39739"/>
    <cellStyle name="s_Trans Sum" xfId="39740"/>
    <cellStyle name="s_Trans Sum_1" xfId="39741"/>
    <cellStyle name="s_Trans Sum_Templates v2" xfId="39742"/>
    <cellStyle name="s_Trans Sum_Templates v3" xfId="39743"/>
    <cellStyle name="s_Unit Price Sen. (2)" xfId="39744"/>
    <cellStyle name="s_Unit Price Sen. (2)_1" xfId="39745"/>
    <cellStyle name="s_Unit Price Sen. (2)_1_Templates v2" xfId="39746"/>
    <cellStyle name="s_Unit Price Sen. (2)_1_Templates v3" xfId="39747"/>
    <cellStyle name="s_Unit Price Sen. (2)_2" xfId="39748"/>
    <cellStyle name="s_Unit Price Sen. (2)_Templates v2" xfId="39749"/>
    <cellStyle name="s_Unit Price Sen. (2)_Templates v3" xfId="39750"/>
    <cellStyle name="Salomon Logo" xfId="39751"/>
    <cellStyle name="SAPBEXaggData" xfId="39752"/>
    <cellStyle name="SAPBEXaggData 10" xfId="39753"/>
    <cellStyle name="SAPBEXaggData 11" xfId="39754"/>
    <cellStyle name="SAPBEXaggData 12" xfId="39755"/>
    <cellStyle name="SAPBEXaggData 13" xfId="39756"/>
    <cellStyle name="SAPBEXaggData 14" xfId="39757"/>
    <cellStyle name="SAPBEXaggData 15" xfId="39758"/>
    <cellStyle name="SAPBEXaggData 16" xfId="39759"/>
    <cellStyle name="SAPBEXaggData 17" xfId="39760"/>
    <cellStyle name="SAPBEXaggData 18" xfId="39761"/>
    <cellStyle name="SAPBEXaggData 19" xfId="39762"/>
    <cellStyle name="SAPBEXaggData 2" xfId="39763"/>
    <cellStyle name="SAPBEXaggData 20" xfId="39764"/>
    <cellStyle name="SAPBEXaggData 21" xfId="39765"/>
    <cellStyle name="SAPBEXaggData 22" xfId="39766"/>
    <cellStyle name="SAPBEXaggData 23" xfId="39767"/>
    <cellStyle name="SAPBEXaggData 24" xfId="39768"/>
    <cellStyle name="SAPBEXaggData 25" xfId="39769"/>
    <cellStyle name="SAPBEXaggData 26" xfId="39770"/>
    <cellStyle name="SAPBEXaggData 27" xfId="39771"/>
    <cellStyle name="SAPBEXaggData 28" xfId="39772"/>
    <cellStyle name="SAPBEXaggData 29" xfId="39773"/>
    <cellStyle name="SAPBEXaggData 3" xfId="39774"/>
    <cellStyle name="SAPBEXaggData 30" xfId="39775"/>
    <cellStyle name="SAPBEXaggData 31" xfId="39776"/>
    <cellStyle name="SAPBEXaggData 32" xfId="39777"/>
    <cellStyle name="SAPBEXaggData 4" xfId="39778"/>
    <cellStyle name="SAPBEXaggData 5" xfId="39779"/>
    <cellStyle name="SAPBEXaggData 6" xfId="39780"/>
    <cellStyle name="SAPBEXaggData 7" xfId="39781"/>
    <cellStyle name="SAPBEXaggData 8" xfId="39782"/>
    <cellStyle name="SAPBEXaggData 9" xfId="39783"/>
    <cellStyle name="SAPBEXaggDataEmph" xfId="39784"/>
    <cellStyle name="SAPBEXaggDataEmph 10" xfId="39785"/>
    <cellStyle name="SAPBEXaggDataEmph 11" xfId="39786"/>
    <cellStyle name="SAPBEXaggDataEmph 12" xfId="39787"/>
    <cellStyle name="SAPBEXaggDataEmph 13" xfId="39788"/>
    <cellStyle name="SAPBEXaggDataEmph 14" xfId="39789"/>
    <cellStyle name="SAPBEXaggDataEmph 15" xfId="39790"/>
    <cellStyle name="SAPBEXaggDataEmph 16" xfId="39791"/>
    <cellStyle name="SAPBEXaggDataEmph 17" xfId="39792"/>
    <cellStyle name="SAPBEXaggDataEmph 18" xfId="39793"/>
    <cellStyle name="SAPBEXaggDataEmph 19" xfId="39794"/>
    <cellStyle name="SAPBEXaggDataEmph 2" xfId="39795"/>
    <cellStyle name="SAPBEXaggDataEmph 20" xfId="39796"/>
    <cellStyle name="SAPBEXaggDataEmph 21" xfId="39797"/>
    <cellStyle name="SAPBEXaggDataEmph 22" xfId="39798"/>
    <cellStyle name="SAPBEXaggDataEmph 23" xfId="39799"/>
    <cellStyle name="SAPBEXaggDataEmph 24" xfId="39800"/>
    <cellStyle name="SAPBEXaggDataEmph 25" xfId="39801"/>
    <cellStyle name="SAPBEXaggDataEmph 26" xfId="39802"/>
    <cellStyle name="SAPBEXaggDataEmph 27" xfId="39803"/>
    <cellStyle name="SAPBEXaggDataEmph 28" xfId="39804"/>
    <cellStyle name="SAPBEXaggDataEmph 29" xfId="39805"/>
    <cellStyle name="SAPBEXaggDataEmph 3" xfId="39806"/>
    <cellStyle name="SAPBEXaggDataEmph 30" xfId="39807"/>
    <cellStyle name="SAPBEXaggDataEmph 31" xfId="39808"/>
    <cellStyle name="SAPBEXaggDataEmph 32" xfId="39809"/>
    <cellStyle name="SAPBEXaggDataEmph 4" xfId="39810"/>
    <cellStyle name="SAPBEXaggDataEmph 5" xfId="39811"/>
    <cellStyle name="SAPBEXaggDataEmph 6" xfId="39812"/>
    <cellStyle name="SAPBEXaggDataEmph 7" xfId="39813"/>
    <cellStyle name="SAPBEXaggDataEmph 8" xfId="39814"/>
    <cellStyle name="SAPBEXaggDataEmph 9" xfId="39815"/>
    <cellStyle name="SAPBEXaggItem" xfId="39816"/>
    <cellStyle name="SAPBEXaggItem 10" xfId="39817"/>
    <cellStyle name="SAPBEXaggItem 11" xfId="39818"/>
    <cellStyle name="SAPBEXaggItem 12" xfId="39819"/>
    <cellStyle name="SAPBEXaggItem 13" xfId="39820"/>
    <cellStyle name="SAPBEXaggItem 14" xfId="39821"/>
    <cellStyle name="SAPBEXaggItem 15" xfId="39822"/>
    <cellStyle name="SAPBEXaggItem 16" xfId="39823"/>
    <cellStyle name="SAPBEXaggItem 17" xfId="39824"/>
    <cellStyle name="SAPBEXaggItem 18" xfId="39825"/>
    <cellStyle name="SAPBEXaggItem 19" xfId="39826"/>
    <cellStyle name="SAPBEXaggItem 2" xfId="39827"/>
    <cellStyle name="SAPBEXaggItem 20" xfId="39828"/>
    <cellStyle name="SAPBEXaggItem 21" xfId="39829"/>
    <cellStyle name="SAPBEXaggItem 22" xfId="39830"/>
    <cellStyle name="SAPBEXaggItem 23" xfId="39831"/>
    <cellStyle name="SAPBEXaggItem 24" xfId="39832"/>
    <cellStyle name="SAPBEXaggItem 25" xfId="39833"/>
    <cellStyle name="SAPBEXaggItem 26" xfId="39834"/>
    <cellStyle name="SAPBEXaggItem 27" xfId="39835"/>
    <cellStyle name="SAPBEXaggItem 28" xfId="39836"/>
    <cellStyle name="SAPBEXaggItem 29" xfId="39837"/>
    <cellStyle name="SAPBEXaggItem 3" xfId="39838"/>
    <cellStyle name="SAPBEXaggItem 30" xfId="39839"/>
    <cellStyle name="SAPBEXaggItem 31" xfId="39840"/>
    <cellStyle name="SAPBEXaggItem 32" xfId="39841"/>
    <cellStyle name="SAPBEXaggItem 4" xfId="39842"/>
    <cellStyle name="SAPBEXaggItem 5" xfId="39843"/>
    <cellStyle name="SAPBEXaggItem 6" xfId="39844"/>
    <cellStyle name="SAPBEXaggItem 7" xfId="39845"/>
    <cellStyle name="SAPBEXaggItem 8" xfId="39846"/>
    <cellStyle name="SAPBEXaggItem 9" xfId="39847"/>
    <cellStyle name="SAPBEXaggItemX" xfId="39848"/>
    <cellStyle name="SAPBEXaggItemX 10" xfId="39849"/>
    <cellStyle name="SAPBEXaggItemX 11" xfId="39850"/>
    <cellStyle name="SAPBEXaggItemX 12" xfId="39851"/>
    <cellStyle name="SAPBEXaggItemX 13" xfId="39852"/>
    <cellStyle name="SAPBEXaggItemX 14" xfId="39853"/>
    <cellStyle name="SAPBEXaggItemX 15" xfId="39854"/>
    <cellStyle name="SAPBEXaggItemX 16" xfId="39855"/>
    <cellStyle name="SAPBEXaggItemX 17" xfId="39856"/>
    <cellStyle name="SAPBEXaggItemX 18" xfId="39857"/>
    <cellStyle name="SAPBEXaggItemX 19" xfId="39858"/>
    <cellStyle name="SAPBEXaggItemX 2" xfId="39859"/>
    <cellStyle name="SAPBEXaggItemX 20" xfId="39860"/>
    <cellStyle name="SAPBEXaggItemX 21" xfId="39861"/>
    <cellStyle name="SAPBEXaggItemX 22" xfId="39862"/>
    <cellStyle name="SAPBEXaggItemX 23" xfId="39863"/>
    <cellStyle name="SAPBEXaggItemX 24" xfId="39864"/>
    <cellStyle name="SAPBEXaggItemX 25" xfId="39865"/>
    <cellStyle name="SAPBEXaggItemX 26" xfId="39866"/>
    <cellStyle name="SAPBEXaggItemX 27" xfId="39867"/>
    <cellStyle name="SAPBEXaggItemX 28" xfId="39868"/>
    <cellStyle name="SAPBEXaggItemX 29" xfId="39869"/>
    <cellStyle name="SAPBEXaggItemX 3" xfId="39870"/>
    <cellStyle name="SAPBEXaggItemX 30" xfId="39871"/>
    <cellStyle name="SAPBEXaggItemX 31" xfId="39872"/>
    <cellStyle name="SAPBEXaggItemX 32" xfId="39873"/>
    <cellStyle name="SAPBEXaggItemX 4" xfId="39874"/>
    <cellStyle name="SAPBEXaggItemX 5" xfId="39875"/>
    <cellStyle name="SAPBEXaggItemX 6" xfId="39876"/>
    <cellStyle name="SAPBEXaggItemX 7" xfId="39877"/>
    <cellStyle name="SAPBEXaggItemX 8" xfId="39878"/>
    <cellStyle name="SAPBEXaggItemX 9" xfId="39879"/>
    <cellStyle name="SAPBEXchaText" xfId="39880"/>
    <cellStyle name="SAPBEXchaText 2" xfId="42468"/>
    <cellStyle name="SAPBEXexcBad7" xfId="39881"/>
    <cellStyle name="SAPBEXexcBad7 10" xfId="39882"/>
    <cellStyle name="SAPBEXexcBad7 11" xfId="39883"/>
    <cellStyle name="SAPBEXexcBad7 12" xfId="39884"/>
    <cellStyle name="SAPBEXexcBad7 13" xfId="39885"/>
    <cellStyle name="SAPBEXexcBad7 14" xfId="39886"/>
    <cellStyle name="SAPBEXexcBad7 15" xfId="39887"/>
    <cellStyle name="SAPBEXexcBad7 16" xfId="39888"/>
    <cellStyle name="SAPBEXexcBad7 17" xfId="39889"/>
    <cellStyle name="SAPBEXexcBad7 18" xfId="39890"/>
    <cellStyle name="SAPBEXexcBad7 19" xfId="39891"/>
    <cellStyle name="SAPBEXexcBad7 2" xfId="39892"/>
    <cellStyle name="SAPBEXexcBad7 20" xfId="39893"/>
    <cellStyle name="SAPBEXexcBad7 21" xfId="39894"/>
    <cellStyle name="SAPBEXexcBad7 22" xfId="39895"/>
    <cellStyle name="SAPBEXexcBad7 23" xfId="39896"/>
    <cellStyle name="SAPBEXexcBad7 24" xfId="39897"/>
    <cellStyle name="SAPBEXexcBad7 25" xfId="39898"/>
    <cellStyle name="SAPBEXexcBad7 26" xfId="39899"/>
    <cellStyle name="SAPBEXexcBad7 27" xfId="39900"/>
    <cellStyle name="SAPBEXexcBad7 28" xfId="39901"/>
    <cellStyle name="SAPBEXexcBad7 29" xfId="39902"/>
    <cellStyle name="SAPBEXexcBad7 3" xfId="39903"/>
    <cellStyle name="SAPBEXexcBad7 30" xfId="39904"/>
    <cellStyle name="SAPBEXexcBad7 31" xfId="39905"/>
    <cellStyle name="SAPBEXexcBad7 32" xfId="39906"/>
    <cellStyle name="SAPBEXexcBad7 4" xfId="39907"/>
    <cellStyle name="SAPBEXexcBad7 5" xfId="39908"/>
    <cellStyle name="SAPBEXexcBad7 6" xfId="39909"/>
    <cellStyle name="SAPBEXexcBad7 7" xfId="39910"/>
    <cellStyle name="SAPBEXexcBad7 8" xfId="39911"/>
    <cellStyle name="SAPBEXexcBad7 9" xfId="39912"/>
    <cellStyle name="SAPBEXexcBad8" xfId="39913"/>
    <cellStyle name="SAPBEXexcBad8 10" xfId="39914"/>
    <cellStyle name="SAPBEXexcBad8 11" xfId="39915"/>
    <cellStyle name="SAPBEXexcBad8 12" xfId="39916"/>
    <cellStyle name="SAPBEXexcBad8 13" xfId="39917"/>
    <cellStyle name="SAPBEXexcBad8 14" xfId="39918"/>
    <cellStyle name="SAPBEXexcBad8 15" xfId="39919"/>
    <cellStyle name="SAPBEXexcBad8 16" xfId="39920"/>
    <cellStyle name="SAPBEXexcBad8 17" xfId="39921"/>
    <cellStyle name="SAPBEXexcBad8 18" xfId="39922"/>
    <cellStyle name="SAPBEXexcBad8 19" xfId="39923"/>
    <cellStyle name="SAPBEXexcBad8 2" xfId="39924"/>
    <cellStyle name="SAPBEXexcBad8 20" xfId="39925"/>
    <cellStyle name="SAPBEXexcBad8 21" xfId="39926"/>
    <cellStyle name="SAPBEXexcBad8 22" xfId="39927"/>
    <cellStyle name="SAPBEXexcBad8 23" xfId="39928"/>
    <cellStyle name="SAPBEXexcBad8 24" xfId="39929"/>
    <cellStyle name="SAPBEXexcBad8 25" xfId="39930"/>
    <cellStyle name="SAPBEXexcBad8 26" xfId="39931"/>
    <cellStyle name="SAPBEXexcBad8 27" xfId="39932"/>
    <cellStyle name="SAPBEXexcBad8 28" xfId="39933"/>
    <cellStyle name="SAPBEXexcBad8 29" xfId="39934"/>
    <cellStyle name="SAPBEXexcBad8 3" xfId="39935"/>
    <cellStyle name="SAPBEXexcBad8 30" xfId="39936"/>
    <cellStyle name="SAPBEXexcBad8 31" xfId="39937"/>
    <cellStyle name="SAPBEXexcBad8 32" xfId="39938"/>
    <cellStyle name="SAPBEXexcBad8 4" xfId="39939"/>
    <cellStyle name="SAPBEXexcBad8 5" xfId="39940"/>
    <cellStyle name="SAPBEXexcBad8 6" xfId="39941"/>
    <cellStyle name="SAPBEXexcBad8 7" xfId="39942"/>
    <cellStyle name="SAPBEXexcBad8 8" xfId="39943"/>
    <cellStyle name="SAPBEXexcBad8 9" xfId="39944"/>
    <cellStyle name="SAPBEXexcBad9" xfId="39945"/>
    <cellStyle name="SAPBEXexcBad9 10" xfId="39946"/>
    <cellStyle name="SAPBEXexcBad9 11" xfId="39947"/>
    <cellStyle name="SAPBEXexcBad9 12" xfId="39948"/>
    <cellStyle name="SAPBEXexcBad9 13" xfId="39949"/>
    <cellStyle name="SAPBEXexcBad9 14" xfId="39950"/>
    <cellStyle name="SAPBEXexcBad9 15" xfId="39951"/>
    <cellStyle name="SAPBEXexcBad9 16" xfId="39952"/>
    <cellStyle name="SAPBEXexcBad9 17" xfId="39953"/>
    <cellStyle name="SAPBEXexcBad9 18" xfId="39954"/>
    <cellStyle name="SAPBEXexcBad9 19" xfId="39955"/>
    <cellStyle name="SAPBEXexcBad9 2" xfId="39956"/>
    <cellStyle name="SAPBEXexcBad9 20" xfId="39957"/>
    <cellStyle name="SAPBEXexcBad9 21" xfId="39958"/>
    <cellStyle name="SAPBEXexcBad9 22" xfId="39959"/>
    <cellStyle name="SAPBEXexcBad9 23" xfId="39960"/>
    <cellStyle name="SAPBEXexcBad9 24" xfId="39961"/>
    <cellStyle name="SAPBEXexcBad9 25" xfId="39962"/>
    <cellStyle name="SAPBEXexcBad9 26" xfId="39963"/>
    <cellStyle name="SAPBEXexcBad9 27" xfId="39964"/>
    <cellStyle name="SAPBEXexcBad9 28" xfId="39965"/>
    <cellStyle name="SAPBEXexcBad9 29" xfId="39966"/>
    <cellStyle name="SAPBEXexcBad9 3" xfId="39967"/>
    <cellStyle name="SAPBEXexcBad9 30" xfId="39968"/>
    <cellStyle name="SAPBEXexcBad9 31" xfId="39969"/>
    <cellStyle name="SAPBEXexcBad9 32" xfId="39970"/>
    <cellStyle name="SAPBEXexcBad9 4" xfId="39971"/>
    <cellStyle name="SAPBEXexcBad9 5" xfId="39972"/>
    <cellStyle name="SAPBEXexcBad9 6" xfId="39973"/>
    <cellStyle name="SAPBEXexcBad9 7" xfId="39974"/>
    <cellStyle name="SAPBEXexcBad9 8" xfId="39975"/>
    <cellStyle name="SAPBEXexcBad9 9" xfId="39976"/>
    <cellStyle name="SAPBEXexcCritical4" xfId="39977"/>
    <cellStyle name="SAPBEXexcCritical4 10" xfId="39978"/>
    <cellStyle name="SAPBEXexcCritical4 11" xfId="39979"/>
    <cellStyle name="SAPBEXexcCritical4 12" xfId="39980"/>
    <cellStyle name="SAPBEXexcCritical4 13" xfId="39981"/>
    <cellStyle name="SAPBEXexcCritical4 14" xfId="39982"/>
    <cellStyle name="SAPBEXexcCritical4 15" xfId="39983"/>
    <cellStyle name="SAPBEXexcCritical4 16" xfId="39984"/>
    <cellStyle name="SAPBEXexcCritical4 17" xfId="39985"/>
    <cellStyle name="SAPBEXexcCritical4 18" xfId="39986"/>
    <cellStyle name="SAPBEXexcCritical4 19" xfId="39987"/>
    <cellStyle name="SAPBEXexcCritical4 2" xfId="39988"/>
    <cellStyle name="SAPBEXexcCritical4 20" xfId="39989"/>
    <cellStyle name="SAPBEXexcCritical4 21" xfId="39990"/>
    <cellStyle name="SAPBEXexcCritical4 22" xfId="39991"/>
    <cellStyle name="SAPBEXexcCritical4 23" xfId="39992"/>
    <cellStyle name="SAPBEXexcCritical4 24" xfId="39993"/>
    <cellStyle name="SAPBEXexcCritical4 25" xfId="39994"/>
    <cellStyle name="SAPBEXexcCritical4 26" xfId="39995"/>
    <cellStyle name="SAPBEXexcCritical4 27" xfId="39996"/>
    <cellStyle name="SAPBEXexcCritical4 28" xfId="39997"/>
    <cellStyle name="SAPBEXexcCritical4 29" xfId="39998"/>
    <cellStyle name="SAPBEXexcCritical4 3" xfId="39999"/>
    <cellStyle name="SAPBEXexcCritical4 30" xfId="40000"/>
    <cellStyle name="SAPBEXexcCritical4 31" xfId="40001"/>
    <cellStyle name="SAPBEXexcCritical4 32" xfId="40002"/>
    <cellStyle name="SAPBEXexcCritical4 4" xfId="40003"/>
    <cellStyle name="SAPBEXexcCritical4 5" xfId="40004"/>
    <cellStyle name="SAPBEXexcCritical4 6" xfId="40005"/>
    <cellStyle name="SAPBEXexcCritical4 7" xfId="40006"/>
    <cellStyle name="SAPBEXexcCritical4 8" xfId="40007"/>
    <cellStyle name="SAPBEXexcCritical4 9" xfId="40008"/>
    <cellStyle name="SAPBEXexcCritical5" xfId="40009"/>
    <cellStyle name="SAPBEXexcCritical5 10" xfId="40010"/>
    <cellStyle name="SAPBEXexcCritical5 11" xfId="40011"/>
    <cellStyle name="SAPBEXexcCritical5 12" xfId="40012"/>
    <cellStyle name="SAPBEXexcCritical5 13" xfId="40013"/>
    <cellStyle name="SAPBEXexcCritical5 14" xfId="40014"/>
    <cellStyle name="SAPBEXexcCritical5 15" xfId="40015"/>
    <cellStyle name="SAPBEXexcCritical5 16" xfId="40016"/>
    <cellStyle name="SAPBEXexcCritical5 17" xfId="40017"/>
    <cellStyle name="SAPBEXexcCritical5 18" xfId="40018"/>
    <cellStyle name="SAPBEXexcCritical5 19" xfId="40019"/>
    <cellStyle name="SAPBEXexcCritical5 2" xfId="40020"/>
    <cellStyle name="SAPBEXexcCritical5 20" xfId="40021"/>
    <cellStyle name="SAPBEXexcCritical5 21" xfId="40022"/>
    <cellStyle name="SAPBEXexcCritical5 22" xfId="40023"/>
    <cellStyle name="SAPBEXexcCritical5 23" xfId="40024"/>
    <cellStyle name="SAPBEXexcCritical5 24" xfId="40025"/>
    <cellStyle name="SAPBEXexcCritical5 25" xfId="40026"/>
    <cellStyle name="SAPBEXexcCritical5 26" xfId="40027"/>
    <cellStyle name="SAPBEXexcCritical5 27" xfId="40028"/>
    <cellStyle name="SAPBEXexcCritical5 28" xfId="40029"/>
    <cellStyle name="SAPBEXexcCritical5 29" xfId="40030"/>
    <cellStyle name="SAPBEXexcCritical5 3" xfId="40031"/>
    <cellStyle name="SAPBEXexcCritical5 30" xfId="40032"/>
    <cellStyle name="SAPBEXexcCritical5 31" xfId="40033"/>
    <cellStyle name="SAPBEXexcCritical5 32" xfId="40034"/>
    <cellStyle name="SAPBEXexcCritical5 4" xfId="40035"/>
    <cellStyle name="SAPBEXexcCritical5 5" xfId="40036"/>
    <cellStyle name="SAPBEXexcCritical5 6" xfId="40037"/>
    <cellStyle name="SAPBEXexcCritical5 7" xfId="40038"/>
    <cellStyle name="SAPBEXexcCritical5 8" xfId="40039"/>
    <cellStyle name="SAPBEXexcCritical5 9" xfId="40040"/>
    <cellStyle name="SAPBEXexcCritical6" xfId="40041"/>
    <cellStyle name="SAPBEXexcCritical6 10" xfId="40042"/>
    <cellStyle name="SAPBEXexcCritical6 11" xfId="40043"/>
    <cellStyle name="SAPBEXexcCritical6 12" xfId="40044"/>
    <cellStyle name="SAPBEXexcCritical6 13" xfId="40045"/>
    <cellStyle name="SAPBEXexcCritical6 14" xfId="40046"/>
    <cellStyle name="SAPBEXexcCritical6 15" xfId="40047"/>
    <cellStyle name="SAPBEXexcCritical6 16" xfId="40048"/>
    <cellStyle name="SAPBEXexcCritical6 17" xfId="40049"/>
    <cellStyle name="SAPBEXexcCritical6 18" xfId="40050"/>
    <cellStyle name="SAPBEXexcCritical6 19" xfId="40051"/>
    <cellStyle name="SAPBEXexcCritical6 2" xfId="40052"/>
    <cellStyle name="SAPBEXexcCritical6 20" xfId="40053"/>
    <cellStyle name="SAPBEXexcCritical6 21" xfId="40054"/>
    <cellStyle name="SAPBEXexcCritical6 22" xfId="40055"/>
    <cellStyle name="SAPBEXexcCritical6 23" xfId="40056"/>
    <cellStyle name="SAPBEXexcCritical6 24" xfId="40057"/>
    <cellStyle name="SAPBEXexcCritical6 25" xfId="40058"/>
    <cellStyle name="SAPBEXexcCritical6 26" xfId="40059"/>
    <cellStyle name="SAPBEXexcCritical6 27" xfId="40060"/>
    <cellStyle name="SAPBEXexcCritical6 28" xfId="40061"/>
    <cellStyle name="SAPBEXexcCritical6 29" xfId="40062"/>
    <cellStyle name="SAPBEXexcCritical6 3" xfId="40063"/>
    <cellStyle name="SAPBEXexcCritical6 30" xfId="40064"/>
    <cellStyle name="SAPBEXexcCritical6 31" xfId="40065"/>
    <cellStyle name="SAPBEXexcCritical6 32" xfId="40066"/>
    <cellStyle name="SAPBEXexcCritical6 4" xfId="40067"/>
    <cellStyle name="SAPBEXexcCritical6 5" xfId="40068"/>
    <cellStyle name="SAPBEXexcCritical6 6" xfId="40069"/>
    <cellStyle name="SAPBEXexcCritical6 7" xfId="40070"/>
    <cellStyle name="SAPBEXexcCritical6 8" xfId="40071"/>
    <cellStyle name="SAPBEXexcCritical6 9" xfId="40072"/>
    <cellStyle name="SAPBEXexcGood1" xfId="40073"/>
    <cellStyle name="SAPBEXexcGood1 10" xfId="40074"/>
    <cellStyle name="SAPBEXexcGood1 11" xfId="40075"/>
    <cellStyle name="SAPBEXexcGood1 12" xfId="40076"/>
    <cellStyle name="SAPBEXexcGood1 13" xfId="40077"/>
    <cellStyle name="SAPBEXexcGood1 14" xfId="40078"/>
    <cellStyle name="SAPBEXexcGood1 15" xfId="40079"/>
    <cellStyle name="SAPBEXexcGood1 16" xfId="40080"/>
    <cellStyle name="SAPBEXexcGood1 17" xfId="40081"/>
    <cellStyle name="SAPBEXexcGood1 18" xfId="40082"/>
    <cellStyle name="SAPBEXexcGood1 19" xfId="40083"/>
    <cellStyle name="SAPBEXexcGood1 2" xfId="40084"/>
    <cellStyle name="SAPBEXexcGood1 20" xfId="40085"/>
    <cellStyle name="SAPBEXexcGood1 21" xfId="40086"/>
    <cellStyle name="SAPBEXexcGood1 22" xfId="40087"/>
    <cellStyle name="SAPBEXexcGood1 23" xfId="40088"/>
    <cellStyle name="SAPBEXexcGood1 24" xfId="40089"/>
    <cellStyle name="SAPBEXexcGood1 25" xfId="40090"/>
    <cellStyle name="SAPBEXexcGood1 26" xfId="40091"/>
    <cellStyle name="SAPBEXexcGood1 27" xfId="40092"/>
    <cellStyle name="SAPBEXexcGood1 28" xfId="40093"/>
    <cellStyle name="SAPBEXexcGood1 29" xfId="40094"/>
    <cellStyle name="SAPBEXexcGood1 3" xfId="40095"/>
    <cellStyle name="SAPBEXexcGood1 30" xfId="40096"/>
    <cellStyle name="SAPBEXexcGood1 31" xfId="40097"/>
    <cellStyle name="SAPBEXexcGood1 32" xfId="40098"/>
    <cellStyle name="SAPBEXexcGood1 4" xfId="40099"/>
    <cellStyle name="SAPBEXexcGood1 5" xfId="40100"/>
    <cellStyle name="SAPBEXexcGood1 6" xfId="40101"/>
    <cellStyle name="SAPBEXexcGood1 7" xfId="40102"/>
    <cellStyle name="SAPBEXexcGood1 8" xfId="40103"/>
    <cellStyle name="SAPBEXexcGood1 9" xfId="40104"/>
    <cellStyle name="SAPBEXexcGood2" xfId="40105"/>
    <cellStyle name="SAPBEXexcGood2 10" xfId="40106"/>
    <cellStyle name="SAPBEXexcGood2 11" xfId="40107"/>
    <cellStyle name="SAPBEXexcGood2 12" xfId="40108"/>
    <cellStyle name="SAPBEXexcGood2 13" xfId="40109"/>
    <cellStyle name="SAPBEXexcGood2 14" xfId="40110"/>
    <cellStyle name="SAPBEXexcGood2 15" xfId="40111"/>
    <cellStyle name="SAPBEXexcGood2 16" xfId="40112"/>
    <cellStyle name="SAPBEXexcGood2 17" xfId="40113"/>
    <cellStyle name="SAPBEXexcGood2 18" xfId="40114"/>
    <cellStyle name="SAPBEXexcGood2 19" xfId="40115"/>
    <cellStyle name="SAPBEXexcGood2 2" xfId="40116"/>
    <cellStyle name="SAPBEXexcGood2 20" xfId="40117"/>
    <cellStyle name="SAPBEXexcGood2 21" xfId="40118"/>
    <cellStyle name="SAPBEXexcGood2 22" xfId="40119"/>
    <cellStyle name="SAPBEXexcGood2 23" xfId="40120"/>
    <cellStyle name="SAPBEXexcGood2 24" xfId="40121"/>
    <cellStyle name="SAPBEXexcGood2 25" xfId="40122"/>
    <cellStyle name="SAPBEXexcGood2 26" xfId="40123"/>
    <cellStyle name="SAPBEXexcGood2 27" xfId="40124"/>
    <cellStyle name="SAPBEXexcGood2 28" xfId="40125"/>
    <cellStyle name="SAPBEXexcGood2 29" xfId="40126"/>
    <cellStyle name="SAPBEXexcGood2 3" xfId="40127"/>
    <cellStyle name="SAPBEXexcGood2 30" xfId="40128"/>
    <cellStyle name="SAPBEXexcGood2 31" xfId="40129"/>
    <cellStyle name="SAPBEXexcGood2 32" xfId="40130"/>
    <cellStyle name="SAPBEXexcGood2 4" xfId="40131"/>
    <cellStyle name="SAPBEXexcGood2 5" xfId="40132"/>
    <cellStyle name="SAPBEXexcGood2 6" xfId="40133"/>
    <cellStyle name="SAPBEXexcGood2 7" xfId="40134"/>
    <cellStyle name="SAPBEXexcGood2 8" xfId="40135"/>
    <cellStyle name="SAPBEXexcGood2 9" xfId="40136"/>
    <cellStyle name="SAPBEXexcGood3" xfId="40137"/>
    <cellStyle name="SAPBEXexcGood3 10" xfId="40138"/>
    <cellStyle name="SAPBEXexcGood3 11" xfId="40139"/>
    <cellStyle name="SAPBEXexcGood3 12" xfId="40140"/>
    <cellStyle name="SAPBEXexcGood3 13" xfId="40141"/>
    <cellStyle name="SAPBEXexcGood3 14" xfId="40142"/>
    <cellStyle name="SAPBEXexcGood3 15" xfId="40143"/>
    <cellStyle name="SAPBEXexcGood3 16" xfId="40144"/>
    <cellStyle name="SAPBEXexcGood3 17" xfId="40145"/>
    <cellStyle name="SAPBEXexcGood3 18" xfId="40146"/>
    <cellStyle name="SAPBEXexcGood3 19" xfId="40147"/>
    <cellStyle name="SAPBEXexcGood3 2" xfId="40148"/>
    <cellStyle name="SAPBEXexcGood3 20" xfId="40149"/>
    <cellStyle name="SAPBEXexcGood3 21" xfId="40150"/>
    <cellStyle name="SAPBEXexcGood3 22" xfId="40151"/>
    <cellStyle name="SAPBEXexcGood3 23" xfId="40152"/>
    <cellStyle name="SAPBEXexcGood3 24" xfId="40153"/>
    <cellStyle name="SAPBEXexcGood3 25" xfId="40154"/>
    <cellStyle name="SAPBEXexcGood3 26" xfId="40155"/>
    <cellStyle name="SAPBEXexcGood3 27" xfId="40156"/>
    <cellStyle name="SAPBEXexcGood3 28" xfId="40157"/>
    <cellStyle name="SAPBEXexcGood3 29" xfId="40158"/>
    <cellStyle name="SAPBEXexcGood3 3" xfId="40159"/>
    <cellStyle name="SAPBEXexcGood3 30" xfId="40160"/>
    <cellStyle name="SAPBEXexcGood3 31" xfId="40161"/>
    <cellStyle name="SAPBEXexcGood3 32" xfId="40162"/>
    <cellStyle name="SAPBEXexcGood3 4" xfId="40163"/>
    <cellStyle name="SAPBEXexcGood3 5" xfId="40164"/>
    <cellStyle name="SAPBEXexcGood3 6" xfId="40165"/>
    <cellStyle name="SAPBEXexcGood3 7" xfId="40166"/>
    <cellStyle name="SAPBEXexcGood3 8" xfId="40167"/>
    <cellStyle name="SAPBEXexcGood3 9" xfId="40168"/>
    <cellStyle name="SAPBEXfilterDrill" xfId="40169"/>
    <cellStyle name="SAPBEXfilterDrill 2" xfId="42469"/>
    <cellStyle name="SAPBEXfilterItem" xfId="40170"/>
    <cellStyle name="SAPBEXfilterItem 2" xfId="42470"/>
    <cellStyle name="SAPBEXfilterText" xfId="40171"/>
    <cellStyle name="SAPBEXfilterText 2" xfId="42471"/>
    <cellStyle name="SAPBEXformats" xfId="40172"/>
    <cellStyle name="SAPBEXformats 10" xfId="40173"/>
    <cellStyle name="SAPBEXformats 11" xfId="40174"/>
    <cellStyle name="SAPBEXformats 12" xfId="40175"/>
    <cellStyle name="SAPBEXformats 13" xfId="40176"/>
    <cellStyle name="SAPBEXformats 14" xfId="40177"/>
    <cellStyle name="SAPBEXformats 15" xfId="40178"/>
    <cellStyle name="SAPBEXformats 16" xfId="40179"/>
    <cellStyle name="SAPBEXformats 17" xfId="40180"/>
    <cellStyle name="SAPBEXformats 18" xfId="40181"/>
    <cellStyle name="SAPBEXformats 19" xfId="40182"/>
    <cellStyle name="SAPBEXformats 2" xfId="40183"/>
    <cellStyle name="SAPBEXformats 20" xfId="40184"/>
    <cellStyle name="SAPBEXformats 21" xfId="40185"/>
    <cellStyle name="SAPBEXformats 22" xfId="40186"/>
    <cellStyle name="SAPBEXformats 23" xfId="40187"/>
    <cellStyle name="SAPBEXformats 24" xfId="40188"/>
    <cellStyle name="SAPBEXformats 25" xfId="40189"/>
    <cellStyle name="SAPBEXformats 26" xfId="40190"/>
    <cellStyle name="SAPBEXformats 27" xfId="40191"/>
    <cellStyle name="SAPBEXformats 28" xfId="40192"/>
    <cellStyle name="SAPBEXformats 29" xfId="40193"/>
    <cellStyle name="SAPBEXformats 3" xfId="40194"/>
    <cellStyle name="SAPBEXformats 30" xfId="40195"/>
    <cellStyle name="SAPBEXformats 31" xfId="40196"/>
    <cellStyle name="SAPBEXformats 32" xfId="40197"/>
    <cellStyle name="SAPBEXformats 4" xfId="40198"/>
    <cellStyle name="SAPBEXformats 5" xfId="40199"/>
    <cellStyle name="SAPBEXformats 6" xfId="40200"/>
    <cellStyle name="SAPBEXformats 7" xfId="40201"/>
    <cellStyle name="SAPBEXformats 8" xfId="40202"/>
    <cellStyle name="SAPBEXformats 9" xfId="40203"/>
    <cellStyle name="SAPBEXheaderItem" xfId="40204"/>
    <cellStyle name="SAPBEXheaderItem 2" xfId="40205"/>
    <cellStyle name="SAPBEXheaderItem 3" xfId="42472"/>
    <cellStyle name="SAPBEXheaderItem_0910 GSO Capex RRP - Final (Detail) v2 220710" xfId="40206"/>
    <cellStyle name="SAPBEXheaderText" xfId="40207"/>
    <cellStyle name="SAPBEXheaderText 2" xfId="40208"/>
    <cellStyle name="SAPBEXheaderText 3" xfId="42473"/>
    <cellStyle name="SAPBEXheaderText_0910 GSO Capex RRP - Final (Detail) v2 220710" xfId="40209"/>
    <cellStyle name="SAPBEXHLevel0" xfId="40210"/>
    <cellStyle name="SAPBEXHLevel0 10" xfId="40211"/>
    <cellStyle name="SAPBEXHLevel0 11" xfId="40212"/>
    <cellStyle name="SAPBEXHLevel0 12" xfId="40213"/>
    <cellStyle name="SAPBEXHLevel0 13" xfId="40214"/>
    <cellStyle name="SAPBEXHLevel0 14" xfId="40215"/>
    <cellStyle name="SAPBEXHLevel0 15" xfId="40216"/>
    <cellStyle name="SAPBEXHLevel0 16" xfId="40217"/>
    <cellStyle name="SAPBEXHLevel0 17" xfId="40218"/>
    <cellStyle name="SAPBEXHLevel0 18" xfId="40219"/>
    <cellStyle name="SAPBEXHLevel0 19" xfId="40220"/>
    <cellStyle name="SAPBEXHLevel0 2" xfId="40221"/>
    <cellStyle name="SAPBEXHLevel0 2 10" xfId="40222"/>
    <cellStyle name="SAPBEXHLevel0 2 11" xfId="40223"/>
    <cellStyle name="SAPBEXHLevel0 2 12" xfId="40224"/>
    <cellStyle name="SAPBEXHLevel0 2 13" xfId="40225"/>
    <cellStyle name="SAPBEXHLevel0 2 14" xfId="40226"/>
    <cellStyle name="SAPBEXHLevel0 2 15" xfId="40227"/>
    <cellStyle name="SAPBEXHLevel0 2 16" xfId="40228"/>
    <cellStyle name="SAPBEXHLevel0 2 17" xfId="40229"/>
    <cellStyle name="SAPBEXHLevel0 2 18" xfId="40230"/>
    <cellStyle name="SAPBEXHLevel0 2 19" xfId="40231"/>
    <cellStyle name="SAPBEXHLevel0 2 2" xfId="40232"/>
    <cellStyle name="SAPBEXHLevel0 2 20" xfId="40233"/>
    <cellStyle name="SAPBEXHLevel0 2 21" xfId="40234"/>
    <cellStyle name="SAPBEXHLevel0 2 22" xfId="40235"/>
    <cellStyle name="SAPBEXHLevel0 2 23" xfId="40236"/>
    <cellStyle name="SAPBEXHLevel0 2 24" xfId="40237"/>
    <cellStyle name="SAPBEXHLevel0 2 25" xfId="40238"/>
    <cellStyle name="SAPBEXHLevel0 2 26" xfId="40239"/>
    <cellStyle name="SAPBEXHLevel0 2 27" xfId="40240"/>
    <cellStyle name="SAPBEXHLevel0 2 28" xfId="40241"/>
    <cellStyle name="SAPBEXHLevel0 2 29" xfId="40242"/>
    <cellStyle name="SAPBEXHLevel0 2 3" xfId="40243"/>
    <cellStyle name="SAPBEXHLevel0 2 30" xfId="40244"/>
    <cellStyle name="SAPBEXHLevel0 2 31" xfId="40245"/>
    <cellStyle name="SAPBEXHLevel0 2 32" xfId="40246"/>
    <cellStyle name="SAPBEXHLevel0 2 4" xfId="40247"/>
    <cellStyle name="SAPBEXHLevel0 2 5" xfId="40248"/>
    <cellStyle name="SAPBEXHLevel0 2 6" xfId="40249"/>
    <cellStyle name="SAPBEXHLevel0 2 7" xfId="40250"/>
    <cellStyle name="SAPBEXHLevel0 2 8" xfId="40251"/>
    <cellStyle name="SAPBEXHLevel0 2 9" xfId="40252"/>
    <cellStyle name="SAPBEXHLevel0 20" xfId="40253"/>
    <cellStyle name="SAPBEXHLevel0 21" xfId="40254"/>
    <cellStyle name="SAPBEXHLevel0 22" xfId="40255"/>
    <cellStyle name="SAPBEXHLevel0 23" xfId="40256"/>
    <cellStyle name="SAPBEXHLevel0 24" xfId="40257"/>
    <cellStyle name="SAPBEXHLevel0 25" xfId="40258"/>
    <cellStyle name="SAPBEXHLevel0 26" xfId="40259"/>
    <cellStyle name="SAPBEXHLevel0 27" xfId="40260"/>
    <cellStyle name="SAPBEXHLevel0 28" xfId="40261"/>
    <cellStyle name="SAPBEXHLevel0 29" xfId="40262"/>
    <cellStyle name="SAPBEXHLevel0 3" xfId="40263"/>
    <cellStyle name="SAPBEXHLevel0 30" xfId="40264"/>
    <cellStyle name="SAPBEXHLevel0 31" xfId="40265"/>
    <cellStyle name="SAPBEXHLevel0 32" xfId="40266"/>
    <cellStyle name="SAPBEXHLevel0 33" xfId="40267"/>
    <cellStyle name="SAPBEXHLevel0 4" xfId="40268"/>
    <cellStyle name="SAPBEXHLevel0 5" xfId="40269"/>
    <cellStyle name="SAPBEXHLevel0 6" xfId="40270"/>
    <cellStyle name="SAPBEXHLevel0 7" xfId="40271"/>
    <cellStyle name="SAPBEXHLevel0 8" xfId="40272"/>
    <cellStyle name="SAPBEXHLevel0 9" xfId="40273"/>
    <cellStyle name="SAPBEXHLevel0_0910 GSO Capex RRP - Final (Detail) v2 220710" xfId="40274"/>
    <cellStyle name="SAPBEXHLevel0X" xfId="40275"/>
    <cellStyle name="SAPBEXHLevel0X 10" xfId="40276"/>
    <cellStyle name="SAPBEXHLevel0X 11" xfId="40277"/>
    <cellStyle name="SAPBEXHLevel0X 12" xfId="40278"/>
    <cellStyle name="SAPBEXHLevel0X 13" xfId="40279"/>
    <cellStyle name="SAPBEXHLevel0X 14" xfId="40280"/>
    <cellStyle name="SAPBEXHLevel0X 15" xfId="40281"/>
    <cellStyle name="SAPBEXHLevel0X 16" xfId="40282"/>
    <cellStyle name="SAPBEXHLevel0X 17" xfId="40283"/>
    <cellStyle name="SAPBEXHLevel0X 18" xfId="40284"/>
    <cellStyle name="SAPBEXHLevel0X 19" xfId="40285"/>
    <cellStyle name="SAPBEXHLevel0X 2" xfId="40286"/>
    <cellStyle name="SAPBEXHLevel0X 2 10" xfId="40287"/>
    <cellStyle name="SAPBEXHLevel0X 2 11" xfId="40288"/>
    <cellStyle name="SAPBEXHLevel0X 2 12" xfId="40289"/>
    <cellStyle name="SAPBEXHLevel0X 2 13" xfId="40290"/>
    <cellStyle name="SAPBEXHLevel0X 2 14" xfId="40291"/>
    <cellStyle name="SAPBEXHLevel0X 2 15" xfId="40292"/>
    <cellStyle name="SAPBEXHLevel0X 2 16" xfId="40293"/>
    <cellStyle name="SAPBEXHLevel0X 2 17" xfId="40294"/>
    <cellStyle name="SAPBEXHLevel0X 2 18" xfId="40295"/>
    <cellStyle name="SAPBEXHLevel0X 2 19" xfId="40296"/>
    <cellStyle name="SAPBEXHLevel0X 2 2" xfId="40297"/>
    <cellStyle name="SAPBEXHLevel0X 2 20" xfId="40298"/>
    <cellStyle name="SAPBEXHLevel0X 2 21" xfId="40299"/>
    <cellStyle name="SAPBEXHLevel0X 2 22" xfId="40300"/>
    <cellStyle name="SAPBEXHLevel0X 2 23" xfId="40301"/>
    <cellStyle name="SAPBEXHLevel0X 2 24" xfId="40302"/>
    <cellStyle name="SAPBEXHLevel0X 2 25" xfId="40303"/>
    <cellStyle name="SAPBEXHLevel0X 2 26" xfId="40304"/>
    <cellStyle name="SAPBEXHLevel0X 2 27" xfId="40305"/>
    <cellStyle name="SAPBEXHLevel0X 2 28" xfId="40306"/>
    <cellStyle name="SAPBEXHLevel0X 2 29" xfId="40307"/>
    <cellStyle name="SAPBEXHLevel0X 2 3" xfId="40308"/>
    <cellStyle name="SAPBEXHLevel0X 2 30" xfId="40309"/>
    <cellStyle name="SAPBEXHLevel0X 2 31" xfId="40310"/>
    <cellStyle name="SAPBEXHLevel0X 2 32" xfId="40311"/>
    <cellStyle name="SAPBEXHLevel0X 2 4" xfId="40312"/>
    <cellStyle name="SAPBEXHLevel0X 2 5" xfId="40313"/>
    <cellStyle name="SAPBEXHLevel0X 2 6" xfId="40314"/>
    <cellStyle name="SAPBEXHLevel0X 2 7" xfId="40315"/>
    <cellStyle name="SAPBEXHLevel0X 2 8" xfId="40316"/>
    <cellStyle name="SAPBEXHLevel0X 2 9" xfId="40317"/>
    <cellStyle name="SAPBEXHLevel0X 20" xfId="40318"/>
    <cellStyle name="SAPBEXHLevel0X 21" xfId="40319"/>
    <cellStyle name="SAPBEXHLevel0X 22" xfId="40320"/>
    <cellStyle name="SAPBEXHLevel0X 23" xfId="40321"/>
    <cellStyle name="SAPBEXHLevel0X 24" xfId="40322"/>
    <cellStyle name="SAPBEXHLevel0X 25" xfId="40323"/>
    <cellStyle name="SAPBEXHLevel0X 26" xfId="40324"/>
    <cellStyle name="SAPBEXHLevel0X 27" xfId="40325"/>
    <cellStyle name="SAPBEXHLevel0X 28" xfId="40326"/>
    <cellStyle name="SAPBEXHLevel0X 29" xfId="40327"/>
    <cellStyle name="SAPBEXHLevel0X 3" xfId="40328"/>
    <cellStyle name="SAPBEXHLevel0X 3 2" xfId="42414"/>
    <cellStyle name="SAPBEXHLevel0X 3 2 2" xfId="42474"/>
    <cellStyle name="SAPBEXHLevel0X 3 3" xfId="42415"/>
    <cellStyle name="SAPBEXHLevel0X 3 3 2" xfId="42475"/>
    <cellStyle name="SAPBEXHLevel0X 3 4" xfId="42416"/>
    <cellStyle name="SAPBEXHLevel0X 3 4 2" xfId="42476"/>
    <cellStyle name="SAPBEXHLevel0X 3 5" xfId="42417"/>
    <cellStyle name="SAPBEXHLevel0X 3 5 2" xfId="42477"/>
    <cellStyle name="SAPBEXHLevel0X 3 6" xfId="42418"/>
    <cellStyle name="SAPBEXHLevel0X 3 6 2" xfId="42478"/>
    <cellStyle name="SAPBEXHLevel0X 3 7" xfId="42419"/>
    <cellStyle name="SAPBEXHLevel0X 3 7 2" xfId="42479"/>
    <cellStyle name="SAPBEXHLevel0X 3 8" xfId="42420"/>
    <cellStyle name="SAPBEXHLevel0X 3 8 2" xfId="42480"/>
    <cellStyle name="SAPBEXHLevel0X 3 9" xfId="42481"/>
    <cellStyle name="SAPBEXHLevel0X 30" xfId="40329"/>
    <cellStyle name="SAPBEXHLevel0X 31" xfId="40330"/>
    <cellStyle name="SAPBEXHLevel0X 32" xfId="40331"/>
    <cellStyle name="SAPBEXHLevel0X 33" xfId="40332"/>
    <cellStyle name="SAPBEXHLevel0X 4" xfId="40333"/>
    <cellStyle name="SAPBEXHLevel0X 5" xfId="40334"/>
    <cellStyle name="SAPBEXHLevel0X 6" xfId="40335"/>
    <cellStyle name="SAPBEXHLevel0X 7" xfId="40336"/>
    <cellStyle name="SAPBEXHLevel0X 8" xfId="40337"/>
    <cellStyle name="SAPBEXHLevel0X 9" xfId="40338"/>
    <cellStyle name="SAPBEXHLevel0X_0910 GSO Capex RRP - Final (Detail) v2 220710" xfId="40339"/>
    <cellStyle name="SAPBEXHLevel1" xfId="40340"/>
    <cellStyle name="SAPBEXHLevel1 10" xfId="40341"/>
    <cellStyle name="SAPBEXHLevel1 11" xfId="40342"/>
    <cellStyle name="SAPBEXHLevel1 12" xfId="40343"/>
    <cellStyle name="SAPBEXHLevel1 13" xfId="40344"/>
    <cellStyle name="SAPBEXHLevel1 14" xfId="40345"/>
    <cellStyle name="SAPBEXHLevel1 15" xfId="40346"/>
    <cellStyle name="SAPBEXHLevel1 16" xfId="40347"/>
    <cellStyle name="SAPBEXHLevel1 17" xfId="40348"/>
    <cellStyle name="SAPBEXHLevel1 18" xfId="40349"/>
    <cellStyle name="SAPBEXHLevel1 19" xfId="40350"/>
    <cellStyle name="SAPBEXHLevel1 2" xfId="40351"/>
    <cellStyle name="SAPBEXHLevel1 2 10" xfId="40352"/>
    <cellStyle name="SAPBEXHLevel1 2 11" xfId="40353"/>
    <cellStyle name="SAPBEXHLevel1 2 12" xfId="40354"/>
    <cellStyle name="SAPBEXHLevel1 2 13" xfId="40355"/>
    <cellStyle name="SAPBEXHLevel1 2 14" xfId="40356"/>
    <cellStyle name="SAPBEXHLevel1 2 15" xfId="40357"/>
    <cellStyle name="SAPBEXHLevel1 2 16" xfId="40358"/>
    <cellStyle name="SAPBEXHLevel1 2 17" xfId="40359"/>
    <cellStyle name="SAPBEXHLevel1 2 18" xfId="40360"/>
    <cellStyle name="SAPBEXHLevel1 2 19" xfId="40361"/>
    <cellStyle name="SAPBEXHLevel1 2 2" xfId="40362"/>
    <cellStyle name="SAPBEXHLevel1 2 20" xfId="40363"/>
    <cellStyle name="SAPBEXHLevel1 2 21" xfId="40364"/>
    <cellStyle name="SAPBEXHLevel1 2 22" xfId="40365"/>
    <cellStyle name="SAPBEXHLevel1 2 23" xfId="40366"/>
    <cellStyle name="SAPBEXHLevel1 2 24" xfId="40367"/>
    <cellStyle name="SAPBEXHLevel1 2 25" xfId="40368"/>
    <cellStyle name="SAPBEXHLevel1 2 26" xfId="40369"/>
    <cellStyle name="SAPBEXHLevel1 2 27" xfId="40370"/>
    <cellStyle name="SAPBEXHLevel1 2 28" xfId="40371"/>
    <cellStyle name="SAPBEXHLevel1 2 29" xfId="40372"/>
    <cellStyle name="SAPBEXHLevel1 2 3" xfId="40373"/>
    <cellStyle name="SAPBEXHLevel1 2 30" xfId="40374"/>
    <cellStyle name="SAPBEXHLevel1 2 31" xfId="40375"/>
    <cellStyle name="SAPBEXHLevel1 2 32" xfId="40376"/>
    <cellStyle name="SAPBEXHLevel1 2 4" xfId="40377"/>
    <cellStyle name="SAPBEXHLevel1 2 5" xfId="40378"/>
    <cellStyle name="SAPBEXHLevel1 2 6" xfId="40379"/>
    <cellStyle name="SAPBEXHLevel1 2 7" xfId="40380"/>
    <cellStyle name="SAPBEXHLevel1 2 8" xfId="40381"/>
    <cellStyle name="SAPBEXHLevel1 2 9" xfId="40382"/>
    <cellStyle name="SAPBEXHLevel1 20" xfId="40383"/>
    <cellStyle name="SAPBEXHLevel1 21" xfId="40384"/>
    <cellStyle name="SAPBEXHLevel1 22" xfId="40385"/>
    <cellStyle name="SAPBEXHLevel1 23" xfId="40386"/>
    <cellStyle name="SAPBEXHLevel1 24" xfId="40387"/>
    <cellStyle name="SAPBEXHLevel1 25" xfId="40388"/>
    <cellStyle name="SAPBEXHLevel1 26" xfId="40389"/>
    <cellStyle name="SAPBEXHLevel1 27" xfId="40390"/>
    <cellStyle name="SAPBEXHLevel1 28" xfId="40391"/>
    <cellStyle name="SAPBEXHLevel1 29" xfId="40392"/>
    <cellStyle name="SAPBEXHLevel1 3" xfId="40393"/>
    <cellStyle name="SAPBEXHLevel1 30" xfId="40394"/>
    <cellStyle name="SAPBEXHLevel1 31" xfId="40395"/>
    <cellStyle name="SAPBEXHLevel1 32" xfId="40396"/>
    <cellStyle name="SAPBEXHLevel1 33" xfId="40397"/>
    <cellStyle name="SAPBEXHLevel1 4" xfId="40398"/>
    <cellStyle name="SAPBEXHLevel1 5" xfId="40399"/>
    <cellStyle name="SAPBEXHLevel1 6" xfId="40400"/>
    <cellStyle name="SAPBEXHLevel1 7" xfId="40401"/>
    <cellStyle name="SAPBEXHLevel1 8" xfId="40402"/>
    <cellStyle name="SAPBEXHLevel1 9" xfId="40403"/>
    <cellStyle name="SAPBEXHLevel1_0910 GSO Capex RRP - Final (Detail) v2 220710" xfId="40404"/>
    <cellStyle name="SAPBEXHLevel1X" xfId="40405"/>
    <cellStyle name="SAPBEXHLevel1X 10" xfId="40406"/>
    <cellStyle name="SAPBEXHLevel1X 11" xfId="40407"/>
    <cellStyle name="SAPBEXHLevel1X 12" xfId="40408"/>
    <cellStyle name="SAPBEXHLevel1X 13" xfId="40409"/>
    <cellStyle name="SAPBEXHLevel1X 14" xfId="40410"/>
    <cellStyle name="SAPBEXHLevel1X 15" xfId="40411"/>
    <cellStyle name="SAPBEXHLevel1X 16" xfId="40412"/>
    <cellStyle name="SAPBEXHLevel1X 17" xfId="40413"/>
    <cellStyle name="SAPBEXHLevel1X 18" xfId="40414"/>
    <cellStyle name="SAPBEXHLevel1X 19" xfId="40415"/>
    <cellStyle name="SAPBEXHLevel1X 2" xfId="40416"/>
    <cellStyle name="SAPBEXHLevel1X 2 10" xfId="40417"/>
    <cellStyle name="SAPBEXHLevel1X 2 11" xfId="40418"/>
    <cellStyle name="SAPBEXHLevel1X 2 12" xfId="40419"/>
    <cellStyle name="SAPBEXHLevel1X 2 13" xfId="40420"/>
    <cellStyle name="SAPBEXHLevel1X 2 14" xfId="40421"/>
    <cellStyle name="SAPBEXHLevel1X 2 15" xfId="40422"/>
    <cellStyle name="SAPBEXHLevel1X 2 16" xfId="40423"/>
    <cellStyle name="SAPBEXHLevel1X 2 17" xfId="40424"/>
    <cellStyle name="SAPBEXHLevel1X 2 18" xfId="40425"/>
    <cellStyle name="SAPBEXHLevel1X 2 19" xfId="40426"/>
    <cellStyle name="SAPBEXHLevel1X 2 2" xfId="40427"/>
    <cellStyle name="SAPBEXHLevel1X 2 20" xfId="40428"/>
    <cellStyle name="SAPBEXHLevel1X 2 21" xfId="40429"/>
    <cellStyle name="SAPBEXHLevel1X 2 22" xfId="40430"/>
    <cellStyle name="SAPBEXHLevel1X 2 23" xfId="40431"/>
    <cellStyle name="SAPBEXHLevel1X 2 24" xfId="40432"/>
    <cellStyle name="SAPBEXHLevel1X 2 25" xfId="40433"/>
    <cellStyle name="SAPBEXHLevel1X 2 26" xfId="40434"/>
    <cellStyle name="SAPBEXHLevel1X 2 27" xfId="40435"/>
    <cellStyle name="SAPBEXHLevel1X 2 28" xfId="40436"/>
    <cellStyle name="SAPBEXHLevel1X 2 29" xfId="40437"/>
    <cellStyle name="SAPBEXHLevel1X 2 3" xfId="40438"/>
    <cellStyle name="SAPBEXHLevel1X 2 30" xfId="40439"/>
    <cellStyle name="SAPBEXHLevel1X 2 31" xfId="40440"/>
    <cellStyle name="SAPBEXHLevel1X 2 32" xfId="40441"/>
    <cellStyle name="SAPBEXHLevel1X 2 4" xfId="40442"/>
    <cellStyle name="SAPBEXHLevel1X 2 5" xfId="40443"/>
    <cellStyle name="SAPBEXHLevel1X 2 6" xfId="40444"/>
    <cellStyle name="SAPBEXHLevel1X 2 7" xfId="40445"/>
    <cellStyle name="SAPBEXHLevel1X 2 8" xfId="40446"/>
    <cellStyle name="SAPBEXHLevel1X 2 9" xfId="40447"/>
    <cellStyle name="SAPBEXHLevel1X 20" xfId="40448"/>
    <cellStyle name="SAPBEXHLevel1X 21" xfId="40449"/>
    <cellStyle name="SAPBEXHLevel1X 22" xfId="40450"/>
    <cellStyle name="SAPBEXHLevel1X 23" xfId="40451"/>
    <cellStyle name="SAPBEXHLevel1X 24" xfId="40452"/>
    <cellStyle name="SAPBEXHLevel1X 25" xfId="40453"/>
    <cellStyle name="SAPBEXHLevel1X 26" xfId="40454"/>
    <cellStyle name="SAPBEXHLevel1X 27" xfId="40455"/>
    <cellStyle name="SAPBEXHLevel1X 28" xfId="40456"/>
    <cellStyle name="SAPBEXHLevel1X 29" xfId="40457"/>
    <cellStyle name="SAPBEXHLevel1X 3" xfId="40458"/>
    <cellStyle name="SAPBEXHLevel1X 3 2" xfId="42421"/>
    <cellStyle name="SAPBEXHLevel1X 3 2 2" xfId="42482"/>
    <cellStyle name="SAPBEXHLevel1X 3 3" xfId="42422"/>
    <cellStyle name="SAPBEXHLevel1X 3 3 2" xfId="42483"/>
    <cellStyle name="SAPBEXHLevel1X 3 4" xfId="42423"/>
    <cellStyle name="SAPBEXHLevel1X 3 4 2" xfId="42484"/>
    <cellStyle name="SAPBEXHLevel1X 3 5" xfId="42424"/>
    <cellStyle name="SAPBEXHLevel1X 3 5 2" xfId="42485"/>
    <cellStyle name="SAPBEXHLevel1X 3 6" xfId="42425"/>
    <cellStyle name="SAPBEXHLevel1X 3 6 2" xfId="42486"/>
    <cellStyle name="SAPBEXHLevel1X 3 7" xfId="42426"/>
    <cellStyle name="SAPBEXHLevel1X 3 7 2" xfId="42487"/>
    <cellStyle name="SAPBEXHLevel1X 3 8" xfId="42427"/>
    <cellStyle name="SAPBEXHLevel1X 3 8 2" xfId="42488"/>
    <cellStyle name="SAPBEXHLevel1X 3 9" xfId="42489"/>
    <cellStyle name="SAPBEXHLevel1X 30" xfId="40459"/>
    <cellStyle name="SAPBEXHLevel1X 31" xfId="40460"/>
    <cellStyle name="SAPBEXHLevel1X 32" xfId="40461"/>
    <cellStyle name="SAPBEXHLevel1X 33" xfId="40462"/>
    <cellStyle name="SAPBEXHLevel1X 4" xfId="40463"/>
    <cellStyle name="SAPBEXHLevel1X 5" xfId="40464"/>
    <cellStyle name="SAPBEXHLevel1X 6" xfId="40465"/>
    <cellStyle name="SAPBEXHLevel1X 7" xfId="40466"/>
    <cellStyle name="SAPBEXHLevel1X 8" xfId="40467"/>
    <cellStyle name="SAPBEXHLevel1X 9" xfId="40468"/>
    <cellStyle name="SAPBEXHLevel1X_0910 GSO Capex RRP - Final (Detail) v2 220710" xfId="40469"/>
    <cellStyle name="SAPBEXHLevel2" xfId="40470"/>
    <cellStyle name="SAPBEXHLevel2 10" xfId="40471"/>
    <cellStyle name="SAPBEXHLevel2 11" xfId="40472"/>
    <cellStyle name="SAPBEXHLevel2 12" xfId="40473"/>
    <cellStyle name="SAPBEXHLevel2 13" xfId="40474"/>
    <cellStyle name="SAPBEXHLevel2 14" xfId="40475"/>
    <cellStyle name="SAPBEXHLevel2 15" xfId="40476"/>
    <cellStyle name="SAPBEXHLevel2 16" xfId="40477"/>
    <cellStyle name="SAPBEXHLevel2 17" xfId="40478"/>
    <cellStyle name="SAPBEXHLevel2 18" xfId="40479"/>
    <cellStyle name="SAPBEXHLevel2 19" xfId="40480"/>
    <cellStyle name="SAPBEXHLevel2 2" xfId="40481"/>
    <cellStyle name="SAPBEXHLevel2 2 10" xfId="40482"/>
    <cellStyle name="SAPBEXHLevel2 2 11" xfId="40483"/>
    <cellStyle name="SAPBEXHLevel2 2 12" xfId="40484"/>
    <cellStyle name="SAPBEXHLevel2 2 13" xfId="40485"/>
    <cellStyle name="SAPBEXHLevel2 2 14" xfId="40486"/>
    <cellStyle name="SAPBEXHLevel2 2 15" xfId="40487"/>
    <cellStyle name="SAPBEXHLevel2 2 16" xfId="40488"/>
    <cellStyle name="SAPBEXHLevel2 2 17" xfId="40489"/>
    <cellStyle name="SAPBEXHLevel2 2 18" xfId="40490"/>
    <cellStyle name="SAPBEXHLevel2 2 19" xfId="40491"/>
    <cellStyle name="SAPBEXHLevel2 2 2" xfId="40492"/>
    <cellStyle name="SAPBEXHLevel2 2 20" xfId="40493"/>
    <cellStyle name="SAPBEXHLevel2 2 21" xfId="40494"/>
    <cellStyle name="SAPBEXHLevel2 2 22" xfId="40495"/>
    <cellStyle name="SAPBEXHLevel2 2 23" xfId="40496"/>
    <cellStyle name="SAPBEXHLevel2 2 24" xfId="40497"/>
    <cellStyle name="SAPBEXHLevel2 2 25" xfId="40498"/>
    <cellStyle name="SAPBEXHLevel2 2 26" xfId="40499"/>
    <cellStyle name="SAPBEXHLevel2 2 27" xfId="40500"/>
    <cellStyle name="SAPBEXHLevel2 2 28" xfId="40501"/>
    <cellStyle name="SAPBEXHLevel2 2 29" xfId="40502"/>
    <cellStyle name="SAPBEXHLevel2 2 3" xfId="40503"/>
    <cellStyle name="SAPBEXHLevel2 2 30" xfId="40504"/>
    <cellStyle name="SAPBEXHLevel2 2 31" xfId="40505"/>
    <cellStyle name="SAPBEXHLevel2 2 32" xfId="40506"/>
    <cellStyle name="SAPBEXHLevel2 2 4" xfId="40507"/>
    <cellStyle name="SAPBEXHLevel2 2 5" xfId="40508"/>
    <cellStyle name="SAPBEXHLevel2 2 6" xfId="40509"/>
    <cellStyle name="SAPBEXHLevel2 2 7" xfId="40510"/>
    <cellStyle name="SAPBEXHLevel2 2 8" xfId="40511"/>
    <cellStyle name="SAPBEXHLevel2 2 9" xfId="40512"/>
    <cellStyle name="SAPBEXHLevel2 20" xfId="40513"/>
    <cellStyle name="SAPBEXHLevel2 21" xfId="40514"/>
    <cellStyle name="SAPBEXHLevel2 22" xfId="40515"/>
    <cellStyle name="SAPBEXHLevel2 23" xfId="40516"/>
    <cellStyle name="SAPBEXHLevel2 24" xfId="40517"/>
    <cellStyle name="SAPBEXHLevel2 25" xfId="40518"/>
    <cellStyle name="SAPBEXHLevel2 26" xfId="40519"/>
    <cellStyle name="SAPBEXHLevel2 27" xfId="40520"/>
    <cellStyle name="SAPBEXHLevel2 28" xfId="40521"/>
    <cellStyle name="SAPBEXHLevel2 29" xfId="40522"/>
    <cellStyle name="SAPBEXHLevel2 3" xfId="40523"/>
    <cellStyle name="SAPBEXHLevel2 30" xfId="40524"/>
    <cellStyle name="SAPBEXHLevel2 31" xfId="40525"/>
    <cellStyle name="SAPBEXHLevel2 32" xfId="40526"/>
    <cellStyle name="SAPBEXHLevel2 33" xfId="40527"/>
    <cellStyle name="SAPBEXHLevel2 4" xfId="40528"/>
    <cellStyle name="SAPBEXHLevel2 5" xfId="40529"/>
    <cellStyle name="SAPBEXHLevel2 6" xfId="40530"/>
    <cellStyle name="SAPBEXHLevel2 7" xfId="40531"/>
    <cellStyle name="SAPBEXHLevel2 8" xfId="40532"/>
    <cellStyle name="SAPBEXHLevel2 9" xfId="40533"/>
    <cellStyle name="SAPBEXHLevel2_0910 GSO Capex RRP - Final (Detail) v2 220710" xfId="40534"/>
    <cellStyle name="SAPBEXHLevel2X" xfId="40535"/>
    <cellStyle name="SAPBEXHLevel2X 10" xfId="40536"/>
    <cellStyle name="SAPBEXHLevel2X 11" xfId="40537"/>
    <cellStyle name="SAPBEXHLevel2X 12" xfId="40538"/>
    <cellStyle name="SAPBEXHLevel2X 13" xfId="40539"/>
    <cellStyle name="SAPBEXHLevel2X 14" xfId="40540"/>
    <cellStyle name="SAPBEXHLevel2X 15" xfId="40541"/>
    <cellStyle name="SAPBEXHLevel2X 16" xfId="40542"/>
    <cellStyle name="SAPBEXHLevel2X 17" xfId="40543"/>
    <cellStyle name="SAPBEXHLevel2X 18" xfId="40544"/>
    <cellStyle name="SAPBEXHLevel2X 19" xfId="40545"/>
    <cellStyle name="SAPBEXHLevel2X 2" xfId="40546"/>
    <cellStyle name="SAPBEXHLevel2X 2 10" xfId="40547"/>
    <cellStyle name="SAPBEXHLevel2X 2 11" xfId="40548"/>
    <cellStyle name="SAPBEXHLevel2X 2 12" xfId="40549"/>
    <cellStyle name="SAPBEXHLevel2X 2 13" xfId="40550"/>
    <cellStyle name="SAPBEXHLevel2X 2 14" xfId="40551"/>
    <cellStyle name="SAPBEXHLevel2X 2 15" xfId="40552"/>
    <cellStyle name="SAPBEXHLevel2X 2 16" xfId="40553"/>
    <cellStyle name="SAPBEXHLevel2X 2 17" xfId="40554"/>
    <cellStyle name="SAPBEXHLevel2X 2 18" xfId="40555"/>
    <cellStyle name="SAPBEXHLevel2X 2 19" xfId="40556"/>
    <cellStyle name="SAPBEXHLevel2X 2 2" xfId="40557"/>
    <cellStyle name="SAPBEXHLevel2X 2 20" xfId="40558"/>
    <cellStyle name="SAPBEXHLevel2X 2 21" xfId="40559"/>
    <cellStyle name="SAPBEXHLevel2X 2 22" xfId="40560"/>
    <cellStyle name="SAPBEXHLevel2X 2 23" xfId="40561"/>
    <cellStyle name="SAPBEXHLevel2X 2 24" xfId="40562"/>
    <cellStyle name="SAPBEXHLevel2X 2 25" xfId="40563"/>
    <cellStyle name="SAPBEXHLevel2X 2 26" xfId="40564"/>
    <cellStyle name="SAPBEXHLevel2X 2 27" xfId="40565"/>
    <cellStyle name="SAPBEXHLevel2X 2 28" xfId="40566"/>
    <cellStyle name="SAPBEXHLevel2X 2 29" xfId="40567"/>
    <cellStyle name="SAPBEXHLevel2X 2 3" xfId="40568"/>
    <cellStyle name="SAPBEXHLevel2X 2 30" xfId="40569"/>
    <cellStyle name="SAPBEXHLevel2X 2 31" xfId="40570"/>
    <cellStyle name="SAPBEXHLevel2X 2 32" xfId="40571"/>
    <cellStyle name="SAPBEXHLevel2X 2 4" xfId="40572"/>
    <cellStyle name="SAPBEXHLevel2X 2 5" xfId="40573"/>
    <cellStyle name="SAPBEXHLevel2X 2 6" xfId="40574"/>
    <cellStyle name="SAPBEXHLevel2X 2 7" xfId="40575"/>
    <cellStyle name="SAPBEXHLevel2X 2 8" xfId="40576"/>
    <cellStyle name="SAPBEXHLevel2X 2 9" xfId="40577"/>
    <cellStyle name="SAPBEXHLevel2X 20" xfId="40578"/>
    <cellStyle name="SAPBEXHLevel2X 21" xfId="40579"/>
    <cellStyle name="SAPBEXHLevel2X 22" xfId="40580"/>
    <cellStyle name="SAPBEXHLevel2X 23" xfId="40581"/>
    <cellStyle name="SAPBEXHLevel2X 24" xfId="40582"/>
    <cellStyle name="SAPBEXHLevel2X 25" xfId="40583"/>
    <cellStyle name="SAPBEXHLevel2X 26" xfId="40584"/>
    <cellStyle name="SAPBEXHLevel2X 27" xfId="40585"/>
    <cellStyle name="SAPBEXHLevel2X 28" xfId="40586"/>
    <cellStyle name="SAPBEXHLevel2X 29" xfId="40587"/>
    <cellStyle name="SAPBEXHLevel2X 3" xfId="40588"/>
    <cellStyle name="SAPBEXHLevel2X 3 2" xfId="42428"/>
    <cellStyle name="SAPBEXHLevel2X 3 2 2" xfId="42490"/>
    <cellStyle name="SAPBEXHLevel2X 3 3" xfId="42429"/>
    <cellStyle name="SAPBEXHLevel2X 3 3 2" xfId="42491"/>
    <cellStyle name="SAPBEXHLevel2X 3 4" xfId="42430"/>
    <cellStyle name="SAPBEXHLevel2X 3 4 2" xfId="42492"/>
    <cellStyle name="SAPBEXHLevel2X 3 5" xfId="42431"/>
    <cellStyle name="SAPBEXHLevel2X 3 5 2" xfId="42493"/>
    <cellStyle name="SAPBEXHLevel2X 3 6" xfId="42432"/>
    <cellStyle name="SAPBEXHLevel2X 3 6 2" xfId="42494"/>
    <cellStyle name="SAPBEXHLevel2X 3 7" xfId="42433"/>
    <cellStyle name="SAPBEXHLevel2X 3 7 2" xfId="42495"/>
    <cellStyle name="SAPBEXHLevel2X 3 8" xfId="42434"/>
    <cellStyle name="SAPBEXHLevel2X 3 8 2" xfId="42496"/>
    <cellStyle name="SAPBEXHLevel2X 3 9" xfId="42497"/>
    <cellStyle name="SAPBEXHLevel2X 30" xfId="40589"/>
    <cellStyle name="SAPBEXHLevel2X 31" xfId="40590"/>
    <cellStyle name="SAPBEXHLevel2X 32" xfId="40591"/>
    <cellStyle name="SAPBEXHLevel2X 33" xfId="40592"/>
    <cellStyle name="SAPBEXHLevel2X 4" xfId="40593"/>
    <cellStyle name="SAPBEXHLevel2X 5" xfId="40594"/>
    <cellStyle name="SAPBEXHLevel2X 6" xfId="40595"/>
    <cellStyle name="SAPBEXHLevel2X 7" xfId="40596"/>
    <cellStyle name="SAPBEXHLevel2X 8" xfId="40597"/>
    <cellStyle name="SAPBEXHLevel2X 9" xfId="40598"/>
    <cellStyle name="SAPBEXHLevel2X_0910 GSO Capex RRP - Final (Detail) v2 220710" xfId="40599"/>
    <cellStyle name="SAPBEXHLevel3" xfId="40600"/>
    <cellStyle name="SAPBEXHLevel3 10" xfId="40601"/>
    <cellStyle name="SAPBEXHLevel3 11" xfId="40602"/>
    <cellStyle name="SAPBEXHLevel3 12" xfId="40603"/>
    <cellStyle name="SAPBEXHLevel3 13" xfId="40604"/>
    <cellStyle name="SAPBEXHLevel3 14" xfId="40605"/>
    <cellStyle name="SAPBEXHLevel3 15" xfId="40606"/>
    <cellStyle name="SAPBEXHLevel3 16" xfId="40607"/>
    <cellStyle name="SAPBEXHLevel3 17" xfId="40608"/>
    <cellStyle name="SAPBEXHLevel3 18" xfId="40609"/>
    <cellStyle name="SAPBEXHLevel3 19" xfId="40610"/>
    <cellStyle name="SAPBEXHLevel3 2" xfId="40611"/>
    <cellStyle name="SAPBEXHLevel3 2 10" xfId="40612"/>
    <cellStyle name="SAPBEXHLevel3 2 11" xfId="40613"/>
    <cellStyle name="SAPBEXHLevel3 2 12" xfId="40614"/>
    <cellStyle name="SAPBEXHLevel3 2 13" xfId="40615"/>
    <cellStyle name="SAPBEXHLevel3 2 14" xfId="40616"/>
    <cellStyle name="SAPBEXHLevel3 2 15" xfId="40617"/>
    <cellStyle name="SAPBEXHLevel3 2 16" xfId="40618"/>
    <cellStyle name="SAPBEXHLevel3 2 17" xfId="40619"/>
    <cellStyle name="SAPBEXHLevel3 2 18" xfId="40620"/>
    <cellStyle name="SAPBEXHLevel3 2 19" xfId="40621"/>
    <cellStyle name="SAPBEXHLevel3 2 2" xfId="40622"/>
    <cellStyle name="SAPBEXHLevel3 2 20" xfId="40623"/>
    <cellStyle name="SAPBEXHLevel3 2 21" xfId="40624"/>
    <cellStyle name="SAPBEXHLevel3 2 22" xfId="40625"/>
    <cellStyle name="SAPBEXHLevel3 2 23" xfId="40626"/>
    <cellStyle name="SAPBEXHLevel3 2 24" xfId="40627"/>
    <cellStyle name="SAPBEXHLevel3 2 25" xfId="40628"/>
    <cellStyle name="SAPBEXHLevel3 2 26" xfId="40629"/>
    <cellStyle name="SAPBEXHLevel3 2 27" xfId="40630"/>
    <cellStyle name="SAPBEXHLevel3 2 28" xfId="40631"/>
    <cellStyle name="SAPBEXHLevel3 2 29" xfId="40632"/>
    <cellStyle name="SAPBEXHLevel3 2 3" xfId="40633"/>
    <cellStyle name="SAPBEXHLevel3 2 30" xfId="40634"/>
    <cellStyle name="SAPBEXHLevel3 2 31" xfId="40635"/>
    <cellStyle name="SAPBEXHLevel3 2 32" xfId="40636"/>
    <cellStyle name="SAPBEXHLevel3 2 4" xfId="40637"/>
    <cellStyle name="SAPBEXHLevel3 2 5" xfId="40638"/>
    <cellStyle name="SAPBEXHLevel3 2 6" xfId="40639"/>
    <cellStyle name="SAPBEXHLevel3 2 7" xfId="40640"/>
    <cellStyle name="SAPBEXHLevel3 2 8" xfId="40641"/>
    <cellStyle name="SAPBEXHLevel3 2 9" xfId="40642"/>
    <cellStyle name="SAPBEXHLevel3 20" xfId="40643"/>
    <cellStyle name="SAPBEXHLevel3 21" xfId="40644"/>
    <cellStyle name="SAPBEXHLevel3 22" xfId="40645"/>
    <cellStyle name="SAPBEXHLevel3 23" xfId="40646"/>
    <cellStyle name="SAPBEXHLevel3 24" xfId="40647"/>
    <cellStyle name="SAPBEXHLevel3 25" xfId="40648"/>
    <cellStyle name="SAPBEXHLevel3 26" xfId="40649"/>
    <cellStyle name="SAPBEXHLevel3 27" xfId="40650"/>
    <cellStyle name="SAPBEXHLevel3 28" xfId="40651"/>
    <cellStyle name="SAPBEXHLevel3 29" xfId="40652"/>
    <cellStyle name="SAPBEXHLevel3 3" xfId="40653"/>
    <cellStyle name="SAPBEXHLevel3 30" xfId="40654"/>
    <cellStyle name="SAPBEXHLevel3 31" xfId="40655"/>
    <cellStyle name="SAPBEXHLevel3 32" xfId="40656"/>
    <cellStyle name="SAPBEXHLevel3 33" xfId="40657"/>
    <cellStyle name="SAPBEXHLevel3 4" xfId="40658"/>
    <cellStyle name="SAPBEXHLevel3 5" xfId="40659"/>
    <cellStyle name="SAPBEXHLevel3 6" xfId="40660"/>
    <cellStyle name="SAPBEXHLevel3 7" xfId="40661"/>
    <cellStyle name="SAPBEXHLevel3 8" xfId="40662"/>
    <cellStyle name="SAPBEXHLevel3 9" xfId="40663"/>
    <cellStyle name="SAPBEXHLevel3_0910 GSO Capex RRP - Final (Detail) v2 220710" xfId="40664"/>
    <cellStyle name="SAPBEXHLevel3X" xfId="40665"/>
    <cellStyle name="SAPBEXHLevel3X 10" xfId="40666"/>
    <cellStyle name="SAPBEXHLevel3X 11" xfId="40667"/>
    <cellStyle name="SAPBEXHLevel3X 12" xfId="40668"/>
    <cellStyle name="SAPBEXHLevel3X 13" xfId="40669"/>
    <cellStyle name="SAPBEXHLevel3X 14" xfId="40670"/>
    <cellStyle name="SAPBEXHLevel3X 15" xfId="40671"/>
    <cellStyle name="SAPBEXHLevel3X 16" xfId="40672"/>
    <cellStyle name="SAPBEXHLevel3X 17" xfId="40673"/>
    <cellStyle name="SAPBEXHLevel3X 18" xfId="40674"/>
    <cellStyle name="SAPBEXHLevel3X 19" xfId="40675"/>
    <cellStyle name="SAPBEXHLevel3X 2" xfId="40676"/>
    <cellStyle name="SAPBEXHLevel3X 2 10" xfId="40677"/>
    <cellStyle name="SAPBEXHLevel3X 2 11" xfId="40678"/>
    <cellStyle name="SAPBEXHLevel3X 2 12" xfId="40679"/>
    <cellStyle name="SAPBEXHLevel3X 2 13" xfId="40680"/>
    <cellStyle name="SAPBEXHLevel3X 2 14" xfId="40681"/>
    <cellStyle name="SAPBEXHLevel3X 2 15" xfId="40682"/>
    <cellStyle name="SAPBEXHLevel3X 2 16" xfId="40683"/>
    <cellStyle name="SAPBEXHLevel3X 2 17" xfId="40684"/>
    <cellStyle name="SAPBEXHLevel3X 2 18" xfId="40685"/>
    <cellStyle name="SAPBEXHLevel3X 2 19" xfId="40686"/>
    <cellStyle name="SAPBEXHLevel3X 2 2" xfId="40687"/>
    <cellStyle name="SAPBEXHLevel3X 2 20" xfId="40688"/>
    <cellStyle name="SAPBEXHLevel3X 2 21" xfId="40689"/>
    <cellStyle name="SAPBEXHLevel3X 2 22" xfId="40690"/>
    <cellStyle name="SAPBEXHLevel3X 2 23" xfId="40691"/>
    <cellStyle name="SAPBEXHLevel3X 2 24" xfId="40692"/>
    <cellStyle name="SAPBEXHLevel3X 2 25" xfId="40693"/>
    <cellStyle name="SAPBEXHLevel3X 2 26" xfId="40694"/>
    <cellStyle name="SAPBEXHLevel3X 2 27" xfId="40695"/>
    <cellStyle name="SAPBEXHLevel3X 2 28" xfId="40696"/>
    <cellStyle name="SAPBEXHLevel3X 2 29" xfId="40697"/>
    <cellStyle name="SAPBEXHLevel3X 2 3" xfId="40698"/>
    <cellStyle name="SAPBEXHLevel3X 2 30" xfId="40699"/>
    <cellStyle name="SAPBEXHLevel3X 2 31" xfId="40700"/>
    <cellStyle name="SAPBEXHLevel3X 2 32" xfId="40701"/>
    <cellStyle name="SAPBEXHLevel3X 2 4" xfId="40702"/>
    <cellStyle name="SAPBEXHLevel3X 2 5" xfId="40703"/>
    <cellStyle name="SAPBEXHLevel3X 2 6" xfId="40704"/>
    <cellStyle name="SAPBEXHLevel3X 2 7" xfId="40705"/>
    <cellStyle name="SAPBEXHLevel3X 2 8" xfId="40706"/>
    <cellStyle name="SAPBEXHLevel3X 2 9" xfId="40707"/>
    <cellStyle name="SAPBEXHLevel3X 20" xfId="40708"/>
    <cellStyle name="SAPBEXHLevel3X 21" xfId="40709"/>
    <cellStyle name="SAPBEXHLevel3X 22" xfId="40710"/>
    <cellStyle name="SAPBEXHLevel3X 23" xfId="40711"/>
    <cellStyle name="SAPBEXHLevel3X 24" xfId="40712"/>
    <cellStyle name="SAPBEXHLevel3X 25" xfId="40713"/>
    <cellStyle name="SAPBEXHLevel3X 26" xfId="40714"/>
    <cellStyle name="SAPBEXHLevel3X 27" xfId="40715"/>
    <cellStyle name="SAPBEXHLevel3X 28" xfId="40716"/>
    <cellStyle name="SAPBEXHLevel3X 29" xfId="40717"/>
    <cellStyle name="SAPBEXHLevel3X 3" xfId="40718"/>
    <cellStyle name="SAPBEXHLevel3X 3 2" xfId="42435"/>
    <cellStyle name="SAPBEXHLevel3X 3 2 2" xfId="42498"/>
    <cellStyle name="SAPBEXHLevel3X 3 3" xfId="42436"/>
    <cellStyle name="SAPBEXHLevel3X 3 3 2" xfId="42499"/>
    <cellStyle name="SAPBEXHLevel3X 3 4" xfId="42437"/>
    <cellStyle name="SAPBEXHLevel3X 3 4 2" xfId="42500"/>
    <cellStyle name="SAPBEXHLevel3X 3 5" xfId="42438"/>
    <cellStyle name="SAPBEXHLevel3X 3 5 2" xfId="42501"/>
    <cellStyle name="SAPBEXHLevel3X 3 6" xfId="42439"/>
    <cellStyle name="SAPBEXHLevel3X 3 6 2" xfId="42502"/>
    <cellStyle name="SAPBEXHLevel3X 3 7" xfId="42440"/>
    <cellStyle name="SAPBEXHLevel3X 3 7 2" xfId="42503"/>
    <cellStyle name="SAPBEXHLevel3X 3 8" xfId="42441"/>
    <cellStyle name="SAPBEXHLevel3X 3 8 2" xfId="42504"/>
    <cellStyle name="SAPBEXHLevel3X 3 9" xfId="42505"/>
    <cellStyle name="SAPBEXHLevel3X 30" xfId="40719"/>
    <cellStyle name="SAPBEXHLevel3X 31" xfId="40720"/>
    <cellStyle name="SAPBEXHLevel3X 32" xfId="40721"/>
    <cellStyle name="SAPBEXHLevel3X 33" xfId="40722"/>
    <cellStyle name="SAPBEXHLevel3X 4" xfId="40723"/>
    <cellStyle name="SAPBEXHLevel3X 5" xfId="40724"/>
    <cellStyle name="SAPBEXHLevel3X 6" xfId="40725"/>
    <cellStyle name="SAPBEXHLevel3X 7" xfId="40726"/>
    <cellStyle name="SAPBEXHLevel3X 8" xfId="40727"/>
    <cellStyle name="SAPBEXHLevel3X 9" xfId="40728"/>
    <cellStyle name="SAPBEXHLevel3X_0910 GSO Capex RRP - Final (Detail) v2 220710" xfId="40729"/>
    <cellStyle name="SAPBEXinputData" xfId="40730"/>
    <cellStyle name="SAPBEXinputData 10" xfId="40731"/>
    <cellStyle name="SAPBEXinputData 11" xfId="40732"/>
    <cellStyle name="SAPBEXinputData 12" xfId="40733"/>
    <cellStyle name="SAPBEXinputData 13" xfId="40734"/>
    <cellStyle name="SAPBEXinputData 14" xfId="40735"/>
    <cellStyle name="SAPBEXinputData 15" xfId="40736"/>
    <cellStyle name="SAPBEXinputData 16" xfId="40737"/>
    <cellStyle name="SAPBEXinputData 17" xfId="40738"/>
    <cellStyle name="SAPBEXinputData 18" xfId="40739"/>
    <cellStyle name="SAPBEXinputData 2" xfId="40740"/>
    <cellStyle name="SAPBEXinputData 2 10" xfId="40741"/>
    <cellStyle name="SAPBEXinputData 2 11" xfId="40742"/>
    <cellStyle name="SAPBEXinputData 2 12" xfId="40743"/>
    <cellStyle name="SAPBEXinputData 2 13" xfId="40744"/>
    <cellStyle name="SAPBEXinputData 2 14" xfId="40745"/>
    <cellStyle name="SAPBEXinputData 2 15" xfId="40746"/>
    <cellStyle name="SAPBEXinputData 2 16" xfId="40747"/>
    <cellStyle name="SAPBEXinputData 2 17" xfId="40748"/>
    <cellStyle name="SAPBEXinputData 2 2" xfId="40749"/>
    <cellStyle name="SAPBEXinputData 2 2 10" xfId="40750"/>
    <cellStyle name="SAPBEXinputData 2 2 11" xfId="40751"/>
    <cellStyle name="SAPBEXinputData 2 2 12" xfId="40752"/>
    <cellStyle name="SAPBEXinputData 2 2 13" xfId="40753"/>
    <cellStyle name="SAPBEXinputData 2 2 14" xfId="40754"/>
    <cellStyle name="SAPBEXinputData 2 2 15" xfId="40755"/>
    <cellStyle name="SAPBEXinputData 2 2 16" xfId="40756"/>
    <cellStyle name="SAPBEXinputData 2 2 17" xfId="40757"/>
    <cellStyle name="SAPBEXinputData 2 2 18" xfId="40758"/>
    <cellStyle name="SAPBEXinputData 2 2 19" xfId="40759"/>
    <cellStyle name="SAPBEXinputData 2 2 2" xfId="40760"/>
    <cellStyle name="SAPBEXinputData 2 2 2 10" xfId="40761"/>
    <cellStyle name="SAPBEXinputData 2 2 2 11" xfId="40762"/>
    <cellStyle name="SAPBEXinputData 2 2 2 12" xfId="40763"/>
    <cellStyle name="SAPBEXinputData 2 2 2 13" xfId="40764"/>
    <cellStyle name="SAPBEXinputData 2 2 2 2" xfId="40765"/>
    <cellStyle name="SAPBEXinputData 2 2 2 3" xfId="40766"/>
    <cellStyle name="SAPBEXinputData 2 2 2 4" xfId="40767"/>
    <cellStyle name="SAPBEXinputData 2 2 2 5" xfId="40768"/>
    <cellStyle name="SAPBEXinputData 2 2 2 6" xfId="40769"/>
    <cellStyle name="SAPBEXinputData 2 2 2 7" xfId="40770"/>
    <cellStyle name="SAPBEXinputData 2 2 2 8" xfId="40771"/>
    <cellStyle name="SAPBEXinputData 2 2 2 9" xfId="40772"/>
    <cellStyle name="SAPBEXinputData 2 2 20" xfId="40773"/>
    <cellStyle name="SAPBEXinputData 2 2 21" xfId="40774"/>
    <cellStyle name="SAPBEXinputData 2 2 22" xfId="40775"/>
    <cellStyle name="SAPBEXinputData 2 2 23" xfId="40776"/>
    <cellStyle name="SAPBEXinputData 2 2 24" xfId="40777"/>
    <cellStyle name="SAPBEXinputData 2 2 25" xfId="40778"/>
    <cellStyle name="SAPBEXinputData 2 2 26" xfId="40779"/>
    <cellStyle name="SAPBEXinputData 2 2 27" xfId="40780"/>
    <cellStyle name="SAPBEXinputData 2 2 28" xfId="40781"/>
    <cellStyle name="SAPBEXinputData 2 2 29" xfId="40782"/>
    <cellStyle name="SAPBEXinputData 2 2 3" xfId="40783"/>
    <cellStyle name="SAPBEXinputData 2 2 30" xfId="40784"/>
    <cellStyle name="SAPBEXinputData 2 2 4" xfId="40785"/>
    <cellStyle name="SAPBEXinputData 2 2 5" xfId="40786"/>
    <cellStyle name="SAPBEXinputData 2 2 6" xfId="40787"/>
    <cellStyle name="SAPBEXinputData 2 2 7" xfId="40788"/>
    <cellStyle name="SAPBEXinputData 2 2 8" xfId="40789"/>
    <cellStyle name="SAPBEXinputData 2 2 9" xfId="40790"/>
    <cellStyle name="SAPBEXinputData 2 3" xfId="40791"/>
    <cellStyle name="SAPBEXinputData 2 3 10" xfId="40792"/>
    <cellStyle name="SAPBEXinputData 2 3 11" xfId="40793"/>
    <cellStyle name="SAPBEXinputData 2 3 12" xfId="40794"/>
    <cellStyle name="SAPBEXinputData 2 3 13" xfId="40795"/>
    <cellStyle name="SAPBEXinputData 2 3 14" xfId="40796"/>
    <cellStyle name="SAPBEXinputData 2 3 15" xfId="40797"/>
    <cellStyle name="SAPBEXinputData 2 3 16" xfId="40798"/>
    <cellStyle name="SAPBEXinputData 2 3 17" xfId="40799"/>
    <cellStyle name="SAPBEXinputData 2 3 18" xfId="40800"/>
    <cellStyle name="SAPBEXinputData 2 3 19" xfId="40801"/>
    <cellStyle name="SAPBEXinputData 2 3 2" xfId="40802"/>
    <cellStyle name="SAPBEXinputData 2 3 2 10" xfId="40803"/>
    <cellStyle name="SAPBEXinputData 2 3 2 11" xfId="40804"/>
    <cellStyle name="SAPBEXinputData 2 3 2 12" xfId="40805"/>
    <cellStyle name="SAPBEXinputData 2 3 2 13" xfId="40806"/>
    <cellStyle name="SAPBEXinputData 2 3 2 2" xfId="40807"/>
    <cellStyle name="SAPBEXinputData 2 3 2 3" xfId="40808"/>
    <cellStyle name="SAPBEXinputData 2 3 2 4" xfId="40809"/>
    <cellStyle name="SAPBEXinputData 2 3 2 5" xfId="40810"/>
    <cellStyle name="SAPBEXinputData 2 3 2 6" xfId="40811"/>
    <cellStyle name="SAPBEXinputData 2 3 2 7" xfId="40812"/>
    <cellStyle name="SAPBEXinputData 2 3 2 8" xfId="40813"/>
    <cellStyle name="SAPBEXinputData 2 3 2 9" xfId="40814"/>
    <cellStyle name="SAPBEXinputData 2 3 20" xfId="40815"/>
    <cellStyle name="SAPBEXinputData 2 3 21" xfId="40816"/>
    <cellStyle name="SAPBEXinputData 2 3 22" xfId="40817"/>
    <cellStyle name="SAPBEXinputData 2 3 23" xfId="40818"/>
    <cellStyle name="SAPBEXinputData 2 3 24" xfId="40819"/>
    <cellStyle name="SAPBEXinputData 2 3 25" xfId="40820"/>
    <cellStyle name="SAPBEXinputData 2 3 26" xfId="40821"/>
    <cellStyle name="SAPBEXinputData 2 3 27" xfId="40822"/>
    <cellStyle name="SAPBEXinputData 2 3 28" xfId="40823"/>
    <cellStyle name="SAPBEXinputData 2 3 29" xfId="40824"/>
    <cellStyle name="SAPBEXinputData 2 3 3" xfId="40825"/>
    <cellStyle name="SAPBEXinputData 2 3 30" xfId="40826"/>
    <cellStyle name="SAPBEXinputData 2 3 4" xfId="40827"/>
    <cellStyle name="SAPBEXinputData 2 3 5" xfId="40828"/>
    <cellStyle name="SAPBEXinputData 2 3 6" xfId="40829"/>
    <cellStyle name="SAPBEXinputData 2 3 7" xfId="40830"/>
    <cellStyle name="SAPBEXinputData 2 3 8" xfId="40831"/>
    <cellStyle name="SAPBEXinputData 2 3 9" xfId="40832"/>
    <cellStyle name="SAPBEXinputData 2 4" xfId="40833"/>
    <cellStyle name="SAPBEXinputData 2 4 10" xfId="40834"/>
    <cellStyle name="SAPBEXinputData 2 4 11" xfId="40835"/>
    <cellStyle name="SAPBEXinputData 2 4 12" xfId="40836"/>
    <cellStyle name="SAPBEXinputData 2 4 13" xfId="40837"/>
    <cellStyle name="SAPBEXinputData 2 4 14" xfId="40838"/>
    <cellStyle name="SAPBEXinputData 2 4 15" xfId="40839"/>
    <cellStyle name="SAPBEXinputData 2 4 16" xfId="40840"/>
    <cellStyle name="SAPBEXinputData 2 4 17" xfId="40841"/>
    <cellStyle name="SAPBEXinputData 2 4 18" xfId="40842"/>
    <cellStyle name="SAPBEXinputData 2 4 19" xfId="40843"/>
    <cellStyle name="SAPBEXinputData 2 4 2" xfId="40844"/>
    <cellStyle name="SAPBEXinputData 2 4 2 10" xfId="40845"/>
    <cellStyle name="SAPBEXinputData 2 4 2 11" xfId="40846"/>
    <cellStyle name="SAPBEXinputData 2 4 2 12" xfId="40847"/>
    <cellStyle name="SAPBEXinputData 2 4 2 13" xfId="40848"/>
    <cellStyle name="SAPBEXinputData 2 4 2 2" xfId="40849"/>
    <cellStyle name="SAPBEXinputData 2 4 2 3" xfId="40850"/>
    <cellStyle name="SAPBEXinputData 2 4 2 4" xfId="40851"/>
    <cellStyle name="SAPBEXinputData 2 4 2 5" xfId="40852"/>
    <cellStyle name="SAPBEXinputData 2 4 2 6" xfId="40853"/>
    <cellStyle name="SAPBEXinputData 2 4 2 7" xfId="40854"/>
    <cellStyle name="SAPBEXinputData 2 4 2 8" xfId="40855"/>
    <cellStyle name="SAPBEXinputData 2 4 2 9" xfId="40856"/>
    <cellStyle name="SAPBEXinputData 2 4 20" xfId="40857"/>
    <cellStyle name="SAPBEXinputData 2 4 21" xfId="40858"/>
    <cellStyle name="SAPBEXinputData 2 4 22" xfId="40859"/>
    <cellStyle name="SAPBEXinputData 2 4 23" xfId="40860"/>
    <cellStyle name="SAPBEXinputData 2 4 24" xfId="40861"/>
    <cellStyle name="SAPBEXinputData 2 4 25" xfId="40862"/>
    <cellStyle name="SAPBEXinputData 2 4 26" xfId="40863"/>
    <cellStyle name="SAPBEXinputData 2 4 27" xfId="40864"/>
    <cellStyle name="SAPBEXinputData 2 4 28" xfId="40865"/>
    <cellStyle name="SAPBEXinputData 2 4 29" xfId="40866"/>
    <cellStyle name="SAPBEXinputData 2 4 3" xfId="40867"/>
    <cellStyle name="SAPBEXinputData 2 4 30" xfId="40868"/>
    <cellStyle name="SAPBEXinputData 2 4 4" xfId="40869"/>
    <cellStyle name="SAPBEXinputData 2 4 5" xfId="40870"/>
    <cellStyle name="SAPBEXinputData 2 4 6" xfId="40871"/>
    <cellStyle name="SAPBEXinputData 2 4 7" xfId="40872"/>
    <cellStyle name="SAPBEXinputData 2 4 8" xfId="40873"/>
    <cellStyle name="SAPBEXinputData 2 4 9" xfId="40874"/>
    <cellStyle name="SAPBEXinputData 2 5" xfId="40875"/>
    <cellStyle name="SAPBEXinputData 2 5 10" xfId="40876"/>
    <cellStyle name="SAPBEXinputData 2 5 11" xfId="40877"/>
    <cellStyle name="SAPBEXinputData 2 5 12" xfId="40878"/>
    <cellStyle name="SAPBEXinputData 2 5 13" xfId="40879"/>
    <cellStyle name="SAPBEXinputData 2 5 2" xfId="40880"/>
    <cellStyle name="SAPBEXinputData 2 5 3" xfId="40881"/>
    <cellStyle name="SAPBEXinputData 2 5 4" xfId="40882"/>
    <cellStyle name="SAPBEXinputData 2 5 5" xfId="40883"/>
    <cellStyle name="SAPBEXinputData 2 5 6" xfId="40884"/>
    <cellStyle name="SAPBEXinputData 2 5 7" xfId="40885"/>
    <cellStyle name="SAPBEXinputData 2 5 8" xfId="40886"/>
    <cellStyle name="SAPBEXinputData 2 5 9" xfId="40887"/>
    <cellStyle name="SAPBEXinputData 2 6" xfId="40888"/>
    <cellStyle name="SAPBEXinputData 2 7" xfId="40889"/>
    <cellStyle name="SAPBEXinputData 2 8" xfId="40890"/>
    <cellStyle name="SAPBEXinputData 2 9" xfId="40891"/>
    <cellStyle name="SAPBEXinputData 3" xfId="40892"/>
    <cellStyle name="SAPBEXinputData 3 10" xfId="40893"/>
    <cellStyle name="SAPBEXinputData 3 11" xfId="40894"/>
    <cellStyle name="SAPBEXinputData 3 12" xfId="40895"/>
    <cellStyle name="SAPBEXinputData 3 13" xfId="40896"/>
    <cellStyle name="SAPBEXinputData 3 14" xfId="40897"/>
    <cellStyle name="SAPBEXinputData 3 15" xfId="40898"/>
    <cellStyle name="SAPBEXinputData 3 16" xfId="40899"/>
    <cellStyle name="SAPBEXinputData 3 17" xfId="40900"/>
    <cellStyle name="SAPBEXinputData 3 18" xfId="40901"/>
    <cellStyle name="SAPBEXinputData 3 19" xfId="40902"/>
    <cellStyle name="SAPBEXinputData 3 2" xfId="40903"/>
    <cellStyle name="SAPBEXinputData 3 2 10" xfId="40904"/>
    <cellStyle name="SAPBEXinputData 3 2 11" xfId="40905"/>
    <cellStyle name="SAPBEXinputData 3 2 12" xfId="40906"/>
    <cellStyle name="SAPBEXinputData 3 2 13" xfId="40907"/>
    <cellStyle name="SAPBEXinputData 3 2 2" xfId="40908"/>
    <cellStyle name="SAPBEXinputData 3 2 3" xfId="40909"/>
    <cellStyle name="SAPBEXinputData 3 2 4" xfId="40910"/>
    <cellStyle name="SAPBEXinputData 3 2 5" xfId="40911"/>
    <cellStyle name="SAPBEXinputData 3 2 6" xfId="40912"/>
    <cellStyle name="SAPBEXinputData 3 2 7" xfId="40913"/>
    <cellStyle name="SAPBEXinputData 3 2 8" xfId="40914"/>
    <cellStyle name="SAPBEXinputData 3 2 9" xfId="40915"/>
    <cellStyle name="SAPBEXinputData 3 20" xfId="40916"/>
    <cellStyle name="SAPBEXinputData 3 21" xfId="40917"/>
    <cellStyle name="SAPBEXinputData 3 22" xfId="40918"/>
    <cellStyle name="SAPBEXinputData 3 23" xfId="40919"/>
    <cellStyle name="SAPBEXinputData 3 24" xfId="40920"/>
    <cellStyle name="SAPBEXinputData 3 25" xfId="40921"/>
    <cellStyle name="SAPBEXinputData 3 26" xfId="40922"/>
    <cellStyle name="SAPBEXinputData 3 27" xfId="40923"/>
    <cellStyle name="SAPBEXinputData 3 28" xfId="40924"/>
    <cellStyle name="SAPBEXinputData 3 29" xfId="40925"/>
    <cellStyle name="SAPBEXinputData 3 3" xfId="40926"/>
    <cellStyle name="SAPBEXinputData 3 3 2" xfId="42442"/>
    <cellStyle name="SAPBEXinputData 3 30" xfId="40927"/>
    <cellStyle name="SAPBEXinputData 3 4" xfId="40928"/>
    <cellStyle name="SAPBEXinputData 3 4 2" xfId="42443"/>
    <cellStyle name="SAPBEXinputData 3 5" xfId="40929"/>
    <cellStyle name="SAPBEXinputData 3 5 2" xfId="42444"/>
    <cellStyle name="SAPBEXinputData 3 6" xfId="40930"/>
    <cellStyle name="SAPBEXinputData 3 6 2" xfId="42445"/>
    <cellStyle name="SAPBEXinputData 3 7" xfId="40931"/>
    <cellStyle name="SAPBEXinputData 3 7 2" xfId="42446"/>
    <cellStyle name="SAPBEXinputData 3 8" xfId="40932"/>
    <cellStyle name="SAPBEXinputData 3 8 2" xfId="42447"/>
    <cellStyle name="SAPBEXinputData 3 9" xfId="40933"/>
    <cellStyle name="SAPBEXinputData 4" xfId="40934"/>
    <cellStyle name="SAPBEXinputData 4 10" xfId="40935"/>
    <cellStyle name="SAPBEXinputData 4 11" xfId="40936"/>
    <cellStyle name="SAPBEXinputData 4 12" xfId="40937"/>
    <cellStyle name="SAPBEXinputData 4 13" xfId="40938"/>
    <cellStyle name="SAPBEXinputData 4 14" xfId="40939"/>
    <cellStyle name="SAPBEXinputData 4 15" xfId="40940"/>
    <cellStyle name="SAPBEXinputData 4 16" xfId="40941"/>
    <cellStyle name="SAPBEXinputData 4 17" xfId="40942"/>
    <cellStyle name="SAPBEXinputData 4 18" xfId="40943"/>
    <cellStyle name="SAPBEXinputData 4 19" xfId="40944"/>
    <cellStyle name="SAPBEXinputData 4 2" xfId="40945"/>
    <cellStyle name="SAPBEXinputData 4 2 10" xfId="40946"/>
    <cellStyle name="SAPBEXinputData 4 2 11" xfId="40947"/>
    <cellStyle name="SAPBEXinputData 4 2 12" xfId="40948"/>
    <cellStyle name="SAPBEXinputData 4 2 13" xfId="40949"/>
    <cellStyle name="SAPBEXinputData 4 2 2" xfId="40950"/>
    <cellStyle name="SAPBEXinputData 4 2 3" xfId="40951"/>
    <cellStyle name="SAPBEXinputData 4 2 4" xfId="40952"/>
    <cellStyle name="SAPBEXinputData 4 2 5" xfId="40953"/>
    <cellStyle name="SAPBEXinputData 4 2 6" xfId="40954"/>
    <cellStyle name="SAPBEXinputData 4 2 7" xfId="40955"/>
    <cellStyle name="SAPBEXinputData 4 2 8" xfId="40956"/>
    <cellStyle name="SAPBEXinputData 4 2 9" xfId="40957"/>
    <cellStyle name="SAPBEXinputData 4 20" xfId="40958"/>
    <cellStyle name="SAPBEXinputData 4 21" xfId="40959"/>
    <cellStyle name="SAPBEXinputData 4 22" xfId="40960"/>
    <cellStyle name="SAPBEXinputData 4 23" xfId="40961"/>
    <cellStyle name="SAPBEXinputData 4 24" xfId="40962"/>
    <cellStyle name="SAPBEXinputData 4 25" xfId="40963"/>
    <cellStyle name="SAPBEXinputData 4 26" xfId="40964"/>
    <cellStyle name="SAPBEXinputData 4 27" xfId="40965"/>
    <cellStyle name="SAPBEXinputData 4 28" xfId="40966"/>
    <cellStyle name="SAPBEXinputData 4 29" xfId="40967"/>
    <cellStyle name="SAPBEXinputData 4 3" xfId="40968"/>
    <cellStyle name="SAPBEXinputData 4 30" xfId="40969"/>
    <cellStyle name="SAPBEXinputData 4 4" xfId="40970"/>
    <cellStyle name="SAPBEXinputData 4 5" xfId="40971"/>
    <cellStyle name="SAPBEXinputData 4 6" xfId="40972"/>
    <cellStyle name="SAPBEXinputData 4 7" xfId="40973"/>
    <cellStyle name="SAPBEXinputData 4 8" xfId="40974"/>
    <cellStyle name="SAPBEXinputData 4 9" xfId="40975"/>
    <cellStyle name="SAPBEXinputData 5" xfId="40976"/>
    <cellStyle name="SAPBEXinputData 5 10" xfId="40977"/>
    <cellStyle name="SAPBEXinputData 5 11" xfId="40978"/>
    <cellStyle name="SAPBEXinputData 5 12" xfId="40979"/>
    <cellStyle name="SAPBEXinputData 5 13" xfId="40980"/>
    <cellStyle name="SAPBEXinputData 5 14" xfId="40981"/>
    <cellStyle name="SAPBEXinputData 5 15" xfId="40982"/>
    <cellStyle name="SAPBEXinputData 5 16" xfId="40983"/>
    <cellStyle name="SAPBEXinputData 5 17" xfId="40984"/>
    <cellStyle name="SAPBEXinputData 5 18" xfId="40985"/>
    <cellStyle name="SAPBEXinputData 5 19" xfId="40986"/>
    <cellStyle name="SAPBEXinputData 5 2" xfId="40987"/>
    <cellStyle name="SAPBEXinputData 5 2 10" xfId="40988"/>
    <cellStyle name="SAPBEXinputData 5 2 11" xfId="40989"/>
    <cellStyle name="SAPBEXinputData 5 2 12" xfId="40990"/>
    <cellStyle name="SAPBEXinputData 5 2 13" xfId="40991"/>
    <cellStyle name="SAPBEXinputData 5 2 2" xfId="40992"/>
    <cellStyle name="SAPBEXinputData 5 2 3" xfId="40993"/>
    <cellStyle name="SAPBEXinputData 5 2 4" xfId="40994"/>
    <cellStyle name="SAPBEXinputData 5 2 5" xfId="40995"/>
    <cellStyle name="SAPBEXinputData 5 2 6" xfId="40996"/>
    <cellStyle name="SAPBEXinputData 5 2 7" xfId="40997"/>
    <cellStyle name="SAPBEXinputData 5 2 8" xfId="40998"/>
    <cellStyle name="SAPBEXinputData 5 2 9" xfId="40999"/>
    <cellStyle name="SAPBEXinputData 5 20" xfId="41000"/>
    <cellStyle name="SAPBEXinputData 5 21" xfId="41001"/>
    <cellStyle name="SAPBEXinputData 5 22" xfId="41002"/>
    <cellStyle name="SAPBEXinputData 5 23" xfId="41003"/>
    <cellStyle name="SAPBEXinputData 5 24" xfId="41004"/>
    <cellStyle name="SAPBEXinputData 5 25" xfId="41005"/>
    <cellStyle name="SAPBEXinputData 5 26" xfId="41006"/>
    <cellStyle name="SAPBEXinputData 5 27" xfId="41007"/>
    <cellStyle name="SAPBEXinputData 5 28" xfId="41008"/>
    <cellStyle name="SAPBEXinputData 5 29" xfId="41009"/>
    <cellStyle name="SAPBEXinputData 5 3" xfId="41010"/>
    <cellStyle name="SAPBEXinputData 5 30" xfId="41011"/>
    <cellStyle name="SAPBEXinputData 5 4" xfId="41012"/>
    <cellStyle name="SAPBEXinputData 5 5" xfId="41013"/>
    <cellStyle name="SAPBEXinputData 5 6" xfId="41014"/>
    <cellStyle name="SAPBEXinputData 5 7" xfId="41015"/>
    <cellStyle name="SAPBEXinputData 5 8" xfId="41016"/>
    <cellStyle name="SAPBEXinputData 5 9" xfId="41017"/>
    <cellStyle name="SAPBEXinputData 6" xfId="41018"/>
    <cellStyle name="SAPBEXinputData 6 10" xfId="41019"/>
    <cellStyle name="SAPBEXinputData 6 11" xfId="41020"/>
    <cellStyle name="SAPBEXinputData 6 12" xfId="41021"/>
    <cellStyle name="SAPBEXinputData 6 13" xfId="41022"/>
    <cellStyle name="SAPBEXinputData 6 2" xfId="41023"/>
    <cellStyle name="SAPBEXinputData 6 3" xfId="41024"/>
    <cellStyle name="SAPBEXinputData 6 4" xfId="41025"/>
    <cellStyle name="SAPBEXinputData 6 5" xfId="41026"/>
    <cellStyle name="SAPBEXinputData 6 6" xfId="41027"/>
    <cellStyle name="SAPBEXinputData 6 7" xfId="41028"/>
    <cellStyle name="SAPBEXinputData 6 8" xfId="41029"/>
    <cellStyle name="SAPBEXinputData 6 9" xfId="41030"/>
    <cellStyle name="SAPBEXinputData 7" xfId="41031"/>
    <cellStyle name="SAPBEXinputData 8" xfId="41032"/>
    <cellStyle name="SAPBEXinputData 9" xfId="41033"/>
    <cellStyle name="SAPBEXinputData_0910 GSO Capex RRP - Final (Detail) v2 220710" xfId="41034"/>
    <cellStyle name="SAPBEXItemHeader" xfId="41035"/>
    <cellStyle name="SAPBEXItemHeader 10" xfId="41036"/>
    <cellStyle name="SAPBEXItemHeader 11" xfId="41037"/>
    <cellStyle name="SAPBEXItemHeader 12" xfId="41038"/>
    <cellStyle name="SAPBEXItemHeader 13" xfId="41039"/>
    <cellStyle name="SAPBEXItemHeader 14" xfId="41040"/>
    <cellStyle name="SAPBEXItemHeader 15" xfId="41041"/>
    <cellStyle name="SAPBEXItemHeader 16" xfId="41042"/>
    <cellStyle name="SAPBEXItemHeader 17" xfId="41043"/>
    <cellStyle name="SAPBEXItemHeader 18" xfId="41044"/>
    <cellStyle name="SAPBEXItemHeader 19" xfId="41045"/>
    <cellStyle name="SAPBEXItemHeader 2" xfId="41046"/>
    <cellStyle name="SAPBEXItemHeader 20" xfId="41047"/>
    <cellStyle name="SAPBEXItemHeader 21" xfId="41048"/>
    <cellStyle name="SAPBEXItemHeader 22" xfId="41049"/>
    <cellStyle name="SAPBEXItemHeader 23" xfId="41050"/>
    <cellStyle name="SAPBEXItemHeader 24" xfId="41051"/>
    <cellStyle name="SAPBEXItemHeader 25" xfId="41052"/>
    <cellStyle name="SAPBEXItemHeader 26" xfId="41053"/>
    <cellStyle name="SAPBEXItemHeader 27" xfId="41054"/>
    <cellStyle name="SAPBEXItemHeader 28" xfId="41055"/>
    <cellStyle name="SAPBEXItemHeader 29" xfId="41056"/>
    <cellStyle name="SAPBEXItemHeader 3" xfId="41057"/>
    <cellStyle name="SAPBEXItemHeader 30" xfId="41058"/>
    <cellStyle name="SAPBEXItemHeader 31" xfId="41059"/>
    <cellStyle name="SAPBEXItemHeader 32" xfId="41060"/>
    <cellStyle name="SAPBEXItemHeader 4" xfId="41061"/>
    <cellStyle name="SAPBEXItemHeader 5" xfId="41062"/>
    <cellStyle name="SAPBEXItemHeader 6" xfId="41063"/>
    <cellStyle name="SAPBEXItemHeader 7" xfId="41064"/>
    <cellStyle name="SAPBEXItemHeader 8" xfId="41065"/>
    <cellStyle name="SAPBEXItemHeader 9" xfId="41066"/>
    <cellStyle name="SAPBEXresData" xfId="41067"/>
    <cellStyle name="SAPBEXresData 10" xfId="41068"/>
    <cellStyle name="SAPBEXresData 11" xfId="41069"/>
    <cellStyle name="SAPBEXresData 12" xfId="41070"/>
    <cellStyle name="SAPBEXresData 13" xfId="41071"/>
    <cellStyle name="SAPBEXresData 14" xfId="41072"/>
    <cellStyle name="SAPBEXresData 15" xfId="41073"/>
    <cellStyle name="SAPBEXresData 16" xfId="41074"/>
    <cellStyle name="SAPBEXresData 17" xfId="41075"/>
    <cellStyle name="SAPBEXresData 18" xfId="41076"/>
    <cellStyle name="SAPBEXresData 19" xfId="41077"/>
    <cellStyle name="SAPBEXresData 2" xfId="41078"/>
    <cellStyle name="SAPBEXresData 20" xfId="41079"/>
    <cellStyle name="SAPBEXresData 21" xfId="41080"/>
    <cellStyle name="SAPBEXresData 22" xfId="41081"/>
    <cellStyle name="SAPBEXresData 23" xfId="41082"/>
    <cellStyle name="SAPBEXresData 24" xfId="41083"/>
    <cellStyle name="SAPBEXresData 25" xfId="41084"/>
    <cellStyle name="SAPBEXresData 26" xfId="41085"/>
    <cellStyle name="SAPBEXresData 27" xfId="41086"/>
    <cellStyle name="SAPBEXresData 28" xfId="41087"/>
    <cellStyle name="SAPBEXresData 29" xfId="41088"/>
    <cellStyle name="SAPBEXresData 3" xfId="41089"/>
    <cellStyle name="SAPBEXresData 30" xfId="41090"/>
    <cellStyle name="SAPBEXresData 31" xfId="41091"/>
    <cellStyle name="SAPBEXresData 32" xfId="41092"/>
    <cellStyle name="SAPBEXresData 4" xfId="41093"/>
    <cellStyle name="SAPBEXresData 5" xfId="41094"/>
    <cellStyle name="SAPBEXresData 6" xfId="41095"/>
    <cellStyle name="SAPBEXresData 7" xfId="41096"/>
    <cellStyle name="SAPBEXresData 8" xfId="41097"/>
    <cellStyle name="SAPBEXresData 9" xfId="41098"/>
    <cellStyle name="SAPBEXresDataEmph" xfId="41099"/>
    <cellStyle name="SAPBEXresDataEmph 10" xfId="41100"/>
    <cellStyle name="SAPBEXresDataEmph 11" xfId="41101"/>
    <cellStyle name="SAPBEXresDataEmph 12" xfId="41102"/>
    <cellStyle name="SAPBEXresDataEmph 13" xfId="41103"/>
    <cellStyle name="SAPBEXresDataEmph 14" xfId="41104"/>
    <cellStyle name="SAPBEXresDataEmph 15" xfId="41105"/>
    <cellStyle name="SAPBEXresDataEmph 16" xfId="41106"/>
    <cellStyle name="SAPBEXresDataEmph 17" xfId="41107"/>
    <cellStyle name="SAPBEXresDataEmph 18" xfId="41108"/>
    <cellStyle name="SAPBEXresDataEmph 19" xfId="41109"/>
    <cellStyle name="SAPBEXresDataEmph 2" xfId="41110"/>
    <cellStyle name="SAPBEXresDataEmph 20" xfId="41111"/>
    <cellStyle name="SAPBEXresDataEmph 21" xfId="41112"/>
    <cellStyle name="SAPBEXresDataEmph 22" xfId="41113"/>
    <cellStyle name="SAPBEXresDataEmph 23" xfId="41114"/>
    <cellStyle name="SAPBEXresDataEmph 24" xfId="41115"/>
    <cellStyle name="SAPBEXresDataEmph 25" xfId="41116"/>
    <cellStyle name="SAPBEXresDataEmph 26" xfId="41117"/>
    <cellStyle name="SAPBEXresDataEmph 27" xfId="41118"/>
    <cellStyle name="SAPBEXresDataEmph 28" xfId="41119"/>
    <cellStyle name="SAPBEXresDataEmph 29" xfId="41120"/>
    <cellStyle name="SAPBEXresDataEmph 3" xfId="41121"/>
    <cellStyle name="SAPBEXresDataEmph 30" xfId="41122"/>
    <cellStyle name="SAPBEXresDataEmph 31" xfId="41123"/>
    <cellStyle name="SAPBEXresDataEmph 32" xfId="41124"/>
    <cellStyle name="SAPBEXresDataEmph 4" xfId="41125"/>
    <cellStyle name="SAPBEXresDataEmph 5" xfId="41126"/>
    <cellStyle name="SAPBEXresDataEmph 6" xfId="41127"/>
    <cellStyle name="SAPBEXresDataEmph 7" xfId="41128"/>
    <cellStyle name="SAPBEXresDataEmph 8" xfId="41129"/>
    <cellStyle name="SAPBEXresDataEmph 9" xfId="41130"/>
    <cellStyle name="SAPBEXresItem" xfId="41131"/>
    <cellStyle name="SAPBEXresItem 10" xfId="41132"/>
    <cellStyle name="SAPBEXresItem 11" xfId="41133"/>
    <cellStyle name="SAPBEXresItem 12" xfId="41134"/>
    <cellStyle name="SAPBEXresItem 13" xfId="41135"/>
    <cellStyle name="SAPBEXresItem 14" xfId="41136"/>
    <cellStyle name="SAPBEXresItem 15" xfId="41137"/>
    <cellStyle name="SAPBEXresItem 16" xfId="41138"/>
    <cellStyle name="SAPBEXresItem 17" xfId="41139"/>
    <cellStyle name="SAPBEXresItem 18" xfId="41140"/>
    <cellStyle name="SAPBEXresItem 19" xfId="41141"/>
    <cellStyle name="SAPBEXresItem 2" xfId="41142"/>
    <cellStyle name="SAPBEXresItem 20" xfId="41143"/>
    <cellStyle name="SAPBEXresItem 21" xfId="41144"/>
    <cellStyle name="SAPBEXresItem 22" xfId="41145"/>
    <cellStyle name="SAPBEXresItem 23" xfId="41146"/>
    <cellStyle name="SAPBEXresItem 24" xfId="41147"/>
    <cellStyle name="SAPBEXresItem 25" xfId="41148"/>
    <cellStyle name="SAPBEXresItem 26" xfId="41149"/>
    <cellStyle name="SAPBEXresItem 27" xfId="41150"/>
    <cellStyle name="SAPBEXresItem 28" xfId="41151"/>
    <cellStyle name="SAPBEXresItem 29" xfId="41152"/>
    <cellStyle name="SAPBEXresItem 3" xfId="41153"/>
    <cellStyle name="SAPBEXresItem 30" xfId="41154"/>
    <cellStyle name="SAPBEXresItem 31" xfId="41155"/>
    <cellStyle name="SAPBEXresItem 32" xfId="41156"/>
    <cellStyle name="SAPBEXresItem 4" xfId="41157"/>
    <cellStyle name="SAPBEXresItem 5" xfId="41158"/>
    <cellStyle name="SAPBEXresItem 6" xfId="41159"/>
    <cellStyle name="SAPBEXresItem 7" xfId="41160"/>
    <cellStyle name="SAPBEXresItem 8" xfId="41161"/>
    <cellStyle name="SAPBEXresItem 9" xfId="41162"/>
    <cellStyle name="SAPBEXresItemX" xfId="41163"/>
    <cellStyle name="SAPBEXresItemX 10" xfId="41164"/>
    <cellStyle name="SAPBEXresItemX 11" xfId="41165"/>
    <cellStyle name="SAPBEXresItemX 12" xfId="41166"/>
    <cellStyle name="SAPBEXresItemX 13" xfId="41167"/>
    <cellStyle name="SAPBEXresItemX 14" xfId="41168"/>
    <cellStyle name="SAPBEXresItemX 15" xfId="41169"/>
    <cellStyle name="SAPBEXresItemX 16" xfId="41170"/>
    <cellStyle name="SAPBEXresItemX 17" xfId="41171"/>
    <cellStyle name="SAPBEXresItemX 18" xfId="41172"/>
    <cellStyle name="SAPBEXresItemX 19" xfId="41173"/>
    <cellStyle name="SAPBEXresItemX 2" xfId="41174"/>
    <cellStyle name="SAPBEXresItemX 20" xfId="41175"/>
    <cellStyle name="SAPBEXresItemX 21" xfId="41176"/>
    <cellStyle name="SAPBEXresItemX 22" xfId="41177"/>
    <cellStyle name="SAPBEXresItemX 23" xfId="41178"/>
    <cellStyle name="SAPBEXresItemX 24" xfId="41179"/>
    <cellStyle name="SAPBEXresItemX 25" xfId="41180"/>
    <cellStyle name="SAPBEXresItemX 26" xfId="41181"/>
    <cellStyle name="SAPBEXresItemX 27" xfId="41182"/>
    <cellStyle name="SAPBEXresItemX 28" xfId="41183"/>
    <cellStyle name="SAPBEXresItemX 29" xfId="41184"/>
    <cellStyle name="SAPBEXresItemX 3" xfId="41185"/>
    <cellStyle name="SAPBEXresItemX 30" xfId="41186"/>
    <cellStyle name="SAPBEXresItemX 31" xfId="41187"/>
    <cellStyle name="SAPBEXresItemX 32" xfId="41188"/>
    <cellStyle name="SAPBEXresItemX 4" xfId="41189"/>
    <cellStyle name="SAPBEXresItemX 5" xfId="41190"/>
    <cellStyle name="SAPBEXresItemX 6" xfId="41191"/>
    <cellStyle name="SAPBEXresItemX 7" xfId="41192"/>
    <cellStyle name="SAPBEXresItemX 8" xfId="41193"/>
    <cellStyle name="SAPBEXresItemX 9" xfId="41194"/>
    <cellStyle name="SAPBEXstdData" xfId="41195"/>
    <cellStyle name="SAPBEXstdData 10" xfId="41196"/>
    <cellStyle name="SAPBEXstdData 11" xfId="41197"/>
    <cellStyle name="SAPBEXstdData 12" xfId="41198"/>
    <cellStyle name="SAPBEXstdData 13" xfId="41199"/>
    <cellStyle name="SAPBEXstdData 14" xfId="41200"/>
    <cellStyle name="SAPBEXstdData 15" xfId="41201"/>
    <cellStyle name="SAPBEXstdData 16" xfId="41202"/>
    <cellStyle name="SAPBEXstdData 17" xfId="41203"/>
    <cellStyle name="SAPBEXstdData 18" xfId="41204"/>
    <cellStyle name="SAPBEXstdData 19" xfId="41205"/>
    <cellStyle name="SAPBEXstdData 2" xfId="41206"/>
    <cellStyle name="SAPBEXstdData 20" xfId="41207"/>
    <cellStyle name="SAPBEXstdData 21" xfId="41208"/>
    <cellStyle name="SAPBEXstdData 22" xfId="41209"/>
    <cellStyle name="SAPBEXstdData 23" xfId="41210"/>
    <cellStyle name="SAPBEXstdData 24" xfId="41211"/>
    <cellStyle name="SAPBEXstdData 25" xfId="41212"/>
    <cellStyle name="SAPBEXstdData 26" xfId="41213"/>
    <cellStyle name="SAPBEXstdData 27" xfId="41214"/>
    <cellStyle name="SAPBEXstdData 28" xfId="41215"/>
    <cellStyle name="SAPBEXstdData 29" xfId="41216"/>
    <cellStyle name="SAPBEXstdData 3" xfId="41217"/>
    <cellStyle name="SAPBEXstdData 30" xfId="41218"/>
    <cellStyle name="SAPBEXstdData 31" xfId="41219"/>
    <cellStyle name="SAPBEXstdData 32" xfId="41220"/>
    <cellStyle name="SAPBEXstdData 4" xfId="41221"/>
    <cellStyle name="SAPBEXstdData 5" xfId="41222"/>
    <cellStyle name="SAPBEXstdData 6" xfId="41223"/>
    <cellStyle name="SAPBEXstdData 7" xfId="41224"/>
    <cellStyle name="SAPBEXstdData 8" xfId="41225"/>
    <cellStyle name="SAPBEXstdData 9" xfId="41226"/>
    <cellStyle name="SAPBEXstdDataEmph" xfId="41227"/>
    <cellStyle name="SAPBEXstdDataEmph 10" xfId="41228"/>
    <cellStyle name="SAPBEXstdDataEmph 11" xfId="41229"/>
    <cellStyle name="SAPBEXstdDataEmph 12" xfId="41230"/>
    <cellStyle name="SAPBEXstdDataEmph 13" xfId="41231"/>
    <cellStyle name="SAPBEXstdDataEmph 14" xfId="41232"/>
    <cellStyle name="SAPBEXstdDataEmph 15" xfId="41233"/>
    <cellStyle name="SAPBEXstdDataEmph 16" xfId="41234"/>
    <cellStyle name="SAPBEXstdDataEmph 17" xfId="41235"/>
    <cellStyle name="SAPBEXstdDataEmph 18" xfId="41236"/>
    <cellStyle name="SAPBEXstdDataEmph 19" xfId="41237"/>
    <cellStyle name="SAPBEXstdDataEmph 2" xfId="41238"/>
    <cellStyle name="SAPBEXstdDataEmph 20" xfId="41239"/>
    <cellStyle name="SAPBEXstdDataEmph 21" xfId="41240"/>
    <cellStyle name="SAPBEXstdDataEmph 22" xfId="41241"/>
    <cellStyle name="SAPBEXstdDataEmph 23" xfId="41242"/>
    <cellStyle name="SAPBEXstdDataEmph 24" xfId="41243"/>
    <cellStyle name="SAPBEXstdDataEmph 25" xfId="41244"/>
    <cellStyle name="SAPBEXstdDataEmph 26" xfId="41245"/>
    <cellStyle name="SAPBEXstdDataEmph 27" xfId="41246"/>
    <cellStyle name="SAPBEXstdDataEmph 28" xfId="41247"/>
    <cellStyle name="SAPBEXstdDataEmph 29" xfId="41248"/>
    <cellStyle name="SAPBEXstdDataEmph 3" xfId="41249"/>
    <cellStyle name="SAPBEXstdDataEmph 30" xfId="41250"/>
    <cellStyle name="SAPBEXstdDataEmph 31" xfId="41251"/>
    <cellStyle name="SAPBEXstdDataEmph 32" xfId="41252"/>
    <cellStyle name="SAPBEXstdDataEmph 4" xfId="41253"/>
    <cellStyle name="SAPBEXstdDataEmph 5" xfId="41254"/>
    <cellStyle name="SAPBEXstdDataEmph 6" xfId="41255"/>
    <cellStyle name="SAPBEXstdDataEmph 7" xfId="41256"/>
    <cellStyle name="SAPBEXstdDataEmph 8" xfId="41257"/>
    <cellStyle name="SAPBEXstdDataEmph 9" xfId="41258"/>
    <cellStyle name="SAPBEXstdItem" xfId="41259"/>
    <cellStyle name="SAPBEXstdItem 10" xfId="41260"/>
    <cellStyle name="SAPBEXstdItem 11" xfId="41261"/>
    <cellStyle name="SAPBEXstdItem 12" xfId="41262"/>
    <cellStyle name="SAPBEXstdItem 13" xfId="41263"/>
    <cellStyle name="SAPBEXstdItem 14" xfId="41264"/>
    <cellStyle name="SAPBEXstdItem 15" xfId="41265"/>
    <cellStyle name="SAPBEXstdItem 16" xfId="41266"/>
    <cellStyle name="SAPBEXstdItem 17" xfId="41267"/>
    <cellStyle name="SAPBEXstdItem 18" xfId="41268"/>
    <cellStyle name="SAPBEXstdItem 19" xfId="41269"/>
    <cellStyle name="SAPBEXstdItem 2" xfId="41270"/>
    <cellStyle name="SAPBEXstdItem 20" xfId="41271"/>
    <cellStyle name="SAPBEXstdItem 21" xfId="41272"/>
    <cellStyle name="SAPBEXstdItem 22" xfId="41273"/>
    <cellStyle name="SAPBEXstdItem 23" xfId="41274"/>
    <cellStyle name="SAPBEXstdItem 24" xfId="41275"/>
    <cellStyle name="SAPBEXstdItem 25" xfId="41276"/>
    <cellStyle name="SAPBEXstdItem 26" xfId="41277"/>
    <cellStyle name="SAPBEXstdItem 27" xfId="41278"/>
    <cellStyle name="SAPBEXstdItem 28" xfId="41279"/>
    <cellStyle name="SAPBEXstdItem 29" xfId="41280"/>
    <cellStyle name="SAPBEXstdItem 3" xfId="41281"/>
    <cellStyle name="SAPBEXstdItem 30" xfId="41282"/>
    <cellStyle name="SAPBEXstdItem 31" xfId="41283"/>
    <cellStyle name="SAPBEXstdItem 32" xfId="41284"/>
    <cellStyle name="SAPBEXstdItem 4" xfId="41285"/>
    <cellStyle name="SAPBEXstdItem 5" xfId="41286"/>
    <cellStyle name="SAPBEXstdItem 6" xfId="41287"/>
    <cellStyle name="SAPBEXstdItem 7" xfId="41288"/>
    <cellStyle name="SAPBEXstdItem 8" xfId="41289"/>
    <cellStyle name="SAPBEXstdItem 9" xfId="41290"/>
    <cellStyle name="SAPBEXstdItemX" xfId="41291"/>
    <cellStyle name="SAPBEXstdItemX 10" xfId="41292"/>
    <cellStyle name="SAPBEXstdItemX 11" xfId="41293"/>
    <cellStyle name="SAPBEXstdItemX 12" xfId="41294"/>
    <cellStyle name="SAPBEXstdItemX 13" xfId="41295"/>
    <cellStyle name="SAPBEXstdItemX 14" xfId="41296"/>
    <cellStyle name="SAPBEXstdItemX 15" xfId="41297"/>
    <cellStyle name="SAPBEXstdItemX 16" xfId="41298"/>
    <cellStyle name="SAPBEXstdItemX 17" xfId="41299"/>
    <cellStyle name="SAPBEXstdItemX 18" xfId="41300"/>
    <cellStyle name="SAPBEXstdItemX 19" xfId="41301"/>
    <cellStyle name="SAPBEXstdItemX 2" xfId="41302"/>
    <cellStyle name="SAPBEXstdItemX 20" xfId="41303"/>
    <cellStyle name="SAPBEXstdItemX 21" xfId="41304"/>
    <cellStyle name="SAPBEXstdItemX 22" xfId="41305"/>
    <cellStyle name="SAPBEXstdItemX 23" xfId="41306"/>
    <cellStyle name="SAPBEXstdItemX 24" xfId="41307"/>
    <cellStyle name="SAPBEXstdItemX 25" xfId="41308"/>
    <cellStyle name="SAPBEXstdItemX 26" xfId="41309"/>
    <cellStyle name="SAPBEXstdItemX 27" xfId="41310"/>
    <cellStyle name="SAPBEXstdItemX 28" xfId="41311"/>
    <cellStyle name="SAPBEXstdItemX 29" xfId="41312"/>
    <cellStyle name="SAPBEXstdItemX 3" xfId="41313"/>
    <cellStyle name="SAPBEXstdItemX 30" xfId="41314"/>
    <cellStyle name="SAPBEXstdItemX 31" xfId="41315"/>
    <cellStyle name="SAPBEXstdItemX 32" xfId="41316"/>
    <cellStyle name="SAPBEXstdItemX 4" xfId="41317"/>
    <cellStyle name="SAPBEXstdItemX 5" xfId="41318"/>
    <cellStyle name="SAPBEXstdItemX 6" xfId="41319"/>
    <cellStyle name="SAPBEXstdItemX 7" xfId="41320"/>
    <cellStyle name="SAPBEXstdItemX 8" xfId="41321"/>
    <cellStyle name="SAPBEXstdItemX 9" xfId="41322"/>
    <cellStyle name="SAPBEXtitle" xfId="41323"/>
    <cellStyle name="SAPBEXtitle 2" xfId="42506"/>
    <cellStyle name="SAPBEXunassignedItem" xfId="41324"/>
    <cellStyle name="SAPBEXunassignedItem 10" xfId="41325"/>
    <cellStyle name="SAPBEXunassignedItem 11" xfId="41326"/>
    <cellStyle name="SAPBEXunassignedItem 12" xfId="41327"/>
    <cellStyle name="SAPBEXunassignedItem 13" xfId="41328"/>
    <cellStyle name="SAPBEXunassignedItem 14" xfId="41329"/>
    <cellStyle name="SAPBEXunassignedItem 15" xfId="41330"/>
    <cellStyle name="SAPBEXunassignedItem 16" xfId="41331"/>
    <cellStyle name="SAPBEXunassignedItem 17" xfId="41332"/>
    <cellStyle name="SAPBEXunassignedItem 2" xfId="41333"/>
    <cellStyle name="SAPBEXunassignedItem 2 10" xfId="41334"/>
    <cellStyle name="SAPBEXunassignedItem 2 11" xfId="41335"/>
    <cellStyle name="SAPBEXunassignedItem 2 12" xfId="41336"/>
    <cellStyle name="SAPBEXunassignedItem 2 13" xfId="41337"/>
    <cellStyle name="SAPBEXunassignedItem 2 14" xfId="41338"/>
    <cellStyle name="SAPBEXunassignedItem 2 15" xfId="41339"/>
    <cellStyle name="SAPBEXunassignedItem 2 16" xfId="41340"/>
    <cellStyle name="SAPBEXunassignedItem 2 17" xfId="41341"/>
    <cellStyle name="SAPBEXunassignedItem 2 18" xfId="41342"/>
    <cellStyle name="SAPBEXunassignedItem 2 19" xfId="41343"/>
    <cellStyle name="SAPBEXunassignedItem 2 2" xfId="41344"/>
    <cellStyle name="SAPBEXunassignedItem 2 2 10" xfId="41345"/>
    <cellStyle name="SAPBEXunassignedItem 2 2 11" xfId="41346"/>
    <cellStyle name="SAPBEXunassignedItem 2 2 12" xfId="41347"/>
    <cellStyle name="SAPBEXunassignedItem 2 2 13" xfId="41348"/>
    <cellStyle name="SAPBEXunassignedItem 2 2 2" xfId="41349"/>
    <cellStyle name="SAPBEXunassignedItem 2 2 3" xfId="41350"/>
    <cellStyle name="SAPBEXunassignedItem 2 2 4" xfId="41351"/>
    <cellStyle name="SAPBEXunassignedItem 2 2 5" xfId="41352"/>
    <cellStyle name="SAPBEXunassignedItem 2 2 6" xfId="41353"/>
    <cellStyle name="SAPBEXunassignedItem 2 2 7" xfId="41354"/>
    <cellStyle name="SAPBEXunassignedItem 2 2 8" xfId="41355"/>
    <cellStyle name="SAPBEXunassignedItem 2 2 9" xfId="41356"/>
    <cellStyle name="SAPBEXunassignedItem 2 20" xfId="41357"/>
    <cellStyle name="SAPBEXunassignedItem 2 21" xfId="41358"/>
    <cellStyle name="SAPBEXunassignedItem 2 22" xfId="41359"/>
    <cellStyle name="SAPBEXunassignedItem 2 23" xfId="41360"/>
    <cellStyle name="SAPBEXunassignedItem 2 24" xfId="41361"/>
    <cellStyle name="SAPBEXunassignedItem 2 25" xfId="41362"/>
    <cellStyle name="SAPBEXunassignedItem 2 26" xfId="41363"/>
    <cellStyle name="SAPBEXunassignedItem 2 27" xfId="41364"/>
    <cellStyle name="SAPBEXunassignedItem 2 28" xfId="41365"/>
    <cellStyle name="SAPBEXunassignedItem 2 29" xfId="41366"/>
    <cellStyle name="SAPBEXunassignedItem 2 3" xfId="41367"/>
    <cellStyle name="SAPBEXunassignedItem 2 30" xfId="41368"/>
    <cellStyle name="SAPBEXunassignedItem 2 4" xfId="41369"/>
    <cellStyle name="SAPBEXunassignedItem 2 5" xfId="41370"/>
    <cellStyle name="SAPBEXunassignedItem 2 6" xfId="41371"/>
    <cellStyle name="SAPBEXunassignedItem 2 7" xfId="41372"/>
    <cellStyle name="SAPBEXunassignedItem 2 8" xfId="41373"/>
    <cellStyle name="SAPBEXunassignedItem 2 9" xfId="41374"/>
    <cellStyle name="SAPBEXunassignedItem 3" xfId="41375"/>
    <cellStyle name="SAPBEXunassignedItem 3 10" xfId="41376"/>
    <cellStyle name="SAPBEXunassignedItem 3 11" xfId="41377"/>
    <cellStyle name="SAPBEXunassignedItem 3 12" xfId="41378"/>
    <cellStyle name="SAPBEXunassignedItem 3 13" xfId="41379"/>
    <cellStyle name="SAPBEXunassignedItem 3 14" xfId="41380"/>
    <cellStyle name="SAPBEXunassignedItem 3 15" xfId="41381"/>
    <cellStyle name="SAPBEXunassignedItem 3 16" xfId="41382"/>
    <cellStyle name="SAPBEXunassignedItem 3 17" xfId="41383"/>
    <cellStyle name="SAPBEXunassignedItem 3 18" xfId="41384"/>
    <cellStyle name="SAPBEXunassignedItem 3 19" xfId="41385"/>
    <cellStyle name="SAPBEXunassignedItem 3 2" xfId="41386"/>
    <cellStyle name="SAPBEXunassignedItem 3 2 10" xfId="41387"/>
    <cellStyle name="SAPBEXunassignedItem 3 2 11" xfId="41388"/>
    <cellStyle name="SAPBEXunassignedItem 3 2 12" xfId="41389"/>
    <cellStyle name="SAPBEXunassignedItem 3 2 13" xfId="41390"/>
    <cellStyle name="SAPBEXunassignedItem 3 2 2" xfId="41391"/>
    <cellStyle name="SAPBEXunassignedItem 3 2 3" xfId="41392"/>
    <cellStyle name="SAPBEXunassignedItem 3 2 4" xfId="41393"/>
    <cellStyle name="SAPBEXunassignedItem 3 2 5" xfId="41394"/>
    <cellStyle name="SAPBEXunassignedItem 3 2 6" xfId="41395"/>
    <cellStyle name="SAPBEXunassignedItem 3 2 7" xfId="41396"/>
    <cellStyle name="SAPBEXunassignedItem 3 2 8" xfId="41397"/>
    <cellStyle name="SAPBEXunassignedItem 3 2 9" xfId="41398"/>
    <cellStyle name="SAPBEXunassignedItem 3 20" xfId="41399"/>
    <cellStyle name="SAPBEXunassignedItem 3 21" xfId="41400"/>
    <cellStyle name="SAPBEXunassignedItem 3 22" xfId="41401"/>
    <cellStyle name="SAPBEXunassignedItem 3 23" xfId="41402"/>
    <cellStyle name="SAPBEXunassignedItem 3 24" xfId="41403"/>
    <cellStyle name="SAPBEXunassignedItem 3 25" xfId="41404"/>
    <cellStyle name="SAPBEXunassignedItem 3 26" xfId="41405"/>
    <cellStyle name="SAPBEXunassignedItem 3 27" xfId="41406"/>
    <cellStyle name="SAPBEXunassignedItem 3 28" xfId="41407"/>
    <cellStyle name="SAPBEXunassignedItem 3 29" xfId="41408"/>
    <cellStyle name="SAPBEXunassignedItem 3 3" xfId="41409"/>
    <cellStyle name="SAPBEXunassignedItem 3 30" xfId="41410"/>
    <cellStyle name="SAPBEXunassignedItem 3 4" xfId="41411"/>
    <cellStyle name="SAPBEXunassignedItem 3 5" xfId="41412"/>
    <cellStyle name="SAPBEXunassignedItem 3 6" xfId="41413"/>
    <cellStyle name="SAPBEXunassignedItem 3 7" xfId="41414"/>
    <cellStyle name="SAPBEXunassignedItem 3 8" xfId="41415"/>
    <cellStyle name="SAPBEXunassignedItem 3 9" xfId="41416"/>
    <cellStyle name="SAPBEXunassignedItem 4" xfId="41417"/>
    <cellStyle name="SAPBEXunassignedItem 4 10" xfId="41418"/>
    <cellStyle name="SAPBEXunassignedItem 4 11" xfId="41419"/>
    <cellStyle name="SAPBEXunassignedItem 4 12" xfId="41420"/>
    <cellStyle name="SAPBEXunassignedItem 4 13" xfId="41421"/>
    <cellStyle name="SAPBEXunassignedItem 4 14" xfId="41422"/>
    <cellStyle name="SAPBEXunassignedItem 4 15" xfId="41423"/>
    <cellStyle name="SAPBEXunassignedItem 4 16" xfId="41424"/>
    <cellStyle name="SAPBEXunassignedItem 4 17" xfId="41425"/>
    <cellStyle name="SAPBEXunassignedItem 4 18" xfId="41426"/>
    <cellStyle name="SAPBEXunassignedItem 4 19" xfId="41427"/>
    <cellStyle name="SAPBEXunassignedItem 4 2" xfId="41428"/>
    <cellStyle name="SAPBEXunassignedItem 4 2 10" xfId="41429"/>
    <cellStyle name="SAPBEXunassignedItem 4 2 11" xfId="41430"/>
    <cellStyle name="SAPBEXunassignedItem 4 2 12" xfId="41431"/>
    <cellStyle name="SAPBEXunassignedItem 4 2 13" xfId="41432"/>
    <cellStyle name="SAPBEXunassignedItem 4 2 2" xfId="41433"/>
    <cellStyle name="SAPBEXunassignedItem 4 2 3" xfId="41434"/>
    <cellStyle name="SAPBEXunassignedItem 4 2 4" xfId="41435"/>
    <cellStyle name="SAPBEXunassignedItem 4 2 5" xfId="41436"/>
    <cellStyle name="SAPBEXunassignedItem 4 2 6" xfId="41437"/>
    <cellStyle name="SAPBEXunassignedItem 4 2 7" xfId="41438"/>
    <cellStyle name="SAPBEXunassignedItem 4 2 8" xfId="41439"/>
    <cellStyle name="SAPBEXunassignedItem 4 2 9" xfId="41440"/>
    <cellStyle name="SAPBEXunassignedItem 4 20" xfId="41441"/>
    <cellStyle name="SAPBEXunassignedItem 4 21" xfId="41442"/>
    <cellStyle name="SAPBEXunassignedItem 4 22" xfId="41443"/>
    <cellStyle name="SAPBEXunassignedItem 4 23" xfId="41444"/>
    <cellStyle name="SAPBEXunassignedItem 4 24" xfId="41445"/>
    <cellStyle name="SAPBEXunassignedItem 4 25" xfId="41446"/>
    <cellStyle name="SAPBEXunassignedItem 4 26" xfId="41447"/>
    <cellStyle name="SAPBEXunassignedItem 4 27" xfId="41448"/>
    <cellStyle name="SAPBEXunassignedItem 4 28" xfId="41449"/>
    <cellStyle name="SAPBEXunassignedItem 4 29" xfId="41450"/>
    <cellStyle name="SAPBEXunassignedItem 4 3" xfId="41451"/>
    <cellStyle name="SAPBEXunassignedItem 4 30" xfId="41452"/>
    <cellStyle name="SAPBEXunassignedItem 4 4" xfId="41453"/>
    <cellStyle name="SAPBEXunassignedItem 4 5" xfId="41454"/>
    <cellStyle name="SAPBEXunassignedItem 4 6" xfId="41455"/>
    <cellStyle name="SAPBEXunassignedItem 4 7" xfId="41456"/>
    <cellStyle name="SAPBEXunassignedItem 4 8" xfId="41457"/>
    <cellStyle name="SAPBEXunassignedItem 4 9" xfId="41458"/>
    <cellStyle name="SAPBEXunassignedItem 5" xfId="41459"/>
    <cellStyle name="SAPBEXunassignedItem 5 10" xfId="41460"/>
    <cellStyle name="SAPBEXunassignedItem 5 11" xfId="41461"/>
    <cellStyle name="SAPBEXunassignedItem 5 12" xfId="41462"/>
    <cellStyle name="SAPBEXunassignedItem 5 13" xfId="41463"/>
    <cellStyle name="SAPBEXunassignedItem 5 2" xfId="41464"/>
    <cellStyle name="SAPBEXunassignedItem 5 3" xfId="41465"/>
    <cellStyle name="SAPBEXunassignedItem 5 4" xfId="41466"/>
    <cellStyle name="SAPBEXunassignedItem 5 5" xfId="41467"/>
    <cellStyle name="SAPBEXunassignedItem 5 6" xfId="41468"/>
    <cellStyle name="SAPBEXunassignedItem 5 7" xfId="41469"/>
    <cellStyle name="SAPBEXunassignedItem 5 8" xfId="41470"/>
    <cellStyle name="SAPBEXunassignedItem 5 9" xfId="41471"/>
    <cellStyle name="SAPBEXunassignedItem 6" xfId="41472"/>
    <cellStyle name="SAPBEXunassignedItem 7" xfId="41473"/>
    <cellStyle name="SAPBEXunassignedItem 8" xfId="41474"/>
    <cellStyle name="SAPBEXunassignedItem 9" xfId="41475"/>
    <cellStyle name="SAPBEXunassignedItem_Business Plan " xfId="41476"/>
    <cellStyle name="SAPBEXundefined" xfId="41477"/>
    <cellStyle name="SAPBEXundefined 10" xfId="41478"/>
    <cellStyle name="SAPBEXundefined 11" xfId="41479"/>
    <cellStyle name="SAPBEXundefined 12" xfId="41480"/>
    <cellStyle name="SAPBEXundefined 13" xfId="41481"/>
    <cellStyle name="SAPBEXundefined 14" xfId="41482"/>
    <cellStyle name="SAPBEXundefined 15" xfId="41483"/>
    <cellStyle name="SAPBEXundefined 16" xfId="41484"/>
    <cellStyle name="SAPBEXundefined 17" xfId="41485"/>
    <cellStyle name="SAPBEXundefined 18" xfId="41486"/>
    <cellStyle name="SAPBEXundefined 19" xfId="41487"/>
    <cellStyle name="SAPBEXundefined 2" xfId="41488"/>
    <cellStyle name="SAPBEXundefined 20" xfId="41489"/>
    <cellStyle name="SAPBEXundefined 21" xfId="41490"/>
    <cellStyle name="SAPBEXundefined 22" xfId="41491"/>
    <cellStyle name="SAPBEXundefined 23" xfId="41492"/>
    <cellStyle name="SAPBEXundefined 24" xfId="41493"/>
    <cellStyle name="SAPBEXundefined 25" xfId="41494"/>
    <cellStyle name="SAPBEXundefined 26" xfId="41495"/>
    <cellStyle name="SAPBEXundefined 27" xfId="41496"/>
    <cellStyle name="SAPBEXundefined 28" xfId="41497"/>
    <cellStyle name="SAPBEXundefined 29" xfId="41498"/>
    <cellStyle name="SAPBEXundefined 3" xfId="41499"/>
    <cellStyle name="SAPBEXundefined 30" xfId="41500"/>
    <cellStyle name="SAPBEXundefined 31" xfId="41501"/>
    <cellStyle name="SAPBEXundefined 32" xfId="41502"/>
    <cellStyle name="SAPBEXundefined 4" xfId="41503"/>
    <cellStyle name="SAPBEXundefined 5" xfId="41504"/>
    <cellStyle name="SAPBEXundefined 6" xfId="41505"/>
    <cellStyle name="SAPBEXundefined 7" xfId="41506"/>
    <cellStyle name="SAPBEXundefined 8" xfId="41507"/>
    <cellStyle name="SAPBEXundefined 9" xfId="41508"/>
    <cellStyle name="Scen_index" xfId="41509"/>
    <cellStyle name="Sch_name" xfId="41510"/>
    <cellStyle name="Section Head" xfId="41511"/>
    <cellStyle name="Separador de milhares [0]_K16010001" xfId="41512"/>
    <cellStyle name="Separador de milhares_DADOS DO BALANCO" xfId="41513"/>
    <cellStyle name="Shading" xfId="41514"/>
    <cellStyle name="Sheet Header" xfId="41515"/>
    <cellStyle name="Sheet Title" xfId="41516"/>
    <cellStyle name="ShOut" xfId="41517"/>
    <cellStyle name="sideways" xfId="41518"/>
    <cellStyle name="SSN" xfId="41519"/>
    <cellStyle name="Standard Currency" xfId="41520"/>
    <cellStyle name="Standard Pecenct" xfId="41521"/>
    <cellStyle name="Standard_Anpassen der Amortisation" xfId="41522"/>
    <cellStyle name="Std" xfId="41523"/>
    <cellStyle name="Style 1" xfId="41524"/>
    <cellStyle name="Style 1 2" xfId="41525"/>
    <cellStyle name="Style 1 2 10" xfId="41526"/>
    <cellStyle name="Style 1 2 11" xfId="41527"/>
    <cellStyle name="Style 1 2 12" xfId="41528"/>
    <cellStyle name="Style 1 2 13" xfId="41529"/>
    <cellStyle name="Style 1 2 14" xfId="41530"/>
    <cellStyle name="Style 1 2 15" xfId="41531"/>
    <cellStyle name="Style 1 2 16" xfId="41532"/>
    <cellStyle name="Style 1 2 17" xfId="41533"/>
    <cellStyle name="Style 1 2 2" xfId="41534"/>
    <cellStyle name="Style 1 2 3" xfId="41535"/>
    <cellStyle name="Style 1 2 4" xfId="41536"/>
    <cellStyle name="Style 1 2 5" xfId="41537"/>
    <cellStyle name="Style 1 2 6" xfId="41538"/>
    <cellStyle name="Style 1 2 7" xfId="41539"/>
    <cellStyle name="Style 1 2 8" xfId="41540"/>
    <cellStyle name="Style 1 2 9" xfId="41541"/>
    <cellStyle name="Style 1 3" xfId="41542"/>
    <cellStyle name="Style 1_Business Plan " xfId="41543"/>
    <cellStyle name="Style 100" xfId="41544"/>
    <cellStyle name="Style 101" xfId="41545"/>
    <cellStyle name="Style 102" xfId="41546"/>
    <cellStyle name="Style 103" xfId="41547"/>
    <cellStyle name="Style 104" xfId="41548"/>
    <cellStyle name="Style 105" xfId="41549"/>
    <cellStyle name="Style 106" xfId="41550"/>
    <cellStyle name="Style 107" xfId="41551"/>
    <cellStyle name="Style 108" xfId="41552"/>
    <cellStyle name="Style 109" xfId="41553"/>
    <cellStyle name="Style 110" xfId="41554"/>
    <cellStyle name="Style 111" xfId="41555"/>
    <cellStyle name="Style 112" xfId="41556"/>
    <cellStyle name="Style 113" xfId="41557"/>
    <cellStyle name="Style 114" xfId="41558"/>
    <cellStyle name="Style 115" xfId="41559"/>
    <cellStyle name="Style 116" xfId="41560"/>
    <cellStyle name="Style 117" xfId="41561"/>
    <cellStyle name="Style 118" xfId="41562"/>
    <cellStyle name="Style 119" xfId="41563"/>
    <cellStyle name="Style 120" xfId="41564"/>
    <cellStyle name="Style 121" xfId="41565"/>
    <cellStyle name="Style 122" xfId="41566"/>
    <cellStyle name="Style 123" xfId="41567"/>
    <cellStyle name="Style 124" xfId="41568"/>
    <cellStyle name="Style 125" xfId="41569"/>
    <cellStyle name="Style 126" xfId="41570"/>
    <cellStyle name="Style 127" xfId="41571"/>
    <cellStyle name="Style 128" xfId="41572"/>
    <cellStyle name="Style 129" xfId="41573"/>
    <cellStyle name="Style 130" xfId="41574"/>
    <cellStyle name="Style 131" xfId="41575"/>
    <cellStyle name="Style 132" xfId="41576"/>
    <cellStyle name="Style 133" xfId="41577"/>
    <cellStyle name="Style 134" xfId="41578"/>
    <cellStyle name="Style 135" xfId="41579"/>
    <cellStyle name="Style 136" xfId="41580"/>
    <cellStyle name="Style 137" xfId="41581"/>
    <cellStyle name="Style 138" xfId="41582"/>
    <cellStyle name="Style 139" xfId="41583"/>
    <cellStyle name="Style 140" xfId="41584"/>
    <cellStyle name="Style 141" xfId="41585"/>
    <cellStyle name="Style 142" xfId="41586"/>
    <cellStyle name="Style 143" xfId="41587"/>
    <cellStyle name="Style 144" xfId="41588"/>
    <cellStyle name="Style 145" xfId="41589"/>
    <cellStyle name="Style 146" xfId="41590"/>
    <cellStyle name="Style 147" xfId="41591"/>
    <cellStyle name="Style 148" xfId="41592"/>
    <cellStyle name="Style 149" xfId="41593"/>
    <cellStyle name="Style 150" xfId="41594"/>
    <cellStyle name="Style 151" xfId="41595"/>
    <cellStyle name="Style 152" xfId="41596"/>
    <cellStyle name="Style 153" xfId="41597"/>
    <cellStyle name="Style 154" xfId="41598"/>
    <cellStyle name="Style 155" xfId="41599"/>
    <cellStyle name="Style 156" xfId="41600"/>
    <cellStyle name="Style 157" xfId="41601"/>
    <cellStyle name="Style 158" xfId="41602"/>
    <cellStyle name="Style 159" xfId="41603"/>
    <cellStyle name="Style 160" xfId="41604"/>
    <cellStyle name="Style 161" xfId="41605"/>
    <cellStyle name="Style 162" xfId="41606"/>
    <cellStyle name="Style 164" xfId="41607"/>
    <cellStyle name="Style 166" xfId="41608"/>
    <cellStyle name="Style 168" xfId="41609"/>
    <cellStyle name="Style 170" xfId="41610"/>
    <cellStyle name="Style 172" xfId="41611"/>
    <cellStyle name="Style 174" xfId="41612"/>
    <cellStyle name="Style 176" xfId="41613"/>
    <cellStyle name="Style 178" xfId="41614"/>
    <cellStyle name="Style 2" xfId="41615"/>
    <cellStyle name="Style 3" xfId="41616"/>
    <cellStyle name="Style 41" xfId="41617"/>
    <cellStyle name="Style 42" xfId="41618"/>
    <cellStyle name="Style 43" xfId="41619"/>
    <cellStyle name="Style 44" xfId="41620"/>
    <cellStyle name="Style 45" xfId="41621"/>
    <cellStyle name="Style 46" xfId="41622"/>
    <cellStyle name="Style 47" xfId="41623"/>
    <cellStyle name="Style 48" xfId="41624"/>
    <cellStyle name="Style 49" xfId="41625"/>
    <cellStyle name="Style 50" xfId="41626"/>
    <cellStyle name="Style 56" xfId="41627"/>
    <cellStyle name="Style 58" xfId="41628"/>
    <cellStyle name="Style 60" xfId="41629"/>
    <cellStyle name="Style 62" xfId="41630"/>
    <cellStyle name="Style 63" xfId="41631"/>
    <cellStyle name="Style 64" xfId="41632"/>
    <cellStyle name="Style 65" xfId="41633"/>
    <cellStyle name="Style 66" xfId="41634"/>
    <cellStyle name="Style 67" xfId="41635"/>
    <cellStyle name="Style 68" xfId="41636"/>
    <cellStyle name="Style 69" xfId="41637"/>
    <cellStyle name="Style 70" xfId="41638"/>
    <cellStyle name="Style 71" xfId="41639"/>
    <cellStyle name="Style 72" xfId="41640"/>
    <cellStyle name="Style 73" xfId="41641"/>
    <cellStyle name="Style 74" xfId="41642"/>
    <cellStyle name="Style 82" xfId="41643"/>
    <cellStyle name="Style 83" xfId="41644"/>
    <cellStyle name="Style 84" xfId="41645"/>
    <cellStyle name="Style 85" xfId="41646"/>
    <cellStyle name="Style 86" xfId="41647"/>
    <cellStyle name="Style 87" xfId="41648"/>
    <cellStyle name="Style 88" xfId="41649"/>
    <cellStyle name="Style 89" xfId="41650"/>
    <cellStyle name="Style 90" xfId="41651"/>
    <cellStyle name="Style 91" xfId="41652"/>
    <cellStyle name="Style 92" xfId="41653"/>
    <cellStyle name="Style 93" xfId="41654"/>
    <cellStyle name="Style 94" xfId="41655"/>
    <cellStyle name="Style 95" xfId="41656"/>
    <cellStyle name="Style 96" xfId="41657"/>
    <cellStyle name="Style 97" xfId="41658"/>
    <cellStyle name="Style 98" xfId="41659"/>
    <cellStyle name="Style 99" xfId="41660"/>
    <cellStyle name="STYLE1 - Style1" xfId="41661"/>
    <cellStyle name="subhead" xfId="41662"/>
    <cellStyle name="Subheading" xfId="41663"/>
    <cellStyle name="SubsidTitle" xfId="41664"/>
    <cellStyle name="subtitle" xfId="41665"/>
    <cellStyle name="Subtotal" xfId="41666"/>
    <cellStyle name="Sub-total" xfId="41667"/>
    <cellStyle name="Sub-total 2" xfId="42507"/>
    <cellStyle name="Sub-total 3" xfId="42508"/>
    <cellStyle name="Subtotal_Allocated Opex " xfId="41668"/>
    <cellStyle name="Sub-total_Spreadsheet to populate plan slides 120810" xfId="41669"/>
    <cellStyle name="Subtotal_Total summary" xfId="41670"/>
    <cellStyle name="swpBody01" xfId="41671"/>
    <cellStyle name="Table Head" xfId="41672"/>
    <cellStyle name="Table Head Aligned" xfId="41673"/>
    <cellStyle name="Table Head Blue" xfId="41674"/>
    <cellStyle name="Table Head Green" xfId="41675"/>
    <cellStyle name="Table Head_Val_Sum_Graph" xfId="41676"/>
    <cellStyle name="Table Text" xfId="41677"/>
    <cellStyle name="Table Title" xfId="41678"/>
    <cellStyle name="Table Units" xfId="41679"/>
    <cellStyle name="Table_Header" xfId="41680"/>
    <cellStyle name="tcn" xfId="41681"/>
    <cellStyle name="Terminal" xfId="41682"/>
    <cellStyle name="Text" xfId="41683"/>
    <cellStyle name="Text 1" xfId="41684"/>
    <cellStyle name="Text Head 1" xfId="41685"/>
    <cellStyle name="Thousand" xfId="41686"/>
    <cellStyle name="Thousands" xfId="41687"/>
    <cellStyle name="Times" xfId="41688"/>
    <cellStyle name="Title 2" xfId="41689"/>
    <cellStyle name="Title 2 10" xfId="41690"/>
    <cellStyle name="Title 2 11" xfId="41691"/>
    <cellStyle name="Title 2 12" xfId="41692"/>
    <cellStyle name="Title 2 13" xfId="41693"/>
    <cellStyle name="Title 2 14" xfId="41694"/>
    <cellStyle name="Title 2 15" xfId="41695"/>
    <cellStyle name="Title 2 16" xfId="41696"/>
    <cellStyle name="Title 2 17" xfId="41697"/>
    <cellStyle name="Title 2 2" xfId="41698"/>
    <cellStyle name="Title 2 3" xfId="41699"/>
    <cellStyle name="Title 2 4" xfId="41700"/>
    <cellStyle name="Title 2 5" xfId="41701"/>
    <cellStyle name="Title 2 6" xfId="41702"/>
    <cellStyle name="Title 2 7" xfId="41703"/>
    <cellStyle name="Title 2 8" xfId="41704"/>
    <cellStyle name="Title 2 9" xfId="41705"/>
    <cellStyle name="Title 3" xfId="41706"/>
    <cellStyle name="Title Row" xfId="41707"/>
    <cellStyle name="TitlePage" xfId="41708"/>
    <cellStyle name="Titles" xfId="41709"/>
    <cellStyle name="tn" xfId="41710"/>
    <cellStyle name="tons" xfId="41711"/>
    <cellStyle name="Topline" xfId="41712"/>
    <cellStyle name="Total 1" xfId="41713"/>
    <cellStyle name="Total 1 10" xfId="41714"/>
    <cellStyle name="Total 1 11" xfId="41715"/>
    <cellStyle name="Total 1 12" xfId="41716"/>
    <cellStyle name="Total 1 13" xfId="41717"/>
    <cellStyle name="Total 1 14" xfId="41718"/>
    <cellStyle name="Total 1 15" xfId="41719"/>
    <cellStyle name="Total 1 16" xfId="41720"/>
    <cellStyle name="Total 1 17" xfId="41721"/>
    <cellStyle name="Total 1 18" xfId="41722"/>
    <cellStyle name="Total 1 19" xfId="41723"/>
    <cellStyle name="Total 1 2" xfId="41724"/>
    <cellStyle name="Total 1 2 10" xfId="41725"/>
    <cellStyle name="Total 1 2 11" xfId="41726"/>
    <cellStyle name="Total 1 2 12" xfId="41727"/>
    <cellStyle name="Total 1 2 13" xfId="41728"/>
    <cellStyle name="Total 1 2 14" xfId="41729"/>
    <cellStyle name="Total 1 2 15" xfId="41730"/>
    <cellStyle name="Total 1 2 16" xfId="41731"/>
    <cellStyle name="Total 1 2 17" xfId="41732"/>
    <cellStyle name="Total 1 2 18" xfId="41733"/>
    <cellStyle name="Total 1 2 19" xfId="41734"/>
    <cellStyle name="Total 1 2 2" xfId="41735"/>
    <cellStyle name="Total 1 2 2 10" xfId="41736"/>
    <cellStyle name="Total 1 2 2 11" xfId="41737"/>
    <cellStyle name="Total 1 2 2 12" xfId="41738"/>
    <cellStyle name="Total 1 2 2 13" xfId="41739"/>
    <cellStyle name="Total 1 2 2 2" xfId="41740"/>
    <cellStyle name="Total 1 2 2 3" xfId="41741"/>
    <cellStyle name="Total 1 2 2 4" xfId="41742"/>
    <cellStyle name="Total 1 2 2 5" xfId="41743"/>
    <cellStyle name="Total 1 2 2 6" xfId="41744"/>
    <cellStyle name="Total 1 2 2 7" xfId="41745"/>
    <cellStyle name="Total 1 2 2 8" xfId="41746"/>
    <cellStyle name="Total 1 2 2 9" xfId="41747"/>
    <cellStyle name="Total 1 2 20" xfId="41748"/>
    <cellStyle name="Total 1 2 21" xfId="41749"/>
    <cellStyle name="Total 1 2 22" xfId="41750"/>
    <cellStyle name="Total 1 2 23" xfId="41751"/>
    <cellStyle name="Total 1 2 24" xfId="41752"/>
    <cellStyle name="Total 1 2 25" xfId="41753"/>
    <cellStyle name="Total 1 2 26" xfId="41754"/>
    <cellStyle name="Total 1 2 27" xfId="41755"/>
    <cellStyle name="Total 1 2 28" xfId="41756"/>
    <cellStyle name="Total 1 2 29" xfId="41757"/>
    <cellStyle name="Total 1 2 3" xfId="41758"/>
    <cellStyle name="Total 1 2 30" xfId="41759"/>
    <cellStyle name="Total 1 2 4" xfId="41760"/>
    <cellStyle name="Total 1 2 5" xfId="41761"/>
    <cellStyle name="Total 1 2 6" xfId="41762"/>
    <cellStyle name="Total 1 2 7" xfId="41763"/>
    <cellStyle name="Total 1 2 8" xfId="41764"/>
    <cellStyle name="Total 1 2 9" xfId="41765"/>
    <cellStyle name="Total 1 20" xfId="41766"/>
    <cellStyle name="Total 1 21" xfId="41767"/>
    <cellStyle name="Total 1 22" xfId="41768"/>
    <cellStyle name="Total 1 23" xfId="41769"/>
    <cellStyle name="Total 1 24" xfId="41770"/>
    <cellStyle name="Total 1 25" xfId="41771"/>
    <cellStyle name="Total 1 26" xfId="41772"/>
    <cellStyle name="Total 1 27" xfId="41773"/>
    <cellStyle name="Total 1 28" xfId="41774"/>
    <cellStyle name="Total 1 29" xfId="41775"/>
    <cellStyle name="Total 1 3" xfId="41776"/>
    <cellStyle name="Total 1 3 10" xfId="41777"/>
    <cellStyle name="Total 1 3 11" xfId="41778"/>
    <cellStyle name="Total 1 3 12" xfId="41779"/>
    <cellStyle name="Total 1 3 13" xfId="41780"/>
    <cellStyle name="Total 1 3 14" xfId="41781"/>
    <cellStyle name="Total 1 3 15" xfId="41782"/>
    <cellStyle name="Total 1 3 16" xfId="41783"/>
    <cellStyle name="Total 1 3 17" xfId="41784"/>
    <cellStyle name="Total 1 3 18" xfId="41785"/>
    <cellStyle name="Total 1 3 19" xfId="41786"/>
    <cellStyle name="Total 1 3 2" xfId="41787"/>
    <cellStyle name="Total 1 3 2 10" xfId="41788"/>
    <cellStyle name="Total 1 3 2 11" xfId="41789"/>
    <cellStyle name="Total 1 3 2 12" xfId="41790"/>
    <cellStyle name="Total 1 3 2 13" xfId="41791"/>
    <cellStyle name="Total 1 3 2 2" xfId="41792"/>
    <cellStyle name="Total 1 3 2 3" xfId="41793"/>
    <cellStyle name="Total 1 3 2 4" xfId="41794"/>
    <cellStyle name="Total 1 3 2 5" xfId="41795"/>
    <cellStyle name="Total 1 3 2 6" xfId="41796"/>
    <cellStyle name="Total 1 3 2 7" xfId="41797"/>
    <cellStyle name="Total 1 3 2 8" xfId="41798"/>
    <cellStyle name="Total 1 3 2 9" xfId="41799"/>
    <cellStyle name="Total 1 3 20" xfId="41800"/>
    <cellStyle name="Total 1 3 21" xfId="41801"/>
    <cellStyle name="Total 1 3 22" xfId="41802"/>
    <cellStyle name="Total 1 3 23" xfId="41803"/>
    <cellStyle name="Total 1 3 24" xfId="41804"/>
    <cellStyle name="Total 1 3 25" xfId="41805"/>
    <cellStyle name="Total 1 3 26" xfId="41806"/>
    <cellStyle name="Total 1 3 27" xfId="41807"/>
    <cellStyle name="Total 1 3 28" xfId="41808"/>
    <cellStyle name="Total 1 3 29" xfId="41809"/>
    <cellStyle name="Total 1 3 3" xfId="41810"/>
    <cellStyle name="Total 1 3 30" xfId="41811"/>
    <cellStyle name="Total 1 3 4" xfId="41812"/>
    <cellStyle name="Total 1 3 5" xfId="41813"/>
    <cellStyle name="Total 1 3 6" xfId="41814"/>
    <cellStyle name="Total 1 3 7" xfId="41815"/>
    <cellStyle name="Total 1 3 8" xfId="41816"/>
    <cellStyle name="Total 1 3 9" xfId="41817"/>
    <cellStyle name="Total 1 30" xfId="41818"/>
    <cellStyle name="Total 1 31" xfId="41819"/>
    <cellStyle name="Total 1 32" xfId="41820"/>
    <cellStyle name="Total 1 33" xfId="41821"/>
    <cellStyle name="Total 1 34" xfId="41822"/>
    <cellStyle name="Total 1 35" xfId="41823"/>
    <cellStyle name="Total 1 36" xfId="41824"/>
    <cellStyle name="Total 1 37" xfId="41825"/>
    <cellStyle name="Total 1 38" xfId="41826"/>
    <cellStyle name="Total 1 39" xfId="41827"/>
    <cellStyle name="Total 1 4" xfId="41828"/>
    <cellStyle name="Total 1 4 10" xfId="41829"/>
    <cellStyle name="Total 1 4 11" xfId="41830"/>
    <cellStyle name="Total 1 4 12" xfId="41831"/>
    <cellStyle name="Total 1 4 13" xfId="41832"/>
    <cellStyle name="Total 1 4 14" xfId="41833"/>
    <cellStyle name="Total 1 4 15" xfId="41834"/>
    <cellStyle name="Total 1 4 16" xfId="41835"/>
    <cellStyle name="Total 1 4 17" xfId="41836"/>
    <cellStyle name="Total 1 4 18" xfId="41837"/>
    <cellStyle name="Total 1 4 19" xfId="41838"/>
    <cellStyle name="Total 1 4 2" xfId="41839"/>
    <cellStyle name="Total 1 4 2 10" xfId="41840"/>
    <cellStyle name="Total 1 4 2 11" xfId="41841"/>
    <cellStyle name="Total 1 4 2 12" xfId="41842"/>
    <cellStyle name="Total 1 4 2 13" xfId="41843"/>
    <cellStyle name="Total 1 4 2 2" xfId="41844"/>
    <cellStyle name="Total 1 4 2 3" xfId="41845"/>
    <cellStyle name="Total 1 4 2 4" xfId="41846"/>
    <cellStyle name="Total 1 4 2 5" xfId="41847"/>
    <cellStyle name="Total 1 4 2 6" xfId="41848"/>
    <cellStyle name="Total 1 4 2 7" xfId="41849"/>
    <cellStyle name="Total 1 4 2 8" xfId="41850"/>
    <cellStyle name="Total 1 4 2 9" xfId="41851"/>
    <cellStyle name="Total 1 4 20" xfId="41852"/>
    <cellStyle name="Total 1 4 21" xfId="41853"/>
    <cellStyle name="Total 1 4 22" xfId="41854"/>
    <cellStyle name="Total 1 4 23" xfId="41855"/>
    <cellStyle name="Total 1 4 24" xfId="41856"/>
    <cellStyle name="Total 1 4 25" xfId="41857"/>
    <cellStyle name="Total 1 4 26" xfId="41858"/>
    <cellStyle name="Total 1 4 27" xfId="41859"/>
    <cellStyle name="Total 1 4 28" xfId="41860"/>
    <cellStyle name="Total 1 4 29" xfId="41861"/>
    <cellStyle name="Total 1 4 3" xfId="41862"/>
    <cellStyle name="Total 1 4 30" xfId="41863"/>
    <cellStyle name="Total 1 4 4" xfId="41864"/>
    <cellStyle name="Total 1 4 5" xfId="41865"/>
    <cellStyle name="Total 1 4 6" xfId="41866"/>
    <cellStyle name="Total 1 4 7" xfId="41867"/>
    <cellStyle name="Total 1 4 8" xfId="41868"/>
    <cellStyle name="Total 1 4 9" xfId="41869"/>
    <cellStyle name="Total 1 40" xfId="41870"/>
    <cellStyle name="Total 1 41" xfId="41871"/>
    <cellStyle name="Total 1 42" xfId="41872"/>
    <cellStyle name="Total 1 43" xfId="41873"/>
    <cellStyle name="Total 1 44" xfId="41874"/>
    <cellStyle name="Total 1 45" xfId="41875"/>
    <cellStyle name="Total 1 46" xfId="41876"/>
    <cellStyle name="Total 1 47" xfId="41877"/>
    <cellStyle name="Total 1 48" xfId="41878"/>
    <cellStyle name="Total 1 49" xfId="41879"/>
    <cellStyle name="Total 1 5" xfId="41880"/>
    <cellStyle name="Total 1 5 10" xfId="41881"/>
    <cellStyle name="Total 1 5 11" xfId="41882"/>
    <cellStyle name="Total 1 5 12" xfId="41883"/>
    <cellStyle name="Total 1 5 13" xfId="41884"/>
    <cellStyle name="Total 1 5 2" xfId="41885"/>
    <cellStyle name="Total 1 5 3" xfId="41886"/>
    <cellStyle name="Total 1 5 4" xfId="41887"/>
    <cellStyle name="Total 1 5 5" xfId="41888"/>
    <cellStyle name="Total 1 5 6" xfId="41889"/>
    <cellStyle name="Total 1 5 7" xfId="41890"/>
    <cellStyle name="Total 1 5 8" xfId="41891"/>
    <cellStyle name="Total 1 5 9" xfId="41892"/>
    <cellStyle name="Total 1 50" xfId="41893"/>
    <cellStyle name="Total 1 51" xfId="41894"/>
    <cellStyle name="Total 1 52" xfId="41895"/>
    <cellStyle name="Total 1 53" xfId="41896"/>
    <cellStyle name="Total 1 54" xfId="41897"/>
    <cellStyle name="Total 1 55" xfId="41898"/>
    <cellStyle name="Total 1 56" xfId="41899"/>
    <cellStyle name="Total 1 57" xfId="41900"/>
    <cellStyle name="Total 1 58" xfId="41901"/>
    <cellStyle name="Total 1 59" xfId="41902"/>
    <cellStyle name="Total 1 6" xfId="41903"/>
    <cellStyle name="Total 1 60" xfId="41904"/>
    <cellStyle name="Total 1 61" xfId="41905"/>
    <cellStyle name="Total 1 62" xfId="41906"/>
    <cellStyle name="Total 1 63" xfId="41907"/>
    <cellStyle name="Total 1 64" xfId="41908"/>
    <cellStyle name="Total 1 65" xfId="41909"/>
    <cellStyle name="Total 1 66" xfId="41910"/>
    <cellStyle name="Total 1 67" xfId="41911"/>
    <cellStyle name="Total 1 68" xfId="41912"/>
    <cellStyle name="Total 1 69" xfId="41913"/>
    <cellStyle name="Total 1 7" xfId="41914"/>
    <cellStyle name="Total 1 70" xfId="41915"/>
    <cellStyle name="Total 1 71" xfId="41916"/>
    <cellStyle name="Total 1 72" xfId="41917"/>
    <cellStyle name="Total 1 73" xfId="41918"/>
    <cellStyle name="Total 1 74" xfId="41919"/>
    <cellStyle name="Total 1 75" xfId="41920"/>
    <cellStyle name="Total 1 76" xfId="41921"/>
    <cellStyle name="Total 1 77" xfId="41922"/>
    <cellStyle name="Total 1 78" xfId="41923"/>
    <cellStyle name="Total 1 8" xfId="41924"/>
    <cellStyle name="Total 1 9" xfId="41925"/>
    <cellStyle name="Total 1_Customer Operations Business Plan Input Reqs (3)" xfId="41926"/>
    <cellStyle name="Total 2" xfId="41927"/>
    <cellStyle name="Total 2 10" xfId="41928"/>
    <cellStyle name="Total 2 11" xfId="41929"/>
    <cellStyle name="Total 2 12" xfId="41930"/>
    <cellStyle name="Total 2 13" xfId="41931"/>
    <cellStyle name="Total 2 14" xfId="41932"/>
    <cellStyle name="Total 2 15" xfId="41933"/>
    <cellStyle name="Total 2 16" xfId="41934"/>
    <cellStyle name="Total 2 17" xfId="41935"/>
    <cellStyle name="Total 2 18" xfId="41936"/>
    <cellStyle name="Total 2 19" xfId="41937"/>
    <cellStyle name="Total 2 2" xfId="41938"/>
    <cellStyle name="Total 2 20" xfId="41939"/>
    <cellStyle name="Total 2 21" xfId="41940"/>
    <cellStyle name="Total 2 22" xfId="41941"/>
    <cellStyle name="Total 2 23" xfId="41942"/>
    <cellStyle name="Total 2 24" xfId="41943"/>
    <cellStyle name="Total 2 25" xfId="41944"/>
    <cellStyle name="Total 2 26" xfId="41945"/>
    <cellStyle name="Total 2 27" xfId="41946"/>
    <cellStyle name="Total 2 28" xfId="41947"/>
    <cellStyle name="Total 2 29" xfId="41948"/>
    <cellStyle name="Total 2 3" xfId="41949"/>
    <cellStyle name="Total 2 30" xfId="41950"/>
    <cellStyle name="Total 2 31" xfId="41951"/>
    <cellStyle name="Total 2 32" xfId="41952"/>
    <cellStyle name="Total 2 33" xfId="41953"/>
    <cellStyle name="Total 2 34" xfId="41954"/>
    <cellStyle name="Total 2 35" xfId="41955"/>
    <cellStyle name="Total 2 36" xfId="41956"/>
    <cellStyle name="Total 2 37" xfId="41957"/>
    <cellStyle name="Total 2 38" xfId="41958"/>
    <cellStyle name="Total 2 39" xfId="41959"/>
    <cellStyle name="Total 2 4" xfId="41960"/>
    <cellStyle name="Total 2 40" xfId="41961"/>
    <cellStyle name="Total 2 41" xfId="41962"/>
    <cellStyle name="Total 2 42" xfId="41963"/>
    <cellStyle name="Total 2 43" xfId="41964"/>
    <cellStyle name="Total 2 44" xfId="41965"/>
    <cellStyle name="Total 2 45" xfId="41966"/>
    <cellStyle name="Total 2 46" xfId="41967"/>
    <cellStyle name="Total 2 47" xfId="41968"/>
    <cellStyle name="Total 2 48" xfId="41969"/>
    <cellStyle name="Total 2 5" xfId="41970"/>
    <cellStyle name="Total 2 6" xfId="41971"/>
    <cellStyle name="Total 2 7" xfId="41972"/>
    <cellStyle name="Total 2 8" xfId="41973"/>
    <cellStyle name="Total 2 9" xfId="41974"/>
    <cellStyle name="Total 3" xfId="41975"/>
    <cellStyle name="Total 3 2" xfId="42509"/>
    <cellStyle name="Totals" xfId="41976"/>
    <cellStyle name="Totals [0]" xfId="41977"/>
    <cellStyle name="Totals [2]" xfId="41978"/>
    <cellStyle name="Totals_CNANGES NEEDED" xfId="41979"/>
    <cellStyle name="Tusental (0)_pldt" xfId="41980"/>
    <cellStyle name="Tusental_pldt" xfId="41981"/>
    <cellStyle name="Two places" xfId="41982"/>
    <cellStyle name="u" xfId="41983"/>
    <cellStyle name="Underline_Single" xfId="41984"/>
    <cellStyle name="Unprot" xfId="41985"/>
    <cellStyle name="Unprot$" xfId="41986"/>
    <cellStyle name="Unprot_CurrencySKorea" xfId="41987"/>
    <cellStyle name="Unprotect" xfId="41988"/>
    <cellStyle name="UNPROTECTED" xfId="41989"/>
    <cellStyle name="UnProtectedCalc" xfId="41990"/>
    <cellStyle name="Update" xfId="41991"/>
    <cellStyle name="USD" xfId="41992"/>
    <cellStyle name="USD billion" xfId="41993"/>
    <cellStyle name="USD million" xfId="41994"/>
    <cellStyle name="USD thousand" xfId="41995"/>
    <cellStyle name="Valuta (0)_pldt" xfId="41996"/>
    <cellStyle name="Valuta_pldt" xfId="41997"/>
    <cellStyle name="vcc" xfId="41998"/>
    <cellStyle name="VDD" xfId="41999"/>
    <cellStyle name="Währung [0]_Anschreiben" xfId="42000"/>
    <cellStyle name="Währung_Anschreiben" xfId="42001"/>
    <cellStyle name="Walutowy [0]_1" xfId="42002"/>
    <cellStyle name="Walutowy_1" xfId="42003"/>
    <cellStyle name="Warning" xfId="42004"/>
    <cellStyle name="Warning Text 2" xfId="42005"/>
    <cellStyle name="Warning Text 2 10" xfId="42006"/>
    <cellStyle name="Warning Text 2 11" xfId="42007"/>
    <cellStyle name="Warning Text 2 12" xfId="42008"/>
    <cellStyle name="Warning Text 2 13" xfId="42009"/>
    <cellStyle name="Warning Text 2 14" xfId="42010"/>
    <cellStyle name="Warning Text 2 15" xfId="42011"/>
    <cellStyle name="Warning Text 2 16" xfId="42012"/>
    <cellStyle name="Warning Text 2 17" xfId="42013"/>
    <cellStyle name="Warning Text 2 2" xfId="42014"/>
    <cellStyle name="Warning Text 2 3" xfId="42015"/>
    <cellStyle name="Warning Text 2 4" xfId="42016"/>
    <cellStyle name="Warning Text 2 5" xfId="42017"/>
    <cellStyle name="Warning Text 2 6" xfId="42018"/>
    <cellStyle name="Warning Text 2 7" xfId="42019"/>
    <cellStyle name="Warning Text 2 8" xfId="42020"/>
    <cellStyle name="Warning Text 2 9" xfId="42021"/>
    <cellStyle name="Warning Text 3" xfId="42022"/>
    <cellStyle name="wrap" xfId="42023"/>
    <cellStyle name="x" xfId="42024"/>
    <cellStyle name="xco" xfId="42025"/>
    <cellStyle name="year" xfId="42026"/>
    <cellStyle name="YEARS" xfId="42027"/>
    <cellStyle name="Yellow" xfId="42028"/>
    <cellStyle name="Yellow 2" xfId="42448"/>
    <cellStyle name="Yellow 2 2" xfId="42449"/>
    <cellStyle name="Yellow 2 3" xfId="42450"/>
    <cellStyle name="Yellow 2 4" xfId="42451"/>
    <cellStyle name="Yellow 2 5" xfId="42452"/>
    <cellStyle name="Yellow 2 6" xfId="42453"/>
    <cellStyle name="Yellow 2 7" xfId="42454"/>
    <cellStyle name="Yellow 2 8" xfId="42455"/>
    <cellStyle name="ze" xfId="42029"/>
    <cellStyle name="Обычный_TGK-9" xfId="42030"/>
    <cellStyle name="с" xfId="42031"/>
    <cellStyle name="Тысячи [0]_3Com" xfId="42032"/>
    <cellStyle name="Тысячи_3Com" xfId="42033"/>
    <cellStyle name="Формула" xfId="42034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4.xml"/><Relationship Id="rId89" Type="http://schemas.openxmlformats.org/officeDocument/2006/relationships/externalLink" Target="externalLinks/externalLink7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66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64.xml"/><Relationship Id="rId79" Type="http://schemas.openxmlformats.org/officeDocument/2006/relationships/externalLink" Target="externalLinks/externalLink69.xml"/><Relationship Id="rId87" Type="http://schemas.openxmlformats.org/officeDocument/2006/relationships/externalLink" Target="externalLinks/externalLink77.xml"/><Relationship Id="rId10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90" Type="http://schemas.openxmlformats.org/officeDocument/2006/relationships/externalLink" Target="externalLinks/externalLink80.xml"/><Relationship Id="rId95" Type="http://schemas.openxmlformats.org/officeDocument/2006/relationships/theme" Target="theme/theme1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77" Type="http://schemas.openxmlformats.org/officeDocument/2006/relationships/externalLink" Target="externalLinks/externalLink67.xml"/><Relationship Id="rId100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80" Type="http://schemas.openxmlformats.org/officeDocument/2006/relationships/externalLink" Target="externalLinks/externalLink70.xml"/><Relationship Id="rId85" Type="http://schemas.openxmlformats.org/officeDocument/2006/relationships/externalLink" Target="externalLinks/externalLink75.xml"/><Relationship Id="rId93" Type="http://schemas.openxmlformats.org/officeDocument/2006/relationships/externalLink" Target="externalLinks/externalLink83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103" Type="http://schemas.openxmlformats.org/officeDocument/2006/relationships/customXml" Target="../customXml/item5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91" Type="http://schemas.openxmlformats.org/officeDocument/2006/relationships/externalLink" Target="externalLinks/externalLink8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81" Type="http://schemas.openxmlformats.org/officeDocument/2006/relationships/externalLink" Target="externalLinks/externalLink71.xml"/><Relationship Id="rId86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84.xml"/><Relationship Id="rId99" Type="http://schemas.openxmlformats.org/officeDocument/2006/relationships/customXml" Target="../customXml/item1.xml"/><Relationship Id="rId10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Actual 2015-16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'Ch5 expenditure v allowance'!$D$117:$D$130</c:f>
              <c:strCache>
                <c:ptCount val="14"/>
                <c:pt idx="0">
                  <c:v>ENWL</c:v>
                </c:pt>
                <c:pt idx="1">
                  <c:v>NPgN</c:v>
                </c:pt>
                <c:pt idx="2">
                  <c:v>NPgY</c:v>
                </c:pt>
                <c:pt idx="3">
                  <c:v>WMID</c:v>
                </c:pt>
                <c:pt idx="4">
                  <c:v>EMID</c:v>
                </c:pt>
                <c:pt idx="5">
                  <c:v>SWALES</c:v>
                </c:pt>
                <c:pt idx="6">
                  <c:v>SWEST</c:v>
                </c:pt>
                <c:pt idx="7">
                  <c:v>LPN</c:v>
                </c:pt>
                <c:pt idx="8">
                  <c:v>SPN</c:v>
                </c:pt>
                <c:pt idx="9">
                  <c:v>EPN</c:v>
                </c:pt>
                <c:pt idx="10">
                  <c:v>SPD</c:v>
                </c:pt>
                <c:pt idx="11">
                  <c:v>SPMW</c:v>
                </c:pt>
                <c:pt idx="12">
                  <c:v>SSEH</c:v>
                </c:pt>
                <c:pt idx="13">
                  <c:v>SSES</c:v>
                </c:pt>
              </c:strCache>
            </c:strRef>
          </c:cat>
          <c:val>
            <c:numRef>
              <c:f>'Ch5 expenditure v allowance'!$H$117:$H$130</c:f>
              <c:numCache>
                <c:formatCode>0%</c:formatCode>
                <c:ptCount val="14"/>
                <c:pt idx="0">
                  <c:v>-2.503278180781883E-2</c:v>
                </c:pt>
                <c:pt idx="1">
                  <c:v>-3.3896108530316348E-2</c:v>
                </c:pt>
                <c:pt idx="2">
                  <c:v>-2.9742443488140782E-2</c:v>
                </c:pt>
                <c:pt idx="3">
                  <c:v>0.12903624311817952</c:v>
                </c:pt>
                <c:pt idx="4">
                  <c:v>2.0046733584997284E-2</c:v>
                </c:pt>
                <c:pt idx="5">
                  <c:v>-8.6289786952621822E-2</c:v>
                </c:pt>
                <c:pt idx="6">
                  <c:v>-1.9678727648868292E-2</c:v>
                </c:pt>
                <c:pt idx="7">
                  <c:v>-0.2787074891512803</c:v>
                </c:pt>
                <c:pt idx="8">
                  <c:v>-0.26811939380714273</c:v>
                </c:pt>
                <c:pt idx="9">
                  <c:v>-0.20422897151206765</c:v>
                </c:pt>
                <c:pt idx="10">
                  <c:v>-0.11800772828367581</c:v>
                </c:pt>
                <c:pt idx="11">
                  <c:v>-4.1959060849305688E-2</c:v>
                </c:pt>
                <c:pt idx="12">
                  <c:v>-0.11323836350125102</c:v>
                </c:pt>
                <c:pt idx="13">
                  <c:v>-0.14937215924710245</c:v>
                </c:pt>
              </c:numCache>
            </c:numRef>
          </c:val>
        </c:ser>
        <c:ser>
          <c:idx val="1"/>
          <c:order val="1"/>
          <c:tx>
            <c:v>Forecast RIIO-ED1</c:v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strRef>
              <c:f>'Ch5 expenditure v allowance'!$D$117:$D$130</c:f>
              <c:strCache>
                <c:ptCount val="14"/>
                <c:pt idx="0">
                  <c:v>ENWL</c:v>
                </c:pt>
                <c:pt idx="1">
                  <c:v>NPgN</c:v>
                </c:pt>
                <c:pt idx="2">
                  <c:v>NPgY</c:v>
                </c:pt>
                <c:pt idx="3">
                  <c:v>WMID</c:v>
                </c:pt>
                <c:pt idx="4">
                  <c:v>EMID</c:v>
                </c:pt>
                <c:pt idx="5">
                  <c:v>SWALES</c:v>
                </c:pt>
                <c:pt idx="6">
                  <c:v>SWEST</c:v>
                </c:pt>
                <c:pt idx="7">
                  <c:v>LPN</c:v>
                </c:pt>
                <c:pt idx="8">
                  <c:v>SPN</c:v>
                </c:pt>
                <c:pt idx="9">
                  <c:v>EPN</c:v>
                </c:pt>
                <c:pt idx="10">
                  <c:v>SPD</c:v>
                </c:pt>
                <c:pt idx="11">
                  <c:v>SPMW</c:v>
                </c:pt>
                <c:pt idx="12">
                  <c:v>SSEH</c:v>
                </c:pt>
                <c:pt idx="13">
                  <c:v>SSES</c:v>
                </c:pt>
              </c:strCache>
            </c:strRef>
          </c:cat>
          <c:val>
            <c:numRef>
              <c:f>'Ch5 expenditure v allowance'!$L$117:$L$130</c:f>
              <c:numCache>
                <c:formatCode>0%</c:formatCode>
                <c:ptCount val="14"/>
                <c:pt idx="0">
                  <c:v>-2.6790570862450947E-2</c:v>
                </c:pt>
                <c:pt idx="1">
                  <c:v>9.7133352096379546E-3</c:v>
                </c:pt>
                <c:pt idx="2">
                  <c:v>8.2346549649668435E-3</c:v>
                </c:pt>
                <c:pt idx="3">
                  <c:v>8.2355351490276923E-2</c:v>
                </c:pt>
                <c:pt idx="4">
                  <c:v>5.564586742645207E-2</c:v>
                </c:pt>
                <c:pt idx="5">
                  <c:v>2.1270649170959489E-2</c:v>
                </c:pt>
                <c:pt idx="6">
                  <c:v>4.9241893921916559E-2</c:v>
                </c:pt>
                <c:pt idx="7">
                  <c:v>-0.13975567633954844</c:v>
                </c:pt>
                <c:pt idx="8">
                  <c:v>-0.15488707363647569</c:v>
                </c:pt>
                <c:pt idx="9">
                  <c:v>-0.14277410726472003</c:v>
                </c:pt>
                <c:pt idx="10">
                  <c:v>-1.1821530053760727E-3</c:v>
                </c:pt>
                <c:pt idx="11">
                  <c:v>-5.865689726400284E-3</c:v>
                </c:pt>
                <c:pt idx="12">
                  <c:v>-0.1093905891649376</c:v>
                </c:pt>
                <c:pt idx="13">
                  <c:v>-6.3200084952995617E-2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828928"/>
        <c:axId val="66838912"/>
      </c:barChart>
      <c:catAx>
        <c:axId val="668289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66838912"/>
        <c:crosses val="autoZero"/>
        <c:auto val="1"/>
        <c:lblAlgn val="ctr"/>
        <c:lblOffset val="100"/>
        <c:noMultiLvlLbl val="0"/>
      </c:catAx>
      <c:valAx>
        <c:axId val="66838912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66828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0965340824368497"/>
          <c:y val="0.13585263719429982"/>
          <c:w val="0.1943243383661436"/>
          <c:h val="0.11127079237047477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'Ch3 outputs - environment'!$O$92</c:f>
              <c:strCache>
                <c:ptCount val="1"/>
                <c:pt idx="0">
                  <c:v>ENWL</c:v>
                </c:pt>
              </c:strCache>
            </c:strRef>
          </c:tx>
          <c:marker>
            <c:symbol val="none"/>
          </c:marker>
          <c:cat>
            <c:strRef>
              <c:f>'Ch3 outputs - environment'!$P$91:$U$91</c:f>
              <c:strCache>
                <c:ptCount val="6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2015-2016</c:v>
                </c:pt>
              </c:strCache>
            </c:strRef>
          </c:cat>
          <c:val>
            <c:numRef>
              <c:f>'Ch3 outputs - environment'!$P$92:$U$92</c:f>
              <c:numCache>
                <c:formatCode>_(* #,##0_);_(* \(#,##0\);_(* "-"??_);_(@_)</c:formatCode>
                <c:ptCount val="6"/>
                <c:pt idx="0">
                  <c:v>1366184</c:v>
                </c:pt>
                <c:pt idx="1">
                  <c:v>1361742</c:v>
                </c:pt>
                <c:pt idx="2">
                  <c:v>1325013.955108484</c:v>
                </c:pt>
                <c:pt idx="3">
                  <c:v>1311206</c:v>
                </c:pt>
                <c:pt idx="4">
                  <c:v>1266283.4173814249</c:v>
                </c:pt>
                <c:pt idx="5">
                  <c:v>1202260.53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'Ch3 outputs - environment'!$O$93</c:f>
              <c:strCache>
                <c:ptCount val="1"/>
                <c:pt idx="0">
                  <c:v>NPgN</c:v>
                </c:pt>
              </c:strCache>
            </c:strRef>
          </c:tx>
          <c:marker>
            <c:symbol val="none"/>
          </c:marker>
          <c:cat>
            <c:strRef>
              <c:f>'Ch3 outputs - environment'!$P$91:$U$91</c:f>
              <c:strCache>
                <c:ptCount val="6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2015-2016</c:v>
                </c:pt>
              </c:strCache>
            </c:strRef>
          </c:cat>
          <c:val>
            <c:numRef>
              <c:f>'Ch3 outputs - environment'!$P$93:$U$93</c:f>
              <c:numCache>
                <c:formatCode>_(* #,##0_);_(* \(#,##0\);_(* "-"??_);_(@_)</c:formatCode>
                <c:ptCount val="6"/>
                <c:pt idx="0">
                  <c:v>1544752</c:v>
                </c:pt>
                <c:pt idx="1">
                  <c:v>1530109</c:v>
                </c:pt>
                <c:pt idx="2">
                  <c:v>1501323</c:v>
                </c:pt>
                <c:pt idx="3">
                  <c:v>1469599</c:v>
                </c:pt>
                <c:pt idx="4">
                  <c:v>1419147</c:v>
                </c:pt>
                <c:pt idx="5">
                  <c:v>1433538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'Ch3 outputs - environment'!$O$94</c:f>
              <c:strCache>
                <c:ptCount val="1"/>
                <c:pt idx="0">
                  <c:v>NPgY</c:v>
                </c:pt>
              </c:strCache>
            </c:strRef>
          </c:tx>
          <c:marker>
            <c:symbol val="none"/>
          </c:marker>
          <c:cat>
            <c:strRef>
              <c:f>'Ch3 outputs - environment'!$P$91:$U$91</c:f>
              <c:strCache>
                <c:ptCount val="6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2015-2016</c:v>
                </c:pt>
              </c:strCache>
            </c:strRef>
          </c:cat>
          <c:val>
            <c:numRef>
              <c:f>'Ch3 outputs - environment'!$P$94:$U$94</c:f>
              <c:numCache>
                <c:formatCode>_(* #,##0_);_(* \(#,##0\);_(* "-"??_);_(@_)</c:formatCode>
                <c:ptCount val="6"/>
                <c:pt idx="0">
                  <c:v>1576581</c:v>
                </c:pt>
                <c:pt idx="1">
                  <c:v>1558529</c:v>
                </c:pt>
                <c:pt idx="2">
                  <c:v>1425357</c:v>
                </c:pt>
                <c:pt idx="3">
                  <c:v>1398926</c:v>
                </c:pt>
                <c:pt idx="4">
                  <c:v>1362751</c:v>
                </c:pt>
                <c:pt idx="5">
                  <c:v>1145692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'Ch3 outputs - environment'!$O$95</c:f>
              <c:strCache>
                <c:ptCount val="1"/>
                <c:pt idx="0">
                  <c:v>WMID</c:v>
                </c:pt>
              </c:strCache>
            </c:strRef>
          </c:tx>
          <c:marker>
            <c:symbol val="none"/>
          </c:marker>
          <c:cat>
            <c:strRef>
              <c:f>'Ch3 outputs - environment'!$P$91:$U$91</c:f>
              <c:strCache>
                <c:ptCount val="6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2015-2016</c:v>
                </c:pt>
              </c:strCache>
            </c:strRef>
          </c:cat>
          <c:val>
            <c:numRef>
              <c:f>'Ch3 outputs - environment'!$P$95:$U$95</c:f>
              <c:numCache>
                <c:formatCode>_(* #,##0_);_(* \(#,##0\);_(* "-"??_);_(@_)</c:formatCode>
                <c:ptCount val="6"/>
                <c:pt idx="0">
                  <c:v>1002336.5789999993</c:v>
                </c:pt>
                <c:pt idx="1">
                  <c:v>1002336.5789999993</c:v>
                </c:pt>
                <c:pt idx="2">
                  <c:v>990414.57899999933</c:v>
                </c:pt>
                <c:pt idx="3">
                  <c:v>918008.22899999935</c:v>
                </c:pt>
                <c:pt idx="4">
                  <c:v>877755.23399999982</c:v>
                </c:pt>
                <c:pt idx="5">
                  <c:v>865392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'Ch3 outputs - environment'!$O$96</c:f>
              <c:strCache>
                <c:ptCount val="1"/>
                <c:pt idx="0">
                  <c:v>EMID</c:v>
                </c:pt>
              </c:strCache>
            </c:strRef>
          </c:tx>
          <c:marker>
            <c:symbol val="none"/>
          </c:marker>
          <c:cat>
            <c:strRef>
              <c:f>'Ch3 outputs - environment'!$P$91:$U$91</c:f>
              <c:strCache>
                <c:ptCount val="6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2015-2016</c:v>
                </c:pt>
              </c:strCache>
            </c:strRef>
          </c:cat>
          <c:val>
            <c:numRef>
              <c:f>'Ch3 outputs - environment'!$P$96:$U$96</c:f>
              <c:numCache>
                <c:formatCode>_(* #,##0_);_(* \(#,##0\);_(* "-"??_);_(@_)</c:formatCode>
                <c:ptCount val="6"/>
                <c:pt idx="0">
                  <c:v>893403.84952959989</c:v>
                </c:pt>
                <c:pt idx="1">
                  <c:v>892880.68952959985</c:v>
                </c:pt>
                <c:pt idx="2">
                  <c:v>874460.60952959978</c:v>
                </c:pt>
                <c:pt idx="3">
                  <c:v>794256.84952959977</c:v>
                </c:pt>
                <c:pt idx="4">
                  <c:v>770711.49799999991</c:v>
                </c:pt>
                <c:pt idx="5">
                  <c:v>711036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'Ch3 outputs - environment'!$O$97</c:f>
              <c:strCache>
                <c:ptCount val="1"/>
                <c:pt idx="0">
                  <c:v>SWALES</c:v>
                </c:pt>
              </c:strCache>
            </c:strRef>
          </c:tx>
          <c:marker>
            <c:symbol val="none"/>
          </c:marker>
          <c:cat>
            <c:strRef>
              <c:f>'Ch3 outputs - environment'!$P$91:$U$91</c:f>
              <c:strCache>
                <c:ptCount val="6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2015-2016</c:v>
                </c:pt>
              </c:strCache>
            </c:strRef>
          </c:cat>
          <c:val>
            <c:numRef>
              <c:f>'Ch3 outputs - environment'!$P$97:$U$97</c:f>
              <c:numCache>
                <c:formatCode>_(* #,##0_);_(* \(#,##0\);_(* "-"??_);_(@_)</c:formatCode>
                <c:ptCount val="6"/>
                <c:pt idx="0">
                  <c:v>144954.28</c:v>
                </c:pt>
                <c:pt idx="1">
                  <c:v>144954.28</c:v>
                </c:pt>
                <c:pt idx="2">
                  <c:v>144954.28</c:v>
                </c:pt>
                <c:pt idx="3">
                  <c:v>144156.06823500001</c:v>
                </c:pt>
                <c:pt idx="4">
                  <c:v>143999.39223500001</c:v>
                </c:pt>
                <c:pt idx="5">
                  <c:v>144974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44448"/>
        <c:axId val="73946240"/>
      </c:lineChart>
      <c:catAx>
        <c:axId val="73944448"/>
        <c:scaling>
          <c:orientation val="minMax"/>
        </c:scaling>
        <c:delete val="0"/>
        <c:axPos val="b"/>
        <c:majorTickMark val="none"/>
        <c:minorTickMark val="none"/>
        <c:tickLblPos val="nextTo"/>
        <c:crossAx val="73946240"/>
        <c:crosses val="autoZero"/>
        <c:auto val="1"/>
        <c:lblAlgn val="ctr"/>
        <c:lblOffset val="100"/>
        <c:noMultiLvlLbl val="0"/>
      </c:catAx>
      <c:valAx>
        <c:axId val="7394624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??_);_(@_)" sourceLinked="1"/>
        <c:majorTickMark val="none"/>
        <c:minorTickMark val="none"/>
        <c:tickLblPos val="nextTo"/>
        <c:crossAx val="73944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1"/>
          <c:order val="1"/>
          <c:dLbls>
            <c:dLbl>
              <c:idx val="2"/>
              <c:layout>
                <c:manualLayout>
                  <c:x val="-7.9330157522738393E-2"/>
                  <c:y val="-9.59692081172780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6782636566794081E-2"/>
                  <c:y val="-0.1367105178925805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900"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'Ch3 outputs - connections'!$D$8:$D$13</c:f>
              <c:strCache>
                <c:ptCount val="6"/>
                <c:pt idx="0">
                  <c:v>Photovoltaic</c:v>
                </c:pt>
                <c:pt idx="1">
                  <c:v>CHP</c:v>
                </c:pt>
                <c:pt idx="2">
                  <c:v>Hydro and Tidal</c:v>
                </c:pt>
                <c:pt idx="3">
                  <c:v>Biomass, Landfill and Waste Incineration</c:v>
                </c:pt>
                <c:pt idx="4">
                  <c:v>Wind</c:v>
                </c:pt>
                <c:pt idx="5">
                  <c:v>Other</c:v>
                </c:pt>
              </c:strCache>
            </c:strRef>
          </c:cat>
          <c:val>
            <c:numRef>
              <c:f>'Ch3 outputs - connections'!$E$8:$E$13</c:f>
              <c:numCache>
                <c:formatCode>_(* #,##0_);_(* \(#,##0\);_(* "-"??_);_(@_)</c:formatCode>
                <c:ptCount val="6"/>
                <c:pt idx="0">
                  <c:v>1029.3370500000001</c:v>
                </c:pt>
                <c:pt idx="1">
                  <c:v>27.422000000000001</c:v>
                </c:pt>
                <c:pt idx="2">
                  <c:v>24.336999999999996</c:v>
                </c:pt>
                <c:pt idx="3">
                  <c:v>288.53700000000003</c:v>
                </c:pt>
                <c:pt idx="4">
                  <c:v>327.46965000000017</c:v>
                </c:pt>
                <c:pt idx="5">
                  <c:v>58.644000000000013</c:v>
                </c:pt>
              </c:numCache>
            </c:numRef>
          </c:val>
        </c:ser>
        <c:ser>
          <c:idx val="0"/>
          <c:order val="0"/>
          <c:dLbls>
            <c:dLbl>
              <c:idx val="3"/>
              <c:layout>
                <c:manualLayout>
                  <c:x val="-7.914079438131176E-2"/>
                  <c:y val="-9.821258814004846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[40]CR5!$Y$29:$Y$34</c:f>
              <c:strCache>
                <c:ptCount val="6"/>
                <c:pt idx="0">
                  <c:v>Photovoltaic</c:v>
                </c:pt>
                <c:pt idx="1">
                  <c:v>CHP</c:v>
                </c:pt>
                <c:pt idx="2">
                  <c:v>Hydro and Tidal</c:v>
                </c:pt>
                <c:pt idx="3">
                  <c:v>Biomass, Landfill and Waste Incineration</c:v>
                </c:pt>
                <c:pt idx="4">
                  <c:v>Wind</c:v>
                </c:pt>
                <c:pt idx="5">
                  <c:v>Other</c:v>
                </c:pt>
              </c:strCache>
            </c:strRef>
          </c:cat>
          <c:val>
            <c:numRef>
              <c:f>[40]CR5!$Z$29:$Z$34</c:f>
              <c:numCache>
                <c:formatCode>General</c:formatCode>
                <c:ptCount val="6"/>
                <c:pt idx="0">
                  <c:v>1029.3370500000001</c:v>
                </c:pt>
                <c:pt idx="1">
                  <c:v>27.422000000000001</c:v>
                </c:pt>
                <c:pt idx="2">
                  <c:v>24.336999999999996</c:v>
                </c:pt>
                <c:pt idx="3">
                  <c:v>288.53700000000003</c:v>
                </c:pt>
                <c:pt idx="4">
                  <c:v>327.46965000000017</c:v>
                </c:pt>
                <c:pt idx="5">
                  <c:v>58.644000000000013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GB - Tote Forecasts, Allowances, and Actuals (2015/16)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'Ch5 expenditure v allowance'!$D$92</c:f>
              <c:strCache>
                <c:ptCount val="1"/>
                <c:pt idx="0">
                  <c:v>Actual/Forecast</c:v>
                </c:pt>
              </c:strCache>
            </c:strRef>
          </c:tx>
          <c:spPr>
            <a:solidFill>
              <a:schemeClr val="tx2"/>
            </a:solidFill>
            <a:ln w="63500" cmpd="thinThick">
              <a:noFill/>
              <a:prstDash val="lgDashDotDot"/>
            </a:ln>
          </c:spPr>
          <c:invertIfNegative val="0"/>
          <c:val>
            <c:numRef>
              <c:f>'Ch5 expenditure v allowance'!$F$109:$W$109</c:f>
              <c:numCache>
                <c:formatCode>_(* #,##0.0_);_(* \(#,##0.0\);_(* "-"??_);_(@_)</c:formatCode>
                <c:ptCount val="18"/>
                <c:pt idx="0">
                  <c:v>2543.2725836423983</c:v>
                </c:pt>
                <c:pt idx="1">
                  <c:v>2677.9743860590156</c:v>
                </c:pt>
                <c:pt idx="2">
                  <c:v>2952.1467694109356</c:v>
                </c:pt>
                <c:pt idx="3">
                  <c:v>3202.9608217921405</c:v>
                </c:pt>
                <c:pt idx="4">
                  <c:v>3105.7226842578079</c:v>
                </c:pt>
                <c:pt idx="5">
                  <c:v>2954.9264246081602</c:v>
                </c:pt>
                <c:pt idx="6">
                  <c:v>3021.582133178048</c:v>
                </c:pt>
                <c:pt idx="7">
                  <c:v>3309.760470757541</c:v>
                </c:pt>
                <c:pt idx="8">
                  <c:v>3605.927330631489</c:v>
                </c:pt>
                <c:pt idx="9">
                  <c:v>3565.1040784184052</c:v>
                </c:pt>
                <c:pt idx="10">
                  <c:v>3165.4929794621603</c:v>
                </c:pt>
                <c:pt idx="11">
                  <c:v>3376.5512236093978</c:v>
                </c:pt>
                <c:pt idx="12">
                  <c:v>3312.7471059740151</c:v>
                </c:pt>
                <c:pt idx="13">
                  <c:v>3237.9677899099538</c:v>
                </c:pt>
                <c:pt idx="14">
                  <c:v>3100.2918222233093</c:v>
                </c:pt>
                <c:pt idx="15">
                  <c:v>3092.659954618543</c:v>
                </c:pt>
                <c:pt idx="16">
                  <c:v>3001.1253991889498</c:v>
                </c:pt>
                <c:pt idx="17">
                  <c:v>2957.5700937812503</c:v>
                </c:pt>
              </c:numCache>
            </c:numRef>
          </c:val>
        </c:ser>
        <c:ser>
          <c:idx val="4"/>
          <c:order val="1"/>
          <c:tx>
            <c:strRef>
              <c:f>'Ch5 expenditure v allowance'!$D$70</c:f>
              <c:strCache>
                <c:ptCount val="1"/>
                <c:pt idx="0">
                  <c:v>Forecast - DNOs latest forecast July 2016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63500">
              <a:noFill/>
              <a:prstDash val="sysDot"/>
            </a:ln>
          </c:spPr>
          <c:invertIfNegative val="0"/>
          <c:val>
            <c:numRef>
              <c:f>'Ch5 expenditure v allowance'!$F$87:$W$87</c:f>
              <c:numCache>
                <c:formatCode>General</c:formatCode>
                <c:ptCount val="18"/>
                <c:pt idx="11" formatCode="_(* #,##0.0_);_(* \(#,##0.0\);_(* &quot;-&quot;??_);_(@_)">
                  <c:v>3376.5512236093978</c:v>
                </c:pt>
                <c:pt idx="12" formatCode="_(* #,##0.0_);_(* \(#,##0.0\);_(* &quot;-&quot;??_);_(@_)">
                  <c:v>3312.7471059740151</c:v>
                </c:pt>
                <c:pt idx="13" formatCode="_(* #,##0.0_);_(* \(#,##0.0\);_(* &quot;-&quot;??_);_(@_)">
                  <c:v>3237.9677899099538</c:v>
                </c:pt>
                <c:pt idx="14" formatCode="_(* #,##0.0_);_(* \(#,##0.0\);_(* &quot;-&quot;??_);_(@_)">
                  <c:v>3100.2918222233093</c:v>
                </c:pt>
                <c:pt idx="15" formatCode="_(* #,##0.0_);_(* \(#,##0.0\);_(* &quot;-&quot;??_);_(@_)">
                  <c:v>3092.659954618543</c:v>
                </c:pt>
                <c:pt idx="16" formatCode="_(* #,##0.0_);_(* \(#,##0.0\);_(* &quot;-&quot;??_);_(@_)">
                  <c:v>3001.1253991889498</c:v>
                </c:pt>
                <c:pt idx="17" formatCode="_(* #,##0.0_);_(* \(#,##0.0\);_(* &quot;-&quot;??_);_(@_)">
                  <c:v>2957.5700937812503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290240"/>
        <c:axId val="27304320"/>
      </c:barChart>
      <c:lineChart>
        <c:grouping val="standard"/>
        <c:varyColors val="0"/>
        <c:ser>
          <c:idx val="1"/>
          <c:order val="2"/>
          <c:tx>
            <c:strRef>
              <c:f>'Ch5 expenditure v allowance'!$D$48</c:f>
              <c:strCache>
                <c:ptCount val="1"/>
                <c:pt idx="0">
                  <c:v>Allowances</c:v>
                </c:pt>
              </c:strCache>
            </c:strRef>
          </c:tx>
          <c:spPr>
            <a:ln w="63500" cmpd="sng">
              <a:solidFill>
                <a:schemeClr val="accent4">
                  <a:lumMod val="75000"/>
                </a:schemeClr>
              </a:solidFill>
              <a:prstDash val="solid"/>
            </a:ln>
          </c:spPr>
          <c:marker>
            <c:symbol val="none"/>
          </c:marker>
          <c:dPt>
            <c:idx val="5"/>
            <c:bubble3D val="0"/>
          </c:dPt>
          <c:dPt>
            <c:idx val="10"/>
            <c:bubble3D val="0"/>
          </c:dPt>
          <c:cat>
            <c:multiLvlStrRef>
              <c:f>'Ch5 expenditure v allowance'!$F$49:$W$50</c:f>
              <c:multiLvlStrCache>
                <c:ptCount val="18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2023</c:v>
                  </c:pt>
                </c:lvl>
                <c:lvl>
                  <c:pt idx="0">
                    <c:v>DR4</c:v>
                  </c:pt>
                  <c:pt idx="5">
                    <c:v>DR5</c:v>
                  </c:pt>
                  <c:pt idx="10">
                    <c:v>ED1</c:v>
                  </c:pt>
                </c:lvl>
              </c:multiLvlStrCache>
            </c:multiLvlStrRef>
          </c:cat>
          <c:val>
            <c:numRef>
              <c:f>'Ch5 expenditure v allowance'!$F$65:$W$65</c:f>
              <c:numCache>
                <c:formatCode>_(* #,##0.0_);_(* \(#,##0.0\);_(* "-"??_);_(@_)</c:formatCode>
                <c:ptCount val="18"/>
                <c:pt idx="0">
                  <c:v>3470.6684164867142</c:v>
                </c:pt>
                <c:pt idx="1">
                  <c:v>3479.4369766456198</c:v>
                </c:pt>
                <c:pt idx="2">
                  <c:v>3468.6759982663534</c:v>
                </c:pt>
                <c:pt idx="3">
                  <c:v>3449.050542469251</c:v>
                </c:pt>
                <c:pt idx="4">
                  <c:v>3428.5841311834552</c:v>
                </c:pt>
                <c:pt idx="5">
                  <c:v>3395.669127552409</c:v>
                </c:pt>
                <c:pt idx="6">
                  <c:v>3451.437196658143</c:v>
                </c:pt>
                <c:pt idx="7">
                  <c:v>3503.8293134023424</c:v>
                </c:pt>
                <c:pt idx="8">
                  <c:v>3452.4057712270937</c:v>
                </c:pt>
                <c:pt idx="9">
                  <c:v>3488.8494000061942</c:v>
                </c:pt>
                <c:pt idx="10">
                  <c:v>3474.570766468556</c:v>
                </c:pt>
                <c:pt idx="11">
                  <c:v>3475.7040089193238</c:v>
                </c:pt>
                <c:pt idx="12">
                  <c:v>3332.9912214642477</c:v>
                </c:pt>
                <c:pt idx="13">
                  <c:v>3300.6423128401866</c:v>
                </c:pt>
                <c:pt idx="14">
                  <c:v>3201.366434478703</c:v>
                </c:pt>
                <c:pt idx="15">
                  <c:v>3153.9824670903563</c:v>
                </c:pt>
                <c:pt idx="16">
                  <c:v>3106.4477204080799</c:v>
                </c:pt>
                <c:pt idx="17">
                  <c:v>3035.8672858634081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90240"/>
        <c:axId val="27304320"/>
      </c:lineChart>
      <c:catAx>
        <c:axId val="2729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 algn="ctr">
              <a:defRPr lang="en-GB"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/>
          </a:p>
        </c:txPr>
        <c:crossAx val="27304320"/>
        <c:crosses val="autoZero"/>
        <c:auto val="1"/>
        <c:lblAlgn val="ctr"/>
        <c:lblOffset val="100"/>
        <c:noMultiLvlLbl val="0"/>
      </c:catAx>
      <c:valAx>
        <c:axId val="27304320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none"/>
        <c:minorTickMark val="none"/>
        <c:tickLblPos val="nextTo"/>
        <c:txPr>
          <a:bodyPr/>
          <a:lstStyle/>
          <a:p>
            <a:pPr>
              <a:defRPr lang="en-GB"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/>
          </a:p>
        </c:txPr>
        <c:crossAx val="27290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6983543288213627"/>
          <c:y val="0.236161835323142"/>
          <c:w val="0.12421548451889125"/>
          <c:h val="0.26897328538168502"/>
        </c:manualLayout>
      </c:layout>
      <c:overlay val="0"/>
      <c:txPr>
        <a:bodyPr/>
        <a:lstStyle/>
        <a:p>
          <a:pPr algn="ctr">
            <a:defRPr lang="en-GB"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lang="en-GB" sz="900" b="0" i="0" u="none" strike="noStrike" kern="1200" baseline="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ENWL - Totex Forecasts, Allowances, and Actuals (2015/16)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'Ch5 expenditure v allowance'!$D$92</c:f>
              <c:strCache>
                <c:ptCount val="1"/>
                <c:pt idx="0">
                  <c:v>Actual/Forecast</c:v>
                </c:pt>
              </c:strCache>
            </c:strRef>
          </c:tx>
          <c:spPr>
            <a:solidFill>
              <a:schemeClr val="tx2"/>
            </a:solidFill>
            <a:ln w="63500" cmpd="thinThick">
              <a:noFill/>
              <a:prstDash val="lgDashDotDot"/>
            </a:ln>
          </c:spPr>
          <c:invertIfNegative val="0"/>
          <c:val>
            <c:numRef>
              <c:f>'Ch5 expenditure v allowance'!$F$95:$W$95</c:f>
              <c:numCache>
                <c:formatCode>_(* #,##0.0_);_(* \(#,##0.0\);_(* "-"??_);_(@_)</c:formatCode>
                <c:ptCount val="18"/>
                <c:pt idx="0">
                  <c:v>222.49295390995292</c:v>
                </c:pt>
                <c:pt idx="1">
                  <c:v>211.11624470117241</c:v>
                </c:pt>
                <c:pt idx="2">
                  <c:v>234.15745460737602</c:v>
                </c:pt>
                <c:pt idx="3">
                  <c:v>241.46241918388657</c:v>
                </c:pt>
                <c:pt idx="4">
                  <c:v>224.70685118983897</c:v>
                </c:pt>
                <c:pt idx="5">
                  <c:v>240.57644435682249</c:v>
                </c:pt>
                <c:pt idx="6">
                  <c:v>258.37449082377276</c:v>
                </c:pt>
                <c:pt idx="7">
                  <c:v>256.69097951647973</c:v>
                </c:pt>
                <c:pt idx="8">
                  <c:v>255.8193021921723</c:v>
                </c:pt>
                <c:pt idx="9">
                  <c:v>273.88966552027352</c:v>
                </c:pt>
                <c:pt idx="10">
                  <c:v>244.24690358490216</c:v>
                </c:pt>
                <c:pt idx="11">
                  <c:v>244.9682999730596</c:v>
                </c:pt>
                <c:pt idx="12">
                  <c:v>231.06707529791066</c:v>
                </c:pt>
                <c:pt idx="13">
                  <c:v>239.84599294004209</c:v>
                </c:pt>
                <c:pt idx="14">
                  <c:v>235.53665272333581</c:v>
                </c:pt>
                <c:pt idx="15">
                  <c:v>230.59743215625878</c:v>
                </c:pt>
                <c:pt idx="16">
                  <c:v>223.55769320312862</c:v>
                </c:pt>
                <c:pt idx="17">
                  <c:v>222.31080411400745</c:v>
                </c:pt>
              </c:numCache>
            </c:numRef>
          </c:val>
        </c:ser>
        <c:ser>
          <c:idx val="4"/>
          <c:order val="1"/>
          <c:tx>
            <c:strRef>
              <c:f>'Ch5 expenditure v allowance'!$D$70</c:f>
              <c:strCache>
                <c:ptCount val="1"/>
                <c:pt idx="0">
                  <c:v>Forecast - DNOs latest forecast July 2016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63500">
              <a:noFill/>
              <a:prstDash val="sysDot"/>
            </a:ln>
          </c:spPr>
          <c:invertIfNegative val="0"/>
          <c:val>
            <c:numRef>
              <c:f>'Ch5 expenditure v allowance'!$F$73:$W$73</c:f>
              <c:numCache>
                <c:formatCode>General</c:formatCode>
                <c:ptCount val="18"/>
                <c:pt idx="11" formatCode="_(* #,##0.0_);_(* \(#,##0.0\);_(* &quot;-&quot;??_);_(@_)">
                  <c:v>244.9682999730596</c:v>
                </c:pt>
                <c:pt idx="12" formatCode="_(* #,##0.0_);_(* \(#,##0.0\);_(* &quot;-&quot;??_);_(@_)">
                  <c:v>231.06707529791066</c:v>
                </c:pt>
                <c:pt idx="13" formatCode="_(* #,##0.0_);_(* \(#,##0.0\);_(* &quot;-&quot;??_);_(@_)">
                  <c:v>239.84599294004209</c:v>
                </c:pt>
                <c:pt idx="14" formatCode="_(* #,##0.0_);_(* \(#,##0.0\);_(* &quot;-&quot;??_);_(@_)">
                  <c:v>235.53665272333581</c:v>
                </c:pt>
                <c:pt idx="15" formatCode="_(* #,##0.0_);_(* \(#,##0.0\);_(* &quot;-&quot;??_);_(@_)">
                  <c:v>230.59743215625878</c:v>
                </c:pt>
                <c:pt idx="16" formatCode="_(* #,##0.0_);_(* \(#,##0.0\);_(* &quot;-&quot;??_);_(@_)">
                  <c:v>223.55769320312862</c:v>
                </c:pt>
                <c:pt idx="17" formatCode="_(* #,##0.0_);_(* \(#,##0.0\);_(* &quot;-&quot;??_);_(@_)">
                  <c:v>222.31080411400745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26720"/>
        <c:axId val="65826816"/>
      </c:barChart>
      <c:lineChart>
        <c:grouping val="standard"/>
        <c:varyColors val="0"/>
        <c:ser>
          <c:idx val="1"/>
          <c:order val="2"/>
          <c:tx>
            <c:strRef>
              <c:f>'Ch5 expenditure v allowance'!$D$48</c:f>
              <c:strCache>
                <c:ptCount val="1"/>
                <c:pt idx="0">
                  <c:v>Allowances</c:v>
                </c:pt>
              </c:strCache>
            </c:strRef>
          </c:tx>
          <c:spPr>
            <a:ln w="63500" cmpd="sng">
              <a:solidFill>
                <a:schemeClr val="accent4">
                  <a:lumMod val="75000"/>
                </a:schemeClr>
              </a:solidFill>
              <a:prstDash val="solid"/>
            </a:ln>
          </c:spPr>
          <c:marker>
            <c:symbol val="none"/>
          </c:marker>
          <c:dPt>
            <c:idx val="5"/>
            <c:bubble3D val="0"/>
          </c:dPt>
          <c:dPt>
            <c:idx val="10"/>
            <c:bubble3D val="0"/>
          </c:dPt>
          <c:cat>
            <c:multiLvlStrRef>
              <c:f>'Ch5 expenditure v allowance'!$F$49:$W$50</c:f>
              <c:multiLvlStrCache>
                <c:ptCount val="18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2023</c:v>
                  </c:pt>
                </c:lvl>
                <c:lvl>
                  <c:pt idx="0">
                    <c:v>DR4</c:v>
                  </c:pt>
                  <c:pt idx="5">
                    <c:v>DR5</c:v>
                  </c:pt>
                  <c:pt idx="10">
                    <c:v>ED1</c:v>
                  </c:pt>
                </c:lvl>
              </c:multiLvlStrCache>
            </c:multiLvlStrRef>
          </c:cat>
          <c:val>
            <c:numRef>
              <c:f>'Ch5 expenditure v allowance'!$F$51:$W$51</c:f>
              <c:numCache>
                <c:formatCode>_(* #,##0.0_);_(* \(#,##0.0\);_(* "-"??_);_(@_)</c:formatCode>
                <c:ptCount val="18"/>
                <c:pt idx="0">
                  <c:v>272.6786732137827</c:v>
                </c:pt>
                <c:pt idx="1">
                  <c:v>268.5865932212937</c:v>
                </c:pt>
                <c:pt idx="2">
                  <c:v>265.66367894094452</c:v>
                </c:pt>
                <c:pt idx="3">
                  <c:v>262.88691037461268</c:v>
                </c:pt>
                <c:pt idx="4">
                  <c:v>260.1101418082809</c:v>
                </c:pt>
                <c:pt idx="5">
                  <c:v>282.95245359387826</c:v>
                </c:pt>
                <c:pt idx="6">
                  <c:v>299.84945720506659</c:v>
                </c:pt>
                <c:pt idx="7">
                  <c:v>296.53166757741121</c:v>
                </c:pt>
                <c:pt idx="8">
                  <c:v>258.78856411905196</c:v>
                </c:pt>
                <c:pt idx="9">
                  <c:v>265.10349691081188</c:v>
                </c:pt>
                <c:pt idx="10">
                  <c:v>250.51806771287494</c:v>
                </c:pt>
                <c:pt idx="11">
                  <c:v>238.09704955687079</c:v>
                </c:pt>
                <c:pt idx="12">
                  <c:v>237.92325362353782</c:v>
                </c:pt>
                <c:pt idx="13">
                  <c:v>238.78816639252574</c:v>
                </c:pt>
                <c:pt idx="14">
                  <c:v>238.89591144913339</c:v>
                </c:pt>
                <c:pt idx="15">
                  <c:v>236.97289110386612</c:v>
                </c:pt>
                <c:pt idx="16">
                  <c:v>245.47267033684602</c:v>
                </c:pt>
                <c:pt idx="17">
                  <c:v>236.99898065047549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26720"/>
        <c:axId val="65826816"/>
      </c:lineChart>
      <c:catAx>
        <c:axId val="273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en-US"/>
          </a:p>
        </c:txPr>
        <c:crossAx val="65826816"/>
        <c:crosses val="autoZero"/>
        <c:auto val="1"/>
        <c:lblAlgn val="ctr"/>
        <c:lblOffset val="100"/>
        <c:noMultiLvlLbl val="0"/>
      </c:catAx>
      <c:valAx>
        <c:axId val="65826816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none"/>
        <c:minorTickMark val="none"/>
        <c:tickLblPos val="nextTo"/>
        <c:crossAx val="27326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510319550541725"/>
          <c:y val="0.15416536836638736"/>
          <c:w val="0.14019405927184345"/>
          <c:h val="0.31441099274355416"/>
        </c:manualLayout>
      </c:layout>
      <c:overlay val="0"/>
      <c:txPr>
        <a:bodyPr/>
        <a:lstStyle/>
        <a:p>
          <a:pPr algn="ctr">
            <a:defRPr lang="en-GB"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 algn="ctr">
        <a:defRPr lang="en-GB" sz="900" b="0" i="0" u="none" strike="noStrike" kern="1200" baseline="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NPgN - Totex Forecasts, Allowances, and Actuals (2015/16)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'Ch5 expenditure v allowance'!$D$92</c:f>
              <c:strCache>
                <c:ptCount val="1"/>
                <c:pt idx="0">
                  <c:v>Actual/Forecast</c:v>
                </c:pt>
              </c:strCache>
            </c:strRef>
          </c:tx>
          <c:spPr>
            <a:solidFill>
              <a:schemeClr val="tx2"/>
            </a:solidFill>
            <a:ln w="63500" cmpd="thinThick">
              <a:noFill/>
              <a:prstDash val="lgDashDotDot"/>
            </a:ln>
          </c:spPr>
          <c:invertIfNegative val="0"/>
          <c:val>
            <c:numRef>
              <c:f>'Ch5 expenditure v allowance'!$F$96:$W$96</c:f>
              <c:numCache>
                <c:formatCode>_(* #,##0.0_);_(* \(#,##0.0\);_(* "-"??_);_(@_)</c:formatCode>
                <c:ptCount val="18"/>
                <c:pt idx="0">
                  <c:v>140.88388302897496</c:v>
                </c:pt>
                <c:pt idx="1">
                  <c:v>145.37940485073662</c:v>
                </c:pt>
                <c:pt idx="2">
                  <c:v>157.50071516826785</c:v>
                </c:pt>
                <c:pt idx="3">
                  <c:v>155.22762135564145</c:v>
                </c:pt>
                <c:pt idx="4">
                  <c:v>143.96117141259413</c:v>
                </c:pt>
                <c:pt idx="5">
                  <c:v>135.41535315567501</c:v>
                </c:pt>
                <c:pt idx="6">
                  <c:v>137.85273075155771</c:v>
                </c:pt>
                <c:pt idx="7">
                  <c:v>187.29546626334127</c:v>
                </c:pt>
                <c:pt idx="8">
                  <c:v>216.30558145162544</c:v>
                </c:pt>
                <c:pt idx="9">
                  <c:v>220.80567044520015</c:v>
                </c:pt>
                <c:pt idx="10">
                  <c:v>187.58269079382353</c:v>
                </c:pt>
                <c:pt idx="11">
                  <c:v>192.07102272209718</c:v>
                </c:pt>
                <c:pt idx="12">
                  <c:v>177.42921647923973</c:v>
                </c:pt>
                <c:pt idx="13">
                  <c:v>179.92211246176021</c:v>
                </c:pt>
                <c:pt idx="14">
                  <c:v>162.78244243022743</c:v>
                </c:pt>
                <c:pt idx="15">
                  <c:v>158.68545098099764</c:v>
                </c:pt>
                <c:pt idx="16">
                  <c:v>155.67084963190698</c:v>
                </c:pt>
                <c:pt idx="17">
                  <c:v>155.87715684819057</c:v>
                </c:pt>
              </c:numCache>
            </c:numRef>
          </c:val>
        </c:ser>
        <c:ser>
          <c:idx val="4"/>
          <c:order val="1"/>
          <c:tx>
            <c:strRef>
              <c:f>'Ch5 expenditure v allowance'!$D$70</c:f>
              <c:strCache>
                <c:ptCount val="1"/>
                <c:pt idx="0">
                  <c:v>Forecast - DNOs latest forecast July 2016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63500">
              <a:noFill/>
              <a:prstDash val="sysDot"/>
            </a:ln>
          </c:spPr>
          <c:invertIfNegative val="0"/>
          <c:val>
            <c:numRef>
              <c:f>'Ch5 expenditure v allowance'!$F$74:$W$74</c:f>
              <c:numCache>
                <c:formatCode>General</c:formatCode>
                <c:ptCount val="18"/>
                <c:pt idx="11" formatCode="_(* #,##0.0_);_(* \(#,##0.0\);_(* &quot;-&quot;??_);_(@_)">
                  <c:v>192.07102272209718</c:v>
                </c:pt>
                <c:pt idx="12" formatCode="_(* #,##0.0_);_(* \(#,##0.0\);_(* &quot;-&quot;??_);_(@_)">
                  <c:v>177.42921647923973</c:v>
                </c:pt>
                <c:pt idx="13" formatCode="_(* #,##0.0_);_(* \(#,##0.0\);_(* &quot;-&quot;??_);_(@_)">
                  <c:v>179.92211246176021</c:v>
                </c:pt>
                <c:pt idx="14" formatCode="_(* #,##0.0_);_(* \(#,##0.0\);_(* &quot;-&quot;??_);_(@_)">
                  <c:v>162.78244243022743</c:v>
                </c:pt>
                <c:pt idx="15" formatCode="_(* #,##0.0_);_(* \(#,##0.0\);_(* &quot;-&quot;??_);_(@_)">
                  <c:v>158.68545098099764</c:v>
                </c:pt>
                <c:pt idx="16" formatCode="_(* #,##0.0_);_(* \(#,##0.0\);_(* &quot;-&quot;??_);_(@_)">
                  <c:v>155.67084963190698</c:v>
                </c:pt>
                <c:pt idx="17" formatCode="_(* #,##0.0_);_(* \(#,##0.0\);_(* &quot;-&quot;??_);_(@_)">
                  <c:v>155.87715684819057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30432"/>
        <c:axId val="27331968"/>
      </c:barChart>
      <c:lineChart>
        <c:grouping val="standard"/>
        <c:varyColors val="0"/>
        <c:ser>
          <c:idx val="1"/>
          <c:order val="2"/>
          <c:tx>
            <c:strRef>
              <c:f>'Ch5 expenditure v allowance'!$D$48</c:f>
              <c:strCache>
                <c:ptCount val="1"/>
                <c:pt idx="0">
                  <c:v>Allowances</c:v>
                </c:pt>
              </c:strCache>
            </c:strRef>
          </c:tx>
          <c:spPr>
            <a:ln w="63500" cmpd="sng">
              <a:solidFill>
                <a:schemeClr val="accent4">
                  <a:lumMod val="75000"/>
                </a:schemeClr>
              </a:solidFill>
              <a:prstDash val="solid"/>
            </a:ln>
          </c:spPr>
          <c:marker>
            <c:symbol val="none"/>
          </c:marker>
          <c:dPt>
            <c:idx val="5"/>
            <c:bubble3D val="0"/>
          </c:dPt>
          <c:dPt>
            <c:idx val="10"/>
            <c:bubble3D val="0"/>
          </c:dPt>
          <c:cat>
            <c:multiLvlStrRef>
              <c:f>'Ch5 expenditure v allowance'!$F$49:$W$50</c:f>
              <c:multiLvlStrCache>
                <c:ptCount val="18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2023</c:v>
                  </c:pt>
                </c:lvl>
                <c:lvl>
                  <c:pt idx="0">
                    <c:v>DR4</c:v>
                  </c:pt>
                  <c:pt idx="5">
                    <c:v>DR5</c:v>
                  </c:pt>
                  <c:pt idx="10">
                    <c:v>ED1</c:v>
                  </c:pt>
                </c:lvl>
              </c:multiLvlStrCache>
            </c:multiLvlStrRef>
          </c:cat>
          <c:val>
            <c:numRef>
              <c:f>'Ch5 expenditure v allowance'!$F$52:$W$52</c:f>
              <c:numCache>
                <c:formatCode>_(* #,##0.0_);_(* \(#,##0.0\);_(* "-"??_);_(@_)</c:formatCode>
                <c:ptCount val="18"/>
                <c:pt idx="0">
                  <c:v>184.17282880480707</c:v>
                </c:pt>
                <c:pt idx="1">
                  <c:v>186.07272308703412</c:v>
                </c:pt>
                <c:pt idx="2">
                  <c:v>185.48814023096421</c:v>
                </c:pt>
                <c:pt idx="3">
                  <c:v>184.90355737489438</c:v>
                </c:pt>
                <c:pt idx="4">
                  <c:v>184.31897451882452</c:v>
                </c:pt>
                <c:pt idx="5">
                  <c:v>183.8339454978906</c:v>
                </c:pt>
                <c:pt idx="6">
                  <c:v>182.97342332741994</c:v>
                </c:pt>
                <c:pt idx="7">
                  <c:v>191.68505384718497</c:v>
                </c:pt>
                <c:pt idx="8">
                  <c:v>197.88662323220868</c:v>
                </c:pt>
                <c:pt idx="9">
                  <c:v>194.00915357203036</c:v>
                </c:pt>
                <c:pt idx="10">
                  <c:v>194.16409813696509</c:v>
                </c:pt>
                <c:pt idx="11">
                  <c:v>188.20351016970113</c:v>
                </c:pt>
                <c:pt idx="12">
                  <c:v>175.74925544954604</c:v>
                </c:pt>
                <c:pt idx="13">
                  <c:v>174.82812815705236</c:v>
                </c:pt>
                <c:pt idx="14">
                  <c:v>172.16074347153426</c:v>
                </c:pt>
                <c:pt idx="15">
                  <c:v>158.79564613898546</c:v>
                </c:pt>
                <c:pt idx="16">
                  <c:v>147.91604495509998</c:v>
                </c:pt>
                <c:pt idx="17">
                  <c:v>145.02405968787798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30432"/>
        <c:axId val="27331968"/>
      </c:lineChart>
      <c:catAx>
        <c:axId val="273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 algn="ctr">
              <a:defRPr/>
            </a:pPr>
            <a:endParaRPr lang="en-US"/>
          </a:p>
        </c:txPr>
        <c:crossAx val="27331968"/>
        <c:crosses val="autoZero"/>
        <c:auto val="1"/>
        <c:lblAlgn val="ctr"/>
        <c:lblOffset val="100"/>
        <c:noMultiLvlLbl val="0"/>
      </c:catAx>
      <c:valAx>
        <c:axId val="27331968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none"/>
        <c:minorTickMark val="none"/>
        <c:tickLblPos val="nextTo"/>
        <c:crossAx val="27330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011750238366179"/>
          <c:y val="0.14347018120061197"/>
          <c:w val="0.14393332911316001"/>
          <c:h val="0.32867124229792138"/>
        </c:manualLayout>
      </c:layout>
      <c:overlay val="0"/>
      <c:txPr>
        <a:bodyPr/>
        <a:lstStyle/>
        <a:p>
          <a:pPr algn="ctr">
            <a:defRPr lang="en-GB"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 algn="ctr">
        <a:defRPr lang="en-GB" sz="900" b="0" i="0" u="none" strike="noStrike" kern="1200" baseline="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NPgY - Totex Forecasts, Allowances, and Actuals (2015/16)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'Ch5 expenditure v allowance'!$D$92</c:f>
              <c:strCache>
                <c:ptCount val="1"/>
                <c:pt idx="0">
                  <c:v>Actual/Forecast</c:v>
                </c:pt>
              </c:strCache>
            </c:strRef>
          </c:tx>
          <c:spPr>
            <a:solidFill>
              <a:schemeClr val="tx2"/>
            </a:solidFill>
            <a:ln w="63500" cmpd="thinThick">
              <a:noFill/>
              <a:prstDash val="lgDashDotDot"/>
            </a:ln>
          </c:spPr>
          <c:invertIfNegative val="0"/>
          <c:val>
            <c:numRef>
              <c:f>'Ch5 expenditure v allowance'!$F$97:$W$97</c:f>
              <c:numCache>
                <c:formatCode>_(* #,##0.0_);_(* \(#,##0.0\);_(* "-"??_);_(@_)</c:formatCode>
                <c:ptCount val="18"/>
                <c:pt idx="0">
                  <c:v>195.72546045396246</c:v>
                </c:pt>
                <c:pt idx="1">
                  <c:v>172.49647830635095</c:v>
                </c:pt>
                <c:pt idx="2">
                  <c:v>187.16980647043221</c:v>
                </c:pt>
                <c:pt idx="3">
                  <c:v>199.33058945188958</c:v>
                </c:pt>
                <c:pt idx="4">
                  <c:v>209.76948986510064</c:v>
                </c:pt>
                <c:pt idx="5">
                  <c:v>186.13736189822541</c:v>
                </c:pt>
                <c:pt idx="6">
                  <c:v>196.98930938477906</c:v>
                </c:pt>
                <c:pt idx="7">
                  <c:v>249.58618393568588</c:v>
                </c:pt>
                <c:pt idx="8">
                  <c:v>255.27944553579161</c:v>
                </c:pt>
                <c:pt idx="9">
                  <c:v>287.16606341889184</c:v>
                </c:pt>
                <c:pt idx="10">
                  <c:v>247.94625562878957</c:v>
                </c:pt>
                <c:pt idx="11">
                  <c:v>229.51846824647237</c:v>
                </c:pt>
                <c:pt idx="12">
                  <c:v>258.40172124611388</c:v>
                </c:pt>
                <c:pt idx="13">
                  <c:v>236.30454674713383</c:v>
                </c:pt>
                <c:pt idx="14">
                  <c:v>219.85279588626841</c:v>
                </c:pt>
                <c:pt idx="15">
                  <c:v>222.30580178406953</c:v>
                </c:pt>
                <c:pt idx="16">
                  <c:v>209.72349295123487</c:v>
                </c:pt>
                <c:pt idx="17">
                  <c:v>204.41328417632718</c:v>
                </c:pt>
              </c:numCache>
            </c:numRef>
          </c:val>
        </c:ser>
        <c:ser>
          <c:idx val="4"/>
          <c:order val="1"/>
          <c:tx>
            <c:strRef>
              <c:f>'Ch5 expenditure v allowance'!$D$70</c:f>
              <c:strCache>
                <c:ptCount val="1"/>
                <c:pt idx="0">
                  <c:v>Forecast - DNOs latest forecast July 2016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63500">
              <a:noFill/>
              <a:prstDash val="sysDot"/>
            </a:ln>
          </c:spPr>
          <c:invertIfNegative val="0"/>
          <c:val>
            <c:numRef>
              <c:f>'Ch5 expenditure v allowance'!$F$75:$W$75</c:f>
              <c:numCache>
                <c:formatCode>General</c:formatCode>
                <c:ptCount val="18"/>
                <c:pt idx="11" formatCode="_(* #,##0.0_);_(* \(#,##0.0\);_(* &quot;-&quot;??_);_(@_)">
                  <c:v>229.51846824647237</c:v>
                </c:pt>
                <c:pt idx="12" formatCode="_(* #,##0.0_);_(* \(#,##0.0\);_(* &quot;-&quot;??_);_(@_)">
                  <c:v>258.40172124611388</c:v>
                </c:pt>
                <c:pt idx="13" formatCode="_(* #,##0.0_);_(* \(#,##0.0\);_(* &quot;-&quot;??_);_(@_)">
                  <c:v>236.30454674713383</c:v>
                </c:pt>
                <c:pt idx="14" formatCode="_(* #,##0.0_);_(* \(#,##0.0\);_(* &quot;-&quot;??_);_(@_)">
                  <c:v>219.85279588626841</c:v>
                </c:pt>
                <c:pt idx="15" formatCode="_(* #,##0.0_);_(* \(#,##0.0\);_(* &quot;-&quot;??_);_(@_)">
                  <c:v>222.30580178406953</c:v>
                </c:pt>
                <c:pt idx="16" formatCode="_(* #,##0.0_);_(* \(#,##0.0\);_(* &quot;-&quot;??_);_(@_)">
                  <c:v>209.72349295123487</c:v>
                </c:pt>
                <c:pt idx="17" formatCode="_(* #,##0.0_);_(* \(#,##0.0\);_(* &quot;-&quot;??_);_(@_)">
                  <c:v>204.41328417632718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91488"/>
        <c:axId val="27393024"/>
      </c:barChart>
      <c:lineChart>
        <c:grouping val="standard"/>
        <c:varyColors val="0"/>
        <c:ser>
          <c:idx val="1"/>
          <c:order val="2"/>
          <c:tx>
            <c:strRef>
              <c:f>'Ch5 expenditure v allowance'!$D$48</c:f>
              <c:strCache>
                <c:ptCount val="1"/>
                <c:pt idx="0">
                  <c:v>Allowances</c:v>
                </c:pt>
              </c:strCache>
            </c:strRef>
          </c:tx>
          <c:spPr>
            <a:ln w="63500" cmpd="sng">
              <a:solidFill>
                <a:schemeClr val="accent4">
                  <a:lumMod val="75000"/>
                </a:schemeClr>
              </a:solidFill>
              <a:prstDash val="solid"/>
            </a:ln>
          </c:spPr>
          <c:marker>
            <c:symbol val="none"/>
          </c:marker>
          <c:dPt>
            <c:idx val="5"/>
            <c:bubble3D val="0"/>
          </c:dPt>
          <c:dPt>
            <c:idx val="10"/>
            <c:bubble3D val="0"/>
          </c:dPt>
          <c:cat>
            <c:multiLvlStrRef>
              <c:f>'Ch5 expenditure v allowance'!$F$49:$W$50</c:f>
              <c:multiLvlStrCache>
                <c:ptCount val="18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2023</c:v>
                  </c:pt>
                </c:lvl>
                <c:lvl>
                  <c:pt idx="0">
                    <c:v>DR4</c:v>
                  </c:pt>
                  <c:pt idx="5">
                    <c:v>DR5</c:v>
                  </c:pt>
                  <c:pt idx="10">
                    <c:v>ED1</c:v>
                  </c:pt>
                </c:lvl>
              </c:multiLvlStrCache>
            </c:multiLvlStrRef>
          </c:cat>
          <c:val>
            <c:numRef>
              <c:f>'Ch5 expenditure v allowance'!$F$53:$W$53</c:f>
              <c:numCache>
                <c:formatCode>_(* #,##0.0_);_(* \(#,##0.0\);_(* "-"??_);_(@_)</c:formatCode>
                <c:ptCount val="18"/>
                <c:pt idx="0">
                  <c:v>226.90583558351324</c:v>
                </c:pt>
                <c:pt idx="1">
                  <c:v>224.71364987325128</c:v>
                </c:pt>
                <c:pt idx="2">
                  <c:v>222.37531844897188</c:v>
                </c:pt>
                <c:pt idx="3">
                  <c:v>221.49844416486712</c:v>
                </c:pt>
                <c:pt idx="4">
                  <c:v>220.62156988076231</c:v>
                </c:pt>
                <c:pt idx="5">
                  <c:v>245.92045740899582</c:v>
                </c:pt>
                <c:pt idx="6">
                  <c:v>248.35625054948355</c:v>
                </c:pt>
                <c:pt idx="7">
                  <c:v>244.59950167332616</c:v>
                </c:pt>
                <c:pt idx="8">
                  <c:v>248.92108799270946</c:v>
                </c:pt>
                <c:pt idx="9">
                  <c:v>257.88394622550112</c:v>
                </c:pt>
                <c:pt idx="10">
                  <c:v>255.54684317035668</c:v>
                </c:pt>
                <c:pt idx="11">
                  <c:v>240.29530239933845</c:v>
                </c:pt>
                <c:pt idx="12">
                  <c:v>235.49842460028441</c:v>
                </c:pt>
                <c:pt idx="13">
                  <c:v>237.30613956102121</c:v>
                </c:pt>
                <c:pt idx="14">
                  <c:v>224.79826098647126</c:v>
                </c:pt>
                <c:pt idx="15">
                  <c:v>215.05687768421257</c:v>
                </c:pt>
                <c:pt idx="16">
                  <c:v>200.10085649325478</c:v>
                </c:pt>
                <c:pt idx="17">
                  <c:v>204.92984693937885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91488"/>
        <c:axId val="27393024"/>
      </c:lineChart>
      <c:catAx>
        <c:axId val="2739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 algn="ctr">
              <a:defRPr/>
            </a:pPr>
            <a:endParaRPr lang="en-US"/>
          </a:p>
        </c:txPr>
        <c:crossAx val="27393024"/>
        <c:crosses val="autoZero"/>
        <c:auto val="1"/>
        <c:lblAlgn val="ctr"/>
        <c:lblOffset val="100"/>
        <c:noMultiLvlLbl val="0"/>
      </c:catAx>
      <c:valAx>
        <c:axId val="27393024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none"/>
        <c:minorTickMark val="none"/>
        <c:tickLblPos val="nextTo"/>
        <c:crossAx val="27391488"/>
        <c:crosses val="autoZero"/>
        <c:crossBetween val="between"/>
      </c:valAx>
    </c:plotArea>
    <c:legend>
      <c:legendPos val="r"/>
      <c:legendEntry>
        <c:idx val="2"/>
        <c:txPr>
          <a:bodyPr/>
          <a:lstStyle/>
          <a:p>
            <a:pPr algn="ctr">
              <a:defRPr lang="en-GB"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84071810808289804"/>
          <c:y val="0.12769689243517865"/>
          <c:w val="0.15333267721194388"/>
          <c:h val="0.2612722459997483"/>
        </c:manualLayout>
      </c:layout>
      <c:overlay val="0"/>
      <c:txPr>
        <a:bodyPr/>
        <a:lstStyle/>
        <a:p>
          <a:pPr algn="ctr">
            <a:defRPr lang="en-GB"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 algn="ctr">
        <a:defRPr lang="en-GB" sz="900" b="0" i="0" u="none" strike="noStrike" kern="1200" baseline="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baseline="0"/>
              <a:t>WMID - </a:t>
            </a:r>
            <a:r>
              <a:rPr lang="en-GB"/>
              <a:t>Totex Forecasts,</a:t>
            </a:r>
            <a:r>
              <a:rPr lang="en-GB" baseline="0"/>
              <a:t> Allowances, and Actuals (2015/16)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'Ch5 expenditure v allowance'!$D$92</c:f>
              <c:strCache>
                <c:ptCount val="1"/>
                <c:pt idx="0">
                  <c:v>Actual/Forecast</c:v>
                </c:pt>
              </c:strCache>
            </c:strRef>
          </c:tx>
          <c:spPr>
            <a:solidFill>
              <a:schemeClr val="tx2"/>
            </a:solidFill>
            <a:ln w="63500" cmpd="thinThick">
              <a:noFill/>
              <a:prstDash val="lgDashDotDot"/>
            </a:ln>
          </c:spPr>
          <c:invertIfNegative val="0"/>
          <c:val>
            <c:numRef>
              <c:f>'Ch5 expenditure v allowance'!$F$98:$W$98</c:f>
              <c:numCache>
                <c:formatCode>_(* #,##0.0_);_(* \(#,##0.0\);_(* "-"??_);_(@_)</c:formatCode>
                <c:ptCount val="18"/>
                <c:pt idx="0">
                  <c:v>201.88024106583418</c:v>
                </c:pt>
                <c:pt idx="1">
                  <c:v>257.97904957812875</c:v>
                </c:pt>
                <c:pt idx="2">
                  <c:v>271.90464854532178</c:v>
                </c:pt>
                <c:pt idx="3">
                  <c:v>306.44635162055948</c:v>
                </c:pt>
                <c:pt idx="4">
                  <c:v>270.29953143164568</c:v>
                </c:pt>
                <c:pt idx="5">
                  <c:v>250.4220661559448</c:v>
                </c:pt>
                <c:pt idx="6">
                  <c:v>263.36373228216127</c:v>
                </c:pt>
                <c:pt idx="7">
                  <c:v>296.85668588176173</c:v>
                </c:pt>
                <c:pt idx="8">
                  <c:v>348.77934990292118</c:v>
                </c:pt>
                <c:pt idx="9">
                  <c:v>336.40289042272548</c:v>
                </c:pt>
                <c:pt idx="10">
                  <c:v>311.78615757000006</c:v>
                </c:pt>
                <c:pt idx="11">
                  <c:v>335.54908205127219</c:v>
                </c:pt>
                <c:pt idx="12">
                  <c:v>296.19585966268352</c:v>
                </c:pt>
                <c:pt idx="13">
                  <c:v>292.36087894977277</c:v>
                </c:pt>
                <c:pt idx="14">
                  <c:v>298.11527432288648</c:v>
                </c:pt>
                <c:pt idx="15">
                  <c:v>297.38851423692688</c:v>
                </c:pt>
                <c:pt idx="16">
                  <c:v>291.58815238665215</c:v>
                </c:pt>
                <c:pt idx="17">
                  <c:v>294.04139252826093</c:v>
                </c:pt>
              </c:numCache>
            </c:numRef>
          </c:val>
        </c:ser>
        <c:ser>
          <c:idx val="4"/>
          <c:order val="1"/>
          <c:tx>
            <c:strRef>
              <c:f>'Ch5 expenditure v allowance'!$D$70</c:f>
              <c:strCache>
                <c:ptCount val="1"/>
                <c:pt idx="0">
                  <c:v>Forecast - DNOs latest forecast July 2016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63500">
              <a:noFill/>
              <a:prstDash val="sysDot"/>
            </a:ln>
          </c:spPr>
          <c:invertIfNegative val="0"/>
          <c:val>
            <c:numRef>
              <c:f>'Ch5 expenditure v allowance'!$F$76:$W$76</c:f>
              <c:numCache>
                <c:formatCode>General</c:formatCode>
                <c:ptCount val="18"/>
                <c:pt idx="11" formatCode="_(* #,##0.0_);_(* \(#,##0.0\);_(* &quot;-&quot;??_);_(@_)">
                  <c:v>335.54908205127219</c:v>
                </c:pt>
                <c:pt idx="12" formatCode="_(* #,##0.0_);_(* \(#,##0.0\);_(* &quot;-&quot;??_);_(@_)">
                  <c:v>296.19585966268352</c:v>
                </c:pt>
                <c:pt idx="13" formatCode="_(* #,##0.0_);_(* \(#,##0.0\);_(* &quot;-&quot;??_);_(@_)">
                  <c:v>292.36087894977277</c:v>
                </c:pt>
                <c:pt idx="14" formatCode="_(* #,##0.0_);_(* \(#,##0.0\);_(* &quot;-&quot;??_);_(@_)">
                  <c:v>298.11527432288648</c:v>
                </c:pt>
                <c:pt idx="15" formatCode="_(* #,##0.0_);_(* \(#,##0.0\);_(* &quot;-&quot;??_);_(@_)">
                  <c:v>297.38851423692688</c:v>
                </c:pt>
                <c:pt idx="16" formatCode="_(* #,##0.0_);_(* \(#,##0.0\);_(* &quot;-&quot;??_);_(@_)">
                  <c:v>291.58815238665215</c:v>
                </c:pt>
                <c:pt idx="17" formatCode="_(* #,##0.0_);_(* \(#,##0.0\);_(* &quot;-&quot;??_);_(@_)">
                  <c:v>294.04139252826093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51936"/>
        <c:axId val="27753472"/>
      </c:barChart>
      <c:lineChart>
        <c:grouping val="standard"/>
        <c:varyColors val="0"/>
        <c:ser>
          <c:idx val="1"/>
          <c:order val="2"/>
          <c:tx>
            <c:strRef>
              <c:f>'Ch5 expenditure v allowance'!$D$48</c:f>
              <c:strCache>
                <c:ptCount val="1"/>
                <c:pt idx="0">
                  <c:v>Allowances</c:v>
                </c:pt>
              </c:strCache>
            </c:strRef>
          </c:tx>
          <c:spPr>
            <a:ln w="63500" cmpd="sng">
              <a:solidFill>
                <a:schemeClr val="accent4">
                  <a:lumMod val="75000"/>
                </a:schemeClr>
              </a:solidFill>
              <a:prstDash val="solid"/>
            </a:ln>
          </c:spPr>
          <c:marker>
            <c:symbol val="none"/>
          </c:marker>
          <c:dPt>
            <c:idx val="5"/>
            <c:bubble3D val="0"/>
          </c:dPt>
          <c:dPt>
            <c:idx val="10"/>
            <c:bubble3D val="0"/>
          </c:dPt>
          <c:cat>
            <c:multiLvlStrRef>
              <c:f>'Ch5 expenditure v allowance'!$F$49:$W$50</c:f>
              <c:multiLvlStrCache>
                <c:ptCount val="18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2023</c:v>
                  </c:pt>
                </c:lvl>
                <c:lvl>
                  <c:pt idx="0">
                    <c:v>DR4</c:v>
                  </c:pt>
                  <c:pt idx="5">
                    <c:v>DR5</c:v>
                  </c:pt>
                  <c:pt idx="10">
                    <c:v>ED1</c:v>
                  </c:pt>
                </c:lvl>
              </c:multiLvlStrCache>
            </c:multiLvlStrRef>
          </c:cat>
          <c:val>
            <c:numRef>
              <c:f>'Ch5 expenditure v allowance'!$F$54:$W$54</c:f>
              <c:numCache>
                <c:formatCode>_(* #,##0.0_);_(* \(#,##0.0\);_(* "-"??_);_(@_)</c:formatCode>
                <c:ptCount val="18"/>
                <c:pt idx="0">
                  <c:v>292.6421777485682</c:v>
                </c:pt>
                <c:pt idx="1">
                  <c:v>288.2578063280443</c:v>
                </c:pt>
                <c:pt idx="2">
                  <c:v>284.75030919162521</c:v>
                </c:pt>
                <c:pt idx="3">
                  <c:v>282.11968633931082</c:v>
                </c:pt>
                <c:pt idx="4">
                  <c:v>280.94450930382038</c:v>
                </c:pt>
                <c:pt idx="5">
                  <c:v>271.6314300817686</c:v>
                </c:pt>
                <c:pt idx="6">
                  <c:v>280.04420284671664</c:v>
                </c:pt>
                <c:pt idx="7">
                  <c:v>295.54165648331468</c:v>
                </c:pt>
                <c:pt idx="8">
                  <c:v>300.11930464929367</c:v>
                </c:pt>
                <c:pt idx="9">
                  <c:v>303.72655529438566</c:v>
                </c:pt>
                <c:pt idx="10">
                  <c:v>276.15247913468841</c:v>
                </c:pt>
                <c:pt idx="11">
                  <c:v>276.38711448063492</c:v>
                </c:pt>
                <c:pt idx="12">
                  <c:v>268.44020625424446</c:v>
                </c:pt>
                <c:pt idx="13">
                  <c:v>273.16896833545786</c:v>
                </c:pt>
                <c:pt idx="14">
                  <c:v>281.48157415150382</c:v>
                </c:pt>
                <c:pt idx="15">
                  <c:v>286.57462232119838</c:v>
                </c:pt>
                <c:pt idx="16">
                  <c:v>284.00047304885305</c:v>
                </c:pt>
                <c:pt idx="17">
                  <c:v>286.91080120594103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51936"/>
        <c:axId val="27753472"/>
      </c:lineChart>
      <c:catAx>
        <c:axId val="2775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 algn="ctr">
              <a:defRPr lang="en-GB"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/>
          </a:p>
        </c:txPr>
        <c:crossAx val="27753472"/>
        <c:crosses val="autoZero"/>
        <c:auto val="1"/>
        <c:lblAlgn val="ctr"/>
        <c:lblOffset val="100"/>
        <c:noMultiLvlLbl val="0"/>
      </c:catAx>
      <c:valAx>
        <c:axId val="27753472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none"/>
        <c:minorTickMark val="none"/>
        <c:tickLblPos val="nextTo"/>
        <c:txPr>
          <a:bodyPr/>
          <a:lstStyle/>
          <a:p>
            <a:pPr algn="ctr">
              <a:defRPr lang="en-GB"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/>
          </a:p>
        </c:txPr>
        <c:crossAx val="27751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079850978090642"/>
          <c:y val="0.15709630635793168"/>
          <c:w val="0.15325233007965966"/>
          <c:h val="0.23749785993731912"/>
        </c:manualLayout>
      </c:layout>
      <c:overlay val="0"/>
      <c:txPr>
        <a:bodyPr/>
        <a:lstStyle/>
        <a:p>
          <a:pPr>
            <a:defRPr lang="en-GB"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baseline="0"/>
              <a:t>EMID - </a:t>
            </a:r>
            <a:r>
              <a:rPr lang="en-GB"/>
              <a:t>Totex Forecasts,</a:t>
            </a:r>
            <a:r>
              <a:rPr lang="en-GB" baseline="0"/>
              <a:t> Allowances, and Actuals (2015/16)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'Ch5 expenditure v allowance'!$D$92</c:f>
              <c:strCache>
                <c:ptCount val="1"/>
                <c:pt idx="0">
                  <c:v>Actual/Forecast</c:v>
                </c:pt>
              </c:strCache>
            </c:strRef>
          </c:tx>
          <c:spPr>
            <a:solidFill>
              <a:schemeClr val="tx2"/>
            </a:solidFill>
            <a:ln w="63500" cmpd="thinThick">
              <a:noFill/>
              <a:prstDash val="lgDashDotDot"/>
            </a:ln>
          </c:spPr>
          <c:invertIfNegative val="0"/>
          <c:val>
            <c:numRef>
              <c:f>'Ch5 expenditure v allowance'!$F$99:$W$99</c:f>
              <c:numCache>
                <c:formatCode>_(* #,##0.0_);_(* \(#,##0.0\);_(* "-"??_);_(@_)</c:formatCode>
                <c:ptCount val="18"/>
                <c:pt idx="0">
                  <c:v>191.48113647013383</c:v>
                </c:pt>
                <c:pt idx="1">
                  <c:v>234.41737658146519</c:v>
                </c:pt>
                <c:pt idx="2">
                  <c:v>259.85174395901919</c:v>
                </c:pt>
                <c:pt idx="3">
                  <c:v>290.98358601290852</c:v>
                </c:pt>
                <c:pt idx="4">
                  <c:v>249.05948913154808</c:v>
                </c:pt>
                <c:pt idx="5">
                  <c:v>231.08932217176857</c:v>
                </c:pt>
                <c:pt idx="6">
                  <c:v>238.92766700883851</c:v>
                </c:pt>
                <c:pt idx="7">
                  <c:v>329.39694996576384</c:v>
                </c:pt>
                <c:pt idx="8">
                  <c:v>353.4978552593422</c:v>
                </c:pt>
                <c:pt idx="9">
                  <c:v>373.8319891061181</c:v>
                </c:pt>
                <c:pt idx="10">
                  <c:v>307.90075266999997</c:v>
                </c:pt>
                <c:pt idx="11">
                  <c:v>312.67191183233422</c:v>
                </c:pt>
                <c:pt idx="12">
                  <c:v>285.15433019432754</c:v>
                </c:pt>
                <c:pt idx="13">
                  <c:v>284.92590984932997</c:v>
                </c:pt>
                <c:pt idx="14">
                  <c:v>284.12491149794909</c:v>
                </c:pt>
                <c:pt idx="15">
                  <c:v>291.6857903728739</c:v>
                </c:pt>
                <c:pt idx="16">
                  <c:v>301.95153329361904</c:v>
                </c:pt>
                <c:pt idx="17">
                  <c:v>293.92941269782614</c:v>
                </c:pt>
              </c:numCache>
            </c:numRef>
          </c:val>
        </c:ser>
        <c:ser>
          <c:idx val="4"/>
          <c:order val="1"/>
          <c:tx>
            <c:strRef>
              <c:f>'Ch5 expenditure v allowance'!$D$70</c:f>
              <c:strCache>
                <c:ptCount val="1"/>
                <c:pt idx="0">
                  <c:v>Forecast - DNOs latest forecast July 2016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63500">
              <a:noFill/>
              <a:prstDash val="sysDot"/>
            </a:ln>
          </c:spPr>
          <c:invertIfNegative val="0"/>
          <c:val>
            <c:numRef>
              <c:f>'Ch5 expenditure v allowance'!$F$77:$W$77</c:f>
              <c:numCache>
                <c:formatCode>General</c:formatCode>
                <c:ptCount val="18"/>
                <c:pt idx="11" formatCode="_(* #,##0.0_);_(* \(#,##0.0\);_(* &quot;-&quot;??_);_(@_)">
                  <c:v>312.67191183233422</c:v>
                </c:pt>
                <c:pt idx="12" formatCode="_(* #,##0.0_);_(* \(#,##0.0\);_(* &quot;-&quot;??_);_(@_)">
                  <c:v>285.15433019432754</c:v>
                </c:pt>
                <c:pt idx="13" formatCode="_(* #,##0.0_);_(* \(#,##0.0\);_(* &quot;-&quot;??_);_(@_)">
                  <c:v>284.92590984932997</c:v>
                </c:pt>
                <c:pt idx="14" formatCode="_(* #,##0.0_);_(* \(#,##0.0\);_(* &quot;-&quot;??_);_(@_)">
                  <c:v>284.12491149794909</c:v>
                </c:pt>
                <c:pt idx="15" formatCode="_(* #,##0.0_);_(* \(#,##0.0\);_(* &quot;-&quot;??_);_(@_)">
                  <c:v>291.6857903728739</c:v>
                </c:pt>
                <c:pt idx="16" formatCode="_(* #,##0.0_);_(* \(#,##0.0\);_(* &quot;-&quot;??_);_(@_)">
                  <c:v>301.95153329361904</c:v>
                </c:pt>
                <c:pt idx="17" formatCode="_(* #,##0.0_);_(* \(#,##0.0\);_(* &quot;-&quot;??_);_(@_)">
                  <c:v>293.92941269782614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88416"/>
        <c:axId val="27789952"/>
      </c:barChart>
      <c:lineChart>
        <c:grouping val="standard"/>
        <c:varyColors val="0"/>
        <c:ser>
          <c:idx val="1"/>
          <c:order val="2"/>
          <c:tx>
            <c:strRef>
              <c:f>'Ch5 expenditure v allowance'!$D$48</c:f>
              <c:strCache>
                <c:ptCount val="1"/>
                <c:pt idx="0">
                  <c:v>Allowances</c:v>
                </c:pt>
              </c:strCache>
            </c:strRef>
          </c:tx>
          <c:spPr>
            <a:ln w="63500" cmpd="sng">
              <a:solidFill>
                <a:schemeClr val="accent4">
                  <a:lumMod val="75000"/>
                </a:schemeClr>
              </a:solidFill>
              <a:prstDash val="solid"/>
            </a:ln>
          </c:spPr>
          <c:marker>
            <c:symbol val="none"/>
          </c:marker>
          <c:dPt>
            <c:idx val="5"/>
            <c:bubble3D val="0"/>
          </c:dPt>
          <c:dPt>
            <c:idx val="10"/>
            <c:bubble3D val="0"/>
          </c:dPt>
          <c:cat>
            <c:multiLvlStrRef>
              <c:f>'Ch5 expenditure v allowance'!$F$49:$W$50</c:f>
              <c:multiLvlStrCache>
                <c:ptCount val="18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2023</c:v>
                  </c:pt>
                </c:lvl>
                <c:lvl>
                  <c:pt idx="0">
                    <c:v>DR4</c:v>
                  </c:pt>
                  <c:pt idx="5">
                    <c:v>DR5</c:v>
                  </c:pt>
                  <c:pt idx="10">
                    <c:v>ED1</c:v>
                  </c:pt>
                </c:lvl>
              </c:multiLvlStrCache>
            </c:multiLvlStrRef>
          </c:cat>
          <c:val>
            <c:numRef>
              <c:f>'Ch5 expenditure v allowance'!$F$55:$W$55</c:f>
              <c:numCache>
                <c:formatCode>_(* #,##0.0_);_(* \(#,##0.0\);_(* "-"??_);_(@_)</c:formatCode>
                <c:ptCount val="18"/>
                <c:pt idx="0">
                  <c:v>290.09924232466426</c:v>
                </c:pt>
                <c:pt idx="1">
                  <c:v>293.31444803304851</c:v>
                </c:pt>
                <c:pt idx="2">
                  <c:v>293.31444803304851</c:v>
                </c:pt>
                <c:pt idx="3">
                  <c:v>290.82997089475163</c:v>
                </c:pt>
                <c:pt idx="4">
                  <c:v>289.5146594685944</c:v>
                </c:pt>
                <c:pt idx="5">
                  <c:v>269.8327814627213</c:v>
                </c:pt>
                <c:pt idx="6">
                  <c:v>281.75082048209993</c:v>
                </c:pt>
                <c:pt idx="7">
                  <c:v>308.64044157806399</c:v>
                </c:pt>
                <c:pt idx="8">
                  <c:v>303.3652053203362</c:v>
                </c:pt>
                <c:pt idx="9">
                  <c:v>301.52428674091607</c:v>
                </c:pt>
                <c:pt idx="10">
                  <c:v>301.84965309174589</c:v>
                </c:pt>
                <c:pt idx="11">
                  <c:v>295.5066230295821</c:v>
                </c:pt>
                <c:pt idx="12">
                  <c:v>263.10286608004463</c:v>
                </c:pt>
                <c:pt idx="13">
                  <c:v>267.56447970674549</c:v>
                </c:pt>
                <c:pt idx="14">
                  <c:v>264.55601960789636</c:v>
                </c:pt>
                <c:pt idx="15">
                  <c:v>275.1132606973822</c:v>
                </c:pt>
                <c:pt idx="16">
                  <c:v>289.05301882955257</c:v>
                </c:pt>
                <c:pt idx="17">
                  <c:v>281.07324284711052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88416"/>
        <c:axId val="27789952"/>
      </c:lineChart>
      <c:catAx>
        <c:axId val="2778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 algn="ctr">
              <a:defRPr lang="en-GB"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/>
          </a:p>
        </c:txPr>
        <c:crossAx val="27789952"/>
        <c:crosses val="autoZero"/>
        <c:auto val="1"/>
        <c:lblAlgn val="ctr"/>
        <c:lblOffset val="100"/>
        <c:noMultiLvlLbl val="0"/>
      </c:catAx>
      <c:valAx>
        <c:axId val="27789952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none"/>
        <c:minorTickMark val="none"/>
        <c:tickLblPos val="nextTo"/>
        <c:txPr>
          <a:bodyPr/>
          <a:lstStyle/>
          <a:p>
            <a:pPr algn="ctr">
              <a:defRPr lang="en-GB"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/>
          </a:p>
        </c:txPr>
        <c:crossAx val="277884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806830457481352"/>
          <c:y val="0.14658392507138154"/>
          <c:w val="0.15598253528575251"/>
          <c:h val="0.24115675463047734"/>
        </c:manualLayout>
      </c:layout>
      <c:overlay val="0"/>
      <c:txPr>
        <a:bodyPr/>
        <a:lstStyle/>
        <a:p>
          <a:pPr>
            <a:defRPr lang="en-GB"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SWALES - Totex Forecasts, Allowances, and Actuals (2015/16)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'Ch5 expenditure v allowance'!$D$92</c:f>
              <c:strCache>
                <c:ptCount val="1"/>
                <c:pt idx="0">
                  <c:v>Actual/Forecast</c:v>
                </c:pt>
              </c:strCache>
            </c:strRef>
          </c:tx>
          <c:spPr>
            <a:solidFill>
              <a:schemeClr val="tx2"/>
            </a:solidFill>
            <a:ln w="63500" cmpd="thinThick">
              <a:noFill/>
              <a:prstDash val="lgDashDotDot"/>
            </a:ln>
          </c:spPr>
          <c:invertIfNegative val="0"/>
          <c:val>
            <c:numRef>
              <c:f>'Ch5 expenditure v allowance'!$F$100:$W$100</c:f>
              <c:numCache>
                <c:formatCode>_(* #,##0.0_);_(* \(#,##0.0\);_(* "-"??_);_(@_)</c:formatCode>
                <c:ptCount val="18"/>
                <c:pt idx="0">
                  <c:v>105.49352042052455</c:v>
                </c:pt>
                <c:pt idx="1">
                  <c:v>109.84772028912893</c:v>
                </c:pt>
                <c:pt idx="2">
                  <c:v>114.72593282336396</c:v>
                </c:pt>
                <c:pt idx="3">
                  <c:v>109.61228716404401</c:v>
                </c:pt>
                <c:pt idx="4">
                  <c:v>109.0828942830603</c:v>
                </c:pt>
                <c:pt idx="5">
                  <c:v>126.83535134829312</c:v>
                </c:pt>
                <c:pt idx="6">
                  <c:v>126.50431367938231</c:v>
                </c:pt>
                <c:pt idx="7">
                  <c:v>145.76349364076361</c:v>
                </c:pt>
                <c:pt idx="8">
                  <c:v>142.27957340158022</c:v>
                </c:pt>
                <c:pt idx="9">
                  <c:v>142.28490067168744</c:v>
                </c:pt>
                <c:pt idx="10">
                  <c:v>142.34195350000002</c:v>
                </c:pt>
                <c:pt idx="11">
                  <c:v>159.20983048946613</c:v>
                </c:pt>
                <c:pt idx="12">
                  <c:v>156.45308954154302</c:v>
                </c:pt>
                <c:pt idx="13">
                  <c:v>165.41301303768114</c:v>
                </c:pt>
                <c:pt idx="14">
                  <c:v>151.75008688676749</c:v>
                </c:pt>
                <c:pt idx="15">
                  <c:v>150.68578525103632</c:v>
                </c:pt>
                <c:pt idx="16">
                  <c:v>143.87966261026369</c:v>
                </c:pt>
                <c:pt idx="17">
                  <c:v>146.26598692247259</c:v>
                </c:pt>
              </c:numCache>
            </c:numRef>
          </c:val>
        </c:ser>
        <c:ser>
          <c:idx val="4"/>
          <c:order val="1"/>
          <c:tx>
            <c:strRef>
              <c:f>'Ch5 expenditure v allowance'!$D$70</c:f>
              <c:strCache>
                <c:ptCount val="1"/>
                <c:pt idx="0">
                  <c:v>Forecast - DNOs latest forecast July 2016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63500">
              <a:noFill/>
              <a:prstDash val="sysDot"/>
            </a:ln>
          </c:spPr>
          <c:invertIfNegative val="0"/>
          <c:val>
            <c:numRef>
              <c:f>'Ch5 expenditure v allowance'!$F$78:$W$78</c:f>
              <c:numCache>
                <c:formatCode>General</c:formatCode>
                <c:ptCount val="18"/>
                <c:pt idx="11" formatCode="_(* #,##0.0_);_(* \(#,##0.0\);_(* &quot;-&quot;??_);_(@_)">
                  <c:v>159.20983048946613</c:v>
                </c:pt>
                <c:pt idx="12" formatCode="_(* #,##0.0_);_(* \(#,##0.0\);_(* &quot;-&quot;??_);_(@_)">
                  <c:v>156.45308954154302</c:v>
                </c:pt>
                <c:pt idx="13" formatCode="_(* #,##0.0_);_(* \(#,##0.0\);_(* &quot;-&quot;??_);_(@_)">
                  <c:v>165.41301303768114</c:v>
                </c:pt>
                <c:pt idx="14" formatCode="_(* #,##0.0_);_(* \(#,##0.0\);_(* &quot;-&quot;??_);_(@_)">
                  <c:v>151.75008688676749</c:v>
                </c:pt>
                <c:pt idx="15" formatCode="_(* #,##0.0_);_(* \(#,##0.0\);_(* &quot;-&quot;??_);_(@_)">
                  <c:v>150.68578525103632</c:v>
                </c:pt>
                <c:pt idx="16" formatCode="_(* #,##0.0_);_(* \(#,##0.0\);_(* &quot;-&quot;??_);_(@_)">
                  <c:v>143.87966261026369</c:v>
                </c:pt>
                <c:pt idx="17" formatCode="_(* #,##0.0_);_(* \(#,##0.0\);_(* &quot;-&quot;??_);_(@_)">
                  <c:v>146.26598692247259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49472"/>
        <c:axId val="27851008"/>
      </c:barChart>
      <c:lineChart>
        <c:grouping val="standard"/>
        <c:varyColors val="0"/>
        <c:ser>
          <c:idx val="1"/>
          <c:order val="2"/>
          <c:tx>
            <c:strRef>
              <c:f>'Ch5 expenditure v allowance'!$D$48</c:f>
              <c:strCache>
                <c:ptCount val="1"/>
                <c:pt idx="0">
                  <c:v>Allowances</c:v>
                </c:pt>
              </c:strCache>
            </c:strRef>
          </c:tx>
          <c:spPr>
            <a:ln w="63500" cmpd="sng">
              <a:solidFill>
                <a:schemeClr val="accent4">
                  <a:lumMod val="75000"/>
                </a:schemeClr>
              </a:solidFill>
              <a:prstDash val="solid"/>
            </a:ln>
          </c:spPr>
          <c:marker>
            <c:symbol val="none"/>
          </c:marker>
          <c:dPt>
            <c:idx val="5"/>
            <c:bubble3D val="0"/>
          </c:dPt>
          <c:dPt>
            <c:idx val="10"/>
            <c:bubble3D val="0"/>
          </c:dPt>
          <c:cat>
            <c:multiLvlStrRef>
              <c:f>'Ch5 expenditure v allowance'!$F$49:$W$50</c:f>
              <c:multiLvlStrCache>
                <c:ptCount val="18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2023</c:v>
                  </c:pt>
                </c:lvl>
                <c:lvl>
                  <c:pt idx="0">
                    <c:v>DR4</c:v>
                  </c:pt>
                  <c:pt idx="5">
                    <c:v>DR5</c:v>
                  </c:pt>
                  <c:pt idx="10">
                    <c:v>ED1</c:v>
                  </c:pt>
                </c:lvl>
              </c:multiLvlStrCache>
            </c:multiLvlStrRef>
          </c:cat>
          <c:val>
            <c:numRef>
              <c:f>'Ch5 expenditure v allowance'!$F$56:$W$56</c:f>
              <c:numCache>
                <c:formatCode>_(* #,##0.0_);_(* \(#,##0.0\);_(* "-"??_);_(@_)</c:formatCode>
                <c:ptCount val="18"/>
                <c:pt idx="0">
                  <c:v>141.84903002534975</c:v>
                </c:pt>
                <c:pt idx="1">
                  <c:v>143.74892430757674</c:v>
                </c:pt>
                <c:pt idx="2">
                  <c:v>144.91809001971643</c:v>
                </c:pt>
                <c:pt idx="3">
                  <c:v>144.47965287766408</c:v>
                </c:pt>
                <c:pt idx="4">
                  <c:v>143.89507002159422</c:v>
                </c:pt>
                <c:pt idx="5">
                  <c:v>132.70914180298496</c:v>
                </c:pt>
                <c:pt idx="6">
                  <c:v>137.45885524962594</c:v>
                </c:pt>
                <c:pt idx="7">
                  <c:v>142.20206144238372</c:v>
                </c:pt>
                <c:pt idx="8">
                  <c:v>141.3149737623458</c:v>
                </c:pt>
                <c:pt idx="9">
                  <c:v>144.01885635991883</c:v>
                </c:pt>
                <c:pt idx="10">
                  <c:v>155.78457093662718</c:v>
                </c:pt>
                <c:pt idx="11">
                  <c:v>155.85956738176</c:v>
                </c:pt>
                <c:pt idx="12">
                  <c:v>148.43810832998093</c:v>
                </c:pt>
                <c:pt idx="13">
                  <c:v>157.97385845282344</c:v>
                </c:pt>
                <c:pt idx="14">
                  <c:v>144.71940722037246</c:v>
                </c:pt>
                <c:pt idx="15">
                  <c:v>145.06083574597244</c:v>
                </c:pt>
                <c:pt idx="16">
                  <c:v>140.18892803526879</c:v>
                </c:pt>
                <c:pt idx="17">
                  <c:v>142.64774404748172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9472"/>
        <c:axId val="27851008"/>
      </c:lineChart>
      <c:catAx>
        <c:axId val="2784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 algn="ctr">
              <a:defRPr/>
            </a:pPr>
            <a:endParaRPr lang="en-US"/>
          </a:p>
        </c:txPr>
        <c:crossAx val="27851008"/>
        <c:crosses val="autoZero"/>
        <c:auto val="1"/>
        <c:lblAlgn val="ctr"/>
        <c:lblOffset val="100"/>
        <c:noMultiLvlLbl val="0"/>
      </c:catAx>
      <c:valAx>
        <c:axId val="27851008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none"/>
        <c:minorTickMark val="none"/>
        <c:tickLblPos val="nextTo"/>
        <c:txPr>
          <a:bodyPr/>
          <a:lstStyle/>
          <a:p>
            <a:pPr algn="ctr">
              <a:defRPr/>
            </a:pPr>
            <a:endParaRPr lang="en-US"/>
          </a:p>
        </c:txPr>
        <c:crossAx val="27849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418790410127464"/>
          <c:y val="0.12247300646643521"/>
          <c:w val="0.16401685947886682"/>
          <c:h val="0.23961473410456205"/>
        </c:manualLayout>
      </c:layout>
      <c:overlay val="0"/>
      <c:txPr>
        <a:bodyPr/>
        <a:lstStyle/>
        <a:p>
          <a:pPr algn="ctr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 algn="ctr">
        <a:defRPr lang="en-GB" sz="900" b="0" i="0" u="none" strike="noStrike" kern="1200" baseline="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baseline="0"/>
              <a:t>SWEST - </a:t>
            </a:r>
            <a:r>
              <a:rPr lang="en-GB"/>
              <a:t>Totex Forecasts,</a:t>
            </a:r>
            <a:r>
              <a:rPr lang="en-GB" baseline="0"/>
              <a:t> Allowances, and Actuals (2015/16)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'Ch5 expenditure v allowance'!$D$92</c:f>
              <c:strCache>
                <c:ptCount val="1"/>
                <c:pt idx="0">
                  <c:v>Actual/Forecast</c:v>
                </c:pt>
              </c:strCache>
            </c:strRef>
          </c:tx>
          <c:spPr>
            <a:solidFill>
              <a:schemeClr val="tx2"/>
            </a:solidFill>
            <a:ln w="63500" cmpd="thinThick">
              <a:noFill/>
              <a:prstDash val="lgDashDotDot"/>
            </a:ln>
          </c:spPr>
          <c:invertIfNegative val="0"/>
          <c:val>
            <c:numRef>
              <c:f>'Ch5 expenditure v allowance'!$F$101:$W$101</c:f>
              <c:numCache>
                <c:formatCode>_(* #,##0.0_);_(* \(#,##0.0\);_(* "-"??_);_(@_)</c:formatCode>
                <c:ptCount val="18"/>
                <c:pt idx="0">
                  <c:v>153.50164689827267</c:v>
                </c:pt>
                <c:pt idx="1">
                  <c:v>160.99170653580845</c:v>
                </c:pt>
                <c:pt idx="2">
                  <c:v>160.28306046954822</c:v>
                </c:pt>
                <c:pt idx="3">
                  <c:v>163.16020899665659</c:v>
                </c:pt>
                <c:pt idx="4">
                  <c:v>169.11130077773817</c:v>
                </c:pt>
                <c:pt idx="5">
                  <c:v>181.13804082689907</c:v>
                </c:pt>
                <c:pt idx="6">
                  <c:v>183.10260243618848</c:v>
                </c:pt>
                <c:pt idx="7">
                  <c:v>192.44225645977852</c:v>
                </c:pt>
                <c:pt idx="8">
                  <c:v>206.86523160505067</c:v>
                </c:pt>
                <c:pt idx="9">
                  <c:v>190.70190888232617</c:v>
                </c:pt>
                <c:pt idx="10">
                  <c:v>223.139621742</c:v>
                </c:pt>
                <c:pt idx="11">
                  <c:v>261.09359225192213</c:v>
                </c:pt>
                <c:pt idx="12">
                  <c:v>239.97672319267249</c:v>
                </c:pt>
                <c:pt idx="13">
                  <c:v>242.76857646352428</c:v>
                </c:pt>
                <c:pt idx="14">
                  <c:v>235.09075764989177</c:v>
                </c:pt>
                <c:pt idx="15">
                  <c:v>235.35614587797113</c:v>
                </c:pt>
                <c:pt idx="16">
                  <c:v>231.54276650619687</c:v>
                </c:pt>
                <c:pt idx="17">
                  <c:v>238.03877941270017</c:v>
                </c:pt>
              </c:numCache>
            </c:numRef>
          </c:val>
        </c:ser>
        <c:ser>
          <c:idx val="4"/>
          <c:order val="1"/>
          <c:tx>
            <c:strRef>
              <c:f>'Ch5 expenditure v allowance'!$D$70</c:f>
              <c:strCache>
                <c:ptCount val="1"/>
                <c:pt idx="0">
                  <c:v>Forecast - DNOs latest forecast July 2016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63500">
              <a:noFill/>
              <a:prstDash val="sysDot"/>
            </a:ln>
          </c:spPr>
          <c:invertIfNegative val="0"/>
          <c:val>
            <c:numRef>
              <c:f>'Ch5 expenditure v allowance'!$F$79:$W$79</c:f>
              <c:numCache>
                <c:formatCode>General</c:formatCode>
                <c:ptCount val="18"/>
                <c:pt idx="11" formatCode="_(* #,##0.0_);_(* \(#,##0.0\);_(* &quot;-&quot;??_);_(@_)">
                  <c:v>261.09359225192213</c:v>
                </c:pt>
                <c:pt idx="12" formatCode="_(* #,##0.0_);_(* \(#,##0.0\);_(* &quot;-&quot;??_);_(@_)">
                  <c:v>239.97672319267249</c:v>
                </c:pt>
                <c:pt idx="13" formatCode="_(* #,##0.0_);_(* \(#,##0.0\);_(* &quot;-&quot;??_);_(@_)">
                  <c:v>242.76857646352428</c:v>
                </c:pt>
                <c:pt idx="14" formatCode="_(* #,##0.0_);_(* \(#,##0.0\);_(* &quot;-&quot;??_);_(@_)">
                  <c:v>235.09075764989177</c:v>
                </c:pt>
                <c:pt idx="15" formatCode="_(* #,##0.0_);_(* \(#,##0.0\);_(* &quot;-&quot;??_);_(@_)">
                  <c:v>235.35614587797113</c:v>
                </c:pt>
                <c:pt idx="16" formatCode="_(* #,##0.0_);_(* \(#,##0.0\);_(* &quot;-&quot;??_);_(@_)">
                  <c:v>231.54276650619687</c:v>
                </c:pt>
                <c:pt idx="17" formatCode="_(* #,##0.0_);_(* \(#,##0.0\);_(* &quot;-&quot;??_);_(@_)">
                  <c:v>238.03877941270017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761664"/>
        <c:axId val="65763200"/>
      </c:barChart>
      <c:lineChart>
        <c:grouping val="standard"/>
        <c:varyColors val="0"/>
        <c:ser>
          <c:idx val="1"/>
          <c:order val="2"/>
          <c:tx>
            <c:strRef>
              <c:f>'Ch5 expenditure v allowance'!$D$48</c:f>
              <c:strCache>
                <c:ptCount val="1"/>
                <c:pt idx="0">
                  <c:v>Allowances</c:v>
                </c:pt>
              </c:strCache>
            </c:strRef>
          </c:tx>
          <c:spPr>
            <a:ln w="63500" cmpd="sng">
              <a:solidFill>
                <a:schemeClr val="accent4">
                  <a:lumMod val="75000"/>
                </a:schemeClr>
              </a:solidFill>
              <a:prstDash val="solid"/>
            </a:ln>
          </c:spPr>
          <c:marker>
            <c:symbol val="none"/>
          </c:marker>
          <c:dPt>
            <c:idx val="5"/>
            <c:bubble3D val="0"/>
          </c:dPt>
          <c:dPt>
            <c:idx val="10"/>
            <c:bubble3D val="0"/>
          </c:dPt>
          <c:cat>
            <c:multiLvlStrRef>
              <c:f>'Ch5 expenditure v allowance'!$F$49:$W$50</c:f>
              <c:multiLvlStrCache>
                <c:ptCount val="18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2023</c:v>
                  </c:pt>
                </c:lvl>
                <c:lvl>
                  <c:pt idx="0">
                    <c:v>DR4</c:v>
                  </c:pt>
                  <c:pt idx="5">
                    <c:v>DR5</c:v>
                  </c:pt>
                  <c:pt idx="10">
                    <c:v>ED1</c:v>
                  </c:pt>
                </c:lvl>
              </c:multiLvlStrCache>
            </c:multiLvlStrRef>
          </c:cat>
          <c:val>
            <c:numRef>
              <c:f>'Ch5 expenditure v allowance'!$F$57:$W$57</c:f>
              <c:numCache>
                <c:formatCode>_(* #,##0.0_);_(* \(#,##0.0\);_(* "-"??_);_(@_)</c:formatCode>
                <c:ptCount val="18"/>
                <c:pt idx="0">
                  <c:v>192.09392650455359</c:v>
                </c:pt>
                <c:pt idx="1">
                  <c:v>195.1629864989203</c:v>
                </c:pt>
                <c:pt idx="2">
                  <c:v>196.33215221106002</c:v>
                </c:pt>
                <c:pt idx="3">
                  <c:v>195.74756935499016</c:v>
                </c:pt>
                <c:pt idx="4">
                  <c:v>195.1629864989203</c:v>
                </c:pt>
                <c:pt idx="5">
                  <c:v>182.56415629308702</c:v>
                </c:pt>
                <c:pt idx="6">
                  <c:v>198.64577708374966</c:v>
                </c:pt>
                <c:pt idx="7">
                  <c:v>203.69711592621039</c:v>
                </c:pt>
                <c:pt idx="8">
                  <c:v>207.06152528201304</c:v>
                </c:pt>
                <c:pt idx="9">
                  <c:v>209.02783192801616</c:v>
                </c:pt>
                <c:pt idx="10">
                  <c:v>227.6188715224327</c:v>
                </c:pt>
                <c:pt idx="11">
                  <c:v>228.07824523084341</c:v>
                </c:pt>
                <c:pt idx="12">
                  <c:v>223.16742232236834</c:v>
                </c:pt>
                <c:pt idx="13">
                  <c:v>227.36792651302423</c:v>
                </c:pt>
                <c:pt idx="14">
                  <c:v>223.36733625249175</c:v>
                </c:pt>
                <c:pt idx="15">
                  <c:v>225.93729297008693</c:v>
                </c:pt>
                <c:pt idx="16">
                  <c:v>225.73419979997243</c:v>
                </c:pt>
                <c:pt idx="17">
                  <c:v>236.23806537893361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61664"/>
        <c:axId val="65763200"/>
      </c:lineChart>
      <c:catAx>
        <c:axId val="6576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 algn="ctr">
              <a:defRPr lang="en-GB"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/>
          </a:p>
        </c:txPr>
        <c:crossAx val="65763200"/>
        <c:crosses val="autoZero"/>
        <c:auto val="1"/>
        <c:lblAlgn val="ctr"/>
        <c:lblOffset val="100"/>
        <c:noMultiLvlLbl val="0"/>
      </c:catAx>
      <c:valAx>
        <c:axId val="65763200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none"/>
        <c:minorTickMark val="none"/>
        <c:tickLblPos val="nextTo"/>
        <c:txPr>
          <a:bodyPr/>
          <a:lstStyle/>
          <a:p>
            <a:pPr algn="ctr">
              <a:defRPr lang="en-GB"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/>
          </a:p>
        </c:txPr>
        <c:crossAx val="65761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98396028218591"/>
          <c:y val="0.15350241597158845"/>
          <c:w val="0.15142679713736201"/>
          <c:h val="0.25546731186903521"/>
        </c:manualLayout>
      </c:layout>
      <c:overlay val="0"/>
      <c:txPr>
        <a:bodyPr/>
        <a:lstStyle/>
        <a:p>
          <a:pPr>
            <a:defRPr lang="en-GB"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37967129223189E-2"/>
          <c:y val="7.8650701425478725E-2"/>
          <c:w val="0.92475795598120059"/>
          <c:h val="0.76907869686443442"/>
        </c:manualLayout>
      </c:layout>
      <c:areaChart>
        <c:grouping val="stacked"/>
        <c:varyColors val="0"/>
        <c:ser>
          <c:idx val="1"/>
          <c:order val="1"/>
          <c:tx>
            <c:strRef>
              <c:f>'[9]Network Charges'!$B$23</c:f>
              <c:strCache>
                <c:ptCount val="1"/>
                <c:pt idx="0">
                  <c:v>Minimum</c:v>
                </c:pt>
              </c:strCache>
            </c:strRef>
          </c:tx>
          <c:spPr>
            <a:noFill/>
          </c:spPr>
          <c:cat>
            <c:numRef>
              <c:f>'[9]Network Charges'!$C$5:$BZ$5</c:f>
              <c:numCache>
                <c:formatCode>General</c:formatCode>
                <c:ptCount val="7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</c:numCache>
            </c:numRef>
          </c:cat>
          <c:val>
            <c:numRef>
              <c:f>'[9]Network Charges'!$C$23:$BZ$23</c:f>
              <c:numCache>
                <c:formatCode>General</c:formatCode>
                <c:ptCount val="76"/>
                <c:pt idx="3">
                  <c:v>71.697500000000005</c:v>
                </c:pt>
                <c:pt idx="4">
                  <c:v>71.697500000000005</c:v>
                </c:pt>
                <c:pt idx="5">
                  <c:v>71.697500000000005</c:v>
                </c:pt>
                <c:pt idx="6">
                  <c:v>71.697500000000005</c:v>
                </c:pt>
                <c:pt idx="7">
                  <c:v>71.697500000000005</c:v>
                </c:pt>
                <c:pt idx="8">
                  <c:v>71.697500000000005</c:v>
                </c:pt>
                <c:pt idx="9">
                  <c:v>71.697500000000005</c:v>
                </c:pt>
                <c:pt idx="10">
                  <c:v>71.697500000000005</c:v>
                </c:pt>
                <c:pt idx="11">
                  <c:v>71.697500000000005</c:v>
                </c:pt>
                <c:pt idx="12">
                  <c:v>71.697500000000005</c:v>
                </c:pt>
                <c:pt idx="13">
                  <c:v>71.697500000000005</c:v>
                </c:pt>
                <c:pt idx="14">
                  <c:v>71.697500000000005</c:v>
                </c:pt>
                <c:pt idx="15">
                  <c:v>75.611500000000007</c:v>
                </c:pt>
                <c:pt idx="16">
                  <c:v>75.611500000000007</c:v>
                </c:pt>
                <c:pt idx="17">
                  <c:v>75.611500000000007</c:v>
                </c:pt>
                <c:pt idx="18">
                  <c:v>75.611500000000007</c:v>
                </c:pt>
                <c:pt idx="19">
                  <c:v>75.611500000000007</c:v>
                </c:pt>
                <c:pt idx="20">
                  <c:v>75.611500000000007</c:v>
                </c:pt>
                <c:pt idx="21">
                  <c:v>75.611500000000007</c:v>
                </c:pt>
                <c:pt idx="22">
                  <c:v>75.611500000000007</c:v>
                </c:pt>
                <c:pt idx="23">
                  <c:v>75.611500000000007</c:v>
                </c:pt>
                <c:pt idx="24">
                  <c:v>75.611500000000007</c:v>
                </c:pt>
                <c:pt idx="25">
                  <c:v>75.611500000000007</c:v>
                </c:pt>
                <c:pt idx="26">
                  <c:v>75.611500000000007</c:v>
                </c:pt>
                <c:pt idx="27">
                  <c:v>65.603500000000025</c:v>
                </c:pt>
                <c:pt idx="28">
                  <c:v>65.603500000000025</c:v>
                </c:pt>
                <c:pt idx="29">
                  <c:v>65.603500000000025</c:v>
                </c:pt>
                <c:pt idx="30">
                  <c:v>65.603500000000025</c:v>
                </c:pt>
                <c:pt idx="31">
                  <c:v>65.603500000000025</c:v>
                </c:pt>
                <c:pt idx="32">
                  <c:v>65.603500000000025</c:v>
                </c:pt>
                <c:pt idx="33">
                  <c:v>65.603500000000025</c:v>
                </c:pt>
                <c:pt idx="34">
                  <c:v>65.603500000000025</c:v>
                </c:pt>
                <c:pt idx="35">
                  <c:v>65.603500000000025</c:v>
                </c:pt>
                <c:pt idx="36">
                  <c:v>65.603500000000025</c:v>
                </c:pt>
                <c:pt idx="37">
                  <c:v>65.603500000000025</c:v>
                </c:pt>
                <c:pt idx="38">
                  <c:v>65.603500000000025</c:v>
                </c:pt>
                <c:pt idx="39">
                  <c:v>75.702900000000028</c:v>
                </c:pt>
                <c:pt idx="40">
                  <c:v>75.702900000000028</c:v>
                </c:pt>
                <c:pt idx="41">
                  <c:v>75.702900000000028</c:v>
                </c:pt>
                <c:pt idx="42">
                  <c:v>75.702900000000028</c:v>
                </c:pt>
                <c:pt idx="43">
                  <c:v>75.702900000000028</c:v>
                </c:pt>
                <c:pt idx="44">
                  <c:v>75.702900000000028</c:v>
                </c:pt>
                <c:pt idx="45">
                  <c:v>75.702900000000028</c:v>
                </c:pt>
                <c:pt idx="46">
                  <c:v>75.702900000000028</c:v>
                </c:pt>
                <c:pt idx="47">
                  <c:v>75.702900000000028</c:v>
                </c:pt>
                <c:pt idx="48">
                  <c:v>75.702900000000028</c:v>
                </c:pt>
                <c:pt idx="49">
                  <c:v>75.702900000000028</c:v>
                </c:pt>
                <c:pt idx="50">
                  <c:v>75.702900000000028</c:v>
                </c:pt>
                <c:pt idx="51">
                  <c:v>66.997500000000016</c:v>
                </c:pt>
                <c:pt idx="52">
                  <c:v>66.997500000000016</c:v>
                </c:pt>
                <c:pt idx="53">
                  <c:v>66.997500000000016</c:v>
                </c:pt>
                <c:pt idx="54">
                  <c:v>66.997500000000016</c:v>
                </c:pt>
                <c:pt idx="55">
                  <c:v>66.997500000000016</c:v>
                </c:pt>
                <c:pt idx="56">
                  <c:v>66.997500000000016</c:v>
                </c:pt>
                <c:pt idx="57">
                  <c:v>66.997500000000016</c:v>
                </c:pt>
                <c:pt idx="58">
                  <c:v>66.997500000000016</c:v>
                </c:pt>
                <c:pt idx="59">
                  <c:v>66.997500000000016</c:v>
                </c:pt>
                <c:pt idx="60">
                  <c:v>66.997500000000016</c:v>
                </c:pt>
                <c:pt idx="61">
                  <c:v>66.997500000000016</c:v>
                </c:pt>
                <c:pt idx="62">
                  <c:v>66.997500000000016</c:v>
                </c:pt>
                <c:pt idx="63">
                  <c:v>66.997500000000016</c:v>
                </c:pt>
                <c:pt idx="64">
                  <c:v>66.997500000000016</c:v>
                </c:pt>
                <c:pt idx="65">
                  <c:v>66.997500000000016</c:v>
                </c:pt>
                <c:pt idx="66">
                  <c:v>66.997500000000016</c:v>
                </c:pt>
                <c:pt idx="67">
                  <c:v>66.997500000000016</c:v>
                </c:pt>
                <c:pt idx="68">
                  <c:v>66.997500000000016</c:v>
                </c:pt>
                <c:pt idx="69">
                  <c:v>66.997500000000016</c:v>
                </c:pt>
                <c:pt idx="70">
                  <c:v>66.997500000000016</c:v>
                </c:pt>
                <c:pt idx="71">
                  <c:v>66.997500000000016</c:v>
                </c:pt>
                <c:pt idx="72">
                  <c:v>66.997500000000016</c:v>
                </c:pt>
                <c:pt idx="73">
                  <c:v>66.997500000000016</c:v>
                </c:pt>
                <c:pt idx="74">
                  <c:v>66.997500000000016</c:v>
                </c:pt>
                <c:pt idx="75">
                  <c:v>66.997500000000016</c:v>
                </c:pt>
              </c:numCache>
            </c:numRef>
          </c:val>
        </c:ser>
        <c:ser>
          <c:idx val="2"/>
          <c:order val="2"/>
          <c:tx>
            <c:strRef>
              <c:f>'Ch2 finance'!$D$149</c:f>
              <c:strCache>
                <c:ptCount val="1"/>
                <c:pt idx="0">
                  <c:v>Maximum</c:v>
                </c:pt>
              </c:strCache>
            </c:strRef>
          </c:tx>
          <c:spPr>
            <a:solidFill>
              <a:srgbClr val="BCCDE4"/>
            </a:solidFill>
          </c:spPr>
          <c:cat>
            <c:numRef>
              <c:f>'[9]Network Charges'!$C$5:$BZ$5</c:f>
              <c:numCache>
                <c:formatCode>General</c:formatCode>
                <c:ptCount val="7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</c:numCache>
            </c:numRef>
          </c:cat>
          <c:val>
            <c:numRef>
              <c:f>'Ch2 finance'!$E$150:$CB$150</c:f>
              <c:numCache>
                <c:formatCode>0.0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78.163500000000013</c:v>
                </c:pt>
                <c:pt idx="4">
                  <c:v>78.163500000000013</c:v>
                </c:pt>
                <c:pt idx="5">
                  <c:v>78.163500000000013</c:v>
                </c:pt>
                <c:pt idx="6">
                  <c:v>78.163500000000013</c:v>
                </c:pt>
                <c:pt idx="7">
                  <c:v>78.163500000000013</c:v>
                </c:pt>
                <c:pt idx="8">
                  <c:v>78.163500000000013</c:v>
                </c:pt>
                <c:pt idx="9">
                  <c:v>78.163500000000013</c:v>
                </c:pt>
                <c:pt idx="10">
                  <c:v>78.163500000000013</c:v>
                </c:pt>
                <c:pt idx="11">
                  <c:v>78.163500000000013</c:v>
                </c:pt>
                <c:pt idx="12">
                  <c:v>78.163500000000013</c:v>
                </c:pt>
                <c:pt idx="13">
                  <c:v>78.163500000000013</c:v>
                </c:pt>
                <c:pt idx="14">
                  <c:v>78.163500000000013</c:v>
                </c:pt>
                <c:pt idx="15">
                  <c:v>64.254999999999995</c:v>
                </c:pt>
                <c:pt idx="16">
                  <c:v>64.254999999999995</c:v>
                </c:pt>
                <c:pt idx="17">
                  <c:v>64.254999999999995</c:v>
                </c:pt>
                <c:pt idx="18">
                  <c:v>64.254999999999995</c:v>
                </c:pt>
                <c:pt idx="19">
                  <c:v>64.254999999999995</c:v>
                </c:pt>
                <c:pt idx="20">
                  <c:v>64.254999999999995</c:v>
                </c:pt>
                <c:pt idx="21">
                  <c:v>64.254999999999995</c:v>
                </c:pt>
                <c:pt idx="22">
                  <c:v>64.254999999999995</c:v>
                </c:pt>
                <c:pt idx="23">
                  <c:v>64.254999999999995</c:v>
                </c:pt>
                <c:pt idx="24">
                  <c:v>64.254999999999995</c:v>
                </c:pt>
                <c:pt idx="25">
                  <c:v>64.254999999999995</c:v>
                </c:pt>
                <c:pt idx="26">
                  <c:v>64.254999999999995</c:v>
                </c:pt>
                <c:pt idx="27">
                  <c:v>56.661000000000016</c:v>
                </c:pt>
                <c:pt idx="28">
                  <c:v>56.661000000000016</c:v>
                </c:pt>
                <c:pt idx="29">
                  <c:v>56.661000000000016</c:v>
                </c:pt>
                <c:pt idx="30">
                  <c:v>56.661000000000016</c:v>
                </c:pt>
                <c:pt idx="31">
                  <c:v>56.661000000000016</c:v>
                </c:pt>
                <c:pt idx="32">
                  <c:v>56.661000000000016</c:v>
                </c:pt>
                <c:pt idx="33">
                  <c:v>56.661000000000016</c:v>
                </c:pt>
                <c:pt idx="34">
                  <c:v>56.661000000000016</c:v>
                </c:pt>
                <c:pt idx="35">
                  <c:v>56.661000000000016</c:v>
                </c:pt>
                <c:pt idx="36">
                  <c:v>56.661000000000016</c:v>
                </c:pt>
                <c:pt idx="37">
                  <c:v>56.661000000000016</c:v>
                </c:pt>
                <c:pt idx="38">
                  <c:v>56.661000000000016</c:v>
                </c:pt>
                <c:pt idx="39">
                  <c:v>61.381599999999992</c:v>
                </c:pt>
                <c:pt idx="40">
                  <c:v>61.381599999999992</c:v>
                </c:pt>
                <c:pt idx="41">
                  <c:v>61.381599999999992</c:v>
                </c:pt>
                <c:pt idx="42">
                  <c:v>61.381599999999992</c:v>
                </c:pt>
                <c:pt idx="43">
                  <c:v>61.381599999999992</c:v>
                </c:pt>
                <c:pt idx="44">
                  <c:v>61.381599999999992</c:v>
                </c:pt>
                <c:pt idx="45">
                  <c:v>61.381599999999992</c:v>
                </c:pt>
                <c:pt idx="46">
                  <c:v>61.381599999999992</c:v>
                </c:pt>
                <c:pt idx="47">
                  <c:v>61.381599999999992</c:v>
                </c:pt>
                <c:pt idx="48">
                  <c:v>61.381599999999992</c:v>
                </c:pt>
                <c:pt idx="49">
                  <c:v>61.381599999999992</c:v>
                </c:pt>
                <c:pt idx="50">
                  <c:v>61.381599999999992</c:v>
                </c:pt>
                <c:pt idx="51">
                  <c:v>57.925500000000028</c:v>
                </c:pt>
                <c:pt idx="52">
                  <c:v>57.925500000000028</c:v>
                </c:pt>
                <c:pt idx="53">
                  <c:v>57.925500000000028</c:v>
                </c:pt>
                <c:pt idx="54">
                  <c:v>57.925500000000028</c:v>
                </c:pt>
                <c:pt idx="55">
                  <c:v>57.925500000000028</c:v>
                </c:pt>
                <c:pt idx="56">
                  <c:v>57.925500000000028</c:v>
                </c:pt>
                <c:pt idx="57">
                  <c:v>57.925500000000028</c:v>
                </c:pt>
                <c:pt idx="58">
                  <c:v>57.925500000000028</c:v>
                </c:pt>
                <c:pt idx="59">
                  <c:v>57.925500000000028</c:v>
                </c:pt>
                <c:pt idx="60">
                  <c:v>57.925500000000028</c:v>
                </c:pt>
                <c:pt idx="61">
                  <c:v>57.925500000000028</c:v>
                </c:pt>
                <c:pt idx="62">
                  <c:v>57.925500000000028</c:v>
                </c:pt>
                <c:pt idx="63">
                  <c:v>57.925500000000028</c:v>
                </c:pt>
                <c:pt idx="64">
                  <c:v>57.925500000000028</c:v>
                </c:pt>
                <c:pt idx="65">
                  <c:v>57.925500000000028</c:v>
                </c:pt>
                <c:pt idx="66">
                  <c:v>57.925500000000028</c:v>
                </c:pt>
                <c:pt idx="67">
                  <c:v>57.925500000000028</c:v>
                </c:pt>
                <c:pt idx="68">
                  <c:v>57.925500000000028</c:v>
                </c:pt>
                <c:pt idx="69">
                  <c:v>57.925500000000028</c:v>
                </c:pt>
                <c:pt idx="70">
                  <c:v>57.925500000000028</c:v>
                </c:pt>
                <c:pt idx="71">
                  <c:v>57.925500000000028</c:v>
                </c:pt>
                <c:pt idx="72">
                  <c:v>57.925500000000028</c:v>
                </c:pt>
                <c:pt idx="73">
                  <c:v>57.925500000000028</c:v>
                </c:pt>
                <c:pt idx="74">
                  <c:v>57.925500000000028</c:v>
                </c:pt>
                <c:pt idx="75">
                  <c:v>57.925500000000028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785920"/>
        <c:axId val="72775936"/>
      </c:areaChart>
      <c:lineChart>
        <c:grouping val="standard"/>
        <c:varyColors val="0"/>
        <c:ser>
          <c:idx val="0"/>
          <c:order val="0"/>
          <c:tx>
            <c:strRef>
              <c:f>'Ch2 finance'!$D$147</c:f>
              <c:strCache>
                <c:ptCount val="1"/>
                <c:pt idx="0">
                  <c:v>ED charge (£ per year)</c:v>
                </c:pt>
              </c:strCache>
            </c:strRef>
          </c:tx>
          <c:spPr>
            <a:ln>
              <a:solidFill>
                <a:srgbClr val="3D6497"/>
              </a:solidFill>
            </a:ln>
          </c:spPr>
          <c:marker>
            <c:symbol val="none"/>
          </c:marker>
          <c:cat>
            <c:numRef>
              <c:f>'[9]Network Charges'!$C$5:$BZ$5</c:f>
              <c:numCache>
                <c:formatCode>General</c:formatCode>
                <c:ptCount val="7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</c:numCache>
            </c:numRef>
          </c:cat>
          <c:val>
            <c:numRef>
              <c:f>'Ch2 finance'!$E$147:$CB$147</c:f>
              <c:numCache>
                <c:formatCode>0.0</c:formatCode>
                <c:ptCount val="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91.291622103037071</c:v>
                </c:pt>
                <c:pt idx="4">
                  <c:v>91.291622103037071</c:v>
                </c:pt>
                <c:pt idx="5">
                  <c:v>91.291622103037071</c:v>
                </c:pt>
                <c:pt idx="6">
                  <c:v>91.291622103037071</c:v>
                </c:pt>
                <c:pt idx="7">
                  <c:v>91.291622103037071</c:v>
                </c:pt>
                <c:pt idx="8">
                  <c:v>91.291622103037071</c:v>
                </c:pt>
                <c:pt idx="9">
                  <c:v>91.291622103037071</c:v>
                </c:pt>
                <c:pt idx="10">
                  <c:v>91.291622103037071</c:v>
                </c:pt>
                <c:pt idx="11">
                  <c:v>91.291622103037071</c:v>
                </c:pt>
                <c:pt idx="12">
                  <c:v>91.291622103037071</c:v>
                </c:pt>
                <c:pt idx="13">
                  <c:v>91.291622103037071</c:v>
                </c:pt>
                <c:pt idx="14">
                  <c:v>91.291622103037071</c:v>
                </c:pt>
                <c:pt idx="15">
                  <c:v>93.57231925355147</c:v>
                </c:pt>
                <c:pt idx="16">
                  <c:v>93.57231925355147</c:v>
                </c:pt>
                <c:pt idx="17">
                  <c:v>93.57231925355147</c:v>
                </c:pt>
                <c:pt idx="18">
                  <c:v>93.57231925355147</c:v>
                </c:pt>
                <c:pt idx="19">
                  <c:v>93.57231925355147</c:v>
                </c:pt>
                <c:pt idx="20">
                  <c:v>93.57231925355147</c:v>
                </c:pt>
                <c:pt idx="21">
                  <c:v>93.57231925355147</c:v>
                </c:pt>
                <c:pt idx="22">
                  <c:v>93.57231925355147</c:v>
                </c:pt>
                <c:pt idx="23">
                  <c:v>93.57231925355147</c:v>
                </c:pt>
                <c:pt idx="24">
                  <c:v>93.57231925355147</c:v>
                </c:pt>
                <c:pt idx="25">
                  <c:v>93.57231925355147</c:v>
                </c:pt>
                <c:pt idx="26">
                  <c:v>93.57231925355147</c:v>
                </c:pt>
                <c:pt idx="27">
                  <c:v>87.215289337196893</c:v>
                </c:pt>
                <c:pt idx="28">
                  <c:v>87.215289337196893</c:v>
                </c:pt>
                <c:pt idx="29">
                  <c:v>87.215289337196893</c:v>
                </c:pt>
                <c:pt idx="30">
                  <c:v>87.215289337196893</c:v>
                </c:pt>
                <c:pt idx="31">
                  <c:v>87.215289337196893</c:v>
                </c:pt>
                <c:pt idx="32">
                  <c:v>87.215289337196893</c:v>
                </c:pt>
                <c:pt idx="33">
                  <c:v>87.215289337196893</c:v>
                </c:pt>
                <c:pt idx="34">
                  <c:v>87.215289337196893</c:v>
                </c:pt>
                <c:pt idx="35">
                  <c:v>87.215289337196893</c:v>
                </c:pt>
                <c:pt idx="36">
                  <c:v>87.215289337196893</c:v>
                </c:pt>
                <c:pt idx="37">
                  <c:v>87.215289337196893</c:v>
                </c:pt>
                <c:pt idx="38">
                  <c:v>87.215289337196893</c:v>
                </c:pt>
                <c:pt idx="39">
                  <c:v>92.893516956806806</c:v>
                </c:pt>
                <c:pt idx="40">
                  <c:v>92.893516956806806</c:v>
                </c:pt>
                <c:pt idx="41">
                  <c:v>92.893516956806806</c:v>
                </c:pt>
                <c:pt idx="42">
                  <c:v>92.893516956806806</c:v>
                </c:pt>
                <c:pt idx="43">
                  <c:v>92.893516956806806</c:v>
                </c:pt>
                <c:pt idx="44">
                  <c:v>92.893516956806806</c:v>
                </c:pt>
                <c:pt idx="45">
                  <c:v>92.893516956806806</c:v>
                </c:pt>
                <c:pt idx="46">
                  <c:v>92.893516956806806</c:v>
                </c:pt>
                <c:pt idx="47">
                  <c:v>92.893516956806806</c:v>
                </c:pt>
                <c:pt idx="48">
                  <c:v>92.893516956806806</c:v>
                </c:pt>
                <c:pt idx="49">
                  <c:v>92.893516956806806</c:v>
                </c:pt>
                <c:pt idx="50">
                  <c:v>92.893516956806806</c:v>
                </c:pt>
                <c:pt idx="51">
                  <c:v>85.780870013395074</c:v>
                </c:pt>
                <c:pt idx="52">
                  <c:v>85.780870013395074</c:v>
                </c:pt>
                <c:pt idx="53">
                  <c:v>85.780870013395074</c:v>
                </c:pt>
                <c:pt idx="54">
                  <c:v>85.780870013395074</c:v>
                </c:pt>
                <c:pt idx="55">
                  <c:v>85.780870013395074</c:v>
                </c:pt>
                <c:pt idx="56">
                  <c:v>85.780870013395074</c:v>
                </c:pt>
                <c:pt idx="57">
                  <c:v>85.780870013395074</c:v>
                </c:pt>
                <c:pt idx="58">
                  <c:v>85.780870013395074</c:v>
                </c:pt>
                <c:pt idx="59">
                  <c:v>85.780870013395074</c:v>
                </c:pt>
                <c:pt idx="60">
                  <c:v>85.780870013395074</c:v>
                </c:pt>
                <c:pt idx="61">
                  <c:v>85.780870013395074</c:v>
                </c:pt>
                <c:pt idx="62">
                  <c:v>85.780870013395074</c:v>
                </c:pt>
                <c:pt idx="63">
                  <c:v>85.780870013395074</c:v>
                </c:pt>
                <c:pt idx="64">
                  <c:v>85.780870013395074</c:v>
                </c:pt>
                <c:pt idx="65">
                  <c:v>85.780870013395074</c:v>
                </c:pt>
                <c:pt idx="66">
                  <c:v>85.780870013395074</c:v>
                </c:pt>
                <c:pt idx="67">
                  <c:v>85.780870013395074</c:v>
                </c:pt>
                <c:pt idx="68">
                  <c:v>85.780870013395074</c:v>
                </c:pt>
                <c:pt idx="69">
                  <c:v>85.780870013395074</c:v>
                </c:pt>
                <c:pt idx="70">
                  <c:v>85.780870013395074</c:v>
                </c:pt>
                <c:pt idx="71">
                  <c:v>85.780870013395074</c:v>
                </c:pt>
                <c:pt idx="72">
                  <c:v>85.780870013395074</c:v>
                </c:pt>
                <c:pt idx="73">
                  <c:v>85.780870013395074</c:v>
                </c:pt>
                <c:pt idx="74">
                  <c:v>85.780870013395074</c:v>
                </c:pt>
                <c:pt idx="75">
                  <c:v>85.780870013395074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755840"/>
        <c:axId val="72774400"/>
      </c:lineChart>
      <c:catAx>
        <c:axId val="7275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12 month contract beginning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2774400"/>
        <c:crosses val="autoZero"/>
        <c:auto val="1"/>
        <c:lblAlgn val="ctr"/>
        <c:lblOffset val="100"/>
        <c:noMultiLvlLbl val="1"/>
      </c:catAx>
      <c:valAx>
        <c:axId val="72774400"/>
        <c:scaling>
          <c:orientation val="minMax"/>
          <c:max val="160"/>
          <c:min val="0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2755840"/>
        <c:crosses val="autoZero"/>
        <c:crossBetween val="between"/>
        <c:minorUnit val="5"/>
      </c:valAx>
      <c:valAx>
        <c:axId val="72775936"/>
        <c:scaling>
          <c:orientation val="minMax"/>
          <c:max val="160"/>
          <c:min val="0"/>
        </c:scaling>
        <c:delete val="0"/>
        <c:axPos val="r"/>
        <c:numFmt formatCode="0" sourceLinked="0"/>
        <c:majorTickMark val="none"/>
        <c:minorTickMark val="none"/>
        <c:tickLblPos val="none"/>
        <c:crossAx val="72785920"/>
        <c:crosses val="max"/>
        <c:crossBetween val="between"/>
      </c:valAx>
      <c:catAx>
        <c:axId val="72785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775936"/>
        <c:crosses val="autoZero"/>
        <c:auto val="1"/>
        <c:lblAlgn val="ctr"/>
        <c:lblOffset val="100"/>
        <c:noMultiLvlLbl val="1"/>
      </c:catAx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800" b="0"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baseline="0"/>
              <a:t>LPN - </a:t>
            </a:r>
            <a:r>
              <a:rPr lang="en-GB"/>
              <a:t>Totex Forecasts,</a:t>
            </a:r>
            <a:r>
              <a:rPr lang="en-GB" baseline="0"/>
              <a:t> Allowances, and Actuals (2015/16)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'Ch5 expenditure v allowance'!$D$92</c:f>
              <c:strCache>
                <c:ptCount val="1"/>
                <c:pt idx="0">
                  <c:v>Actual/Forecast</c:v>
                </c:pt>
              </c:strCache>
            </c:strRef>
          </c:tx>
          <c:spPr>
            <a:solidFill>
              <a:schemeClr val="tx2"/>
            </a:solidFill>
            <a:ln w="63500" cmpd="thinThick">
              <a:noFill/>
              <a:prstDash val="lgDashDotDot"/>
            </a:ln>
          </c:spPr>
          <c:invertIfNegative val="0"/>
          <c:val>
            <c:numRef>
              <c:f>'Ch5 expenditure v allowance'!$F$102:$W$102</c:f>
              <c:numCache>
                <c:formatCode>_(* #,##0.0_);_(* \(#,##0.0\);_(* "-"??_);_(@_)</c:formatCode>
                <c:ptCount val="18"/>
                <c:pt idx="0">
                  <c:v>180.71486508729171</c:v>
                </c:pt>
                <c:pt idx="1">
                  <c:v>202.8533688626103</c:v>
                </c:pt>
                <c:pt idx="2">
                  <c:v>214.54448883384597</c:v>
                </c:pt>
                <c:pt idx="3">
                  <c:v>228.50596474000312</c:v>
                </c:pt>
                <c:pt idx="4">
                  <c:v>215.54917553622624</c:v>
                </c:pt>
                <c:pt idx="5">
                  <c:v>215.32186424666568</c:v>
                </c:pt>
                <c:pt idx="6">
                  <c:v>192.71800352427505</c:v>
                </c:pt>
                <c:pt idx="7">
                  <c:v>219.74614635213726</c:v>
                </c:pt>
                <c:pt idx="8">
                  <c:v>236.95095296415411</c:v>
                </c:pt>
                <c:pt idx="9">
                  <c:v>221.330360469639</c:v>
                </c:pt>
                <c:pt idx="10">
                  <c:v>189.0514959355713</c:v>
                </c:pt>
                <c:pt idx="11">
                  <c:v>210.14143048412274</c:v>
                </c:pt>
                <c:pt idx="12">
                  <c:v>217.32826135697076</c:v>
                </c:pt>
                <c:pt idx="13">
                  <c:v>212.4857661015491</c:v>
                </c:pt>
                <c:pt idx="14">
                  <c:v>205.58515295309385</c:v>
                </c:pt>
                <c:pt idx="15">
                  <c:v>205.68073521246487</c:v>
                </c:pt>
                <c:pt idx="16">
                  <c:v>186.27476703599118</c:v>
                </c:pt>
                <c:pt idx="17">
                  <c:v>188.03935519300788</c:v>
                </c:pt>
              </c:numCache>
            </c:numRef>
          </c:val>
        </c:ser>
        <c:ser>
          <c:idx val="4"/>
          <c:order val="1"/>
          <c:tx>
            <c:strRef>
              <c:f>'Ch5 expenditure v allowance'!$D$70</c:f>
              <c:strCache>
                <c:ptCount val="1"/>
                <c:pt idx="0">
                  <c:v>Forecast - DNOs latest forecast July 2016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63500">
              <a:noFill/>
              <a:prstDash val="sysDot"/>
            </a:ln>
          </c:spPr>
          <c:invertIfNegative val="0"/>
          <c:val>
            <c:numRef>
              <c:f>'Ch5 expenditure v allowance'!$F$80:$W$80</c:f>
              <c:numCache>
                <c:formatCode>General</c:formatCode>
                <c:ptCount val="18"/>
                <c:pt idx="11" formatCode="_(* #,##0.0_);_(* \(#,##0.0\);_(* &quot;-&quot;??_);_(@_)">
                  <c:v>210.14143048412274</c:v>
                </c:pt>
                <c:pt idx="12" formatCode="_(* #,##0.0_);_(* \(#,##0.0\);_(* &quot;-&quot;??_);_(@_)">
                  <c:v>217.32826135697076</c:v>
                </c:pt>
                <c:pt idx="13" formatCode="_(* #,##0.0_);_(* \(#,##0.0\);_(* &quot;-&quot;??_);_(@_)">
                  <c:v>212.4857661015491</c:v>
                </c:pt>
                <c:pt idx="14" formatCode="_(* #,##0.0_);_(* \(#,##0.0\);_(* &quot;-&quot;??_);_(@_)">
                  <c:v>205.58515295309385</c:v>
                </c:pt>
                <c:pt idx="15" formatCode="_(* #,##0.0_);_(* \(#,##0.0\);_(* &quot;-&quot;??_);_(@_)">
                  <c:v>205.68073521246487</c:v>
                </c:pt>
                <c:pt idx="16" formatCode="_(* #,##0.0_);_(* \(#,##0.0\);_(* &quot;-&quot;??_);_(@_)">
                  <c:v>186.27476703599118</c:v>
                </c:pt>
                <c:pt idx="17" formatCode="_(* #,##0.0_);_(* \(#,##0.0\);_(* &quot;-&quot;??_);_(@_)">
                  <c:v>188.03935519300788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336576"/>
        <c:axId val="77338112"/>
      </c:barChart>
      <c:lineChart>
        <c:grouping val="standard"/>
        <c:varyColors val="0"/>
        <c:ser>
          <c:idx val="1"/>
          <c:order val="2"/>
          <c:tx>
            <c:strRef>
              <c:f>'Ch5 expenditure v allowance'!$D$48</c:f>
              <c:strCache>
                <c:ptCount val="1"/>
                <c:pt idx="0">
                  <c:v>Allowances</c:v>
                </c:pt>
              </c:strCache>
            </c:strRef>
          </c:tx>
          <c:spPr>
            <a:ln w="63500" cmpd="sng">
              <a:solidFill>
                <a:schemeClr val="accent4">
                  <a:lumMod val="75000"/>
                </a:schemeClr>
              </a:solidFill>
              <a:prstDash val="solid"/>
            </a:ln>
          </c:spPr>
          <c:marker>
            <c:symbol val="none"/>
          </c:marker>
          <c:dPt>
            <c:idx val="5"/>
            <c:bubble3D val="0"/>
          </c:dPt>
          <c:dPt>
            <c:idx val="10"/>
            <c:bubble3D val="0"/>
          </c:dPt>
          <c:cat>
            <c:multiLvlStrRef>
              <c:f>'Ch5 expenditure v allowance'!$F$49:$W$50</c:f>
              <c:multiLvlStrCache>
                <c:ptCount val="18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2023</c:v>
                  </c:pt>
                </c:lvl>
                <c:lvl>
                  <c:pt idx="0">
                    <c:v>DR4</c:v>
                  </c:pt>
                  <c:pt idx="5">
                    <c:v>DR5</c:v>
                  </c:pt>
                  <c:pt idx="10">
                    <c:v>ED1</c:v>
                  </c:pt>
                </c:lvl>
              </c:multiLvlStrCache>
            </c:multiLvlStrRef>
          </c:cat>
          <c:val>
            <c:numRef>
              <c:f>'Ch5 expenditure v allowance'!$F$58:$W$58</c:f>
              <c:numCache>
                <c:formatCode>_(* #,##0.0_);_(* \(#,##0.0\);_(* "-"??_);_(@_)</c:formatCode>
                <c:ptCount val="18"/>
                <c:pt idx="0">
                  <c:v>264.4652840860013</c:v>
                </c:pt>
                <c:pt idx="1">
                  <c:v>267.97278122242039</c:v>
                </c:pt>
                <c:pt idx="2">
                  <c:v>270.16496693268238</c:v>
                </c:pt>
                <c:pt idx="3">
                  <c:v>269.28809264857756</c:v>
                </c:pt>
                <c:pt idx="4">
                  <c:v>268.26507265045535</c:v>
                </c:pt>
                <c:pt idx="5">
                  <c:v>256.13354704418117</c:v>
                </c:pt>
                <c:pt idx="6">
                  <c:v>257.94430390302853</c:v>
                </c:pt>
                <c:pt idx="7">
                  <c:v>251.41887421568777</c:v>
                </c:pt>
                <c:pt idx="8">
                  <c:v>231.42376151646639</c:v>
                </c:pt>
                <c:pt idx="9">
                  <c:v>230.97695384708805</c:v>
                </c:pt>
                <c:pt idx="10">
                  <c:v>262.10101046678136</c:v>
                </c:pt>
                <c:pt idx="11">
                  <c:v>257.51177089611127</c:v>
                </c:pt>
                <c:pt idx="12">
                  <c:v>244.698388510504</c:v>
                </c:pt>
                <c:pt idx="13">
                  <c:v>234.98548826065246</c:v>
                </c:pt>
                <c:pt idx="14">
                  <c:v>239.07687729987526</c:v>
                </c:pt>
                <c:pt idx="15">
                  <c:v>226.91258296395543</c:v>
                </c:pt>
                <c:pt idx="16">
                  <c:v>211.05304812046396</c:v>
                </c:pt>
                <c:pt idx="17">
                  <c:v>200.55431579200041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336576"/>
        <c:axId val="77338112"/>
      </c:lineChart>
      <c:catAx>
        <c:axId val="7733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 algn="ctr">
              <a:defRPr lang="en-GB"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/>
          </a:p>
        </c:txPr>
        <c:crossAx val="77338112"/>
        <c:crosses val="autoZero"/>
        <c:auto val="1"/>
        <c:lblAlgn val="ctr"/>
        <c:lblOffset val="100"/>
        <c:noMultiLvlLbl val="0"/>
      </c:catAx>
      <c:valAx>
        <c:axId val="77338112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none"/>
        <c:minorTickMark val="none"/>
        <c:tickLblPos val="nextTo"/>
        <c:txPr>
          <a:bodyPr/>
          <a:lstStyle/>
          <a:p>
            <a:pPr algn="ctr">
              <a:defRPr lang="en-GB"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/>
          </a:p>
        </c:txPr>
        <c:crossAx val="77336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98396028218591"/>
          <c:y val="0.14273628858676402"/>
          <c:w val="0.15421116586670877"/>
          <c:h val="0.26429038498215407"/>
        </c:manualLayout>
      </c:layout>
      <c:overlay val="0"/>
      <c:txPr>
        <a:bodyPr/>
        <a:lstStyle/>
        <a:p>
          <a:pPr>
            <a:defRPr lang="en-GB"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baseline="0"/>
              <a:t>SPN - </a:t>
            </a:r>
            <a:r>
              <a:rPr lang="en-GB"/>
              <a:t>Totex Forecasts,</a:t>
            </a:r>
            <a:r>
              <a:rPr lang="en-GB" baseline="0"/>
              <a:t> Allowances, and Actuals (2015/16)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'Ch5 expenditure v allowance'!$D$92</c:f>
              <c:strCache>
                <c:ptCount val="1"/>
                <c:pt idx="0">
                  <c:v>Actual/Forecast</c:v>
                </c:pt>
              </c:strCache>
            </c:strRef>
          </c:tx>
          <c:spPr>
            <a:solidFill>
              <a:schemeClr val="tx2"/>
            </a:solidFill>
            <a:ln w="63500" cmpd="thinThick">
              <a:noFill/>
              <a:prstDash val="lgDashDotDot"/>
            </a:ln>
          </c:spPr>
          <c:invertIfNegative val="0"/>
          <c:val>
            <c:numRef>
              <c:f>'Ch5 expenditure v allowance'!$F$103:$W$103</c:f>
              <c:numCache>
                <c:formatCode>_(* #,##0.0_);_(* \(#,##0.0\);_(* "-"??_);_(@_)</c:formatCode>
                <c:ptCount val="18"/>
                <c:pt idx="0">
                  <c:v>201.85837992888813</c:v>
                </c:pt>
                <c:pt idx="1">
                  <c:v>164.0488004474451</c:v>
                </c:pt>
                <c:pt idx="2">
                  <c:v>200.3658965283048</c:v>
                </c:pt>
                <c:pt idx="3">
                  <c:v>252.66190465370724</c:v>
                </c:pt>
                <c:pt idx="4">
                  <c:v>276.5126597623385</c:v>
                </c:pt>
                <c:pt idx="5">
                  <c:v>255.28586674848808</c:v>
                </c:pt>
                <c:pt idx="6">
                  <c:v>233.26103786611668</c:v>
                </c:pt>
                <c:pt idx="7">
                  <c:v>227.34863898908807</c:v>
                </c:pt>
                <c:pt idx="8">
                  <c:v>244.15136187151199</c:v>
                </c:pt>
                <c:pt idx="9">
                  <c:v>195.90426327932201</c:v>
                </c:pt>
                <c:pt idx="10">
                  <c:v>172.97239217491892</c:v>
                </c:pt>
                <c:pt idx="11">
                  <c:v>183.62599450708902</c:v>
                </c:pt>
                <c:pt idx="12">
                  <c:v>206.49374286574377</c:v>
                </c:pt>
                <c:pt idx="13">
                  <c:v>204.30991527091624</c:v>
                </c:pt>
                <c:pt idx="14">
                  <c:v>195.44818983954082</c:v>
                </c:pt>
                <c:pt idx="15">
                  <c:v>201.29164128149174</c:v>
                </c:pt>
                <c:pt idx="16">
                  <c:v>194.88760618353865</c:v>
                </c:pt>
                <c:pt idx="17">
                  <c:v>184.06844944730858</c:v>
                </c:pt>
              </c:numCache>
            </c:numRef>
          </c:val>
        </c:ser>
        <c:ser>
          <c:idx val="4"/>
          <c:order val="1"/>
          <c:tx>
            <c:strRef>
              <c:f>'Ch5 expenditure v allowance'!$D$70</c:f>
              <c:strCache>
                <c:ptCount val="1"/>
                <c:pt idx="0">
                  <c:v>Forecast - DNOs latest forecast July 2016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63500">
              <a:noFill/>
              <a:prstDash val="sysDot"/>
            </a:ln>
          </c:spPr>
          <c:invertIfNegative val="0"/>
          <c:val>
            <c:numRef>
              <c:f>'Ch5 expenditure v allowance'!$F$81:$W$81</c:f>
              <c:numCache>
                <c:formatCode>General</c:formatCode>
                <c:ptCount val="18"/>
                <c:pt idx="11" formatCode="_(* #,##0.0_);_(* \(#,##0.0\);_(* &quot;-&quot;??_);_(@_)">
                  <c:v>183.62599450708902</c:v>
                </c:pt>
                <c:pt idx="12" formatCode="_(* #,##0.0_);_(* \(#,##0.0\);_(* &quot;-&quot;??_);_(@_)">
                  <c:v>206.49374286574377</c:v>
                </c:pt>
                <c:pt idx="13" formatCode="_(* #,##0.0_);_(* \(#,##0.0\);_(* &quot;-&quot;??_);_(@_)">
                  <c:v>204.30991527091624</c:v>
                </c:pt>
                <c:pt idx="14" formatCode="_(* #,##0.0_);_(* \(#,##0.0\);_(* &quot;-&quot;??_);_(@_)">
                  <c:v>195.44818983954082</c:v>
                </c:pt>
                <c:pt idx="15" formatCode="_(* #,##0.0_);_(* \(#,##0.0\);_(* &quot;-&quot;??_);_(@_)">
                  <c:v>201.29164128149174</c:v>
                </c:pt>
                <c:pt idx="16" formatCode="_(* #,##0.0_);_(* \(#,##0.0\);_(* &quot;-&quot;??_);_(@_)">
                  <c:v>194.88760618353865</c:v>
                </c:pt>
                <c:pt idx="17" formatCode="_(* #,##0.0_);_(* \(#,##0.0\);_(* &quot;-&quot;??_);_(@_)">
                  <c:v>184.06844944730858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380992"/>
        <c:axId val="77382784"/>
      </c:barChart>
      <c:lineChart>
        <c:grouping val="standard"/>
        <c:varyColors val="0"/>
        <c:ser>
          <c:idx val="1"/>
          <c:order val="2"/>
          <c:tx>
            <c:strRef>
              <c:f>'Ch5 expenditure v allowance'!$D$48</c:f>
              <c:strCache>
                <c:ptCount val="1"/>
                <c:pt idx="0">
                  <c:v>Allowances</c:v>
                </c:pt>
              </c:strCache>
            </c:strRef>
          </c:tx>
          <c:spPr>
            <a:ln w="63500" cmpd="sng">
              <a:solidFill>
                <a:schemeClr val="accent4">
                  <a:lumMod val="75000"/>
                </a:schemeClr>
              </a:solidFill>
              <a:prstDash val="solid"/>
            </a:ln>
          </c:spPr>
          <c:marker>
            <c:symbol val="none"/>
          </c:marker>
          <c:dPt>
            <c:idx val="5"/>
            <c:bubble3D val="0"/>
          </c:dPt>
          <c:dPt>
            <c:idx val="10"/>
            <c:bubble3D val="0"/>
          </c:dPt>
          <c:cat>
            <c:multiLvlStrRef>
              <c:f>'Ch5 expenditure v allowance'!$F$49:$W$50</c:f>
              <c:multiLvlStrCache>
                <c:ptCount val="18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2023</c:v>
                  </c:pt>
                </c:lvl>
                <c:lvl>
                  <c:pt idx="0">
                    <c:v>DR4</c:v>
                  </c:pt>
                  <c:pt idx="5">
                    <c:v>DR5</c:v>
                  </c:pt>
                  <c:pt idx="10">
                    <c:v>ED1</c:v>
                  </c:pt>
                </c:lvl>
              </c:multiLvlStrCache>
            </c:multiLvlStrRef>
          </c:cat>
          <c:val>
            <c:numRef>
              <c:f>'Ch5 expenditure v allowance'!$F$59:$W$59</c:f>
              <c:numCache>
                <c:formatCode>_(* #,##0.0_);_(* \(#,##0.0\);_(* "-"??_);_(@_)</c:formatCode>
                <c:ptCount val="18"/>
                <c:pt idx="0">
                  <c:v>271.91871550089189</c:v>
                </c:pt>
                <c:pt idx="1">
                  <c:v>265.63444979814096</c:v>
                </c:pt>
                <c:pt idx="2">
                  <c:v>259.64247552342499</c:v>
                </c:pt>
                <c:pt idx="3">
                  <c:v>255.98883267298842</c:v>
                </c:pt>
                <c:pt idx="4">
                  <c:v>249.55842125622002</c:v>
                </c:pt>
                <c:pt idx="5">
                  <c:v>256.05452554490262</c:v>
                </c:pt>
                <c:pt idx="6">
                  <c:v>261.18105944236345</c:v>
                </c:pt>
                <c:pt idx="7">
                  <c:v>250.9785239072051</c:v>
                </c:pt>
                <c:pt idx="8">
                  <c:v>248.83452558368177</c:v>
                </c:pt>
                <c:pt idx="9">
                  <c:v>261.32274179215659</c:v>
                </c:pt>
                <c:pt idx="10">
                  <c:v>236.33963068743907</c:v>
                </c:pt>
                <c:pt idx="11">
                  <c:v>258.80040871540513</c:v>
                </c:pt>
                <c:pt idx="12">
                  <c:v>244.49170095455176</c:v>
                </c:pt>
                <c:pt idx="13">
                  <c:v>231.51699240105222</c:v>
                </c:pt>
                <c:pt idx="14">
                  <c:v>221.45040037056111</c:v>
                </c:pt>
                <c:pt idx="15">
                  <c:v>214.31952701604382</c:v>
                </c:pt>
                <c:pt idx="16">
                  <c:v>213.39276873947409</c:v>
                </c:pt>
                <c:pt idx="17">
                  <c:v>205.59595394348779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380992"/>
        <c:axId val="77382784"/>
      </c:lineChart>
      <c:catAx>
        <c:axId val="7738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 algn="ctr">
              <a:defRPr lang="en-GB"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/>
          </a:p>
        </c:txPr>
        <c:crossAx val="77382784"/>
        <c:crosses val="autoZero"/>
        <c:auto val="1"/>
        <c:lblAlgn val="ctr"/>
        <c:lblOffset val="100"/>
        <c:noMultiLvlLbl val="0"/>
      </c:catAx>
      <c:valAx>
        <c:axId val="77382784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none"/>
        <c:minorTickMark val="none"/>
        <c:tickLblPos val="nextTo"/>
        <c:txPr>
          <a:bodyPr/>
          <a:lstStyle/>
          <a:p>
            <a:pPr algn="ctr">
              <a:defRPr lang="en-GB"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/>
          </a:p>
        </c:txPr>
        <c:crossAx val="77380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11027609894377"/>
          <c:y val="0.15552770265414806"/>
          <c:w val="0.15294803615927827"/>
          <c:h val="0.24709634464819774"/>
        </c:manualLayout>
      </c:layout>
      <c:overlay val="0"/>
      <c:txPr>
        <a:bodyPr/>
        <a:lstStyle/>
        <a:p>
          <a:pPr algn="ctr">
            <a:defRPr lang="en-GB"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baseline="0"/>
              <a:t>EPN - </a:t>
            </a:r>
            <a:r>
              <a:rPr lang="en-GB"/>
              <a:t>Totex Forecasts,</a:t>
            </a:r>
            <a:r>
              <a:rPr lang="en-GB" baseline="0"/>
              <a:t> Allowances, and Actuals (2015/16)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'Ch5 expenditure v allowance'!$D$92</c:f>
              <c:strCache>
                <c:ptCount val="1"/>
                <c:pt idx="0">
                  <c:v>Actual/Forecast</c:v>
                </c:pt>
              </c:strCache>
            </c:strRef>
          </c:tx>
          <c:spPr>
            <a:solidFill>
              <a:schemeClr val="tx2"/>
            </a:solidFill>
            <a:ln w="63500" cmpd="thinThick">
              <a:noFill/>
              <a:prstDash val="lgDashDotDot"/>
            </a:ln>
          </c:spPr>
          <c:invertIfNegative val="0"/>
          <c:val>
            <c:numRef>
              <c:f>'Ch5 expenditure v allowance'!$F$104:$W$104</c:f>
              <c:numCache>
                <c:formatCode>_(* #,##0.0_);_(* \(#,##0.0\);_(* "-"??_);_(@_)</c:formatCode>
                <c:ptCount val="18"/>
                <c:pt idx="0">
                  <c:v>263.42332020294822</c:v>
                </c:pt>
                <c:pt idx="1">
                  <c:v>290.03927418001666</c:v>
                </c:pt>
                <c:pt idx="2">
                  <c:v>358.07164252327095</c:v>
                </c:pt>
                <c:pt idx="3">
                  <c:v>408.31253764770111</c:v>
                </c:pt>
                <c:pt idx="4">
                  <c:v>439.26154960031022</c:v>
                </c:pt>
                <c:pt idx="5">
                  <c:v>385.43865267474843</c:v>
                </c:pt>
                <c:pt idx="6">
                  <c:v>339.01459683767513</c:v>
                </c:pt>
                <c:pt idx="7">
                  <c:v>327.50795373191283</c:v>
                </c:pt>
                <c:pt idx="8">
                  <c:v>387.18859674128367</c:v>
                </c:pt>
                <c:pt idx="9">
                  <c:v>366.69422091812191</c:v>
                </c:pt>
                <c:pt idx="10">
                  <c:v>280.86781134050881</c:v>
                </c:pt>
                <c:pt idx="11">
                  <c:v>285.64396532214084</c:v>
                </c:pt>
                <c:pt idx="12">
                  <c:v>295.71955715746782</c:v>
                </c:pt>
                <c:pt idx="13">
                  <c:v>294.67620651351967</c:v>
                </c:pt>
                <c:pt idx="14">
                  <c:v>299.69574327151025</c:v>
                </c:pt>
                <c:pt idx="15">
                  <c:v>288.50027162850199</c:v>
                </c:pt>
                <c:pt idx="16">
                  <c:v>282.73491234046571</c:v>
                </c:pt>
                <c:pt idx="17">
                  <c:v>277.96714235498786</c:v>
                </c:pt>
              </c:numCache>
            </c:numRef>
          </c:val>
        </c:ser>
        <c:ser>
          <c:idx val="4"/>
          <c:order val="1"/>
          <c:tx>
            <c:strRef>
              <c:f>'Ch5 expenditure v allowance'!$D$70</c:f>
              <c:strCache>
                <c:ptCount val="1"/>
                <c:pt idx="0">
                  <c:v>Forecast - DNOs latest forecast July 2016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63500">
              <a:noFill/>
              <a:prstDash val="sysDot"/>
            </a:ln>
          </c:spPr>
          <c:invertIfNegative val="0"/>
          <c:val>
            <c:numRef>
              <c:f>'Ch5 expenditure v allowance'!$F$82:$W$82</c:f>
              <c:numCache>
                <c:formatCode>General</c:formatCode>
                <c:ptCount val="18"/>
                <c:pt idx="11" formatCode="_(* #,##0.0_);_(* \(#,##0.0\);_(* &quot;-&quot;??_);_(@_)">
                  <c:v>285.64396532214084</c:v>
                </c:pt>
                <c:pt idx="12" formatCode="_(* #,##0.0_);_(* \(#,##0.0\);_(* &quot;-&quot;??_);_(@_)">
                  <c:v>295.71955715746782</c:v>
                </c:pt>
                <c:pt idx="13" formatCode="_(* #,##0.0_);_(* \(#,##0.0\);_(* &quot;-&quot;??_);_(@_)">
                  <c:v>294.67620651351967</c:v>
                </c:pt>
                <c:pt idx="14" formatCode="_(* #,##0.0_);_(* \(#,##0.0\);_(* &quot;-&quot;??_);_(@_)">
                  <c:v>299.69574327151025</c:v>
                </c:pt>
                <c:pt idx="15" formatCode="_(* #,##0.0_);_(* \(#,##0.0\);_(* &quot;-&quot;??_);_(@_)">
                  <c:v>288.50027162850199</c:v>
                </c:pt>
                <c:pt idx="16" formatCode="_(* #,##0.0_);_(* \(#,##0.0\);_(* &quot;-&quot;??_);_(@_)">
                  <c:v>282.73491234046571</c:v>
                </c:pt>
                <c:pt idx="17" formatCode="_(* #,##0.0_);_(* \(#,##0.0\);_(* &quot;-&quot;??_);_(@_)">
                  <c:v>277.96714235498786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598912"/>
        <c:axId val="82604800"/>
      </c:barChart>
      <c:lineChart>
        <c:grouping val="standard"/>
        <c:varyColors val="0"/>
        <c:ser>
          <c:idx val="1"/>
          <c:order val="2"/>
          <c:tx>
            <c:strRef>
              <c:f>'Ch5 expenditure v allowance'!$D$48</c:f>
              <c:strCache>
                <c:ptCount val="1"/>
                <c:pt idx="0">
                  <c:v>Allowances</c:v>
                </c:pt>
              </c:strCache>
            </c:strRef>
          </c:tx>
          <c:spPr>
            <a:ln w="63500" cmpd="sng">
              <a:solidFill>
                <a:schemeClr val="accent4">
                  <a:lumMod val="75000"/>
                </a:schemeClr>
              </a:solidFill>
              <a:prstDash val="solid"/>
            </a:ln>
          </c:spPr>
          <c:marker>
            <c:symbol val="none"/>
          </c:marker>
          <c:dPt>
            <c:idx val="5"/>
            <c:bubble3D val="0"/>
          </c:dPt>
          <c:dPt>
            <c:idx val="10"/>
            <c:bubble3D val="0"/>
          </c:dPt>
          <c:cat>
            <c:multiLvlStrRef>
              <c:f>'Ch5 expenditure v allowance'!$F$49:$W$50</c:f>
              <c:multiLvlStrCache>
                <c:ptCount val="18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2023</c:v>
                  </c:pt>
                </c:lvl>
                <c:lvl>
                  <c:pt idx="0">
                    <c:v>DR4</c:v>
                  </c:pt>
                  <c:pt idx="5">
                    <c:v>DR5</c:v>
                  </c:pt>
                  <c:pt idx="10">
                    <c:v>ED1</c:v>
                  </c:pt>
                </c:lvl>
              </c:multiLvlStrCache>
            </c:multiLvlStrRef>
          </c:cat>
          <c:val>
            <c:numRef>
              <c:f>'Ch5 expenditure v allowance'!$F$60:$W$60</c:f>
              <c:numCache>
                <c:formatCode>_(* #,##0.0_);_(* \(#,##0.0\);_(* "-"??_);_(@_)</c:formatCode>
                <c:ptCount val="18"/>
                <c:pt idx="0">
                  <c:v>374.57146502675795</c:v>
                </c:pt>
                <c:pt idx="1">
                  <c:v>375.30219359684537</c:v>
                </c:pt>
                <c:pt idx="2">
                  <c:v>373.98688217068815</c:v>
                </c:pt>
                <c:pt idx="3">
                  <c:v>372.67157074453098</c:v>
                </c:pt>
                <c:pt idx="4">
                  <c:v>371.50240503239127</c:v>
                </c:pt>
                <c:pt idx="5">
                  <c:v>380.37150426013261</c:v>
                </c:pt>
                <c:pt idx="6">
                  <c:v>364.3996062075085</c:v>
                </c:pt>
                <c:pt idx="7">
                  <c:v>356.01032240038319</c:v>
                </c:pt>
                <c:pt idx="8">
                  <c:v>355.32998341068975</c:v>
                </c:pt>
                <c:pt idx="9">
                  <c:v>369.16891315707903</c:v>
                </c:pt>
                <c:pt idx="10">
                  <c:v>352.95053638003623</c:v>
                </c:pt>
                <c:pt idx="11">
                  <c:v>363.02756471689281</c:v>
                </c:pt>
                <c:pt idx="12">
                  <c:v>345.85086902268165</c:v>
                </c:pt>
                <c:pt idx="13">
                  <c:v>342.23713666748881</c:v>
                </c:pt>
                <c:pt idx="14">
                  <c:v>338.49059822231595</c:v>
                </c:pt>
                <c:pt idx="15">
                  <c:v>323.95386006316835</c:v>
                </c:pt>
                <c:pt idx="16">
                  <c:v>319.61811479004007</c:v>
                </c:pt>
                <c:pt idx="17">
                  <c:v>303.71728660908536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598912"/>
        <c:axId val="82604800"/>
      </c:lineChart>
      <c:catAx>
        <c:axId val="8259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 algn="ctr">
              <a:defRPr lang="en-GB"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/>
          </a:p>
        </c:txPr>
        <c:crossAx val="82604800"/>
        <c:crosses val="autoZero"/>
        <c:auto val="1"/>
        <c:lblAlgn val="ctr"/>
        <c:lblOffset val="100"/>
        <c:noMultiLvlLbl val="0"/>
      </c:catAx>
      <c:valAx>
        <c:axId val="82604800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none"/>
        <c:minorTickMark val="none"/>
        <c:tickLblPos val="nextTo"/>
        <c:txPr>
          <a:bodyPr/>
          <a:lstStyle/>
          <a:p>
            <a:pPr algn="ctr">
              <a:defRPr lang="en-GB"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/>
          </a:p>
        </c:txPr>
        <c:crossAx val="82598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833452400219499"/>
          <c:y val="0.15547946135082744"/>
          <c:w val="0.15571627314652092"/>
          <c:h val="0.24694950185664921"/>
        </c:manualLayout>
      </c:layout>
      <c:overlay val="0"/>
      <c:txPr>
        <a:bodyPr/>
        <a:lstStyle/>
        <a:p>
          <a:pPr algn="ctr">
            <a:defRPr lang="en-GB"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baseline="0"/>
              <a:t>SPD - </a:t>
            </a:r>
            <a:r>
              <a:rPr lang="en-GB"/>
              <a:t>Totex Forecasts,</a:t>
            </a:r>
            <a:r>
              <a:rPr lang="en-GB" baseline="0"/>
              <a:t> Allowances, and Actuals (2015/16)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'Ch5 expenditure v allowance'!$D$92</c:f>
              <c:strCache>
                <c:ptCount val="1"/>
                <c:pt idx="0">
                  <c:v>Actual/Forecast</c:v>
                </c:pt>
              </c:strCache>
            </c:strRef>
          </c:tx>
          <c:spPr>
            <a:solidFill>
              <a:schemeClr val="tx2"/>
            </a:solidFill>
            <a:ln w="63500" cmpd="thinThick">
              <a:noFill/>
              <a:prstDash val="lgDashDotDot"/>
            </a:ln>
          </c:spPr>
          <c:invertIfNegative val="0"/>
          <c:val>
            <c:numRef>
              <c:f>'Ch5 expenditure v allowance'!$F$105:$W$105</c:f>
              <c:numCache>
                <c:formatCode>_(* #,##0.0_);_(* \(#,##0.0\);_(* "-"??_);_(@_)</c:formatCode>
                <c:ptCount val="18"/>
                <c:pt idx="0">
                  <c:v>177.08130999889258</c:v>
                </c:pt>
                <c:pt idx="1">
                  <c:v>199.00622856779148</c:v>
                </c:pt>
                <c:pt idx="2">
                  <c:v>200.17569115000433</c:v>
                </c:pt>
                <c:pt idx="3">
                  <c:v>197.65816421522612</c:v>
                </c:pt>
                <c:pt idx="4">
                  <c:v>171.55220329882923</c:v>
                </c:pt>
                <c:pt idx="5">
                  <c:v>187.75777592630971</c:v>
                </c:pt>
                <c:pt idx="6">
                  <c:v>210.76424450703578</c:v>
                </c:pt>
                <c:pt idx="7">
                  <c:v>197.87525197764026</c:v>
                </c:pt>
                <c:pt idx="8">
                  <c:v>225.15069535612815</c:v>
                </c:pt>
                <c:pt idx="9">
                  <c:v>222.122903977834</c:v>
                </c:pt>
                <c:pt idx="10">
                  <c:v>191.78854429598954</c:v>
                </c:pt>
                <c:pt idx="11">
                  <c:v>217.69958525098696</c:v>
                </c:pt>
                <c:pt idx="12">
                  <c:v>235.22494642027124</c:v>
                </c:pt>
                <c:pt idx="13">
                  <c:v>215.40742988995962</c:v>
                </c:pt>
                <c:pt idx="14">
                  <c:v>197.18497539115188</c:v>
                </c:pt>
                <c:pt idx="15">
                  <c:v>194.41422442449075</c:v>
                </c:pt>
                <c:pt idx="16">
                  <c:v>177.59503798416023</c:v>
                </c:pt>
                <c:pt idx="17">
                  <c:v>173.34364222448093</c:v>
                </c:pt>
              </c:numCache>
            </c:numRef>
          </c:val>
        </c:ser>
        <c:ser>
          <c:idx val="4"/>
          <c:order val="1"/>
          <c:tx>
            <c:strRef>
              <c:f>'Ch5 expenditure v allowance'!$D$70</c:f>
              <c:strCache>
                <c:ptCount val="1"/>
                <c:pt idx="0">
                  <c:v>Forecast - DNOs latest forecast July 2016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63500">
              <a:noFill/>
              <a:prstDash val="sysDot"/>
            </a:ln>
          </c:spPr>
          <c:invertIfNegative val="0"/>
          <c:val>
            <c:numRef>
              <c:f>'Ch5 expenditure v allowance'!$F$83:$W$83</c:f>
              <c:numCache>
                <c:formatCode>General</c:formatCode>
                <c:ptCount val="18"/>
                <c:pt idx="11" formatCode="_(* #,##0.0_);_(* \(#,##0.0\);_(* &quot;-&quot;??_);_(@_)">
                  <c:v>217.69958525098696</c:v>
                </c:pt>
                <c:pt idx="12" formatCode="_(* #,##0.0_);_(* \(#,##0.0\);_(* &quot;-&quot;??_);_(@_)">
                  <c:v>235.22494642027124</c:v>
                </c:pt>
                <c:pt idx="13" formatCode="_(* #,##0.0_);_(* \(#,##0.0\);_(* &quot;-&quot;??_);_(@_)">
                  <c:v>215.40742988995962</c:v>
                </c:pt>
                <c:pt idx="14" formatCode="_(* #,##0.0_);_(* \(#,##0.0\);_(* &quot;-&quot;??_);_(@_)">
                  <c:v>197.18497539115188</c:v>
                </c:pt>
                <c:pt idx="15" formatCode="_(* #,##0.0_);_(* \(#,##0.0\);_(* &quot;-&quot;??_);_(@_)">
                  <c:v>194.41422442449075</c:v>
                </c:pt>
                <c:pt idx="16" formatCode="_(* #,##0.0_);_(* \(#,##0.0\);_(* &quot;-&quot;??_);_(@_)">
                  <c:v>177.59503798416023</c:v>
                </c:pt>
                <c:pt idx="17" formatCode="_(* #,##0.0_);_(* \(#,##0.0\);_(* &quot;-&quot;??_);_(@_)">
                  <c:v>173.34364222448093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639488"/>
        <c:axId val="82514304"/>
      </c:barChart>
      <c:lineChart>
        <c:grouping val="standard"/>
        <c:varyColors val="0"/>
        <c:ser>
          <c:idx val="1"/>
          <c:order val="2"/>
          <c:tx>
            <c:strRef>
              <c:f>'Ch5 expenditure v allowance'!$D$48</c:f>
              <c:strCache>
                <c:ptCount val="1"/>
                <c:pt idx="0">
                  <c:v>Allowances</c:v>
                </c:pt>
              </c:strCache>
            </c:strRef>
          </c:tx>
          <c:spPr>
            <a:ln w="63500" cmpd="sng">
              <a:solidFill>
                <a:schemeClr val="accent4">
                  <a:lumMod val="75000"/>
                </a:schemeClr>
              </a:solidFill>
              <a:prstDash val="solid"/>
            </a:ln>
          </c:spPr>
          <c:marker>
            <c:symbol val="none"/>
          </c:marker>
          <c:dPt>
            <c:idx val="5"/>
            <c:bubble3D val="0"/>
          </c:dPt>
          <c:dPt>
            <c:idx val="10"/>
            <c:bubble3D val="0"/>
          </c:dPt>
          <c:cat>
            <c:multiLvlStrRef>
              <c:f>'Ch5 expenditure v allowance'!$F$49:$W$50</c:f>
              <c:multiLvlStrCache>
                <c:ptCount val="18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2023</c:v>
                  </c:pt>
                </c:lvl>
                <c:lvl>
                  <c:pt idx="0">
                    <c:v>DR4</c:v>
                  </c:pt>
                  <c:pt idx="5">
                    <c:v>DR5</c:v>
                  </c:pt>
                  <c:pt idx="10">
                    <c:v>ED1</c:v>
                  </c:pt>
                </c:lvl>
              </c:multiLvlStrCache>
            </c:multiLvlStrRef>
          </c:cat>
          <c:val>
            <c:numRef>
              <c:f>'Ch5 expenditure v allowance'!$F$61:$W$61</c:f>
              <c:numCache>
                <c:formatCode>_(* #,##0.0_);_(* \(#,##0.0\);_(* "-"??_);_(@_)</c:formatCode>
                <c:ptCount val="18"/>
                <c:pt idx="0">
                  <c:v>235.15576113979907</c:v>
                </c:pt>
                <c:pt idx="1">
                  <c:v>241.28657384283167</c:v>
                </c:pt>
                <c:pt idx="2">
                  <c:v>240.26355384470941</c:v>
                </c:pt>
                <c:pt idx="3">
                  <c:v>239.09438813256975</c:v>
                </c:pt>
                <c:pt idx="4">
                  <c:v>238.07136813444743</c:v>
                </c:pt>
                <c:pt idx="5">
                  <c:v>194.39413921039281</c:v>
                </c:pt>
                <c:pt idx="6">
                  <c:v>206.11261689654984</c:v>
                </c:pt>
                <c:pt idx="7">
                  <c:v>211.85361453542646</c:v>
                </c:pt>
                <c:pt idx="8">
                  <c:v>223.06771846653629</c:v>
                </c:pt>
                <c:pt idx="9">
                  <c:v>217.95813184158055</c:v>
                </c:pt>
                <c:pt idx="10">
                  <c:v>217.44923447319573</c:v>
                </c:pt>
                <c:pt idx="11">
                  <c:v>213.6290383796306</c:v>
                </c:pt>
                <c:pt idx="12">
                  <c:v>217.10415793751704</c:v>
                </c:pt>
                <c:pt idx="13">
                  <c:v>206.42944451557196</c:v>
                </c:pt>
                <c:pt idx="14">
                  <c:v>200.34933090821903</c:v>
                </c:pt>
                <c:pt idx="15">
                  <c:v>191.83315733065612</c:v>
                </c:pt>
                <c:pt idx="16">
                  <c:v>181.66898591043949</c:v>
                </c:pt>
                <c:pt idx="17">
                  <c:v>176.09186619673596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639488"/>
        <c:axId val="82514304"/>
      </c:lineChart>
      <c:catAx>
        <c:axId val="8263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 algn="ctr">
              <a:defRPr lang="en-GB"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/>
          </a:p>
        </c:txPr>
        <c:crossAx val="82514304"/>
        <c:crosses val="autoZero"/>
        <c:auto val="1"/>
        <c:lblAlgn val="ctr"/>
        <c:lblOffset val="100"/>
        <c:noMultiLvlLbl val="0"/>
      </c:catAx>
      <c:valAx>
        <c:axId val="82514304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none"/>
        <c:minorTickMark val="none"/>
        <c:tickLblPos val="nextTo"/>
        <c:txPr>
          <a:bodyPr/>
          <a:lstStyle/>
          <a:p>
            <a:pPr algn="ctr">
              <a:defRPr lang="en-GB"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/>
          </a:p>
        </c:txPr>
        <c:crossAx val="82639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833452400219499"/>
          <c:y val="0.15592090658008065"/>
          <c:w val="0.15848451013376361"/>
          <c:h val="0.25558836866877715"/>
        </c:manualLayout>
      </c:layout>
      <c:overlay val="0"/>
      <c:txPr>
        <a:bodyPr/>
        <a:lstStyle/>
        <a:p>
          <a:pPr algn="ctr">
            <a:defRPr lang="en-GB"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SPMW - Totex Forecasts, Allowances, and Actuals (2015/16)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'Ch5 expenditure v allowance'!$D$92</c:f>
              <c:strCache>
                <c:ptCount val="1"/>
                <c:pt idx="0">
                  <c:v>Actual/Forecast</c:v>
                </c:pt>
              </c:strCache>
            </c:strRef>
          </c:tx>
          <c:spPr>
            <a:solidFill>
              <a:schemeClr val="tx2"/>
            </a:solidFill>
            <a:ln w="63500" cmpd="thinThick">
              <a:noFill/>
              <a:prstDash val="lgDashDotDot"/>
            </a:ln>
          </c:spPr>
          <c:invertIfNegative val="0"/>
          <c:val>
            <c:numRef>
              <c:f>'Ch5 expenditure v allowance'!$F$106:$W$106</c:f>
              <c:numCache>
                <c:formatCode>_(* #,##0.0_);_(* \(#,##0.0\);_(* "-"??_);_(@_)</c:formatCode>
                <c:ptCount val="18"/>
                <c:pt idx="0">
                  <c:v>198.78708262847601</c:v>
                </c:pt>
                <c:pt idx="1">
                  <c:v>188.35628608789972</c:v>
                </c:pt>
                <c:pt idx="2">
                  <c:v>206.84248758111141</c:v>
                </c:pt>
                <c:pt idx="3">
                  <c:v>218.43517680456415</c:v>
                </c:pt>
                <c:pt idx="4">
                  <c:v>187.46077964563489</c:v>
                </c:pt>
                <c:pt idx="5">
                  <c:v>203.39648214567569</c:v>
                </c:pt>
                <c:pt idx="6">
                  <c:v>233.94768169994441</c:v>
                </c:pt>
                <c:pt idx="7">
                  <c:v>248.02505077374875</c:v>
                </c:pt>
                <c:pt idx="8">
                  <c:v>274.61041955139308</c:v>
                </c:pt>
                <c:pt idx="9">
                  <c:v>295.97517661141131</c:v>
                </c:pt>
                <c:pt idx="10">
                  <c:v>238.83323015617924</c:v>
                </c:pt>
                <c:pt idx="11">
                  <c:v>288.67210116351634</c:v>
                </c:pt>
                <c:pt idx="12">
                  <c:v>265.15064403102053</c:v>
                </c:pt>
                <c:pt idx="13">
                  <c:v>223.20398309867736</c:v>
                </c:pt>
                <c:pt idx="14">
                  <c:v>197.69439371962625</c:v>
                </c:pt>
                <c:pt idx="15">
                  <c:v>200.93516676719562</c:v>
                </c:pt>
                <c:pt idx="16">
                  <c:v>175.41183169421799</c:v>
                </c:pt>
                <c:pt idx="17">
                  <c:v>165.37555378474795</c:v>
                </c:pt>
              </c:numCache>
            </c:numRef>
          </c:val>
        </c:ser>
        <c:ser>
          <c:idx val="4"/>
          <c:order val="1"/>
          <c:tx>
            <c:strRef>
              <c:f>'Ch5 expenditure v allowance'!$D$70</c:f>
              <c:strCache>
                <c:ptCount val="1"/>
                <c:pt idx="0">
                  <c:v>Forecast - DNOs latest forecast July 2016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63500">
              <a:noFill/>
              <a:prstDash val="sysDot"/>
            </a:ln>
          </c:spPr>
          <c:invertIfNegative val="0"/>
          <c:val>
            <c:numRef>
              <c:f>'Ch5 expenditure v allowance'!$F$84:$W$84</c:f>
              <c:numCache>
                <c:formatCode>General</c:formatCode>
                <c:ptCount val="18"/>
                <c:pt idx="11" formatCode="_(* #,##0.0_);_(* \(#,##0.0\);_(* &quot;-&quot;??_);_(@_)">
                  <c:v>288.67210116351634</c:v>
                </c:pt>
                <c:pt idx="12" formatCode="_(* #,##0.0_);_(* \(#,##0.0\);_(* &quot;-&quot;??_);_(@_)">
                  <c:v>265.15064403102053</c:v>
                </c:pt>
                <c:pt idx="13" formatCode="_(* #,##0.0_);_(* \(#,##0.0\);_(* &quot;-&quot;??_);_(@_)">
                  <c:v>223.20398309867736</c:v>
                </c:pt>
                <c:pt idx="14" formatCode="_(* #,##0.0_);_(* \(#,##0.0\);_(* &quot;-&quot;??_);_(@_)">
                  <c:v>197.69439371962625</c:v>
                </c:pt>
                <c:pt idx="15" formatCode="_(* #,##0.0_);_(* \(#,##0.0\);_(* &quot;-&quot;??_);_(@_)">
                  <c:v>200.93516676719562</c:v>
                </c:pt>
                <c:pt idx="16" formatCode="_(* #,##0.0_);_(* \(#,##0.0\);_(* &quot;-&quot;??_);_(@_)">
                  <c:v>175.41183169421799</c:v>
                </c:pt>
                <c:pt idx="17" formatCode="_(* #,##0.0_);_(* \(#,##0.0\);_(* &quot;-&quot;??_);_(@_)">
                  <c:v>165.37555378474795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544896"/>
        <c:axId val="82554880"/>
      </c:barChart>
      <c:lineChart>
        <c:grouping val="standard"/>
        <c:varyColors val="0"/>
        <c:ser>
          <c:idx val="1"/>
          <c:order val="2"/>
          <c:tx>
            <c:strRef>
              <c:f>'Ch5 expenditure v allowance'!$D$48</c:f>
              <c:strCache>
                <c:ptCount val="1"/>
                <c:pt idx="0">
                  <c:v>Allowances</c:v>
                </c:pt>
              </c:strCache>
            </c:strRef>
          </c:tx>
          <c:spPr>
            <a:ln w="63500" cmpd="sng">
              <a:solidFill>
                <a:schemeClr val="accent4">
                  <a:lumMod val="75000"/>
                </a:schemeClr>
              </a:solidFill>
              <a:prstDash val="solid"/>
            </a:ln>
          </c:spPr>
          <c:marker>
            <c:symbol val="none"/>
          </c:marker>
          <c:dPt>
            <c:idx val="5"/>
            <c:bubble3D val="0"/>
          </c:dPt>
          <c:dPt>
            <c:idx val="10"/>
            <c:bubble3D val="0"/>
          </c:dPt>
          <c:cat>
            <c:multiLvlStrRef>
              <c:f>'Ch5 expenditure v allowance'!$F$49:$W$50</c:f>
              <c:multiLvlStrCache>
                <c:ptCount val="18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2023</c:v>
                  </c:pt>
                </c:lvl>
                <c:lvl>
                  <c:pt idx="0">
                    <c:v>DR4</c:v>
                  </c:pt>
                  <c:pt idx="5">
                    <c:v>DR5</c:v>
                  </c:pt>
                  <c:pt idx="10">
                    <c:v>ED1</c:v>
                  </c:pt>
                </c:lvl>
              </c:multiLvlStrCache>
            </c:multiLvlStrRef>
          </c:cat>
          <c:val>
            <c:numRef>
              <c:f>'Ch5 expenditure v allowance'!$F$62:$W$62</c:f>
              <c:numCache>
                <c:formatCode>_(* #,##0.0_);_(* \(#,##0.0\);_(* "-"??_);_(@_)</c:formatCode>
                <c:ptCount val="18"/>
                <c:pt idx="0">
                  <c:v>228.32344900948263</c:v>
                </c:pt>
                <c:pt idx="1">
                  <c:v>226.40528651300349</c:v>
                </c:pt>
                <c:pt idx="2">
                  <c:v>224.39304271312551</c:v>
                </c:pt>
                <c:pt idx="3">
                  <c:v>221.81996473570555</c:v>
                </c:pt>
                <c:pt idx="4">
                  <c:v>220.9430904516008</c:v>
                </c:pt>
                <c:pt idx="5">
                  <c:v>255.82345791621037</c:v>
                </c:pt>
                <c:pt idx="6">
                  <c:v>249.85660245147881</c:v>
                </c:pt>
                <c:pt idx="7">
                  <c:v>267.76275668943794</c:v>
                </c:pt>
                <c:pt idx="8">
                  <c:v>259.23584099224814</c:v>
                </c:pt>
                <c:pt idx="9">
                  <c:v>261.8430271936582</c:v>
                </c:pt>
                <c:pt idx="10">
                  <c:v>249.29334477909211</c:v>
                </c:pt>
                <c:pt idx="11">
                  <c:v>258.33780212377502</c:v>
                </c:pt>
                <c:pt idx="12">
                  <c:v>235.16969762731404</c:v>
                </c:pt>
                <c:pt idx="13">
                  <c:v>214.59577177997582</c:v>
                </c:pt>
                <c:pt idx="14">
                  <c:v>212.93175280005005</c:v>
                </c:pt>
                <c:pt idx="15">
                  <c:v>215.78740671518275</c:v>
                </c:pt>
                <c:pt idx="16">
                  <c:v>199.69478119388867</c:v>
                </c:pt>
                <c:pt idx="17">
                  <c:v>179.8230060473704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544896"/>
        <c:axId val="82554880"/>
      </c:lineChart>
      <c:catAx>
        <c:axId val="8254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 algn="ctr">
              <a:defRPr/>
            </a:pPr>
            <a:endParaRPr lang="en-US"/>
          </a:p>
        </c:txPr>
        <c:crossAx val="82554880"/>
        <c:crosses val="autoZero"/>
        <c:auto val="1"/>
        <c:lblAlgn val="ctr"/>
        <c:lblOffset val="100"/>
        <c:noMultiLvlLbl val="0"/>
      </c:catAx>
      <c:valAx>
        <c:axId val="82554880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none"/>
        <c:minorTickMark val="none"/>
        <c:tickLblPos val="nextTo"/>
        <c:crossAx val="82544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695038773849606"/>
          <c:y val="0.1238599365723391"/>
          <c:w val="0.15710040876184156"/>
          <c:h val="0.22458857309441746"/>
        </c:manualLayout>
      </c:layout>
      <c:overlay val="0"/>
      <c:txPr>
        <a:bodyPr/>
        <a:lstStyle/>
        <a:p>
          <a:pPr algn="ctr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 algn="ctr">
        <a:defRPr lang="en-GB" sz="900" b="0" i="0" u="none" strike="noStrike" kern="1200" baseline="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SSEH - Totex Forecasts, Allowances, and Actuals (2015/16)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'Ch5 expenditure v allowance'!$D$92</c:f>
              <c:strCache>
                <c:ptCount val="1"/>
                <c:pt idx="0">
                  <c:v>Actual/Forecast</c:v>
                </c:pt>
              </c:strCache>
            </c:strRef>
          </c:tx>
          <c:spPr>
            <a:solidFill>
              <a:schemeClr val="tx2"/>
            </a:solidFill>
            <a:ln w="63500" cmpd="thinThick">
              <a:noFill/>
              <a:prstDash val="lgDashDotDot"/>
            </a:ln>
          </c:spPr>
          <c:invertIfNegative val="0"/>
          <c:val>
            <c:numRef>
              <c:f>'Ch5 expenditure v allowance'!$F$107:$W$107</c:f>
              <c:numCache>
                <c:formatCode>_(* #,##0.0_);_(* \(#,##0.0\);_(* "-"??_);_(@_)</c:formatCode>
                <c:ptCount val="18"/>
                <c:pt idx="0">
                  <c:v>97.548804371965545</c:v>
                </c:pt>
                <c:pt idx="1">
                  <c:v>102.87753231754829</c:v>
                </c:pt>
                <c:pt idx="2">
                  <c:v>111.06563972673881</c:v>
                </c:pt>
                <c:pt idx="3">
                  <c:v>127.9190121214818</c:v>
                </c:pt>
                <c:pt idx="4">
                  <c:v>133.08754534874936</c:v>
                </c:pt>
                <c:pt idx="5">
                  <c:v>111.92247193729992</c:v>
                </c:pt>
                <c:pt idx="6">
                  <c:v>134.51638852287493</c:v>
                </c:pt>
                <c:pt idx="7">
                  <c:v>132.63915708061714</c:v>
                </c:pt>
                <c:pt idx="8">
                  <c:v>127.4813668838474</c:v>
                </c:pt>
                <c:pt idx="9">
                  <c:v>130.76683234121256</c:v>
                </c:pt>
                <c:pt idx="10">
                  <c:v>150.74225295237716</c:v>
                </c:pt>
                <c:pt idx="11">
                  <c:v>139.09944346218907</c:v>
                </c:pt>
                <c:pt idx="12">
                  <c:v>141.20847717271999</c:v>
                </c:pt>
                <c:pt idx="13">
                  <c:v>141.31566781115714</c:v>
                </c:pt>
                <c:pt idx="14">
                  <c:v>141.89341680667027</c:v>
                </c:pt>
                <c:pt idx="15">
                  <c:v>140.11305079464674</c:v>
                </c:pt>
                <c:pt idx="16">
                  <c:v>142.74084082199371</c:v>
                </c:pt>
                <c:pt idx="17">
                  <c:v>137.98760742540586</c:v>
                </c:pt>
              </c:numCache>
            </c:numRef>
          </c:val>
        </c:ser>
        <c:ser>
          <c:idx val="4"/>
          <c:order val="1"/>
          <c:tx>
            <c:strRef>
              <c:f>'Ch5 expenditure v allowance'!$D$70</c:f>
              <c:strCache>
                <c:ptCount val="1"/>
                <c:pt idx="0">
                  <c:v>Forecast - DNOs latest forecast July 2016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63500">
              <a:noFill/>
              <a:prstDash val="sysDot"/>
            </a:ln>
          </c:spPr>
          <c:invertIfNegative val="0"/>
          <c:val>
            <c:numRef>
              <c:f>'Ch5 expenditure v allowance'!$F$85:$W$85</c:f>
              <c:numCache>
                <c:formatCode>General</c:formatCode>
                <c:ptCount val="18"/>
                <c:pt idx="11" formatCode="_(* #,##0.0_);_(* \(#,##0.0\);_(* &quot;-&quot;??_);_(@_)">
                  <c:v>139.09944346218907</c:v>
                </c:pt>
                <c:pt idx="12" formatCode="_(* #,##0.0_);_(* \(#,##0.0\);_(* &quot;-&quot;??_);_(@_)">
                  <c:v>141.20847717271999</c:v>
                </c:pt>
                <c:pt idx="13" formatCode="_(* #,##0.0_);_(* \(#,##0.0\);_(* &quot;-&quot;??_);_(@_)">
                  <c:v>141.31566781115714</c:v>
                </c:pt>
                <c:pt idx="14" formatCode="_(* #,##0.0_);_(* \(#,##0.0\);_(* &quot;-&quot;??_);_(@_)">
                  <c:v>141.89341680667027</c:v>
                </c:pt>
                <c:pt idx="15" formatCode="_(* #,##0.0_);_(* \(#,##0.0\);_(* &quot;-&quot;??_);_(@_)">
                  <c:v>140.11305079464674</c:v>
                </c:pt>
                <c:pt idx="16" formatCode="_(* #,##0.0_);_(* \(#,##0.0\);_(* &quot;-&quot;??_);_(@_)">
                  <c:v>142.74084082199371</c:v>
                </c:pt>
                <c:pt idx="17" formatCode="_(* #,##0.0_);_(* \(#,##0.0\);_(* &quot;-&quot;??_);_(@_)">
                  <c:v>137.98760742540586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660736"/>
        <c:axId val="82662528"/>
      </c:barChart>
      <c:lineChart>
        <c:grouping val="standard"/>
        <c:varyColors val="0"/>
        <c:ser>
          <c:idx val="1"/>
          <c:order val="2"/>
          <c:tx>
            <c:strRef>
              <c:f>'Ch5 expenditure v allowance'!$D$48</c:f>
              <c:strCache>
                <c:ptCount val="1"/>
                <c:pt idx="0">
                  <c:v>Allowances</c:v>
                </c:pt>
              </c:strCache>
            </c:strRef>
          </c:tx>
          <c:spPr>
            <a:ln w="63500" cmpd="sng">
              <a:solidFill>
                <a:schemeClr val="accent4">
                  <a:lumMod val="75000"/>
                </a:schemeClr>
              </a:solidFill>
              <a:prstDash val="solid"/>
            </a:ln>
          </c:spPr>
          <c:marker>
            <c:symbol val="none"/>
          </c:marker>
          <c:dPt>
            <c:idx val="5"/>
            <c:bubble3D val="0"/>
          </c:dPt>
          <c:dPt>
            <c:idx val="10"/>
            <c:bubble3D val="0"/>
          </c:dPt>
          <c:cat>
            <c:multiLvlStrRef>
              <c:f>'Ch5 expenditure v allowance'!$F$49:$W$50</c:f>
              <c:multiLvlStrCache>
                <c:ptCount val="18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2023</c:v>
                  </c:pt>
                </c:lvl>
                <c:lvl>
                  <c:pt idx="0">
                    <c:v>DR4</c:v>
                  </c:pt>
                  <c:pt idx="5">
                    <c:v>DR5</c:v>
                  </c:pt>
                  <c:pt idx="10">
                    <c:v>ED1</c:v>
                  </c:pt>
                </c:lvl>
              </c:multiLvlStrCache>
            </c:multiLvlStrRef>
          </c:cat>
          <c:val>
            <c:numRef>
              <c:f>'Ch5 expenditure v allowance'!$F$63:$W$63</c:f>
              <c:numCache>
                <c:formatCode>_(* #,##0.0_);_(* \(#,##0.0\);_(* "-"??_);_(@_)</c:formatCode>
                <c:ptCount val="18"/>
                <c:pt idx="0">
                  <c:v>143.84391902168809</c:v>
                </c:pt>
                <c:pt idx="1">
                  <c:v>144.74618612360339</c:v>
                </c:pt>
                <c:pt idx="2">
                  <c:v>146.81223438150758</c:v>
                </c:pt>
                <c:pt idx="3">
                  <c:v>148.32036224204299</c:v>
                </c:pt>
                <c:pt idx="4">
                  <c:v>147.58963367195568</c:v>
                </c:pt>
                <c:pt idx="5">
                  <c:v>144.3819036729723</c:v>
                </c:pt>
                <c:pt idx="6">
                  <c:v>140.28821119065063</c:v>
                </c:pt>
                <c:pt idx="7">
                  <c:v>136.22794353793694</c:v>
                </c:pt>
                <c:pt idx="8">
                  <c:v>135.19100084457409</c:v>
                </c:pt>
                <c:pt idx="9">
                  <c:v>140.91766997811825</c:v>
                </c:pt>
                <c:pt idx="10">
                  <c:v>169.99185209179922</c:v>
                </c:pt>
                <c:pt idx="11">
                  <c:v>170.62165381024414</c:v>
                </c:pt>
                <c:pt idx="12">
                  <c:v>170.59712443153651</c:v>
                </c:pt>
                <c:pt idx="13">
                  <c:v>171.57989953071916</c:v>
                </c:pt>
                <c:pt idx="14">
                  <c:v>149.2368103323611</c:v>
                </c:pt>
                <c:pt idx="15">
                  <c:v>147.41382677263857</c:v>
                </c:pt>
                <c:pt idx="16">
                  <c:v>149.85803532650667</c:v>
                </c:pt>
                <c:pt idx="17">
                  <c:v>145.22220230383277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660736"/>
        <c:axId val="82662528"/>
      </c:lineChart>
      <c:catAx>
        <c:axId val="8266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 algn="ctr">
              <a:defRPr/>
            </a:pPr>
            <a:endParaRPr lang="en-US"/>
          </a:p>
        </c:txPr>
        <c:crossAx val="82662528"/>
        <c:crosses val="autoZero"/>
        <c:auto val="1"/>
        <c:lblAlgn val="ctr"/>
        <c:lblOffset val="100"/>
        <c:noMultiLvlLbl val="0"/>
      </c:catAx>
      <c:valAx>
        <c:axId val="82662528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none"/>
        <c:minorTickMark val="none"/>
        <c:tickLblPos val="nextTo"/>
        <c:crossAx val="82660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834181017329823"/>
          <c:y val="0.12316196044923207"/>
          <c:w val="0.15986295321111421"/>
          <c:h val="0.2119874434534923"/>
        </c:manualLayout>
      </c:layout>
      <c:overlay val="0"/>
      <c:txPr>
        <a:bodyPr/>
        <a:lstStyle/>
        <a:p>
          <a:pPr algn="ctr">
            <a:defRPr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 algn="ctr">
        <a:defRPr lang="en-GB" sz="900" b="0" i="0" u="none" strike="noStrike" kern="1200" baseline="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baseline="0"/>
              <a:t>SSES - </a:t>
            </a:r>
            <a:r>
              <a:rPr lang="en-GB"/>
              <a:t>Totex Forecasts,</a:t>
            </a:r>
            <a:r>
              <a:rPr lang="en-GB" baseline="0"/>
              <a:t> Allowances, and Actuals (2015/16)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3"/>
          <c:order val="0"/>
          <c:tx>
            <c:strRef>
              <c:f>'Ch5 expenditure v allowance'!$D$92</c:f>
              <c:strCache>
                <c:ptCount val="1"/>
                <c:pt idx="0">
                  <c:v>Actual/Forecast</c:v>
                </c:pt>
              </c:strCache>
            </c:strRef>
          </c:tx>
          <c:spPr>
            <a:solidFill>
              <a:schemeClr val="tx2"/>
            </a:solidFill>
            <a:ln w="63500" cmpd="thinThick">
              <a:noFill/>
              <a:prstDash val="lgDashDotDot"/>
            </a:ln>
          </c:spPr>
          <c:invertIfNegative val="0"/>
          <c:val>
            <c:numRef>
              <c:f>'Ch5 expenditure v allowance'!$F$108:$W$108</c:f>
              <c:numCache>
                <c:formatCode>_(* #,##0.0_);_(* \(#,##0.0\);_(* "-"??_);_(@_)</c:formatCode>
                <c:ptCount val="18"/>
                <c:pt idx="0">
                  <c:v>212.39997917628099</c:v>
                </c:pt>
                <c:pt idx="1">
                  <c:v>238.56491475291293</c:v>
                </c:pt>
                <c:pt idx="2">
                  <c:v>275.48756102432975</c:v>
                </c:pt>
                <c:pt idx="3">
                  <c:v>303.24499782387079</c:v>
                </c:pt>
                <c:pt idx="4">
                  <c:v>306.30804297419388</c:v>
                </c:pt>
                <c:pt idx="5">
                  <c:v>244.18937101534385</c:v>
                </c:pt>
                <c:pt idx="6">
                  <c:v>272.24533385344608</c:v>
                </c:pt>
                <c:pt idx="7">
                  <c:v>298.58625618882195</c:v>
                </c:pt>
                <c:pt idx="8">
                  <c:v>331.56759791468698</c:v>
                </c:pt>
                <c:pt idx="9">
                  <c:v>307.22723235364117</c:v>
                </c:pt>
                <c:pt idx="10">
                  <c:v>276.2929171171001</c:v>
                </c:pt>
                <c:pt idx="11">
                  <c:v>316.58649585272855</c:v>
                </c:pt>
                <c:pt idx="12">
                  <c:v>306.94346135532993</c:v>
                </c:pt>
                <c:pt idx="13">
                  <c:v>305.02779077493039</c:v>
                </c:pt>
                <c:pt idx="14">
                  <c:v>275.53702884438928</c:v>
                </c:pt>
                <c:pt idx="15">
                  <c:v>275.01994384961637</c:v>
                </c:pt>
                <c:pt idx="16">
                  <c:v>283.56625254558048</c:v>
                </c:pt>
                <c:pt idx="17">
                  <c:v>275.91152665152651</c:v>
                </c:pt>
              </c:numCache>
            </c:numRef>
          </c:val>
        </c:ser>
        <c:ser>
          <c:idx val="4"/>
          <c:order val="1"/>
          <c:tx>
            <c:strRef>
              <c:f>'Ch5 expenditure v allowance'!$D$70</c:f>
              <c:strCache>
                <c:ptCount val="1"/>
                <c:pt idx="0">
                  <c:v>Forecast - DNOs latest forecast July 2016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 w="63500">
              <a:noFill/>
              <a:prstDash val="sysDot"/>
            </a:ln>
          </c:spPr>
          <c:invertIfNegative val="0"/>
          <c:val>
            <c:numRef>
              <c:f>'Ch5 expenditure v allowance'!$F$86:$W$86</c:f>
              <c:numCache>
                <c:formatCode>General</c:formatCode>
                <c:ptCount val="18"/>
                <c:pt idx="11" formatCode="_(* #,##0.0_);_(* \(#,##0.0\);_(* &quot;-&quot;??_);_(@_)">
                  <c:v>316.58649585272855</c:v>
                </c:pt>
                <c:pt idx="12" formatCode="_(* #,##0.0_);_(* \(#,##0.0\);_(* &quot;-&quot;??_);_(@_)">
                  <c:v>306.94346135532993</c:v>
                </c:pt>
                <c:pt idx="13" formatCode="_(* #,##0.0_);_(* \(#,##0.0\);_(* &quot;-&quot;??_);_(@_)">
                  <c:v>305.02779077493039</c:v>
                </c:pt>
                <c:pt idx="14" formatCode="_(* #,##0.0_);_(* \(#,##0.0\);_(* &quot;-&quot;??_);_(@_)">
                  <c:v>275.53702884438928</c:v>
                </c:pt>
                <c:pt idx="15" formatCode="_(* #,##0.0_);_(* \(#,##0.0\);_(* &quot;-&quot;??_);_(@_)">
                  <c:v>275.01994384961637</c:v>
                </c:pt>
                <c:pt idx="16" formatCode="_(* #,##0.0_);_(* \(#,##0.0\);_(* &quot;-&quot;??_);_(@_)">
                  <c:v>283.56625254558048</c:v>
                </c:pt>
                <c:pt idx="17" formatCode="_(* #,##0.0_);_(* \(#,##0.0\);_(* &quot;-&quot;??_);_(@_)">
                  <c:v>275.91152665152651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01312"/>
        <c:axId val="82772736"/>
      </c:barChart>
      <c:lineChart>
        <c:grouping val="standard"/>
        <c:varyColors val="0"/>
        <c:ser>
          <c:idx val="1"/>
          <c:order val="2"/>
          <c:tx>
            <c:strRef>
              <c:f>'Ch5 expenditure v allowance'!$D$48</c:f>
              <c:strCache>
                <c:ptCount val="1"/>
                <c:pt idx="0">
                  <c:v>Allowances</c:v>
                </c:pt>
              </c:strCache>
            </c:strRef>
          </c:tx>
          <c:spPr>
            <a:ln w="63500" cmpd="sng">
              <a:solidFill>
                <a:schemeClr val="accent4">
                  <a:lumMod val="75000"/>
                </a:schemeClr>
              </a:solidFill>
              <a:prstDash val="solid"/>
            </a:ln>
          </c:spPr>
          <c:marker>
            <c:symbol val="none"/>
          </c:marker>
          <c:dPt>
            <c:idx val="5"/>
            <c:bubble3D val="0"/>
          </c:dPt>
          <c:dPt>
            <c:idx val="10"/>
            <c:bubble3D val="0"/>
          </c:dPt>
          <c:cat>
            <c:multiLvlStrRef>
              <c:f>'Ch5 expenditure v allowance'!$F$49:$W$50</c:f>
              <c:multiLvlStrCache>
                <c:ptCount val="18"/>
                <c:lvl>
                  <c:pt idx="0">
                    <c:v>2006</c:v>
                  </c:pt>
                  <c:pt idx="1">
                    <c:v>2007</c:v>
                  </c:pt>
                  <c:pt idx="2">
                    <c:v>2008</c:v>
                  </c:pt>
                  <c:pt idx="3">
                    <c:v>2009</c:v>
                  </c:pt>
                  <c:pt idx="4">
                    <c:v>2010</c:v>
                  </c:pt>
                  <c:pt idx="5">
                    <c:v>2011</c:v>
                  </c:pt>
                  <c:pt idx="6">
                    <c:v>2012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</c:v>
                  </c:pt>
                  <c:pt idx="14">
                    <c:v>2020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2023</c:v>
                  </c:pt>
                </c:lvl>
                <c:lvl>
                  <c:pt idx="0">
                    <c:v>DR4</c:v>
                  </c:pt>
                  <c:pt idx="5">
                    <c:v>DR5</c:v>
                  </c:pt>
                  <c:pt idx="10">
                    <c:v>ED1</c:v>
                  </c:pt>
                </c:lvl>
              </c:multiLvlStrCache>
            </c:multiLvlStrRef>
          </c:cat>
          <c:val>
            <c:numRef>
              <c:f>'Ch5 expenditure v allowance'!$F$64:$W$64</c:f>
              <c:numCache>
                <c:formatCode>_(* #,##0.0_);_(* \(#,##0.0\);_(* "-"??_);_(@_)</c:formatCode>
                <c:ptCount val="18"/>
                <c:pt idx="0">
                  <c:v>351.94810849685467</c:v>
                </c:pt>
                <c:pt idx="1">
                  <c:v>358.2323741996056</c:v>
                </c:pt>
                <c:pt idx="2">
                  <c:v>360.57070562388503</c:v>
                </c:pt>
                <c:pt idx="3">
                  <c:v>359.40153991174532</c:v>
                </c:pt>
                <c:pt idx="4">
                  <c:v>358.08622848558815</c:v>
                </c:pt>
                <c:pt idx="5">
                  <c:v>339.06568376229075</c:v>
                </c:pt>
                <c:pt idx="6">
                  <c:v>342.57600982240132</c:v>
                </c:pt>
                <c:pt idx="7">
                  <c:v>346.67977958836985</c:v>
                </c:pt>
                <c:pt idx="8">
                  <c:v>341.86565605493826</c:v>
                </c:pt>
                <c:pt idx="9">
                  <c:v>331.36783516493398</c:v>
                </c:pt>
                <c:pt idx="10">
                  <c:v>324.8105738845216</c:v>
                </c:pt>
                <c:pt idx="11">
                  <c:v>331.34835802853462</c:v>
                </c:pt>
                <c:pt idx="12">
                  <c:v>322.75974632013612</c:v>
                </c:pt>
                <c:pt idx="13">
                  <c:v>322.29991256607565</c:v>
                </c:pt>
                <c:pt idx="14">
                  <c:v>289.85141140591708</c:v>
                </c:pt>
                <c:pt idx="15">
                  <c:v>290.25067956700747</c:v>
                </c:pt>
                <c:pt idx="16">
                  <c:v>298.69579482841948</c:v>
                </c:pt>
                <c:pt idx="17">
                  <c:v>291.03991421369665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701312"/>
        <c:axId val="82772736"/>
      </c:lineChart>
      <c:catAx>
        <c:axId val="8270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 algn="ctr">
              <a:defRPr lang="en-GB"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/>
          </a:p>
        </c:txPr>
        <c:crossAx val="82772736"/>
        <c:crosses val="autoZero"/>
        <c:auto val="1"/>
        <c:lblAlgn val="ctr"/>
        <c:lblOffset val="100"/>
        <c:noMultiLvlLbl val="0"/>
      </c:catAx>
      <c:valAx>
        <c:axId val="82772736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none"/>
        <c:minorTickMark val="none"/>
        <c:tickLblPos val="nextTo"/>
        <c:txPr>
          <a:bodyPr/>
          <a:lstStyle/>
          <a:p>
            <a:pPr algn="ctr">
              <a:defRPr lang="en-GB"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/>
          </a:p>
        </c:txPr>
        <c:crossAx val="82701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972645155663128"/>
          <c:y val="0.1557006454169407"/>
          <c:w val="0.15847831182778113"/>
          <c:h val="0.21105036049122183"/>
        </c:manualLayout>
      </c:layout>
      <c:overlay val="0"/>
      <c:txPr>
        <a:bodyPr/>
        <a:lstStyle/>
        <a:p>
          <a:pPr algn="ctr">
            <a:defRPr lang="en-GB"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Actual 2015/16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'Ch5 expenditure v allowance'!$D$117:$D$130</c:f>
              <c:strCache>
                <c:ptCount val="14"/>
                <c:pt idx="0">
                  <c:v>ENWL</c:v>
                </c:pt>
                <c:pt idx="1">
                  <c:v>NPgN</c:v>
                </c:pt>
                <c:pt idx="2">
                  <c:v>NPgY</c:v>
                </c:pt>
                <c:pt idx="3">
                  <c:v>WMID</c:v>
                </c:pt>
                <c:pt idx="4">
                  <c:v>EMID</c:v>
                </c:pt>
                <c:pt idx="5">
                  <c:v>SWALES</c:v>
                </c:pt>
                <c:pt idx="6">
                  <c:v>SWEST</c:v>
                </c:pt>
                <c:pt idx="7">
                  <c:v>LPN</c:v>
                </c:pt>
                <c:pt idx="8">
                  <c:v>SPN</c:v>
                </c:pt>
                <c:pt idx="9">
                  <c:v>EPN</c:v>
                </c:pt>
                <c:pt idx="10">
                  <c:v>SPD</c:v>
                </c:pt>
                <c:pt idx="11">
                  <c:v>SPMW</c:v>
                </c:pt>
                <c:pt idx="12">
                  <c:v>SSEH</c:v>
                </c:pt>
                <c:pt idx="13">
                  <c:v>SSES</c:v>
                </c:pt>
              </c:strCache>
            </c:strRef>
          </c:cat>
          <c:val>
            <c:numRef>
              <c:f>'Ch5 expenditure v allowance'!$H$117:$H$130</c:f>
              <c:numCache>
                <c:formatCode>0%</c:formatCode>
                <c:ptCount val="14"/>
                <c:pt idx="0">
                  <c:v>-2.503278180781883E-2</c:v>
                </c:pt>
                <c:pt idx="1">
                  <c:v>-3.3896108530316348E-2</c:v>
                </c:pt>
                <c:pt idx="2">
                  <c:v>-2.9742443488140782E-2</c:v>
                </c:pt>
                <c:pt idx="3">
                  <c:v>0.12903624311817952</c:v>
                </c:pt>
                <c:pt idx="4">
                  <c:v>2.0046733584997284E-2</c:v>
                </c:pt>
                <c:pt idx="5">
                  <c:v>-8.6289786952621822E-2</c:v>
                </c:pt>
                <c:pt idx="6">
                  <c:v>-1.9678727648868292E-2</c:v>
                </c:pt>
                <c:pt idx="7">
                  <c:v>-0.2787074891512803</c:v>
                </c:pt>
                <c:pt idx="8">
                  <c:v>-0.26811939380714273</c:v>
                </c:pt>
                <c:pt idx="9">
                  <c:v>-0.20422897151206765</c:v>
                </c:pt>
                <c:pt idx="10">
                  <c:v>-0.11800772828367581</c:v>
                </c:pt>
                <c:pt idx="11">
                  <c:v>-4.1959060849305688E-2</c:v>
                </c:pt>
                <c:pt idx="12">
                  <c:v>-0.11323836350125102</c:v>
                </c:pt>
                <c:pt idx="13">
                  <c:v>-0.14937215924710245</c:v>
                </c:pt>
              </c:numCache>
            </c:numRef>
          </c:val>
        </c:ser>
        <c:ser>
          <c:idx val="1"/>
          <c:order val="1"/>
          <c:tx>
            <c:v>Forecast RIIO-ED1</c:v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strRef>
              <c:f>'Ch5 expenditure v allowance'!$D$117:$D$130</c:f>
              <c:strCache>
                <c:ptCount val="14"/>
                <c:pt idx="0">
                  <c:v>ENWL</c:v>
                </c:pt>
                <c:pt idx="1">
                  <c:v>NPgN</c:v>
                </c:pt>
                <c:pt idx="2">
                  <c:v>NPgY</c:v>
                </c:pt>
                <c:pt idx="3">
                  <c:v>WMID</c:v>
                </c:pt>
                <c:pt idx="4">
                  <c:v>EMID</c:v>
                </c:pt>
                <c:pt idx="5">
                  <c:v>SWALES</c:v>
                </c:pt>
                <c:pt idx="6">
                  <c:v>SWEST</c:v>
                </c:pt>
                <c:pt idx="7">
                  <c:v>LPN</c:v>
                </c:pt>
                <c:pt idx="8">
                  <c:v>SPN</c:v>
                </c:pt>
                <c:pt idx="9">
                  <c:v>EPN</c:v>
                </c:pt>
                <c:pt idx="10">
                  <c:v>SPD</c:v>
                </c:pt>
                <c:pt idx="11">
                  <c:v>SPMW</c:v>
                </c:pt>
                <c:pt idx="12">
                  <c:v>SSEH</c:v>
                </c:pt>
                <c:pt idx="13">
                  <c:v>SSES</c:v>
                </c:pt>
              </c:strCache>
            </c:strRef>
          </c:cat>
          <c:val>
            <c:numRef>
              <c:f>'Ch5 expenditure v allowance'!$L$117:$L$130</c:f>
              <c:numCache>
                <c:formatCode>0%</c:formatCode>
                <c:ptCount val="14"/>
                <c:pt idx="0">
                  <c:v>-2.6790570862450947E-2</c:v>
                </c:pt>
                <c:pt idx="1">
                  <c:v>9.7133352096379546E-3</c:v>
                </c:pt>
                <c:pt idx="2">
                  <c:v>8.2346549649668435E-3</c:v>
                </c:pt>
                <c:pt idx="3">
                  <c:v>8.2355351490276923E-2</c:v>
                </c:pt>
                <c:pt idx="4">
                  <c:v>5.564586742645207E-2</c:v>
                </c:pt>
                <c:pt idx="5">
                  <c:v>2.1270649170959489E-2</c:v>
                </c:pt>
                <c:pt idx="6">
                  <c:v>4.9241893921916559E-2</c:v>
                </c:pt>
                <c:pt idx="7">
                  <c:v>-0.13975567633954844</c:v>
                </c:pt>
                <c:pt idx="8">
                  <c:v>-0.15488707363647569</c:v>
                </c:pt>
                <c:pt idx="9">
                  <c:v>-0.14277410726472003</c:v>
                </c:pt>
                <c:pt idx="10">
                  <c:v>-1.1821530053760727E-3</c:v>
                </c:pt>
                <c:pt idx="11">
                  <c:v>-5.865689726400284E-3</c:v>
                </c:pt>
                <c:pt idx="12">
                  <c:v>-0.1093905891649376</c:v>
                </c:pt>
                <c:pt idx="13">
                  <c:v>-6.3200084952995617E-2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799616"/>
      </c:barChart>
      <c:catAx>
        <c:axId val="827980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82799616"/>
        <c:crosses val="autoZero"/>
        <c:auto val="1"/>
        <c:lblAlgn val="ctr"/>
        <c:lblOffset val="100"/>
        <c:noMultiLvlLbl val="0"/>
      </c:catAx>
      <c:valAx>
        <c:axId val="8279961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82798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0965340824368497"/>
          <c:y val="0.13585263719429982"/>
          <c:w val="0.1943243383661436"/>
          <c:h val="0.11127079237047477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94412403180434"/>
          <c:y val="5.2247706549632443E-3"/>
          <c:w val="0.51172511592657766"/>
          <c:h val="1"/>
        </c:manualLayout>
      </c:layout>
      <c:doughnutChart>
        <c:varyColors val="1"/>
        <c:ser>
          <c:idx val="0"/>
          <c:order val="0"/>
          <c:tx>
            <c:strRef>
              <c:f>'Ch5 expenditure v allowance'!$M$3</c:f>
              <c:strCache>
                <c:ptCount val="1"/>
                <c:pt idx="0">
                  <c:v>% of total baseline allowance</c:v>
                </c:pt>
              </c:strCache>
            </c:strRef>
          </c:tx>
          <c:dLbls>
            <c:dLbl>
              <c:idx val="11"/>
              <c:delete val="1"/>
            </c:dLbl>
            <c:dLbl>
              <c:idx val="12"/>
              <c:delete val="1"/>
            </c:dLbl>
            <c:dLbl>
              <c:idx val="13"/>
              <c:delete val="1"/>
            </c:dLbl>
            <c:dLbl>
              <c:idx val="14"/>
              <c:delete val="1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'Ch5 expenditure v allowance'!$J$4:$J$18</c:f>
              <c:strCache>
                <c:ptCount val="15"/>
                <c:pt idx="0">
                  <c:v>Replacing &amp; refurbishing equipment</c:v>
                </c:pt>
                <c:pt idx="1">
                  <c:v>Operational support </c:v>
                </c:pt>
                <c:pt idx="2">
                  <c:v>Network faults</c:v>
                </c:pt>
                <c:pt idx="3">
                  <c:v>Network capability</c:v>
                </c:pt>
                <c:pt idx="4">
                  <c:v>Business support </c:v>
                </c:pt>
                <c:pt idx="5">
                  <c:v>Resilience</c:v>
                </c:pt>
                <c:pt idx="6">
                  <c:v>Property &amp; equipment</c:v>
                </c:pt>
                <c:pt idx="7">
                  <c:v>Network inspection </c:v>
                </c:pt>
                <c:pt idx="8">
                  <c:v>Re-routing</c:v>
                </c:pt>
                <c:pt idx="9">
                  <c:v>Legal &amp; safety compliance</c:v>
                </c:pt>
                <c:pt idx="10">
                  <c:v>IT</c:v>
                </c:pt>
                <c:pt idx="11">
                  <c:v>High value projects</c:v>
                </c:pt>
                <c:pt idx="12">
                  <c:v>Dismantling</c:v>
                </c:pt>
                <c:pt idx="13">
                  <c:v>Environment</c:v>
                </c:pt>
                <c:pt idx="14">
                  <c:v>Service quality</c:v>
                </c:pt>
              </c:strCache>
            </c:strRef>
          </c:cat>
          <c:val>
            <c:numRef>
              <c:f>'Ch5 expenditure v allowance'!$M$4:$M$18</c:f>
              <c:numCache>
                <c:formatCode>0%</c:formatCode>
                <c:ptCount val="15"/>
                <c:pt idx="0">
                  <c:v>0.2542867519327674</c:v>
                </c:pt>
                <c:pt idx="1">
                  <c:v>0.191158898187301</c:v>
                </c:pt>
                <c:pt idx="2">
                  <c:v>0.11532500569073141</c:v>
                </c:pt>
                <c:pt idx="3">
                  <c:v>9.9776893964184793E-2</c:v>
                </c:pt>
                <c:pt idx="4">
                  <c:v>0.10321319785047194</c:v>
                </c:pt>
                <c:pt idx="5">
                  <c:v>4.3323487945252835E-2</c:v>
                </c:pt>
                <c:pt idx="6">
                  <c:v>4.0798364899979039E-2</c:v>
                </c:pt>
                <c:pt idx="7">
                  <c:v>3.749289126671293E-2</c:v>
                </c:pt>
                <c:pt idx="8">
                  <c:v>3.2827628085954651E-2</c:v>
                </c:pt>
                <c:pt idx="9">
                  <c:v>2.9770415483942179E-2</c:v>
                </c:pt>
                <c:pt idx="10">
                  <c:v>2.0684617587622165E-2</c:v>
                </c:pt>
                <c:pt idx="11">
                  <c:v>1.3131062140455089E-2</c:v>
                </c:pt>
                <c:pt idx="12">
                  <c:v>1.0639689220403759E-2</c:v>
                </c:pt>
                <c:pt idx="13">
                  <c:v>5.0057097978762066E-3</c:v>
                </c:pt>
                <c:pt idx="14" formatCode="0.0%">
                  <c:v>2.5653859463447269E-3</c:v>
                </c:pt>
              </c:numCache>
            </c:numRef>
          </c:val>
        </c:ser>
        <c:ser>
          <c:idx val="1"/>
          <c:order val="1"/>
          <c:tx>
            <c:strRef>
              <c:f>'Ch5 expenditure v allowance'!$L$3</c:f>
              <c:strCache>
                <c:ptCount val="1"/>
                <c:pt idx="0">
                  <c:v>% of total actual</c:v>
                </c:pt>
              </c:strCache>
            </c:strRef>
          </c:tx>
          <c:dLbls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delete val="1"/>
            </c:dLbl>
            <c:dLbl>
              <c:idx val="13"/>
              <c:delete val="1"/>
            </c:dLbl>
            <c:dLbl>
              <c:idx val="14"/>
              <c:delete val="1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'Ch5 expenditure v allowance'!$J$4:$J$18</c:f>
              <c:strCache>
                <c:ptCount val="15"/>
                <c:pt idx="0">
                  <c:v>Replacing &amp; refurbishing equipment</c:v>
                </c:pt>
                <c:pt idx="1">
                  <c:v>Operational support </c:v>
                </c:pt>
                <c:pt idx="2">
                  <c:v>Network faults</c:v>
                </c:pt>
                <c:pt idx="3">
                  <c:v>Network capability</c:v>
                </c:pt>
                <c:pt idx="4">
                  <c:v>Business support </c:v>
                </c:pt>
                <c:pt idx="5">
                  <c:v>Resilience</c:v>
                </c:pt>
                <c:pt idx="6">
                  <c:v>Property &amp; equipment</c:v>
                </c:pt>
                <c:pt idx="7">
                  <c:v>Network inspection </c:v>
                </c:pt>
                <c:pt idx="8">
                  <c:v>Re-routing</c:v>
                </c:pt>
                <c:pt idx="9">
                  <c:v>Legal &amp; safety compliance</c:v>
                </c:pt>
                <c:pt idx="10">
                  <c:v>IT</c:v>
                </c:pt>
                <c:pt idx="11">
                  <c:v>High value projects</c:v>
                </c:pt>
                <c:pt idx="12">
                  <c:v>Dismantling</c:v>
                </c:pt>
                <c:pt idx="13">
                  <c:v>Environment</c:v>
                </c:pt>
                <c:pt idx="14">
                  <c:v>Service quality</c:v>
                </c:pt>
              </c:strCache>
            </c:strRef>
          </c:cat>
          <c:val>
            <c:numRef>
              <c:f>'Ch5 expenditure v allowance'!$L$4:$L$18</c:f>
              <c:numCache>
                <c:formatCode>0%</c:formatCode>
                <c:ptCount val="15"/>
                <c:pt idx="0">
                  <c:v>0.21647343710560937</c:v>
                </c:pt>
                <c:pt idx="1">
                  <c:v>0.22214935579858991</c:v>
                </c:pt>
                <c:pt idx="2">
                  <c:v>0.14269950263216702</c:v>
                </c:pt>
                <c:pt idx="3">
                  <c:v>7.4421040196146399E-2</c:v>
                </c:pt>
                <c:pt idx="4">
                  <c:v>0.10373695829984983</c:v>
                </c:pt>
                <c:pt idx="5">
                  <c:v>4.1278041786272271E-2</c:v>
                </c:pt>
                <c:pt idx="6">
                  <c:v>4.1421780187629223E-2</c:v>
                </c:pt>
                <c:pt idx="7">
                  <c:v>4.8045432191915212E-2</c:v>
                </c:pt>
                <c:pt idx="8">
                  <c:v>2.508500710630834E-2</c:v>
                </c:pt>
                <c:pt idx="9">
                  <c:v>3.3982853605905645E-2</c:v>
                </c:pt>
                <c:pt idx="10">
                  <c:v>1.205468167855759E-2</c:v>
                </c:pt>
                <c:pt idx="11">
                  <c:v>1.2019470942578839E-2</c:v>
                </c:pt>
                <c:pt idx="12">
                  <c:v>1.0137621429719487E-2</c:v>
                </c:pt>
                <c:pt idx="13" formatCode="0.0%">
                  <c:v>4.4827201529458903E-3</c:v>
                </c:pt>
                <c:pt idx="14">
                  <c:v>1.2012096885804791E-2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egendEntry>
        <c:idx val="1"/>
        <c:txPr>
          <a:bodyPr/>
          <a:lstStyle/>
          <a:p>
            <a:pPr>
              <a:defRPr sz="900" i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/>
          </a:p>
        </c:txPr>
      </c:legendEntry>
      <c:legendEntry>
        <c:idx val="4"/>
        <c:txPr>
          <a:bodyPr/>
          <a:lstStyle/>
          <a:p>
            <a:pPr>
              <a:defRPr sz="900" i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/>
          </a:p>
        </c:txPr>
      </c:legendEntry>
      <c:legendEntry>
        <c:idx val="6"/>
        <c:txPr>
          <a:bodyPr/>
          <a:lstStyle/>
          <a:p>
            <a:pPr>
              <a:defRPr sz="900" i="1"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69860640751987679"/>
          <c:y val="4.5898467918586101E-2"/>
          <c:w val="0.29154743927010285"/>
          <c:h val="0.83821448373059015"/>
        </c:manualLayout>
      </c:layout>
      <c:overlay val="0"/>
      <c:txPr>
        <a:bodyPr/>
        <a:lstStyle/>
        <a:p>
          <a:pPr>
            <a:defRPr sz="9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004712933255985E-2"/>
          <c:y val="7.5777805885694896E-2"/>
          <c:w val="0.91305205022618818"/>
          <c:h val="0.86822443800582849"/>
        </c:manualLayout>
      </c:layout>
      <c:barChart>
        <c:barDir val="col"/>
        <c:grouping val="stacked"/>
        <c:varyColors val="0"/>
        <c:ser>
          <c:idx val="8"/>
          <c:order val="0"/>
          <c:tx>
            <c:strRef>
              <c:f>'[10]Graph Workings'!$E$37</c:f>
              <c:strCache>
                <c:ptCount val="1"/>
                <c:pt idx="0">
                  <c:v>IQI Ex-Ante Reward/Penalty (-ive)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12700"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'[10]Graph Workings'!$F$28:$S$28</c:f>
              <c:strCache>
                <c:ptCount val="14"/>
                <c:pt idx="0">
                  <c:v>ENWL</c:v>
                </c:pt>
                <c:pt idx="1">
                  <c:v>NPgN</c:v>
                </c:pt>
                <c:pt idx="2">
                  <c:v>NPgY</c:v>
                </c:pt>
                <c:pt idx="3">
                  <c:v>WMID</c:v>
                </c:pt>
                <c:pt idx="4">
                  <c:v>EMID</c:v>
                </c:pt>
                <c:pt idx="5">
                  <c:v>SWALES</c:v>
                </c:pt>
                <c:pt idx="6">
                  <c:v>SWEST</c:v>
                </c:pt>
                <c:pt idx="7">
                  <c:v>LPN</c:v>
                </c:pt>
                <c:pt idx="8">
                  <c:v>SPN</c:v>
                </c:pt>
                <c:pt idx="9">
                  <c:v>EPN</c:v>
                </c:pt>
                <c:pt idx="10">
                  <c:v>SPD</c:v>
                </c:pt>
                <c:pt idx="11">
                  <c:v>SPMW</c:v>
                </c:pt>
                <c:pt idx="12">
                  <c:v>SSEH</c:v>
                </c:pt>
                <c:pt idx="13">
                  <c:v>SSES</c:v>
                </c:pt>
              </c:strCache>
            </c:strRef>
          </c:cat>
          <c:val>
            <c:numRef>
              <c:f>'[10]Graph Workings'!$F$37:$S$37</c:f>
              <c:numCache>
                <c:formatCode>General</c:formatCode>
                <c:ptCount val="14"/>
                <c:pt idx="0">
                  <c:v>0</c:v>
                </c:pt>
                <c:pt idx="1">
                  <c:v>-1.3780072350565798E-3</c:v>
                </c:pt>
                <c:pt idx="2">
                  <c:v>-1.6504731438145238E-3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-4.2893588897875519E-3</c:v>
                </c:pt>
                <c:pt idx="8">
                  <c:v>-4.0546101458585893E-3</c:v>
                </c:pt>
                <c:pt idx="9">
                  <c:v>-3.8819357610214919E-3</c:v>
                </c:pt>
                <c:pt idx="10">
                  <c:v>-3.1061752351992378E-3</c:v>
                </c:pt>
                <c:pt idx="11">
                  <c:v>-3.2105730135809428E-3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6"/>
          <c:order val="1"/>
          <c:tx>
            <c:strRef>
              <c:f>'[10]Graph Workings'!$E$42</c:f>
              <c:strCache>
                <c:ptCount val="1"/>
                <c:pt idx="0">
                  <c:v>Fines &amp; Redress Payments (-ive)</c:v>
                </c:pt>
              </c:strCache>
            </c:strRef>
          </c:tx>
          <c:spPr>
            <a:solidFill>
              <a:srgbClr val="422222"/>
            </a:solidFill>
            <a:ln w="12700">
              <a:solidFill>
                <a:srgbClr val="422222"/>
              </a:solidFill>
            </a:ln>
          </c:spPr>
          <c:invertIfNegative val="0"/>
          <c:val>
            <c:numRef>
              <c:f>'[10]Graph Workings'!$F$42:$S$42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9"/>
          <c:order val="2"/>
          <c:tx>
            <c:strRef>
              <c:f>'[10]Graph Workings'!$E$38</c:f>
              <c:strCache>
                <c:ptCount val="1"/>
                <c:pt idx="0">
                  <c:v>Totex Incentive Mechanism (-ive)</c:v>
                </c:pt>
              </c:strCache>
            </c:strRef>
          </c:tx>
          <c:spPr>
            <a:solidFill>
              <a:srgbClr val="683636"/>
            </a:solidFill>
            <a:ln w="12700">
              <a:solidFill>
                <a:srgbClr val="683636"/>
              </a:solidFill>
            </a:ln>
          </c:spPr>
          <c:invertIfNegative val="0"/>
          <c:cat>
            <c:strRef>
              <c:f>'[10]Graph Workings'!$F$28:$S$28</c:f>
              <c:strCache>
                <c:ptCount val="14"/>
                <c:pt idx="0">
                  <c:v>ENWL</c:v>
                </c:pt>
                <c:pt idx="1">
                  <c:v>NPgN</c:v>
                </c:pt>
                <c:pt idx="2">
                  <c:v>NPgY</c:v>
                </c:pt>
                <c:pt idx="3">
                  <c:v>WMID</c:v>
                </c:pt>
                <c:pt idx="4">
                  <c:v>EMID</c:v>
                </c:pt>
                <c:pt idx="5">
                  <c:v>SWALES</c:v>
                </c:pt>
                <c:pt idx="6">
                  <c:v>SWEST</c:v>
                </c:pt>
                <c:pt idx="7">
                  <c:v>LPN</c:v>
                </c:pt>
                <c:pt idx="8">
                  <c:v>SPN</c:v>
                </c:pt>
                <c:pt idx="9">
                  <c:v>EPN</c:v>
                </c:pt>
                <c:pt idx="10">
                  <c:v>SPD</c:v>
                </c:pt>
                <c:pt idx="11">
                  <c:v>SPMW</c:v>
                </c:pt>
                <c:pt idx="12">
                  <c:v>SSEH</c:v>
                </c:pt>
                <c:pt idx="13">
                  <c:v>SSES</c:v>
                </c:pt>
              </c:strCache>
            </c:strRef>
          </c:cat>
          <c:val>
            <c:numRef>
              <c:f>'[10]Graph Workings'!$F$38:$S$38</c:f>
              <c:numCache>
                <c:formatCode>General</c:formatCode>
                <c:ptCount val="14"/>
                <c:pt idx="0">
                  <c:v>0</c:v>
                </c:pt>
                <c:pt idx="1">
                  <c:v>-2.0380249421235851E-3</c:v>
                </c:pt>
                <c:pt idx="2">
                  <c:v>-1.8255583590766026E-3</c:v>
                </c:pt>
                <c:pt idx="3">
                  <c:v>-2.1369458857890364E-2</c:v>
                </c:pt>
                <c:pt idx="4">
                  <c:v>-1.421732340200218E-2</c:v>
                </c:pt>
                <c:pt idx="5">
                  <c:v>-5.7330258325212699E-3</c:v>
                </c:pt>
                <c:pt idx="6">
                  <c:v>-1.5407663025525837E-2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1"/>
          <c:order val="3"/>
          <c:tx>
            <c:strRef>
              <c:f>'[10]Graph Workings'!$E$40</c:f>
              <c:strCache>
                <c:ptCount val="1"/>
                <c:pt idx="0">
                  <c:v>Broad Measure of Customer Service (-ive)</c:v>
                </c:pt>
              </c:strCache>
            </c:strRef>
          </c:tx>
          <c:spPr>
            <a:solidFill>
              <a:srgbClr val="984E4E"/>
            </a:solidFill>
            <a:ln w="12700">
              <a:solidFill>
                <a:srgbClr val="984E4E"/>
              </a:solidFill>
            </a:ln>
          </c:spPr>
          <c:invertIfNegative val="0"/>
          <c:cat>
            <c:strRef>
              <c:f>'[10]Graph Workings'!$F$28:$S$28</c:f>
              <c:strCache>
                <c:ptCount val="14"/>
                <c:pt idx="0">
                  <c:v>ENWL</c:v>
                </c:pt>
                <c:pt idx="1">
                  <c:v>NPgN</c:v>
                </c:pt>
                <c:pt idx="2">
                  <c:v>NPgY</c:v>
                </c:pt>
                <c:pt idx="3">
                  <c:v>WMID</c:v>
                </c:pt>
                <c:pt idx="4">
                  <c:v>EMID</c:v>
                </c:pt>
                <c:pt idx="5">
                  <c:v>SWALES</c:v>
                </c:pt>
                <c:pt idx="6">
                  <c:v>SWEST</c:v>
                </c:pt>
                <c:pt idx="7">
                  <c:v>LPN</c:v>
                </c:pt>
                <c:pt idx="8">
                  <c:v>SPN</c:v>
                </c:pt>
                <c:pt idx="9">
                  <c:v>EPN</c:v>
                </c:pt>
                <c:pt idx="10">
                  <c:v>SPD</c:v>
                </c:pt>
                <c:pt idx="11">
                  <c:v>SPMW</c:v>
                </c:pt>
                <c:pt idx="12">
                  <c:v>SSEH</c:v>
                </c:pt>
                <c:pt idx="13">
                  <c:v>SSES</c:v>
                </c:pt>
              </c:strCache>
            </c:strRef>
          </c:cat>
          <c:val>
            <c:numRef>
              <c:f>'[10]Graph Workings'!$F$40:$S$40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0"/>
          <c:order val="4"/>
          <c:tx>
            <c:strRef>
              <c:f>'[10]Graph Workings'!$E$39</c:f>
              <c:strCache>
                <c:ptCount val="1"/>
                <c:pt idx="0">
                  <c:v>Interruptions Related Quality of Service  (-ive)</c:v>
                </c:pt>
              </c:strCache>
            </c:strRef>
          </c:tx>
          <c:spPr>
            <a:solidFill>
              <a:srgbClr val="B67272"/>
            </a:solidFill>
            <a:ln w="12700">
              <a:solidFill>
                <a:srgbClr val="B67272"/>
              </a:solidFill>
            </a:ln>
          </c:spPr>
          <c:invertIfNegative val="0"/>
          <c:cat>
            <c:strRef>
              <c:f>'[10]Graph Workings'!$F$28:$S$28</c:f>
              <c:strCache>
                <c:ptCount val="14"/>
                <c:pt idx="0">
                  <c:v>ENWL</c:v>
                </c:pt>
                <c:pt idx="1">
                  <c:v>NPgN</c:v>
                </c:pt>
                <c:pt idx="2">
                  <c:v>NPgY</c:v>
                </c:pt>
                <c:pt idx="3">
                  <c:v>WMID</c:v>
                </c:pt>
                <c:pt idx="4">
                  <c:v>EMID</c:v>
                </c:pt>
                <c:pt idx="5">
                  <c:v>SWALES</c:v>
                </c:pt>
                <c:pt idx="6">
                  <c:v>SWEST</c:v>
                </c:pt>
                <c:pt idx="7">
                  <c:v>LPN</c:v>
                </c:pt>
                <c:pt idx="8">
                  <c:v>SPN</c:v>
                </c:pt>
                <c:pt idx="9">
                  <c:v>EPN</c:v>
                </c:pt>
                <c:pt idx="10">
                  <c:v>SPD</c:v>
                </c:pt>
                <c:pt idx="11">
                  <c:v>SPMW</c:v>
                </c:pt>
                <c:pt idx="12">
                  <c:v>SSEH</c:v>
                </c:pt>
                <c:pt idx="13">
                  <c:v>SSES</c:v>
                </c:pt>
              </c:strCache>
            </c:strRef>
          </c:cat>
          <c:val>
            <c:numRef>
              <c:f>'[10]Graph Workings'!$F$39:$S$39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2"/>
          <c:order val="5"/>
          <c:tx>
            <c:strRef>
              <c:f>'[10]Graph Workings'!$E$41</c:f>
              <c:strCache>
                <c:ptCount val="1"/>
                <c:pt idx="0">
                  <c:v>Incentive on Connections Engagement (-ive)</c:v>
                </c:pt>
              </c:strCache>
            </c:strRef>
          </c:tx>
          <c:spPr>
            <a:solidFill>
              <a:srgbClr val="C99595"/>
            </a:solidFill>
            <a:ln w="12700">
              <a:solidFill>
                <a:srgbClr val="C99595"/>
              </a:solidFill>
            </a:ln>
          </c:spPr>
          <c:invertIfNegative val="0"/>
          <c:cat>
            <c:strRef>
              <c:f>'[10]Graph Workings'!$F$28:$S$28</c:f>
              <c:strCache>
                <c:ptCount val="14"/>
                <c:pt idx="0">
                  <c:v>ENWL</c:v>
                </c:pt>
                <c:pt idx="1">
                  <c:v>NPgN</c:v>
                </c:pt>
                <c:pt idx="2">
                  <c:v>NPgY</c:v>
                </c:pt>
                <c:pt idx="3">
                  <c:v>WMID</c:v>
                </c:pt>
                <c:pt idx="4">
                  <c:v>EMID</c:v>
                </c:pt>
                <c:pt idx="5">
                  <c:v>SWALES</c:v>
                </c:pt>
                <c:pt idx="6">
                  <c:v>SWEST</c:v>
                </c:pt>
                <c:pt idx="7">
                  <c:v>LPN</c:v>
                </c:pt>
                <c:pt idx="8">
                  <c:v>SPN</c:v>
                </c:pt>
                <c:pt idx="9">
                  <c:v>EPN</c:v>
                </c:pt>
                <c:pt idx="10">
                  <c:v>SPD</c:v>
                </c:pt>
                <c:pt idx="11">
                  <c:v>SPMW</c:v>
                </c:pt>
                <c:pt idx="12">
                  <c:v>SSEH</c:v>
                </c:pt>
                <c:pt idx="13">
                  <c:v>SSES</c:v>
                </c:pt>
              </c:strCache>
            </c:strRef>
          </c:cat>
          <c:val>
            <c:numRef>
              <c:f>'[10]Graph Workings'!$F$41:$S$41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5"/>
          <c:order val="6"/>
          <c:tx>
            <c:strRef>
              <c:f>'[10]Graph Workings'!$E$43</c:f>
              <c:strCache>
                <c:ptCount val="1"/>
                <c:pt idx="0">
                  <c:v>Guaranteed Standards Payments (-ive)</c:v>
                </c:pt>
              </c:strCache>
            </c:strRef>
          </c:tx>
          <c:spPr>
            <a:solidFill>
              <a:srgbClr val="DCBCBC"/>
            </a:solidFill>
            <a:ln w="12700">
              <a:solidFill>
                <a:srgbClr val="C89494"/>
              </a:solidFill>
            </a:ln>
          </c:spPr>
          <c:invertIfNegative val="0"/>
          <c:val>
            <c:numRef>
              <c:f>'[10]Graph Workings'!$F$43:$S$43</c:f>
              <c:numCache>
                <c:formatCode>General</c:formatCode>
                <c:ptCount val="14"/>
                <c:pt idx="0">
                  <c:v>-4.7171547340928014E-4</c:v>
                </c:pt>
                <c:pt idx="1">
                  <c:v>-6.1544814565210333E-4</c:v>
                </c:pt>
                <c:pt idx="2">
                  <c:v>-5.0061881510381494E-4</c:v>
                </c:pt>
                <c:pt idx="3">
                  <c:v>-1.6211927414400987E-5</c:v>
                </c:pt>
                <c:pt idx="4">
                  <c:v>-7.0550635484372629E-6</c:v>
                </c:pt>
                <c:pt idx="5">
                  <c:v>-4.891120420751979E-5</c:v>
                </c:pt>
                <c:pt idx="6">
                  <c:v>-7.4973106394032096E-5</c:v>
                </c:pt>
                <c:pt idx="7">
                  <c:v>-9.2766070003383907E-5</c:v>
                </c:pt>
                <c:pt idx="8">
                  <c:v>-2.216739343628689E-4</c:v>
                </c:pt>
                <c:pt idx="9">
                  <c:v>-1.5550070773738566E-4</c:v>
                </c:pt>
                <c:pt idx="10">
                  <c:v>-1.1765100474431231E-4</c:v>
                </c:pt>
                <c:pt idx="11">
                  <c:v>-1.6880049378823381E-4</c:v>
                </c:pt>
                <c:pt idx="12">
                  <c:v>-1.0268392209447183E-4</c:v>
                </c:pt>
                <c:pt idx="13">
                  <c:v>-1.0617086322783267E-4</c:v>
                </c:pt>
              </c:numCache>
            </c:numRef>
          </c:val>
        </c:ser>
        <c:ser>
          <c:idx val="13"/>
          <c:order val="7"/>
          <c:tx>
            <c:strRef>
              <c:f>'[10]Graph Workings'!$E$44</c:f>
              <c:strCache>
                <c:ptCount val="1"/>
                <c:pt idx="0">
                  <c:v>Tax Allowance Retained Within Deadband (-ive)</c:v>
                </c:pt>
              </c:strCache>
            </c:strRef>
          </c:tx>
          <c:spPr>
            <a:solidFill>
              <a:srgbClr val="EFDFDF"/>
            </a:solidFill>
            <a:ln w="12700">
              <a:solidFill>
                <a:srgbClr val="C89494"/>
              </a:solidFill>
            </a:ln>
          </c:spPr>
          <c:invertIfNegative val="0"/>
          <c:val>
            <c:numRef>
              <c:f>'[10]Graph Workings'!$F$44:$S$44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7"/>
          <c:order val="8"/>
          <c:tx>
            <c:strRef>
              <c:f>'[10]Graph Workings'!$E$36</c:f>
              <c:strCache>
                <c:ptCount val="1"/>
                <c:pt idx="0">
                  <c:v>Cost of Equity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</c:spPr>
          <c:invertIfNegative val="0"/>
          <c:cat>
            <c:strRef>
              <c:f>'[10]Graph Workings'!$F$28:$S$28</c:f>
              <c:strCache>
                <c:ptCount val="14"/>
                <c:pt idx="0">
                  <c:v>ENWL</c:v>
                </c:pt>
                <c:pt idx="1">
                  <c:v>NPgN</c:v>
                </c:pt>
                <c:pt idx="2">
                  <c:v>NPgY</c:v>
                </c:pt>
                <c:pt idx="3">
                  <c:v>WMID</c:v>
                </c:pt>
                <c:pt idx="4">
                  <c:v>EMID</c:v>
                </c:pt>
                <c:pt idx="5">
                  <c:v>SWALES</c:v>
                </c:pt>
                <c:pt idx="6">
                  <c:v>SWEST</c:v>
                </c:pt>
                <c:pt idx="7">
                  <c:v>LPN</c:v>
                </c:pt>
                <c:pt idx="8">
                  <c:v>SPN</c:v>
                </c:pt>
                <c:pt idx="9">
                  <c:v>EPN</c:v>
                </c:pt>
                <c:pt idx="10">
                  <c:v>SPD</c:v>
                </c:pt>
                <c:pt idx="11">
                  <c:v>SPMW</c:v>
                </c:pt>
                <c:pt idx="12">
                  <c:v>SSEH</c:v>
                </c:pt>
                <c:pt idx="13">
                  <c:v>SSES</c:v>
                </c:pt>
              </c:strCache>
            </c:strRef>
          </c:cat>
          <c:val>
            <c:numRef>
              <c:f>'[10]Graph Workings'!$F$36:$S$36</c:f>
              <c:numCache>
                <c:formatCode>General</c:formatCode>
                <c:ptCount val="14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6.4000000000000001E-2</c:v>
                </c:pt>
                <c:pt idx="4">
                  <c:v>6.4000000000000001E-2</c:v>
                </c:pt>
                <c:pt idx="5">
                  <c:v>6.4000000000000001E-2</c:v>
                </c:pt>
                <c:pt idx="6">
                  <c:v>6.4000000000000001E-2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</c:numCache>
            </c:numRef>
          </c:val>
        </c:ser>
        <c:ser>
          <c:idx val="6"/>
          <c:order val="9"/>
          <c:tx>
            <c:strRef>
              <c:f>'[10]Graph Workings'!$E$35</c:f>
              <c:strCache>
                <c:ptCount val="1"/>
                <c:pt idx="0">
                  <c:v>IQI Ex-Ante Reward/Penalty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12700"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'[10]Graph Workings'!$F$28:$S$28</c:f>
              <c:strCache>
                <c:ptCount val="14"/>
                <c:pt idx="0">
                  <c:v>ENWL</c:v>
                </c:pt>
                <c:pt idx="1">
                  <c:v>NPgN</c:v>
                </c:pt>
                <c:pt idx="2">
                  <c:v>NPgY</c:v>
                </c:pt>
                <c:pt idx="3">
                  <c:v>WMID</c:v>
                </c:pt>
                <c:pt idx="4">
                  <c:v>EMID</c:v>
                </c:pt>
                <c:pt idx="5">
                  <c:v>SWALES</c:v>
                </c:pt>
                <c:pt idx="6">
                  <c:v>SWEST</c:v>
                </c:pt>
                <c:pt idx="7">
                  <c:v>LPN</c:v>
                </c:pt>
                <c:pt idx="8">
                  <c:v>SPN</c:v>
                </c:pt>
                <c:pt idx="9">
                  <c:v>EPN</c:v>
                </c:pt>
                <c:pt idx="10">
                  <c:v>SPD</c:v>
                </c:pt>
                <c:pt idx="11">
                  <c:v>SPMW</c:v>
                </c:pt>
                <c:pt idx="12">
                  <c:v>SSEH</c:v>
                </c:pt>
                <c:pt idx="13">
                  <c:v>SSES</c:v>
                </c:pt>
              </c:strCache>
            </c:strRef>
          </c:cat>
          <c:val>
            <c:numRef>
              <c:f>'[10]Graph Workings'!$F$35:$S$35</c:f>
              <c:numCache>
                <c:formatCode>General</c:formatCode>
                <c:ptCount val="14"/>
                <c:pt idx="0">
                  <c:v>2.7338207994302833E-3</c:v>
                </c:pt>
                <c:pt idx="1">
                  <c:v>0</c:v>
                </c:pt>
                <c:pt idx="2">
                  <c:v>0</c:v>
                </c:pt>
                <c:pt idx="3">
                  <c:v>7.3638300164358787E-3</c:v>
                </c:pt>
                <c:pt idx="4">
                  <c:v>7.4527625514946745E-3</c:v>
                </c:pt>
                <c:pt idx="5">
                  <c:v>8.611858033603868E-3</c:v>
                </c:pt>
                <c:pt idx="6">
                  <c:v>8.9081293997611589E-3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4.9074786946897732E-4</c:v>
                </c:pt>
                <c:pt idx="13">
                  <c:v>4.8491719476050435E-4</c:v>
                </c:pt>
              </c:numCache>
            </c:numRef>
          </c:val>
        </c:ser>
        <c:ser>
          <c:idx val="5"/>
          <c:order val="10"/>
          <c:tx>
            <c:strRef>
              <c:f>'[10]Graph Workings'!$E$34</c:f>
              <c:strCache>
                <c:ptCount val="1"/>
                <c:pt idx="0">
                  <c:v>Totex Incentive Mechanism</c:v>
                </c:pt>
              </c:strCache>
            </c:strRef>
          </c:tx>
          <c:spPr>
            <a:solidFill>
              <a:srgbClr val="2C486E"/>
            </a:solidFill>
            <a:ln w="12700">
              <a:solidFill>
                <a:srgbClr val="2C486E"/>
              </a:solidFill>
            </a:ln>
          </c:spPr>
          <c:invertIfNegative val="0"/>
          <c:cat>
            <c:strRef>
              <c:f>'[10]Graph Workings'!$F$28:$S$28</c:f>
              <c:strCache>
                <c:ptCount val="14"/>
                <c:pt idx="0">
                  <c:v>ENWL</c:v>
                </c:pt>
                <c:pt idx="1">
                  <c:v>NPgN</c:v>
                </c:pt>
                <c:pt idx="2">
                  <c:v>NPgY</c:v>
                </c:pt>
                <c:pt idx="3">
                  <c:v>WMID</c:v>
                </c:pt>
                <c:pt idx="4">
                  <c:v>EMID</c:v>
                </c:pt>
                <c:pt idx="5">
                  <c:v>SWALES</c:v>
                </c:pt>
                <c:pt idx="6">
                  <c:v>SWEST</c:v>
                </c:pt>
                <c:pt idx="7">
                  <c:v>LPN</c:v>
                </c:pt>
                <c:pt idx="8">
                  <c:v>SPN</c:v>
                </c:pt>
                <c:pt idx="9">
                  <c:v>EPN</c:v>
                </c:pt>
                <c:pt idx="10">
                  <c:v>SPD</c:v>
                </c:pt>
                <c:pt idx="11">
                  <c:v>SPMW</c:v>
                </c:pt>
                <c:pt idx="12">
                  <c:v>SSEH</c:v>
                </c:pt>
                <c:pt idx="13">
                  <c:v>SSES</c:v>
                </c:pt>
              </c:strCache>
            </c:strRef>
          </c:cat>
          <c:val>
            <c:numRef>
              <c:f>'[10]Graph Workings'!$F$34:$S$34</c:f>
              <c:numCache>
                <c:formatCode>General</c:formatCode>
                <c:ptCount val="14"/>
                <c:pt idx="0">
                  <c:v>6.4063287751484066E-3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3.3212945157038133E-2</c:v>
                </c:pt>
                <c:pt idx="8">
                  <c:v>3.4903228534094485E-2</c:v>
                </c:pt>
                <c:pt idx="9">
                  <c:v>3.0555807817937763E-2</c:v>
                </c:pt>
                <c:pt idx="10">
                  <c:v>2.9996857929094118E-4</c:v>
                </c:pt>
                <c:pt idx="11">
                  <c:v>8.2375180700208469E-4</c:v>
                </c:pt>
                <c:pt idx="12">
                  <c:v>1.4939623870132692E-2</c:v>
                </c:pt>
                <c:pt idx="13">
                  <c:v>1.4737719657135882E-2</c:v>
                </c:pt>
              </c:numCache>
            </c:numRef>
          </c:val>
        </c:ser>
        <c:ser>
          <c:idx val="3"/>
          <c:order val="11"/>
          <c:tx>
            <c:strRef>
              <c:f>'[10]Graph Workings'!$E$32</c:f>
              <c:strCache>
                <c:ptCount val="1"/>
                <c:pt idx="0">
                  <c:v>Broad Measure of Customer Service</c:v>
                </c:pt>
              </c:strCache>
            </c:strRef>
          </c:tx>
          <c:spPr>
            <a:solidFill>
              <a:srgbClr val="41699F"/>
            </a:solidFill>
            <a:ln w="12700">
              <a:solidFill>
                <a:srgbClr val="41699F"/>
              </a:solidFill>
            </a:ln>
          </c:spPr>
          <c:invertIfNegative val="0"/>
          <c:cat>
            <c:strRef>
              <c:f>'[10]Graph Workings'!$F$28:$S$28</c:f>
              <c:strCache>
                <c:ptCount val="14"/>
                <c:pt idx="0">
                  <c:v>ENWL</c:v>
                </c:pt>
                <c:pt idx="1">
                  <c:v>NPgN</c:v>
                </c:pt>
                <c:pt idx="2">
                  <c:v>NPgY</c:v>
                </c:pt>
                <c:pt idx="3">
                  <c:v>WMID</c:v>
                </c:pt>
                <c:pt idx="4">
                  <c:v>EMID</c:v>
                </c:pt>
                <c:pt idx="5">
                  <c:v>SWALES</c:v>
                </c:pt>
                <c:pt idx="6">
                  <c:v>SWEST</c:v>
                </c:pt>
                <c:pt idx="7">
                  <c:v>LPN</c:v>
                </c:pt>
                <c:pt idx="8">
                  <c:v>SPN</c:v>
                </c:pt>
                <c:pt idx="9">
                  <c:v>EPN</c:v>
                </c:pt>
                <c:pt idx="10">
                  <c:v>SPD</c:v>
                </c:pt>
                <c:pt idx="11">
                  <c:v>SPMW</c:v>
                </c:pt>
                <c:pt idx="12">
                  <c:v>SSEH</c:v>
                </c:pt>
                <c:pt idx="13">
                  <c:v>SSES</c:v>
                </c:pt>
              </c:strCache>
            </c:strRef>
          </c:cat>
          <c:val>
            <c:numRef>
              <c:f>'[10]Graph Workings'!$F$32:$S$32</c:f>
              <c:numCache>
                <c:formatCode>General</c:formatCode>
                <c:ptCount val="14"/>
                <c:pt idx="0">
                  <c:v>5.6624432738161881E-4</c:v>
                </c:pt>
                <c:pt idx="1">
                  <c:v>2.4248140595561811E-3</c:v>
                </c:pt>
                <c:pt idx="2">
                  <c:v>2.6725335451842891E-3</c:v>
                </c:pt>
                <c:pt idx="3">
                  <c:v>5.9862929954329538E-3</c:v>
                </c:pt>
                <c:pt idx="4">
                  <c:v>6.3345276560276987E-3</c:v>
                </c:pt>
                <c:pt idx="5">
                  <c:v>6.4056027319226942E-3</c:v>
                </c:pt>
                <c:pt idx="6">
                  <c:v>6.3118459997503918E-3</c:v>
                </c:pt>
                <c:pt idx="7">
                  <c:v>3.1381377531431512E-3</c:v>
                </c:pt>
                <c:pt idx="8">
                  <c:v>4.1012321905226721E-3</c:v>
                </c:pt>
                <c:pt idx="9">
                  <c:v>3.7282145712689181E-3</c:v>
                </c:pt>
                <c:pt idx="10">
                  <c:v>3.8866256994385074E-3</c:v>
                </c:pt>
                <c:pt idx="11">
                  <c:v>4.4047595178231293E-3</c:v>
                </c:pt>
                <c:pt idx="12">
                  <c:v>4.221859560926312E-3</c:v>
                </c:pt>
                <c:pt idx="13">
                  <c:v>1.0789024463302933E-3</c:v>
                </c:pt>
              </c:numCache>
            </c:numRef>
          </c:val>
        </c:ser>
        <c:ser>
          <c:idx val="4"/>
          <c:order val="12"/>
          <c:tx>
            <c:strRef>
              <c:f>'[10]Graph Workings'!$E$33</c:f>
              <c:strCache>
                <c:ptCount val="1"/>
                <c:pt idx="0">
                  <c:v>Interruptions Related Quality of Service</c:v>
                </c:pt>
              </c:strCache>
            </c:strRef>
          </c:tx>
          <c:spPr>
            <a:solidFill>
              <a:srgbClr val="648BC0"/>
            </a:solidFill>
            <a:ln w="12700">
              <a:solidFill>
                <a:srgbClr val="648BC0"/>
              </a:solidFill>
            </a:ln>
          </c:spPr>
          <c:invertIfNegative val="0"/>
          <c:cat>
            <c:strRef>
              <c:f>'[10]Graph Workings'!$F$28:$S$28</c:f>
              <c:strCache>
                <c:ptCount val="14"/>
                <c:pt idx="0">
                  <c:v>ENWL</c:v>
                </c:pt>
                <c:pt idx="1">
                  <c:v>NPgN</c:v>
                </c:pt>
                <c:pt idx="2">
                  <c:v>NPgY</c:v>
                </c:pt>
                <c:pt idx="3">
                  <c:v>WMID</c:v>
                </c:pt>
                <c:pt idx="4">
                  <c:v>EMID</c:v>
                </c:pt>
                <c:pt idx="5">
                  <c:v>SWALES</c:v>
                </c:pt>
                <c:pt idx="6">
                  <c:v>SWEST</c:v>
                </c:pt>
                <c:pt idx="7">
                  <c:v>LPN</c:v>
                </c:pt>
                <c:pt idx="8">
                  <c:v>SPN</c:v>
                </c:pt>
                <c:pt idx="9">
                  <c:v>EPN</c:v>
                </c:pt>
                <c:pt idx="10">
                  <c:v>SPD</c:v>
                </c:pt>
                <c:pt idx="11">
                  <c:v>SPMW</c:v>
                </c:pt>
                <c:pt idx="12">
                  <c:v>SSEH</c:v>
                </c:pt>
                <c:pt idx="13">
                  <c:v>SSES</c:v>
                </c:pt>
              </c:strCache>
            </c:strRef>
          </c:cat>
          <c:val>
            <c:numRef>
              <c:f>'[10]Graph Workings'!$F$33:$S$33</c:f>
              <c:numCache>
                <c:formatCode>General</c:formatCode>
                <c:ptCount val="14"/>
                <c:pt idx="0">
                  <c:v>1.9417485377165131E-2</c:v>
                </c:pt>
                <c:pt idx="1">
                  <c:v>1.5021142255834813E-2</c:v>
                </c:pt>
                <c:pt idx="2">
                  <c:v>2.3393928724973864E-2</c:v>
                </c:pt>
                <c:pt idx="3">
                  <c:v>1.9999499450057644E-2</c:v>
                </c:pt>
                <c:pt idx="4">
                  <c:v>1.9489451576687893E-2</c:v>
                </c:pt>
                <c:pt idx="5">
                  <c:v>1.066498579523234E-2</c:v>
                </c:pt>
                <c:pt idx="6">
                  <c:v>8.0864069327238157E-3</c:v>
                </c:pt>
                <c:pt idx="7">
                  <c:v>2.1427292050731499E-2</c:v>
                </c:pt>
                <c:pt idx="8">
                  <c:v>1.8137582577516704E-2</c:v>
                </c:pt>
                <c:pt idx="9">
                  <c:v>2.094217655843519E-2</c:v>
                </c:pt>
                <c:pt idx="10">
                  <c:v>9.7991847088287516E-3</c:v>
                </c:pt>
                <c:pt idx="11">
                  <c:v>8.1891465168454254E-3</c:v>
                </c:pt>
                <c:pt idx="12">
                  <c:v>5.5314427138238413E-3</c:v>
                </c:pt>
                <c:pt idx="13">
                  <c:v>1.7476858708750573E-2</c:v>
                </c:pt>
              </c:numCache>
            </c:numRef>
          </c:val>
        </c:ser>
        <c:ser>
          <c:idx val="0"/>
          <c:order val="13"/>
          <c:tx>
            <c:strRef>
              <c:f>'[10]Graph Workings'!$E$30</c:f>
              <c:strCache>
                <c:ptCount val="1"/>
                <c:pt idx="0">
                  <c:v>Time to Connect Incentive</c:v>
                </c:pt>
              </c:strCache>
            </c:strRef>
          </c:tx>
          <c:spPr>
            <a:solidFill>
              <a:srgbClr val="8BA8CF"/>
            </a:solidFill>
            <a:ln w="12700">
              <a:solidFill>
                <a:srgbClr val="8BA8CF"/>
              </a:solidFill>
            </a:ln>
          </c:spPr>
          <c:invertIfNegative val="0"/>
          <c:cat>
            <c:strRef>
              <c:f>'[10]Graph Workings'!$F$28:$S$28</c:f>
              <c:strCache>
                <c:ptCount val="14"/>
                <c:pt idx="0">
                  <c:v>ENWL</c:v>
                </c:pt>
                <c:pt idx="1">
                  <c:v>NPgN</c:v>
                </c:pt>
                <c:pt idx="2">
                  <c:v>NPgY</c:v>
                </c:pt>
                <c:pt idx="3">
                  <c:v>WMID</c:v>
                </c:pt>
                <c:pt idx="4">
                  <c:v>EMID</c:v>
                </c:pt>
                <c:pt idx="5">
                  <c:v>SWALES</c:v>
                </c:pt>
                <c:pt idx="6">
                  <c:v>SWEST</c:v>
                </c:pt>
                <c:pt idx="7">
                  <c:v>LPN</c:v>
                </c:pt>
                <c:pt idx="8">
                  <c:v>SPN</c:v>
                </c:pt>
                <c:pt idx="9">
                  <c:v>EPN</c:v>
                </c:pt>
                <c:pt idx="10">
                  <c:v>SPD</c:v>
                </c:pt>
                <c:pt idx="11">
                  <c:v>SPMW</c:v>
                </c:pt>
                <c:pt idx="12">
                  <c:v>SSEH</c:v>
                </c:pt>
                <c:pt idx="13">
                  <c:v>SSES</c:v>
                </c:pt>
              </c:strCache>
            </c:strRef>
          </c:cat>
          <c:val>
            <c:numRef>
              <c:f>'[10]Graph Workings'!$F$30:$S$30</c:f>
              <c:numCache>
                <c:formatCode>General</c:formatCode>
                <c:ptCount val="14"/>
                <c:pt idx="0">
                  <c:v>1.8250751617283115E-3</c:v>
                </c:pt>
                <c:pt idx="1">
                  <c:v>1.1064556615838358E-3</c:v>
                </c:pt>
                <c:pt idx="2">
                  <c:v>1.2438045918181752E-3</c:v>
                </c:pt>
                <c:pt idx="3">
                  <c:v>1.522447771695349E-3</c:v>
                </c:pt>
                <c:pt idx="4">
                  <c:v>1.7591794449484074E-3</c:v>
                </c:pt>
                <c:pt idx="5">
                  <c:v>1.1296300188124474E-3</c:v>
                </c:pt>
                <c:pt idx="6">
                  <c:v>1.906772478284602E-3</c:v>
                </c:pt>
                <c:pt idx="7">
                  <c:v>1.2209331076818081E-3</c:v>
                </c:pt>
                <c:pt idx="8">
                  <c:v>1.4085641329970233E-3</c:v>
                </c:pt>
                <c:pt idx="9">
                  <c:v>1.1121255754300639E-3</c:v>
                </c:pt>
                <c:pt idx="10">
                  <c:v>1.5072450952237915E-3</c:v>
                </c:pt>
                <c:pt idx="11">
                  <c:v>1.5242982816561744E-3</c:v>
                </c:pt>
                <c:pt idx="12">
                  <c:v>1.9566027393934913E-3</c:v>
                </c:pt>
                <c:pt idx="13">
                  <c:v>1.6076134038155124E-3</c:v>
                </c:pt>
              </c:numCache>
            </c:numRef>
          </c:val>
        </c:ser>
        <c:ser>
          <c:idx val="2"/>
          <c:order val="14"/>
          <c:tx>
            <c:strRef>
              <c:f>'[10]Graph Workings'!$E$31</c:f>
              <c:strCache>
                <c:ptCount val="1"/>
                <c:pt idx="0">
                  <c:v>Losses Discretionary Reward Scheme</c:v>
                </c:pt>
              </c:strCache>
            </c:strRef>
          </c:tx>
          <c:spPr>
            <a:solidFill>
              <a:srgbClr val="B4C7E0"/>
            </a:solidFill>
            <a:ln w="12700">
              <a:solidFill>
                <a:srgbClr val="8CA9D0"/>
              </a:solidFill>
            </a:ln>
          </c:spPr>
          <c:invertIfNegative val="0"/>
          <c:cat>
            <c:strRef>
              <c:f>'[10]Graph Workings'!$F$28:$S$28</c:f>
              <c:strCache>
                <c:ptCount val="14"/>
                <c:pt idx="0">
                  <c:v>ENWL</c:v>
                </c:pt>
                <c:pt idx="1">
                  <c:v>NPgN</c:v>
                </c:pt>
                <c:pt idx="2">
                  <c:v>NPgY</c:v>
                </c:pt>
                <c:pt idx="3">
                  <c:v>WMID</c:v>
                </c:pt>
                <c:pt idx="4">
                  <c:v>EMID</c:v>
                </c:pt>
                <c:pt idx="5">
                  <c:v>SWALES</c:v>
                </c:pt>
                <c:pt idx="6">
                  <c:v>SWEST</c:v>
                </c:pt>
                <c:pt idx="7">
                  <c:v>LPN</c:v>
                </c:pt>
                <c:pt idx="8">
                  <c:v>SPN</c:v>
                </c:pt>
                <c:pt idx="9">
                  <c:v>EPN</c:v>
                </c:pt>
                <c:pt idx="10">
                  <c:v>SPD</c:v>
                </c:pt>
                <c:pt idx="11">
                  <c:v>SPMW</c:v>
                </c:pt>
                <c:pt idx="12">
                  <c:v>SSEH</c:v>
                </c:pt>
                <c:pt idx="13">
                  <c:v>SSES</c:v>
                </c:pt>
              </c:strCache>
            </c:strRef>
          </c:cat>
          <c:val>
            <c:numRef>
              <c:f>'[10]Graph Workings'!$F$31:$S$31</c:f>
              <c:numCache>
                <c:formatCode>General</c:formatCode>
                <c:ptCount val="14"/>
                <c:pt idx="0">
                  <c:v>3.9905138005680589E-4</c:v>
                </c:pt>
                <c:pt idx="1">
                  <c:v>1.3226671544945938E-4</c:v>
                </c:pt>
                <c:pt idx="2">
                  <c:v>1.1868371008637082E-4</c:v>
                </c:pt>
                <c:pt idx="3">
                  <c:v>1.7116385789563669E-5</c:v>
                </c:pt>
                <c:pt idx="4">
                  <c:v>1.7257734215464276E-5</c:v>
                </c:pt>
                <c:pt idx="5">
                  <c:v>3.7658806421965667E-5</c:v>
                </c:pt>
                <c:pt idx="6">
                  <c:v>2.5618906118928558E-5</c:v>
                </c:pt>
                <c:pt idx="7">
                  <c:v>1.9526333290820409E-4</c:v>
                </c:pt>
                <c:pt idx="8">
                  <c:v>1.8963340819859654E-4</c:v>
                </c:pt>
                <c:pt idx="9">
                  <c:v>1.2332257535687167E-4</c:v>
                </c:pt>
                <c:pt idx="10">
                  <c:v>2.1848493552755767E-4</c:v>
                </c:pt>
                <c:pt idx="11">
                  <c:v>2.0556646236723154E-4</c:v>
                </c:pt>
                <c:pt idx="12">
                  <c:v>4.1962549947256885E-4</c:v>
                </c:pt>
                <c:pt idx="13">
                  <c:v>1.9897087136184672E-4</c:v>
                </c:pt>
              </c:numCache>
            </c:numRef>
          </c:val>
        </c:ser>
        <c:ser>
          <c:idx val="1"/>
          <c:order val="15"/>
          <c:tx>
            <c:strRef>
              <c:f>'[10]Graph Workings'!$E$29</c:f>
              <c:strCache>
                <c:ptCount val="1"/>
                <c:pt idx="0">
                  <c:v>Tax Allowance Retained Within Deadband</c:v>
                </c:pt>
              </c:strCache>
            </c:strRef>
          </c:tx>
          <c:spPr>
            <a:solidFill>
              <a:srgbClr val="DDE5F1"/>
            </a:solidFill>
            <a:ln w="12700">
              <a:solidFill>
                <a:srgbClr val="8CA9D0"/>
              </a:solidFill>
            </a:ln>
          </c:spPr>
          <c:invertIfNegative val="0"/>
          <c:val>
            <c:numRef>
              <c:f>'[10]Graph Workings'!$F$29:$S$29</c:f>
              <c:numCache>
                <c:formatCode>General</c:formatCode>
                <c:ptCount val="14"/>
                <c:pt idx="0">
                  <c:v>1.3223787037810473E-3</c:v>
                </c:pt>
                <c:pt idx="1">
                  <c:v>1.2113104294354817E-3</c:v>
                </c:pt>
                <c:pt idx="2">
                  <c:v>1.3670436526747884E-3</c:v>
                </c:pt>
                <c:pt idx="3">
                  <c:v>9.4715650456615177E-4</c:v>
                </c:pt>
                <c:pt idx="4">
                  <c:v>8.5671447747213514E-4</c:v>
                </c:pt>
                <c:pt idx="5">
                  <c:v>7.7431472340391133E-4</c:v>
                </c:pt>
                <c:pt idx="6">
                  <c:v>8.1113628445383457E-4</c:v>
                </c:pt>
                <c:pt idx="7">
                  <c:v>1.5069879586274483E-3</c:v>
                </c:pt>
                <c:pt idx="8">
                  <c:v>1.0002434137270245E-3</c:v>
                </c:pt>
                <c:pt idx="9">
                  <c:v>1.3443686911427672E-3</c:v>
                </c:pt>
                <c:pt idx="10">
                  <c:v>7.2296145347673104E-4</c:v>
                </c:pt>
                <c:pt idx="11">
                  <c:v>3.3518961237234338E-4</c:v>
                </c:pt>
                <c:pt idx="12">
                  <c:v>1.0821341270793399E-3</c:v>
                </c:pt>
                <c:pt idx="13">
                  <c:v>1.3525061093567392E-3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4339840"/>
        <c:axId val="74341760"/>
      </c:barChart>
      <c:lineChart>
        <c:grouping val="standard"/>
        <c:varyColors val="0"/>
        <c:ser>
          <c:idx val="14"/>
          <c:order val="16"/>
          <c:tx>
            <c:strRef>
              <c:f>'[10]Graph Workings'!$E$16</c:f>
              <c:strCache>
                <c:ptCount val="1"/>
                <c:pt idx="0">
                  <c:v>RoRE Total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1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'[10]Graph Workings'!$F$16:$S$16</c:f>
              <c:numCache>
                <c:formatCode>General</c:formatCode>
                <c:ptCount val="14"/>
                <c:pt idx="0">
                  <c:v>9.2198669051282323E-2</c:v>
                </c:pt>
                <c:pt idx="1">
                  <c:v>7.5864508799027508E-2</c:v>
                </c:pt>
                <c:pt idx="2">
                  <c:v>8.4819343906742534E-2</c:v>
                </c:pt>
                <c:pt idx="3">
                  <c:v>7.8450672338672783E-2</c:v>
                </c:pt>
                <c:pt idx="4">
                  <c:v>8.5685514975295668E-2</c:v>
                </c:pt>
                <c:pt idx="5">
                  <c:v>8.5842113072668452E-2</c:v>
                </c:pt>
                <c:pt idx="6">
                  <c:v>7.4567273869172862E-2</c:v>
                </c:pt>
                <c:pt idx="7">
                  <c:v>0.11631943440033929</c:v>
                </c:pt>
                <c:pt idx="8">
                  <c:v>0.11546420017683504</c:v>
                </c:pt>
                <c:pt idx="9">
                  <c:v>0.11376857932081268</c:v>
                </c:pt>
                <c:pt idx="10">
                  <c:v>7.3210644231842731E-2</c:v>
                </c:pt>
                <c:pt idx="11">
                  <c:v>7.2103338690697225E-2</c:v>
                </c:pt>
                <c:pt idx="12">
                  <c:v>8.8539352458202741E-2</c:v>
                </c:pt>
                <c:pt idx="13">
                  <c:v>9.6831317528283514E-2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339840"/>
        <c:axId val="74341760"/>
      </c:lineChart>
      <c:catAx>
        <c:axId val="74339840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74341760"/>
        <c:crossesAt val="0"/>
        <c:auto val="1"/>
        <c:lblAlgn val="ctr"/>
        <c:lblOffset val="100"/>
        <c:noMultiLvlLbl val="0"/>
      </c:catAx>
      <c:valAx>
        <c:axId val="743417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600"/>
            </a:pPr>
            <a:endParaRPr lang="en-US"/>
          </a:p>
        </c:txPr>
        <c:crossAx val="74339840"/>
        <c:crosses val="autoZero"/>
        <c:crossBetween val="between"/>
        <c:majorUnit val="2.0000000000000004E-2"/>
        <c:minorUnit val="5.000000000000001E-3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CI target</c:v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strRef>
              <c:f>'Ch3 outputs - reliability'!$N$6:$N$19</c:f>
              <c:strCache>
                <c:ptCount val="14"/>
                <c:pt idx="0">
                  <c:v>ENWL</c:v>
                </c:pt>
                <c:pt idx="1">
                  <c:v>NPgN</c:v>
                </c:pt>
                <c:pt idx="2">
                  <c:v>NPgY</c:v>
                </c:pt>
                <c:pt idx="3">
                  <c:v>WMID</c:v>
                </c:pt>
                <c:pt idx="4">
                  <c:v>EMID</c:v>
                </c:pt>
                <c:pt idx="5">
                  <c:v>SWALES</c:v>
                </c:pt>
                <c:pt idx="6">
                  <c:v>SWEST</c:v>
                </c:pt>
                <c:pt idx="7">
                  <c:v>LPN</c:v>
                </c:pt>
                <c:pt idx="8">
                  <c:v>SPN</c:v>
                </c:pt>
                <c:pt idx="9">
                  <c:v>EPN</c:v>
                </c:pt>
                <c:pt idx="10">
                  <c:v>SPD</c:v>
                </c:pt>
                <c:pt idx="11">
                  <c:v>SPMW</c:v>
                </c:pt>
                <c:pt idx="12">
                  <c:v>SSEH</c:v>
                </c:pt>
                <c:pt idx="13">
                  <c:v>SSES</c:v>
                </c:pt>
              </c:strCache>
            </c:strRef>
          </c:cat>
          <c:val>
            <c:numRef>
              <c:f>'Ch3 outputs - reliability'!$O$6:$O$19</c:f>
              <c:numCache>
                <c:formatCode>_(* #,##0.00_);_(* \(#,##0.00\);_(* "-"??_);_(@_)</c:formatCode>
                <c:ptCount val="14"/>
                <c:pt idx="0">
                  <c:v>48.371953560352715</c:v>
                </c:pt>
                <c:pt idx="1">
                  <c:v>63.75172953871116</c:v>
                </c:pt>
                <c:pt idx="2">
                  <c:v>68.593570992028717</c:v>
                </c:pt>
                <c:pt idx="3">
                  <c:v>89.076844225720762</c:v>
                </c:pt>
                <c:pt idx="4">
                  <c:v>53.220762067037811</c:v>
                </c:pt>
                <c:pt idx="5">
                  <c:v>55.060373370237365</c:v>
                </c:pt>
                <c:pt idx="6">
                  <c:v>59.179624576481991</c:v>
                </c:pt>
                <c:pt idx="7">
                  <c:v>27.804423230627602</c:v>
                </c:pt>
                <c:pt idx="8">
                  <c:v>65.326009815706257</c:v>
                </c:pt>
                <c:pt idx="9">
                  <c:v>69.786260072490791</c:v>
                </c:pt>
                <c:pt idx="10">
                  <c:v>52.0734787553356</c:v>
                </c:pt>
                <c:pt idx="11">
                  <c:v>38.273663372097765</c:v>
                </c:pt>
                <c:pt idx="12">
                  <c:v>71.900539980906998</c:v>
                </c:pt>
                <c:pt idx="13">
                  <c:v>62.534359868170526</c:v>
                </c:pt>
              </c:numCache>
            </c:numRef>
          </c:val>
        </c:ser>
        <c:ser>
          <c:idx val="1"/>
          <c:order val="1"/>
          <c:tx>
            <c:v>CI performance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'Ch3 outputs - reliability'!$N$6:$N$19</c:f>
              <c:strCache>
                <c:ptCount val="14"/>
                <c:pt idx="0">
                  <c:v>ENWL</c:v>
                </c:pt>
                <c:pt idx="1">
                  <c:v>NPgN</c:v>
                </c:pt>
                <c:pt idx="2">
                  <c:v>NPgY</c:v>
                </c:pt>
                <c:pt idx="3">
                  <c:v>WMID</c:v>
                </c:pt>
                <c:pt idx="4">
                  <c:v>EMID</c:v>
                </c:pt>
                <c:pt idx="5">
                  <c:v>SWALES</c:v>
                </c:pt>
                <c:pt idx="6">
                  <c:v>SWEST</c:v>
                </c:pt>
                <c:pt idx="7">
                  <c:v>LPN</c:v>
                </c:pt>
                <c:pt idx="8">
                  <c:v>SPN</c:v>
                </c:pt>
                <c:pt idx="9">
                  <c:v>EPN</c:v>
                </c:pt>
                <c:pt idx="10">
                  <c:v>SPD</c:v>
                </c:pt>
                <c:pt idx="11">
                  <c:v>SPMW</c:v>
                </c:pt>
                <c:pt idx="12">
                  <c:v>SSEH</c:v>
                </c:pt>
                <c:pt idx="13">
                  <c:v>SSES</c:v>
                </c:pt>
              </c:strCache>
            </c:strRef>
          </c:cat>
          <c:val>
            <c:numRef>
              <c:f>'Ch3 outputs - reliability'!$E$6:$E$19</c:f>
              <c:numCache>
                <c:formatCode>0.00</c:formatCode>
                <c:ptCount val="14"/>
                <c:pt idx="0">
                  <c:v>36.657504157777147</c:v>
                </c:pt>
                <c:pt idx="1">
                  <c:v>58.347273834327041</c:v>
                </c:pt>
                <c:pt idx="2">
                  <c:v>52.534647278097268</c:v>
                </c:pt>
                <c:pt idx="3">
                  <c:v>65.226896034738303</c:v>
                </c:pt>
                <c:pt idx="4">
                  <c:v>42.650724570811484</c:v>
                </c:pt>
                <c:pt idx="5">
                  <c:v>48.531418088554837</c:v>
                </c:pt>
                <c:pt idx="6">
                  <c:v>51.998805069022978</c:v>
                </c:pt>
                <c:pt idx="7">
                  <c:v>18.956803001506117</c:v>
                </c:pt>
                <c:pt idx="8">
                  <c:v>48.737098319208734</c:v>
                </c:pt>
                <c:pt idx="9">
                  <c:v>45.755706282430737</c:v>
                </c:pt>
                <c:pt idx="10">
                  <c:v>48.465331872981338</c:v>
                </c:pt>
                <c:pt idx="11">
                  <c:v>30.148432689635179</c:v>
                </c:pt>
                <c:pt idx="12">
                  <c:v>66.720400630641748</c:v>
                </c:pt>
                <c:pt idx="13">
                  <c:v>47.509987567343558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461568"/>
        <c:axId val="74463104"/>
      </c:barChart>
      <c:catAx>
        <c:axId val="7446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74463104"/>
        <c:crosses val="autoZero"/>
        <c:auto val="1"/>
        <c:lblAlgn val="ctr"/>
        <c:lblOffset val="100"/>
        <c:noMultiLvlLbl val="0"/>
      </c:catAx>
      <c:valAx>
        <c:axId val="74463104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crossAx val="74461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4026861881312993"/>
          <c:y val="8.9592394917282395E-2"/>
          <c:w val="0.19902288400201001"/>
          <c:h val="0.145001171278973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CML target</c:v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strRef>
              <c:f>'Ch3 outputs - reliability'!$N$23:$N$36</c:f>
              <c:strCache>
                <c:ptCount val="14"/>
                <c:pt idx="0">
                  <c:v>ENWL</c:v>
                </c:pt>
                <c:pt idx="1">
                  <c:v>NPgN</c:v>
                </c:pt>
                <c:pt idx="2">
                  <c:v>NPgY</c:v>
                </c:pt>
                <c:pt idx="3">
                  <c:v>WMID</c:v>
                </c:pt>
                <c:pt idx="4">
                  <c:v>EMID</c:v>
                </c:pt>
                <c:pt idx="5">
                  <c:v>SWALES</c:v>
                </c:pt>
                <c:pt idx="6">
                  <c:v>SWEST</c:v>
                </c:pt>
                <c:pt idx="7">
                  <c:v>LPN</c:v>
                </c:pt>
                <c:pt idx="8">
                  <c:v>SPN</c:v>
                </c:pt>
                <c:pt idx="9">
                  <c:v>EPN</c:v>
                </c:pt>
                <c:pt idx="10">
                  <c:v>SPD</c:v>
                </c:pt>
                <c:pt idx="11">
                  <c:v>SPMW</c:v>
                </c:pt>
                <c:pt idx="12">
                  <c:v>SSEH</c:v>
                </c:pt>
                <c:pt idx="13">
                  <c:v>SSES</c:v>
                </c:pt>
              </c:strCache>
            </c:strRef>
          </c:cat>
          <c:val>
            <c:numRef>
              <c:f>'Ch3 outputs - reliability'!$O$23:$O$36</c:f>
              <c:numCache>
                <c:formatCode>_(* #,##0.00_);_(* \(#,##0.00\);_(* "-"??_);_(@_)</c:formatCode>
                <c:ptCount val="14"/>
                <c:pt idx="0">
                  <c:v>47.373539428722026</c:v>
                </c:pt>
                <c:pt idx="1">
                  <c:v>65.862232456384248</c:v>
                </c:pt>
                <c:pt idx="2">
                  <c:v>63.119667039805243</c:v>
                </c:pt>
                <c:pt idx="3">
                  <c:v>55.656000164972816</c:v>
                </c:pt>
                <c:pt idx="4">
                  <c:v>40.233574328464982</c:v>
                </c:pt>
                <c:pt idx="5">
                  <c:v>35.442148914588209</c:v>
                </c:pt>
                <c:pt idx="6">
                  <c:v>43.917343017957521</c:v>
                </c:pt>
                <c:pt idx="7">
                  <c:v>40.441548249896101</c:v>
                </c:pt>
                <c:pt idx="8">
                  <c:v>50.174736472752123</c:v>
                </c:pt>
                <c:pt idx="9">
                  <c:v>55.70038459833178</c:v>
                </c:pt>
                <c:pt idx="10">
                  <c:v>46.230404026574412</c:v>
                </c:pt>
                <c:pt idx="11">
                  <c:v>45.619619441771569</c:v>
                </c:pt>
                <c:pt idx="12">
                  <c:v>64.553818535239969</c:v>
                </c:pt>
                <c:pt idx="13">
                  <c:v>54.122974762328894</c:v>
                </c:pt>
              </c:numCache>
            </c:numRef>
          </c:val>
        </c:ser>
        <c:ser>
          <c:idx val="1"/>
          <c:order val="1"/>
          <c:tx>
            <c:v>CML performance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'Ch3 outputs - reliability'!$N$23:$N$36</c:f>
              <c:strCache>
                <c:ptCount val="14"/>
                <c:pt idx="0">
                  <c:v>ENWL</c:v>
                </c:pt>
                <c:pt idx="1">
                  <c:v>NPgN</c:v>
                </c:pt>
                <c:pt idx="2">
                  <c:v>NPgY</c:v>
                </c:pt>
                <c:pt idx="3">
                  <c:v>WMID</c:v>
                </c:pt>
                <c:pt idx="4">
                  <c:v>EMID</c:v>
                </c:pt>
                <c:pt idx="5">
                  <c:v>SWALES</c:v>
                </c:pt>
                <c:pt idx="6">
                  <c:v>SWEST</c:v>
                </c:pt>
                <c:pt idx="7">
                  <c:v>LPN</c:v>
                </c:pt>
                <c:pt idx="8">
                  <c:v>SPN</c:v>
                </c:pt>
                <c:pt idx="9">
                  <c:v>EPN</c:v>
                </c:pt>
                <c:pt idx="10">
                  <c:v>SPD</c:v>
                </c:pt>
                <c:pt idx="11">
                  <c:v>SPMW</c:v>
                </c:pt>
                <c:pt idx="12">
                  <c:v>SSEH</c:v>
                </c:pt>
                <c:pt idx="13">
                  <c:v>SSES</c:v>
                </c:pt>
              </c:strCache>
            </c:strRef>
          </c:cat>
          <c:val>
            <c:numRef>
              <c:f>'Ch3 outputs - reliability'!$E$23:$E$36</c:f>
              <c:numCache>
                <c:formatCode>0.00</c:formatCode>
                <c:ptCount val="14"/>
                <c:pt idx="0">
                  <c:v>32.496292018747788</c:v>
                </c:pt>
                <c:pt idx="1">
                  <c:v>50.108964075495294</c:v>
                </c:pt>
                <c:pt idx="2">
                  <c:v>41.837670883591372</c:v>
                </c:pt>
                <c:pt idx="3">
                  <c:v>32.151251136217397</c:v>
                </c:pt>
                <c:pt idx="4">
                  <c:v>21.554967894513869</c:v>
                </c:pt>
                <c:pt idx="5">
                  <c:v>26.340853400064116</c:v>
                </c:pt>
                <c:pt idx="6">
                  <c:v>37.510456274959907</c:v>
                </c:pt>
                <c:pt idx="7">
                  <c:v>19.286846217790387</c:v>
                </c:pt>
                <c:pt idx="8">
                  <c:v>36.340490049449443</c:v>
                </c:pt>
                <c:pt idx="9">
                  <c:v>34.765160246669737</c:v>
                </c:pt>
                <c:pt idx="10">
                  <c:v>34.814633286378573</c:v>
                </c:pt>
                <c:pt idx="11">
                  <c:v>33.564675240720675</c:v>
                </c:pt>
                <c:pt idx="12">
                  <c:v>55.20969992035667</c:v>
                </c:pt>
                <c:pt idx="13">
                  <c:v>41.195106352089248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475776"/>
        <c:axId val="74477568"/>
      </c:barChart>
      <c:catAx>
        <c:axId val="7447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74477568"/>
        <c:crosses val="autoZero"/>
        <c:auto val="1"/>
        <c:lblAlgn val="ctr"/>
        <c:lblOffset val="100"/>
        <c:noMultiLvlLbl val="0"/>
      </c:catAx>
      <c:valAx>
        <c:axId val="74477568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crossAx val="74475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8859093666195837"/>
          <c:y val="8.5880419940631239E-2"/>
          <c:w val="0.21747733708691144"/>
          <c:h val="0.14923641974644958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427059231627374"/>
          <c:y val="5.5679597990911114E-2"/>
          <c:w val="0.82270457752961901"/>
          <c:h val="0.72369846448661979"/>
        </c:manualLayout>
      </c:layout>
      <c:barChart>
        <c:barDir val="col"/>
        <c:grouping val="stacked"/>
        <c:varyColors val="0"/>
        <c:ser>
          <c:idx val="0"/>
          <c:order val="0"/>
          <c:tx>
            <c:v>mandatory payments</c:v>
          </c:tx>
          <c:invertIfNegative val="0"/>
          <c:cat>
            <c:strRef>
              <c:f>'Ch3 outputs - reliability'!$D$78:$D$91</c:f>
              <c:strCache>
                <c:ptCount val="14"/>
                <c:pt idx="0">
                  <c:v>ENWL</c:v>
                </c:pt>
                <c:pt idx="1">
                  <c:v>NPGN</c:v>
                </c:pt>
                <c:pt idx="2">
                  <c:v>NPGY</c:v>
                </c:pt>
                <c:pt idx="3">
                  <c:v>WMID</c:v>
                </c:pt>
                <c:pt idx="4">
                  <c:v>EMID</c:v>
                </c:pt>
                <c:pt idx="5">
                  <c:v>SWALES</c:v>
                </c:pt>
                <c:pt idx="6">
                  <c:v>SWEST</c:v>
                </c:pt>
                <c:pt idx="7">
                  <c:v>LPN</c:v>
                </c:pt>
                <c:pt idx="8">
                  <c:v>SPN</c:v>
                </c:pt>
                <c:pt idx="9">
                  <c:v>EPN</c:v>
                </c:pt>
                <c:pt idx="10">
                  <c:v>SPD</c:v>
                </c:pt>
                <c:pt idx="11">
                  <c:v>SPMW</c:v>
                </c:pt>
                <c:pt idx="12">
                  <c:v>SSEH</c:v>
                </c:pt>
                <c:pt idx="13">
                  <c:v>SSES</c:v>
                </c:pt>
              </c:strCache>
            </c:strRef>
          </c:cat>
          <c:val>
            <c:numRef>
              <c:f>'Ch3 outputs - reliability'!$F$78:$F$91</c:f>
              <c:numCache>
                <c:formatCode>"£"#,##0</c:formatCode>
                <c:ptCount val="14"/>
                <c:pt idx="0">
                  <c:v>99720</c:v>
                </c:pt>
                <c:pt idx="1">
                  <c:v>214045</c:v>
                </c:pt>
                <c:pt idx="2">
                  <c:v>192270</c:v>
                </c:pt>
                <c:pt idx="3">
                  <c:v>1800</c:v>
                </c:pt>
                <c:pt idx="4">
                  <c:v>120</c:v>
                </c:pt>
                <c:pt idx="5">
                  <c:v>60</c:v>
                </c:pt>
                <c:pt idx="6">
                  <c:v>3015</c:v>
                </c:pt>
                <c:pt idx="7">
                  <c:v>10640</c:v>
                </c:pt>
                <c:pt idx="8">
                  <c:v>40720</c:v>
                </c:pt>
                <c:pt idx="9">
                  <c:v>45315</c:v>
                </c:pt>
                <c:pt idx="10">
                  <c:v>150</c:v>
                </c:pt>
                <c:pt idx="11">
                  <c:v>60</c:v>
                </c:pt>
                <c:pt idx="12">
                  <c:v>28980</c:v>
                </c:pt>
                <c:pt idx="13">
                  <c:v>69850</c:v>
                </c:pt>
              </c:numCache>
            </c:numRef>
          </c:val>
        </c:ser>
        <c:ser>
          <c:idx val="1"/>
          <c:order val="1"/>
          <c:tx>
            <c:v>ex gratia payments</c:v>
          </c:tx>
          <c:invertIfNegative val="0"/>
          <c:cat>
            <c:strRef>
              <c:f>'Ch3 outputs - reliability'!$D$78:$D$91</c:f>
              <c:strCache>
                <c:ptCount val="14"/>
                <c:pt idx="0">
                  <c:v>ENWL</c:v>
                </c:pt>
                <c:pt idx="1">
                  <c:v>NPGN</c:v>
                </c:pt>
                <c:pt idx="2">
                  <c:v>NPGY</c:v>
                </c:pt>
                <c:pt idx="3">
                  <c:v>WMID</c:v>
                </c:pt>
                <c:pt idx="4">
                  <c:v>EMID</c:v>
                </c:pt>
                <c:pt idx="5">
                  <c:v>SWALES</c:v>
                </c:pt>
                <c:pt idx="6">
                  <c:v>SWEST</c:v>
                </c:pt>
                <c:pt idx="7">
                  <c:v>LPN</c:v>
                </c:pt>
                <c:pt idx="8">
                  <c:v>SPN</c:v>
                </c:pt>
                <c:pt idx="9">
                  <c:v>EPN</c:v>
                </c:pt>
                <c:pt idx="10">
                  <c:v>SPD</c:v>
                </c:pt>
                <c:pt idx="11">
                  <c:v>SPMW</c:v>
                </c:pt>
                <c:pt idx="12">
                  <c:v>SSEH</c:v>
                </c:pt>
                <c:pt idx="13">
                  <c:v>SSES</c:v>
                </c:pt>
              </c:strCache>
            </c:strRef>
          </c:cat>
          <c:val>
            <c:numRef>
              <c:f>'Ch3 outputs - reliability'!$H$78:$H$91</c:f>
              <c:numCache>
                <c:formatCode>"£"#,##0</c:formatCode>
                <c:ptCount val="14"/>
                <c:pt idx="0">
                  <c:v>136697</c:v>
                </c:pt>
                <c:pt idx="1">
                  <c:v>109415</c:v>
                </c:pt>
                <c:pt idx="2">
                  <c:v>98535</c:v>
                </c:pt>
                <c:pt idx="3">
                  <c:v>13556</c:v>
                </c:pt>
                <c:pt idx="4">
                  <c:v>6245</c:v>
                </c:pt>
                <c:pt idx="5">
                  <c:v>21125</c:v>
                </c:pt>
                <c:pt idx="6">
                  <c:v>44712</c:v>
                </c:pt>
                <c:pt idx="7">
                  <c:v>29710</c:v>
                </c:pt>
                <c:pt idx="8">
                  <c:v>63472</c:v>
                </c:pt>
                <c:pt idx="9">
                  <c:v>67672.88</c:v>
                </c:pt>
                <c:pt idx="10">
                  <c:v>80500</c:v>
                </c:pt>
                <c:pt idx="11">
                  <c:v>117455</c:v>
                </c:pt>
                <c:pt idx="12">
                  <c:v>7480</c:v>
                </c:pt>
                <c:pt idx="13">
                  <c:v>16160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4580352"/>
        <c:axId val="74581888"/>
      </c:barChart>
      <c:catAx>
        <c:axId val="74580352"/>
        <c:scaling>
          <c:orientation val="minMax"/>
        </c:scaling>
        <c:delete val="0"/>
        <c:axPos val="b"/>
        <c:majorTickMark val="none"/>
        <c:minorTickMark val="none"/>
        <c:tickLblPos val="nextTo"/>
        <c:crossAx val="74581888"/>
        <c:crosses val="autoZero"/>
        <c:auto val="1"/>
        <c:lblAlgn val="ctr"/>
        <c:lblOffset val="100"/>
        <c:noMultiLvlLbl val="0"/>
      </c:catAx>
      <c:valAx>
        <c:axId val="74581888"/>
        <c:scaling>
          <c:orientation val="minMax"/>
        </c:scaling>
        <c:delete val="0"/>
        <c:axPos val="l"/>
        <c:numFmt formatCode="&quot;£&quot;#,##0" sourceLinked="1"/>
        <c:majorTickMark val="none"/>
        <c:minorTickMark val="none"/>
        <c:tickLblPos val="nextTo"/>
        <c:crossAx val="74580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93136143020655"/>
          <c:y val="0.25789219441386557"/>
          <c:w val="0.2849830638788457"/>
          <c:h val="0.17368192468187471"/>
        </c:manualLayout>
      </c:layout>
      <c:overlay val="1"/>
    </c:legend>
    <c:plotVisOnly val="1"/>
    <c:dispBlanksAs val="gap"/>
    <c:showDLblsOverMax val="0"/>
  </c:chart>
  <c:txPr>
    <a:bodyPr/>
    <a:lstStyle/>
    <a:p>
      <a:pPr>
        <a:defRPr sz="900"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'Ch3 outputs - reliability'!$I$255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'Ch3 outputs - reliability'!$D$256:$D$269</c:f>
              <c:strCache>
                <c:ptCount val="14"/>
                <c:pt idx="0">
                  <c:v>ENWL</c:v>
                </c:pt>
                <c:pt idx="1">
                  <c:v>NPgN</c:v>
                </c:pt>
                <c:pt idx="2">
                  <c:v>NPgY</c:v>
                </c:pt>
                <c:pt idx="3">
                  <c:v>WMID</c:v>
                </c:pt>
                <c:pt idx="4">
                  <c:v>EMID</c:v>
                </c:pt>
                <c:pt idx="5">
                  <c:v>SWALES</c:v>
                </c:pt>
                <c:pt idx="6">
                  <c:v>SWEST</c:v>
                </c:pt>
                <c:pt idx="7">
                  <c:v>LPN</c:v>
                </c:pt>
                <c:pt idx="8">
                  <c:v>SPN</c:v>
                </c:pt>
                <c:pt idx="9">
                  <c:v>EPN</c:v>
                </c:pt>
                <c:pt idx="10">
                  <c:v>SPD</c:v>
                </c:pt>
                <c:pt idx="11">
                  <c:v>SPMW</c:v>
                </c:pt>
                <c:pt idx="12">
                  <c:v>SSEH</c:v>
                </c:pt>
                <c:pt idx="13">
                  <c:v>SSES</c:v>
                </c:pt>
              </c:strCache>
            </c:strRef>
          </c:cat>
          <c:val>
            <c:numRef>
              <c:f>'Ch3 outputs - reliability'!$I$256:$I$269</c:f>
              <c:numCache>
                <c:formatCode>0.00</c:formatCode>
                <c:ptCount val="14"/>
                <c:pt idx="0">
                  <c:v>-3.8602869916813711</c:v>
                </c:pt>
                <c:pt idx="1">
                  <c:v>-3.1339737969180161</c:v>
                </c:pt>
                <c:pt idx="2">
                  <c:v>0.11954906493648565</c:v>
                </c:pt>
                <c:pt idx="3">
                  <c:v>6.7466556850096797</c:v>
                </c:pt>
                <c:pt idx="4">
                  <c:v>3.7999664014990078</c:v>
                </c:pt>
                <c:pt idx="5">
                  <c:v>-1.0820868212458219</c:v>
                </c:pt>
                <c:pt idx="6">
                  <c:v>3.7487106713126828</c:v>
                </c:pt>
                <c:pt idx="7">
                  <c:v>-0.80006023703667006</c:v>
                </c:pt>
                <c:pt idx="8">
                  <c:v>-7.2743069976665655</c:v>
                </c:pt>
                <c:pt idx="9">
                  <c:v>-11.879915933955669</c:v>
                </c:pt>
                <c:pt idx="10">
                  <c:v>-3.8193134108863163</c:v>
                </c:pt>
                <c:pt idx="11">
                  <c:v>-0.87851088348626227</c:v>
                </c:pt>
                <c:pt idx="12">
                  <c:v>-0.61231556214954175</c:v>
                </c:pt>
                <c:pt idx="13">
                  <c:v>-2.5086451043094371E-2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799296"/>
        <c:axId val="65800832"/>
      </c:barChart>
      <c:catAx>
        <c:axId val="65799296"/>
        <c:scaling>
          <c:orientation val="minMax"/>
        </c:scaling>
        <c:delete val="0"/>
        <c:axPos val="b"/>
        <c:majorTickMark val="out"/>
        <c:minorTickMark val="none"/>
        <c:tickLblPos val="nextTo"/>
        <c:crossAx val="65800832"/>
        <c:crosses val="autoZero"/>
        <c:auto val="1"/>
        <c:lblAlgn val="ctr"/>
        <c:lblOffset val="100"/>
        <c:noMultiLvlLbl val="0"/>
      </c:catAx>
      <c:valAx>
        <c:axId val="65800832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65799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6"/>
          <c:order val="0"/>
          <c:tx>
            <c:strRef>
              <c:f>'[39]DG connections'!$A$49</c:f>
              <c:strCache>
                <c:ptCount val="1"/>
                <c:pt idx="0">
                  <c:v>Photovoltaic</c:v>
                </c:pt>
              </c:strCache>
            </c:strRef>
          </c:tx>
          <c:invertIfNegative val="0"/>
          <c:cat>
            <c:numRef>
              <c:f>'[39]DG connections'!$C$42:$G$42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'[39]DG connections'!$C$49:$G$49</c:f>
              <c:numCache>
                <c:formatCode>General</c:formatCode>
                <c:ptCount val="5"/>
                <c:pt idx="0">
                  <c:v>45.25310721999999</c:v>
                </c:pt>
                <c:pt idx="1">
                  <c:v>603.48839400000224</c:v>
                </c:pt>
                <c:pt idx="2">
                  <c:v>611.8667063299996</c:v>
                </c:pt>
                <c:pt idx="3">
                  <c:v>1120.500945850001</c:v>
                </c:pt>
                <c:pt idx="4">
                  <c:v>2720.1721364000023</c:v>
                </c:pt>
              </c:numCache>
            </c:numRef>
          </c:val>
        </c:ser>
        <c:ser>
          <c:idx val="0"/>
          <c:order val="1"/>
          <c:tx>
            <c:strRef>
              <c:f>'[39]DG connections'!$A$43</c:f>
              <c:strCache>
                <c:ptCount val="1"/>
                <c:pt idx="0">
                  <c:v>Onshore wind</c:v>
                </c:pt>
              </c:strCache>
            </c:strRef>
          </c:tx>
          <c:invertIfNegative val="0"/>
          <c:cat>
            <c:numRef>
              <c:f>'[39]DG connections'!$C$42:$G$42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'[39]DG connections'!$C$43:$G$43</c:f>
              <c:numCache>
                <c:formatCode>General</c:formatCode>
                <c:ptCount val="5"/>
                <c:pt idx="0">
                  <c:v>560.33623639999996</c:v>
                </c:pt>
                <c:pt idx="1">
                  <c:v>493.85089000000005</c:v>
                </c:pt>
                <c:pt idx="2">
                  <c:v>817.01124499999992</c:v>
                </c:pt>
                <c:pt idx="3">
                  <c:v>869.00873999999999</c:v>
                </c:pt>
                <c:pt idx="4">
                  <c:v>678.22720000000004</c:v>
                </c:pt>
              </c:numCache>
            </c:numRef>
          </c:val>
        </c:ser>
        <c:ser>
          <c:idx val="1"/>
          <c:order val="2"/>
          <c:tx>
            <c:strRef>
              <c:f>'[39]DG connections'!$A$44</c:f>
              <c:strCache>
                <c:ptCount val="1"/>
                <c:pt idx="0">
                  <c:v>Offshore wind</c:v>
                </c:pt>
              </c:strCache>
            </c:strRef>
          </c:tx>
          <c:invertIfNegative val="0"/>
          <c:cat>
            <c:numRef>
              <c:f>'[39]DG connections'!$C$42:$G$42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'[39]DG connections'!$C$44:$G$44</c:f>
              <c:numCache>
                <c:formatCode>General</c:formatCode>
                <c:ptCount val="5"/>
                <c:pt idx="0">
                  <c:v>0</c:v>
                </c:pt>
                <c:pt idx="1">
                  <c:v>333</c:v>
                </c:pt>
                <c:pt idx="2">
                  <c:v>336.26299999999998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5"/>
          <c:order val="3"/>
          <c:tx>
            <c:strRef>
              <c:f>'[39]DG connections'!$A$48</c:f>
              <c:strCache>
                <c:ptCount val="1"/>
                <c:pt idx="0">
                  <c:v>Waste incineration</c:v>
                </c:pt>
              </c:strCache>
            </c:strRef>
          </c:tx>
          <c:invertIfNegative val="0"/>
          <c:cat>
            <c:numRef>
              <c:f>'[39]DG connections'!$C$42:$G$42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'[39]DG connections'!$C$48:$G$48</c:f>
              <c:numCache>
                <c:formatCode>General</c:formatCode>
                <c:ptCount val="5"/>
                <c:pt idx="0">
                  <c:v>3.5750000000000002</c:v>
                </c:pt>
                <c:pt idx="1">
                  <c:v>122.38200000000001</c:v>
                </c:pt>
                <c:pt idx="2">
                  <c:v>38.5</c:v>
                </c:pt>
                <c:pt idx="3">
                  <c:v>144.33199999999999</c:v>
                </c:pt>
                <c:pt idx="4">
                  <c:v>134.35000000000002</c:v>
                </c:pt>
              </c:numCache>
            </c:numRef>
          </c:val>
        </c:ser>
        <c:ser>
          <c:idx val="7"/>
          <c:order val="4"/>
          <c:tx>
            <c:strRef>
              <c:f>'[39]DG connections'!$A$50</c:f>
              <c:strCache>
                <c:ptCount val="1"/>
                <c:pt idx="0">
                  <c:v>CHP</c:v>
                </c:pt>
              </c:strCache>
            </c:strRef>
          </c:tx>
          <c:invertIfNegative val="0"/>
          <c:cat>
            <c:numRef>
              <c:f>'[39]DG connections'!$C$42:$G$42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'[39]DG connections'!$C$50:$G$50</c:f>
              <c:numCache>
                <c:formatCode>General</c:formatCode>
                <c:ptCount val="5"/>
                <c:pt idx="0">
                  <c:v>42.130559999999996</c:v>
                </c:pt>
                <c:pt idx="1">
                  <c:v>70.285204999999991</c:v>
                </c:pt>
                <c:pt idx="2">
                  <c:v>82.484380000000016</c:v>
                </c:pt>
                <c:pt idx="3">
                  <c:v>139.06423000000001</c:v>
                </c:pt>
                <c:pt idx="4">
                  <c:v>84.817710000000005</c:v>
                </c:pt>
              </c:numCache>
            </c:numRef>
          </c:val>
        </c:ser>
        <c:ser>
          <c:idx val="4"/>
          <c:order val="5"/>
          <c:tx>
            <c:strRef>
              <c:f>'[39]DG connections'!$A$47</c:f>
              <c:strCache>
                <c:ptCount val="1"/>
                <c:pt idx="0">
                  <c:v>Landfill gas, sewage gas &amp; biogas</c:v>
                </c:pt>
              </c:strCache>
            </c:strRef>
          </c:tx>
          <c:invertIfNegative val="0"/>
          <c:cat>
            <c:numRef>
              <c:f>'[39]DG connections'!$C$42:$G$42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'[39]DG connections'!$C$47:$G$47</c:f>
              <c:numCache>
                <c:formatCode>General</c:formatCode>
                <c:ptCount val="5"/>
                <c:pt idx="0">
                  <c:v>128.75299999999999</c:v>
                </c:pt>
                <c:pt idx="1">
                  <c:v>54.086999999999996</c:v>
                </c:pt>
                <c:pt idx="2">
                  <c:v>112.78025</c:v>
                </c:pt>
                <c:pt idx="3">
                  <c:v>26.425249999999998</c:v>
                </c:pt>
                <c:pt idx="4">
                  <c:v>76.201000000000008</c:v>
                </c:pt>
              </c:numCache>
            </c:numRef>
          </c:val>
        </c:ser>
        <c:ser>
          <c:idx val="2"/>
          <c:order val="6"/>
          <c:tx>
            <c:strRef>
              <c:f>'[39]DG connections'!$A$45</c:f>
              <c:strCache>
                <c:ptCount val="1"/>
                <c:pt idx="0">
                  <c:v>Biomass &amp; energy crops</c:v>
                </c:pt>
              </c:strCache>
            </c:strRef>
          </c:tx>
          <c:invertIfNegative val="0"/>
          <c:cat>
            <c:numRef>
              <c:f>'[39]DG connections'!$C$42:$G$42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'[39]DG connections'!$C$45:$G$45</c:f>
              <c:numCache>
                <c:formatCode>General</c:formatCode>
                <c:ptCount val="5"/>
                <c:pt idx="0">
                  <c:v>3.7949999999999999</c:v>
                </c:pt>
                <c:pt idx="1">
                  <c:v>29.306119999999996</c:v>
                </c:pt>
                <c:pt idx="2">
                  <c:v>76.474999999999994</c:v>
                </c:pt>
                <c:pt idx="3">
                  <c:v>39.693999999999996</c:v>
                </c:pt>
                <c:pt idx="4">
                  <c:v>23.417999999999999</c:v>
                </c:pt>
              </c:numCache>
            </c:numRef>
          </c:val>
        </c:ser>
        <c:ser>
          <c:idx val="3"/>
          <c:order val="7"/>
          <c:tx>
            <c:strRef>
              <c:f>'[39]DG connections'!$A$46</c:f>
              <c:strCache>
                <c:ptCount val="1"/>
                <c:pt idx="0">
                  <c:v>Hydro</c:v>
                </c:pt>
              </c:strCache>
            </c:strRef>
          </c:tx>
          <c:invertIfNegative val="0"/>
          <c:cat>
            <c:numRef>
              <c:f>'[39]DG connections'!$C$42:$G$42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'[39]DG connections'!$C$46:$G$46</c:f>
              <c:numCache>
                <c:formatCode>General</c:formatCode>
                <c:ptCount val="5"/>
                <c:pt idx="0">
                  <c:v>9.1184000000000012</c:v>
                </c:pt>
                <c:pt idx="1">
                  <c:v>21.824000000000005</c:v>
                </c:pt>
                <c:pt idx="2">
                  <c:v>4.2874249999999998</c:v>
                </c:pt>
                <c:pt idx="3">
                  <c:v>9.4983000000000004</c:v>
                </c:pt>
                <c:pt idx="4">
                  <c:v>11.79871</c:v>
                </c:pt>
              </c:numCache>
            </c:numRef>
          </c:val>
        </c:ser>
        <c:ser>
          <c:idx val="8"/>
          <c:order val="8"/>
          <c:tx>
            <c:strRef>
              <c:f>'[39]DG connections'!$A$51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'[39]DG connections'!$C$42:$G$42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'[39]DG connections'!$C$51:$G$51</c:f>
              <c:numCache>
                <c:formatCode>General</c:formatCode>
                <c:ptCount val="5"/>
                <c:pt idx="0">
                  <c:v>9.0239999999999991</c:v>
                </c:pt>
                <c:pt idx="1">
                  <c:v>114.69189499999999</c:v>
                </c:pt>
                <c:pt idx="2">
                  <c:v>256.911</c:v>
                </c:pt>
                <c:pt idx="3">
                  <c:v>230.57737000000003</c:v>
                </c:pt>
                <c:pt idx="4">
                  <c:v>138.66100000000003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4904320"/>
        <c:axId val="74905856"/>
      </c:barChart>
      <c:catAx>
        <c:axId val="7490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4905856"/>
        <c:crosses val="autoZero"/>
        <c:auto val="1"/>
        <c:lblAlgn val="ctr"/>
        <c:lblOffset val="100"/>
        <c:noMultiLvlLbl val="0"/>
      </c:catAx>
      <c:valAx>
        <c:axId val="74905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Amount of DG</a:t>
                </a:r>
                <a:r>
                  <a:rPr lang="en-GB" baseline="0"/>
                  <a:t> connected (in MW)</a:t>
                </a:r>
                <a:endParaRPr lang="en-GB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4904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247222222222224"/>
          <c:y val="3.4720426438221666E-2"/>
          <c:w val="0.2904429359385311"/>
          <c:h val="0.9309936804271917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'Ch3 outputs - environment'!$O$92</c:f>
              <c:strCache>
                <c:ptCount val="1"/>
                <c:pt idx="0">
                  <c:v>ENWL</c:v>
                </c:pt>
              </c:strCache>
            </c:strRef>
          </c:tx>
          <c:marker>
            <c:symbol val="none"/>
          </c:marker>
          <c:cat>
            <c:strRef>
              <c:f>'Ch3 outputs - environment'!$P$91:$U$91</c:f>
              <c:strCache>
                <c:ptCount val="6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2015-2016</c:v>
                </c:pt>
              </c:strCache>
            </c:strRef>
          </c:cat>
          <c:val>
            <c:numRef>
              <c:f>'Ch3 outputs - environment'!$P$92:$U$92</c:f>
              <c:numCache>
                <c:formatCode>_(* #,##0_);_(* \(#,##0\);_(* "-"??_);_(@_)</c:formatCode>
                <c:ptCount val="6"/>
                <c:pt idx="0">
                  <c:v>1366184</c:v>
                </c:pt>
                <c:pt idx="1">
                  <c:v>1361742</c:v>
                </c:pt>
                <c:pt idx="2">
                  <c:v>1325013.955108484</c:v>
                </c:pt>
                <c:pt idx="3">
                  <c:v>1311206</c:v>
                </c:pt>
                <c:pt idx="4">
                  <c:v>1266283.4173814249</c:v>
                </c:pt>
                <c:pt idx="5">
                  <c:v>1202260.53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'Ch3 outputs - environment'!$O$93</c:f>
              <c:strCache>
                <c:ptCount val="1"/>
                <c:pt idx="0">
                  <c:v>NPgN</c:v>
                </c:pt>
              </c:strCache>
            </c:strRef>
          </c:tx>
          <c:marker>
            <c:symbol val="none"/>
          </c:marker>
          <c:cat>
            <c:strRef>
              <c:f>'Ch3 outputs - environment'!$P$91:$U$91</c:f>
              <c:strCache>
                <c:ptCount val="6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2015-2016</c:v>
                </c:pt>
              </c:strCache>
            </c:strRef>
          </c:cat>
          <c:val>
            <c:numRef>
              <c:f>'Ch3 outputs - environment'!$P$93:$U$93</c:f>
              <c:numCache>
                <c:formatCode>_(* #,##0_);_(* \(#,##0\);_(* "-"??_);_(@_)</c:formatCode>
                <c:ptCount val="6"/>
                <c:pt idx="0">
                  <c:v>1544752</c:v>
                </c:pt>
                <c:pt idx="1">
                  <c:v>1530109</c:v>
                </c:pt>
                <c:pt idx="2">
                  <c:v>1501323</c:v>
                </c:pt>
                <c:pt idx="3">
                  <c:v>1469599</c:v>
                </c:pt>
                <c:pt idx="4">
                  <c:v>1419147</c:v>
                </c:pt>
                <c:pt idx="5">
                  <c:v>1433538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'Ch3 outputs - environment'!$O$94</c:f>
              <c:strCache>
                <c:ptCount val="1"/>
                <c:pt idx="0">
                  <c:v>NPgY</c:v>
                </c:pt>
              </c:strCache>
            </c:strRef>
          </c:tx>
          <c:marker>
            <c:symbol val="none"/>
          </c:marker>
          <c:cat>
            <c:strRef>
              <c:f>'Ch3 outputs - environment'!$P$91:$U$91</c:f>
              <c:strCache>
                <c:ptCount val="6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2015-2016</c:v>
                </c:pt>
              </c:strCache>
            </c:strRef>
          </c:cat>
          <c:val>
            <c:numRef>
              <c:f>'Ch3 outputs - environment'!$P$94:$U$94</c:f>
              <c:numCache>
                <c:formatCode>_(* #,##0_);_(* \(#,##0\);_(* "-"??_);_(@_)</c:formatCode>
                <c:ptCount val="6"/>
                <c:pt idx="0">
                  <c:v>1576581</c:v>
                </c:pt>
                <c:pt idx="1">
                  <c:v>1558529</c:v>
                </c:pt>
                <c:pt idx="2">
                  <c:v>1425357</c:v>
                </c:pt>
                <c:pt idx="3">
                  <c:v>1398926</c:v>
                </c:pt>
                <c:pt idx="4">
                  <c:v>1362751</c:v>
                </c:pt>
                <c:pt idx="5">
                  <c:v>1145692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'Ch3 outputs - environment'!$O$95</c:f>
              <c:strCache>
                <c:ptCount val="1"/>
                <c:pt idx="0">
                  <c:v>WMID</c:v>
                </c:pt>
              </c:strCache>
            </c:strRef>
          </c:tx>
          <c:marker>
            <c:symbol val="none"/>
          </c:marker>
          <c:cat>
            <c:strRef>
              <c:f>'Ch3 outputs - environment'!$P$91:$U$91</c:f>
              <c:strCache>
                <c:ptCount val="6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2015-2016</c:v>
                </c:pt>
              </c:strCache>
            </c:strRef>
          </c:cat>
          <c:val>
            <c:numRef>
              <c:f>'Ch3 outputs - environment'!$P$95:$U$95</c:f>
              <c:numCache>
                <c:formatCode>_(* #,##0_);_(* \(#,##0\);_(* "-"??_);_(@_)</c:formatCode>
                <c:ptCount val="6"/>
                <c:pt idx="0">
                  <c:v>1002336.5789999993</c:v>
                </c:pt>
                <c:pt idx="1">
                  <c:v>1002336.5789999993</c:v>
                </c:pt>
                <c:pt idx="2">
                  <c:v>990414.57899999933</c:v>
                </c:pt>
                <c:pt idx="3">
                  <c:v>918008.22899999935</c:v>
                </c:pt>
                <c:pt idx="4">
                  <c:v>877755.23399999982</c:v>
                </c:pt>
                <c:pt idx="5">
                  <c:v>865392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'Ch3 outputs - environment'!$O$96</c:f>
              <c:strCache>
                <c:ptCount val="1"/>
                <c:pt idx="0">
                  <c:v>EMID</c:v>
                </c:pt>
              </c:strCache>
            </c:strRef>
          </c:tx>
          <c:marker>
            <c:symbol val="none"/>
          </c:marker>
          <c:cat>
            <c:strRef>
              <c:f>'Ch3 outputs - environment'!$P$91:$U$91</c:f>
              <c:strCache>
                <c:ptCount val="6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2015-2016</c:v>
                </c:pt>
              </c:strCache>
            </c:strRef>
          </c:cat>
          <c:val>
            <c:numRef>
              <c:f>'Ch3 outputs - environment'!$P$96:$U$96</c:f>
              <c:numCache>
                <c:formatCode>_(* #,##0_);_(* \(#,##0\);_(* "-"??_);_(@_)</c:formatCode>
                <c:ptCount val="6"/>
                <c:pt idx="0">
                  <c:v>893403.84952959989</c:v>
                </c:pt>
                <c:pt idx="1">
                  <c:v>892880.68952959985</c:v>
                </c:pt>
                <c:pt idx="2">
                  <c:v>874460.60952959978</c:v>
                </c:pt>
                <c:pt idx="3">
                  <c:v>794256.84952959977</c:v>
                </c:pt>
                <c:pt idx="4">
                  <c:v>770711.49799999991</c:v>
                </c:pt>
                <c:pt idx="5">
                  <c:v>711036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'Ch3 outputs - environment'!$O$97</c:f>
              <c:strCache>
                <c:ptCount val="1"/>
                <c:pt idx="0">
                  <c:v>SWALES</c:v>
                </c:pt>
              </c:strCache>
            </c:strRef>
          </c:tx>
          <c:marker>
            <c:symbol val="none"/>
          </c:marker>
          <c:cat>
            <c:strRef>
              <c:f>'Ch3 outputs - environment'!$P$91:$U$91</c:f>
              <c:strCache>
                <c:ptCount val="6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2015-2016</c:v>
                </c:pt>
              </c:strCache>
            </c:strRef>
          </c:cat>
          <c:val>
            <c:numRef>
              <c:f>'Ch3 outputs - environment'!$P$97:$U$97</c:f>
              <c:numCache>
                <c:formatCode>_(* #,##0_);_(* \(#,##0\);_(* "-"??_);_(@_)</c:formatCode>
                <c:ptCount val="6"/>
                <c:pt idx="0">
                  <c:v>144954.28</c:v>
                </c:pt>
                <c:pt idx="1">
                  <c:v>144954.28</c:v>
                </c:pt>
                <c:pt idx="2">
                  <c:v>144954.28</c:v>
                </c:pt>
                <c:pt idx="3">
                  <c:v>144156.06823500001</c:v>
                </c:pt>
                <c:pt idx="4">
                  <c:v>143999.39223500001</c:v>
                </c:pt>
                <c:pt idx="5">
                  <c:v>144974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898240"/>
        <c:axId val="73920512"/>
      </c:lineChart>
      <c:catAx>
        <c:axId val="73898240"/>
        <c:scaling>
          <c:orientation val="minMax"/>
        </c:scaling>
        <c:delete val="0"/>
        <c:axPos val="b"/>
        <c:majorTickMark val="none"/>
        <c:minorTickMark val="none"/>
        <c:tickLblPos val="nextTo"/>
        <c:crossAx val="73920512"/>
        <c:crosses val="autoZero"/>
        <c:auto val="1"/>
        <c:lblAlgn val="ctr"/>
        <c:lblOffset val="100"/>
        <c:noMultiLvlLbl val="0"/>
      </c:catAx>
      <c:valAx>
        <c:axId val="7392051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_(* #,##0_);_(* \(#,##0\);_(* &quot;-&quot;??_);_(@_)" sourceLinked="1"/>
        <c:majorTickMark val="none"/>
        <c:minorTickMark val="none"/>
        <c:tickLblPos val="nextTo"/>
        <c:crossAx val="73898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18" Type="http://schemas.openxmlformats.org/officeDocument/2006/relationships/image" Target="../media/image2.png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17" Type="http://schemas.openxmlformats.org/officeDocument/2006/relationships/chart" Target="../charts/chart28.xml"/><Relationship Id="rId2" Type="http://schemas.openxmlformats.org/officeDocument/2006/relationships/chart" Target="../charts/chart13.xml"/><Relationship Id="rId16" Type="http://schemas.openxmlformats.org/officeDocument/2006/relationships/chart" Target="../charts/chart27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5" Type="http://schemas.openxmlformats.org/officeDocument/2006/relationships/chart" Target="../charts/chart2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10310</xdr:colOff>
      <xdr:row>89</xdr:row>
      <xdr:rowOff>55498</xdr:rowOff>
    </xdr:from>
    <xdr:to>
      <xdr:col>24</xdr:col>
      <xdr:colOff>353786</xdr:colOff>
      <xdr:row>118</xdr:row>
      <xdr:rowOff>27214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22411</xdr:colOff>
      <xdr:row>152</xdr:row>
      <xdr:rowOff>33619</xdr:rowOff>
    </xdr:from>
    <xdr:to>
      <xdr:col>10</xdr:col>
      <xdr:colOff>0</xdr:colOff>
      <xdr:row>179</xdr:row>
      <xdr:rowOff>25694</xdr:rowOff>
    </xdr:to>
    <xdr:graphicFrame macro="">
      <xdr:nvGraphicFramePr>
        <xdr:cNvPr id="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0.00634</cdr:y>
    </cdr:from>
    <cdr:to>
      <cdr:x>0.65524</cdr:x>
      <cdr:y>0.07137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24887"/>
          <a:ext cx="3854824" cy="255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8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£ Nominal per year per</a:t>
          </a:r>
          <a:r>
            <a:rPr lang="en-GB" sz="800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domestic customer</a:t>
          </a:r>
          <a:endParaRPr lang="en-GB" sz="80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81643</xdr:colOff>
      <xdr:row>0</xdr:row>
      <xdr:rowOff>20411</xdr:rowOff>
    </xdr:from>
    <xdr:to>
      <xdr:col>15</xdr:col>
      <xdr:colOff>198664</xdr:colOff>
      <xdr:row>33</xdr:row>
      <xdr:rowOff>108857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108857</xdr:colOff>
      <xdr:row>2</xdr:row>
      <xdr:rowOff>108857</xdr:rowOff>
    </xdr:from>
    <xdr:to>
      <xdr:col>18</xdr:col>
      <xdr:colOff>381000</xdr:colOff>
      <xdr:row>2</xdr:row>
      <xdr:rowOff>108857</xdr:rowOff>
    </xdr:to>
    <xdr:cxnSp macro="">
      <xdr:nvCxnSpPr>
        <xdr:cNvPr id="3" name="Straight Connector 2"/>
        <xdr:cNvCxnSpPr/>
      </xdr:nvCxnSpPr>
      <xdr:spPr>
        <a:xfrm>
          <a:off x="16853807" y="508907"/>
          <a:ext cx="272143" cy="0"/>
        </a:xfrm>
        <a:prstGeom prst="line">
          <a:avLst/>
        </a:prstGeom>
        <a:ln w="571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0.00055</cdr:y>
    </cdr:from>
    <cdr:to>
      <cdr:x>0.5731</cdr:x>
      <cdr:y>0.05799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3658"/>
          <a:ext cx="7818528" cy="3841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0" i="0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Return on Regulatory Equity (real, post-tax)</a:t>
          </a:r>
          <a:endParaRPr lang="en-GB" sz="1600" b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 xmlns:a="http://schemas.openxmlformats.org/drawingml/2006/main">
          <a:endParaRPr lang="en-GB" sz="1200" b="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789213</xdr:colOff>
      <xdr:row>2</xdr:row>
      <xdr:rowOff>30096</xdr:rowOff>
    </xdr:from>
    <xdr:to>
      <xdr:col>22</xdr:col>
      <xdr:colOff>172089</xdr:colOff>
      <xdr:row>18</xdr:row>
      <xdr:rowOff>68037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784412</xdr:colOff>
      <xdr:row>20</xdr:row>
      <xdr:rowOff>27214</xdr:rowOff>
    </xdr:from>
    <xdr:to>
      <xdr:col>22</xdr:col>
      <xdr:colOff>190501</xdr:colOff>
      <xdr:row>36</xdr:row>
      <xdr:rowOff>13608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24173</xdr:colOff>
      <xdr:row>76</xdr:row>
      <xdr:rowOff>45944</xdr:rowOff>
    </xdr:from>
    <xdr:to>
      <xdr:col>16</xdr:col>
      <xdr:colOff>326573</xdr:colOff>
      <xdr:row>86</xdr:row>
      <xdr:rowOff>136072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26413</xdr:colOff>
      <xdr:row>255</xdr:row>
      <xdr:rowOff>27214</xdr:rowOff>
    </xdr:from>
    <xdr:to>
      <xdr:col>17</xdr:col>
      <xdr:colOff>408213</xdr:colOff>
      <xdr:row>271</xdr:row>
      <xdr:rowOff>13607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500743</xdr:colOff>
      <xdr:row>235</xdr:row>
      <xdr:rowOff>13608</xdr:rowOff>
    </xdr:from>
    <xdr:to>
      <xdr:col>16</xdr:col>
      <xdr:colOff>800100</xdr:colOff>
      <xdr:row>247</xdr:row>
      <xdr:rowOff>114301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39498</xdr:colOff>
      <xdr:row>90</xdr:row>
      <xdr:rowOff>63733</xdr:rowOff>
    </xdr:from>
    <xdr:to>
      <xdr:col>38</xdr:col>
      <xdr:colOff>121723</xdr:colOff>
      <xdr:row>104</xdr:row>
      <xdr:rowOff>1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464344</xdr:colOff>
      <xdr:row>26</xdr:row>
      <xdr:rowOff>11906</xdr:rowOff>
    </xdr:from>
    <xdr:to>
      <xdr:col>15</xdr:col>
      <xdr:colOff>1154906</xdr:colOff>
      <xdr:row>45</xdr:row>
      <xdr:rowOff>11906</xdr:rowOff>
    </xdr:to>
    <xdr:pic>
      <xdr:nvPicPr>
        <xdr:cNvPr id="9" name="Picture 8" descr="C:\Users\TEMP.CORP\AppData\Local\Microsoft\Windows\Temporary Internet Files\Content.Outlook\9A4HR19D\RIIO Illi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0282" y="3869531"/>
          <a:ext cx="5548312" cy="30003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28</xdr:col>
      <xdr:colOff>27592</xdr:colOff>
      <xdr:row>107</xdr:row>
      <xdr:rowOff>28014</xdr:rowOff>
    </xdr:from>
    <xdr:to>
      <xdr:col>38</xdr:col>
      <xdr:colOff>109817</xdr:colOff>
      <xdr:row>121</xdr:row>
      <xdr:rowOff>35719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8682</xdr:colOff>
      <xdr:row>3</xdr:row>
      <xdr:rowOff>8404</xdr:rowOff>
    </xdr:from>
    <xdr:to>
      <xdr:col>10</xdr:col>
      <xdr:colOff>611840</xdr:colOff>
      <xdr:row>14</xdr:row>
      <xdr:rowOff>112059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469323</xdr:colOff>
      <xdr:row>48</xdr:row>
      <xdr:rowOff>23812</xdr:rowOff>
    </xdr:from>
    <xdr:to>
      <xdr:col>39</xdr:col>
      <xdr:colOff>451142</xdr:colOff>
      <xdr:row>71</xdr:row>
      <xdr:rowOff>45894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0</xdr:colOff>
      <xdr:row>73</xdr:row>
      <xdr:rowOff>0</xdr:rowOff>
    </xdr:from>
    <xdr:to>
      <xdr:col>39</xdr:col>
      <xdr:colOff>587955</xdr:colOff>
      <xdr:row>97</xdr:row>
      <xdr:rowOff>133350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99</xdr:row>
      <xdr:rowOff>0</xdr:rowOff>
    </xdr:from>
    <xdr:to>
      <xdr:col>39</xdr:col>
      <xdr:colOff>587955</xdr:colOff>
      <xdr:row>123</xdr:row>
      <xdr:rowOff>133350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533400</xdr:colOff>
      <xdr:row>45</xdr:row>
      <xdr:rowOff>124312</xdr:rowOff>
    </xdr:from>
    <xdr:to>
      <xdr:col>56</xdr:col>
      <xdr:colOff>511755</xdr:colOff>
      <xdr:row>69</xdr:row>
      <xdr:rowOff>133351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381000</xdr:colOff>
      <xdr:row>72</xdr:row>
      <xdr:rowOff>38100</xdr:rowOff>
    </xdr:from>
    <xdr:to>
      <xdr:col>56</xdr:col>
      <xdr:colOff>359355</xdr:colOff>
      <xdr:row>96</xdr:row>
      <xdr:rowOff>171450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342900</xdr:colOff>
      <xdr:row>98</xdr:row>
      <xdr:rowOff>27709</xdr:rowOff>
    </xdr:from>
    <xdr:to>
      <xdr:col>56</xdr:col>
      <xdr:colOff>321255</xdr:colOff>
      <xdr:row>123</xdr:row>
      <xdr:rowOff>161059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58</xdr:col>
      <xdr:colOff>533400</xdr:colOff>
      <xdr:row>47</xdr:row>
      <xdr:rowOff>20881</xdr:rowOff>
    </xdr:from>
    <xdr:to>
      <xdr:col>73</xdr:col>
      <xdr:colOff>511755</xdr:colOff>
      <xdr:row>70</xdr:row>
      <xdr:rowOff>19050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58</xdr:col>
      <xdr:colOff>533400</xdr:colOff>
      <xdr:row>73</xdr:row>
      <xdr:rowOff>38100</xdr:rowOff>
    </xdr:from>
    <xdr:to>
      <xdr:col>73</xdr:col>
      <xdr:colOff>511755</xdr:colOff>
      <xdr:row>98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58</xdr:col>
      <xdr:colOff>590550</xdr:colOff>
      <xdr:row>98</xdr:row>
      <xdr:rowOff>44451</xdr:rowOff>
    </xdr:from>
    <xdr:to>
      <xdr:col>73</xdr:col>
      <xdr:colOff>568905</xdr:colOff>
      <xdr:row>124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75</xdr:col>
      <xdr:colOff>384464</xdr:colOff>
      <xdr:row>47</xdr:row>
      <xdr:rowOff>3332</xdr:rowOff>
    </xdr:from>
    <xdr:to>
      <xdr:col>90</xdr:col>
      <xdr:colOff>366283</xdr:colOff>
      <xdr:row>70</xdr:row>
      <xdr:rowOff>2599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75</xdr:col>
      <xdr:colOff>426027</xdr:colOff>
      <xdr:row>71</xdr:row>
      <xdr:rowOff>110836</xdr:rowOff>
    </xdr:from>
    <xdr:to>
      <xdr:col>90</xdr:col>
      <xdr:colOff>407846</xdr:colOff>
      <xdr:row>96</xdr:row>
      <xdr:rowOff>53686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75</xdr:col>
      <xdr:colOff>509155</xdr:colOff>
      <xdr:row>98</xdr:row>
      <xdr:rowOff>159328</xdr:rowOff>
    </xdr:from>
    <xdr:to>
      <xdr:col>90</xdr:col>
      <xdr:colOff>490974</xdr:colOff>
      <xdr:row>123</xdr:row>
      <xdr:rowOff>102178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91</xdr:col>
      <xdr:colOff>363681</xdr:colOff>
      <xdr:row>45</xdr:row>
      <xdr:rowOff>119139</xdr:rowOff>
    </xdr:from>
    <xdr:to>
      <xdr:col>106</xdr:col>
      <xdr:colOff>345500</xdr:colOff>
      <xdr:row>69</xdr:row>
      <xdr:rowOff>126422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91</xdr:col>
      <xdr:colOff>342900</xdr:colOff>
      <xdr:row>71</xdr:row>
      <xdr:rowOff>38100</xdr:rowOff>
    </xdr:from>
    <xdr:to>
      <xdr:col>106</xdr:col>
      <xdr:colOff>321255</xdr:colOff>
      <xdr:row>95</xdr:row>
      <xdr:rowOff>171450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91</xdr:col>
      <xdr:colOff>304800</xdr:colOff>
      <xdr:row>98</xdr:row>
      <xdr:rowOff>152400</xdr:rowOff>
    </xdr:from>
    <xdr:to>
      <xdr:col>106</xdr:col>
      <xdr:colOff>283155</xdr:colOff>
      <xdr:row>123</xdr:row>
      <xdr:rowOff>95250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336881</xdr:colOff>
      <xdr:row>113</xdr:row>
      <xdr:rowOff>1070</xdr:rowOff>
    </xdr:from>
    <xdr:to>
      <xdr:col>23</xdr:col>
      <xdr:colOff>27215</xdr:colOff>
      <xdr:row>141</xdr:row>
      <xdr:rowOff>122465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20</xdr:col>
      <xdr:colOff>13093</xdr:colOff>
      <xdr:row>2</xdr:row>
      <xdr:rowOff>30515</xdr:rowOff>
    </xdr:from>
    <xdr:to>
      <xdr:col>32</xdr:col>
      <xdr:colOff>532949</xdr:colOff>
      <xdr:row>24</xdr:row>
      <xdr:rowOff>139785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34</xdr:col>
      <xdr:colOff>0</xdr:colOff>
      <xdr:row>2</xdr:row>
      <xdr:rowOff>0</xdr:rowOff>
    </xdr:from>
    <xdr:to>
      <xdr:col>41</xdr:col>
      <xdr:colOff>198195</xdr:colOff>
      <xdr:row>19</xdr:row>
      <xdr:rowOff>28463</xdr:rowOff>
    </xdr:to>
    <xdr:pic>
      <xdr:nvPicPr>
        <xdr:cNvPr id="23" name="Picture 22" descr="C:\Users\mcgonigles\AppData\Local\Microsoft\Windows\Temporary Internet Files\Content.Outlook\SG37ZW8A\OFG934-RIIO-ED1-Infographic-UPDATED-2017.png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97912" y="291353"/>
          <a:ext cx="5408930" cy="27851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FIHWG/Networks_Fin_Issues_Lib/Revenue%20reporting%20management_2009_10%20onwards/Transmission/Returns/SHETL_Revenue_Return_201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cgonigles\AppData\Local\Microsoft\Windows\Temporary%20Internet%20Files\Content.Outlook\SG37ZW8A\ED1%20RoRE%202016%20v7%20(2)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SG/RIIOI/RIIO_Implementation_Lib/Reliability/IIS%20Analysis/DNO%20IIS%20Performance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SG/RIIOI/RIIO_Implementation_Lib/Reliability/IIS%20Analysis/RIIO-ED1%20IIS%20Rewards%20and%20Penalties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SG/RIIOI/RIIO_Implementation_Lib/Reliability/IIS%20Analysis/IIS%20figures%201101201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SG/RIIOI/RIIO_Implementation_Lib/Reliability/Guaranteed%20Standards%20Analysi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SG/RIIOI/RIIO_Implementation_Lib/Annual%20Iteration%20Process/2016/03%20Analysis/M3%20ED1%20WSC%20Schemes%20Analysi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SG/RIIOI/RIIO_Implementation_Lib/Annual%20Iteration%20Process/2016/03%20Analysis/CV19%20Analysis%20WSC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SG/RIIOI/RIIO_Implementation_Lib/Annual%20Iteration%20Process/2016/03%20Analysis/M2%20DPCR5%20WSC%20Schemes%20Analysi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2010\DavWWWRoot\sgg\Network_Company_Sub\Network_Company_Sub_Lib\RIIO-ED1\Environment%20and%20Innovation\2015_16\ENWL_ENV_DNO_2016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2010\DavWWWRoot\sgg\Network_Company_Sub\Network_Company_Sub_Lib\RIIO-ED1\Environment%20and%20Innovation\2015_16\NPgN_ENV_DNO_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Networks/CO/Cost_and_Outputs_Lib/SUBS/T/Revenue/2011/NGET/NGET_2011_B16_Revenue_v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2010\DavWWWRoot\sgg\Network_Company_Sub\Network_Company_Sub_Lib\RIIO-ED1\Environment%20and%20Innovation\2015_16\NPgY_ENV_DNO_2016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2010\DavWWWRoot\sgg\Network_Company_Sub\Network_Company_Sub_Lib\RIIO-ED1\Environment%20and%20Innovation\2015_16\WMID_ENV_DNO_2016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2010\DavWWWRoot\sgg\Network_Company_Sub\Network_Company_Sub_Lib\RIIO-ED1\Environment%20and%20Innovation\2015_16\EMID_ENV_DNO_2016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2010\DavWWWRoot\sgg\Network_Company_Sub\Network_Company_Sub_Lib\RIIO-ED1\Environment%20and%20Innovation\2015_16\SWALES_ENV_DNO_2016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2010\DavWWWRoot\sgg\Network_Company_Sub\Network_Company_Sub_Lib\RIIO-ED1\Environment%20and%20Innovation\2015_16\SWEST_ENV_DNO_2016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2010\DavWWWRoot\sgg\Network_Company_Sub\Network_Company_Sub_Lib\RIIO-ED1\Environment%20and%20Innovation\2015_16\EPN_ENV_DNO_2016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2010\DavWWWRoot\sgg\Network_Company_Sub\Network_Company_Sub_Lib\RIIO-ED1\Environment%20and%20Innovation\2015_16\LPN_ENV_DNO_2016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2010\DavWWWRoot\sgg\Network_Company_Sub\Network_Company_Sub_Lib\RIIO-ED1\Environment%20and%20Innovation\2015_16\SPN_ENV_DNO_2016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2010\DavWWWRoot\sgg\Network_Company_Sub\Network_Company_Sub_Lib\RIIO-ED1\Environment%20and%20Innovation\2015_16\SPD_ENV_DNO_2016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2010\DavWWWRoot\sgg\Network_Company_Sub\Network_Company_Sub_Lib\RIIO-ED1\Environment%20and%20Innovation\2015_16\SPMW_ENV_DNO_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FIHWG/Networks_Fin_Issues_Lib/Revenue%20reporting%20management_2009_10%20onwards/Transmission/Returns/SPTL_Revenue_Return_2011_TIRGIncAd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2010\DavWWWRoot\sgg\Network_Company_Sub\Network_Company_Sub_Lib\RIIO-ED1\Environment%20and%20Innovation\2015_16\SSEH_ENV_DNO_2016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2010\DavWWWRoot\sgg\Network_Company_Sub\Network_Company_Sub_Lib\RIIO-ED1\Environment%20and%20Innovation\2015_16\SSES_ENV_DNO_2016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Environment%20and%20Innovation/2015_16/SPN_ENV_DNO_2016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Environment%20and%20Innovation/2015_16/SPMW_ENV_DNO_2016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2010\DavWWWRoot\sgg\SG\RIIOI\RIIO_Implementation_Lib\Cost%20monitoring-cost%20visits\DPCR5%20Data%20Check\CandV%20Packs\SPD_CV_DNO_2015_Ofgem%20amended%20Sep%2015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2010\DavWWWRoot\sgg\SG\RIIOI\RIIO_Implementation_Lib\Cost%20monitoring-cost%20visits\DPCR5%20Data%20Check\CandV%20Packs\SPMW_CV_DNO_2015_Ofgem%20amended%20Sep%2015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Environment%20and%20Innovation/2015_16/ENWL_ENV_DNO_2016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SG/RIIOI/RIIO_Implementation_Lib/DPCR5%20close%20out/Data%20Tables/Raw%20and%20final%20draft%20tables_DS%20checked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Environment%20and%20Innovation/2015_16/EPN_ENV_DNO_2016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ElecDistrib/Elec_Distrib_Lib/Connections/Connections_Industry_Review/DPCR5%20Connections%20dat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Cost%20and%20Volumes/2015_16/ENWL_CV_DNO_2016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Customer%20Service/2015_16/RIGs%20connections%20analysis/Connection%20RIGS%20combi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Environment%20and%20Innovation/2015_16/npgn_ENV_DNO_2016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Environment%20and%20Innovation/2015_16/npgy_ENV_DNO_2016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Environment%20and%20Innovation/2015_16/emid_ENV_DNO_2016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Environment%20and%20Innovation/2015_16/wmid_ENV_DNO_2016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Environment%20and%20Innovation/2015_16/swales_ENV_DNO_2016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Environment%20and%20Innovation/2015_16/swest_ENV_DNO_2016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Environment%20and%20Innovation/2015_16/spd_ENV_DNO_2016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Environment%20and%20Innovation/2015_16/sseh_ENV_DNO_2016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Environment%20and%20Innovation/2015_16/sses_ENV_DNO_20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point\Markets\GBMkts\RetMkts_Analysis_Lib\Bespoke_Analysis\Cost_Reflectivity\wholesale%20costs%20and%20retail%20prices%20-%20version%207%20a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Customer%20Service/2015_16/RIGs%20connections%20analysis/Guaranteed%20standards%20SLC15A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SG/RIIOI/RIIO_Implementation_Lib/Annual%20Iteration%20Process/2016/05%20Annual%20Report/Analysis/BMCS%20data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Customer%20Service/2015_16/ENWL_CustServ_2016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Customer%20Service/2015_16/NPgN_CustServ_2016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Customer%20Service/2015_16/NPgY_CustServ_2016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Customer%20Service/2015_16/WMID_CustServ_2016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Customer%20Service/2015_16/EMID_CustServ_2016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Customer%20Service/2015_16/SWALES_CustServ_2016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Customer%20Service/2015_16/SWEST_CustServ_2016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Customer%20Service/2015_16/LPN_CustServ_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Elec_Distrribution/Revenue/2014/2014_Actual/2013-14_ENWL_Revenue_Return_model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Customer%20Service/2015_16/SPN_CustServ_2016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Customer%20Service/2015_16/EPN_CustServ_2016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Customer%20Service/2015_16/SPD_CustServ_2016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Customer%20Service/2015_16/SPMW_CustServ_2016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Customer%20Service/2015_16/SSEH_CustServ_2016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Customer%20Service/2015_16/SSES_CustServ_2016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SG/RIIOI/RIIO_Implementation_Lib/Stakeholder%20engagement/Panel/2015-16/2015-16%20SECV%20Scores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SG/RIIOI/RIIO_Implementation_Lib/Annual%20Iteration%20Process/2016/05%20Annual%20Report/Analysis/BMCS%20for%20annual%20report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ElecDistrib/Elec_Distrib_Lib/Innovation%20Stimulus/RIGs/1617_assessment/1516_ET_NIA_assessement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Revenue/2015_16/2016_Revenue_Return_ENW_ENW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SG/RIIOI/RIIO_Implementation_Lib/DPCR5%20close%20out/Data%20Tables/Expanded%20Version/C1%20Pack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Revenue/2015_16/2016_Revenue_Return_NPg_NPgN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Revenue/2015_16/2016_Revenue_Return_NPg_NPgY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Revenue/2015_16/2016_Revenue_Return_WPD_EMID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Revenue/2015_16/2016_Revenue_Return_WPD_SWEST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Revenue/2015_16/2016_Revenue_Return_WPD_WMID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Revenue/2015_16/2016_Revenue_Return_WPD_SWALES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Revenue/2015_16/2016_Revenue_Return_UKPN_EPN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Revenue/2015_16/2016_Revenue_Return_UKPN_LPN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Revenue/2015_16/2016_Revenue_Return_UKPN_SPN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Revenue/2015_16/2016_Revenue_Return_SP_SPD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Documents%20and%20Settings/dominic.hewett/Local%20Settings/Temporary%20Internet%20Files/Content.MSO/NGET_Revenue_RRP_2010-11_draf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Revenue/2015_16/2016_Revenue_Return_SP_SPMW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Revenue/2015_16/2016_Revenue_Return_SSE_SSEH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Network_Company_Sub/Network_Company_Sub_Lib/RIIO-ED1/Revenue/2015_16/2016_Revenue_Return_SSE_SSES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SG/RIIOI/RIIO_Implementation_Lib/Annual%20Iteration%20Process/2016/03%20Analysis/C1%20Analysis/Totex%20over%20time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SG/RIIOI/RIIO_Implementation_Lib/Annual%20Iteration%20Process/2016/03%20Analysis/C1%20Analysis/C1%20Analysis2016v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2010/sgg/SG/RIIOI/RIIO_Implementation_Lib/Annual%20Iteration%20Process/2016/05%20Annual%20Report/Publications/Charts%20and%20Tables/ED1%20Annual%20Report%20RIIOFinan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Diagram of Worksheets"/>
      <sheetName val="Version Control"/>
      <sheetName val="Inputs"/>
      <sheetName val="Inputs - Part 2"/>
      <sheetName val="Hard Copied Numbers"/>
      <sheetName val="Hard Copied numbers TIRG"/>
      <sheetName val="TIRG_DataSheet"/>
      <sheetName val="Enhanced TO Incentives"/>
      <sheetName val="Base Revenue Pt"/>
      <sheetName val="TIRG"/>
      <sheetName val="TIRG Project Beauly Denny"/>
      <sheetName val="TIRG Sloy"/>
      <sheetName val="Pass Through"/>
      <sheetName val="Incentive Payments"/>
      <sheetName val="Incentive Payments RevDr"/>
      <sheetName val="Incentive Payments RevDr Pt 2"/>
      <sheetName val="Incentive Payments RevDr Pt3"/>
      <sheetName val="Capex Incentive"/>
      <sheetName val="TOInc t"/>
      <sheetName val="Other Items"/>
      <sheetName val="Summary"/>
      <sheetName val="Section 1"/>
      <sheetName val="Section 2"/>
      <sheetName val="Section 3"/>
      <sheetName val="Section 4A"/>
      <sheetName val="Section 4B"/>
      <sheetName val="Section 4C (i)"/>
      <sheetName val="Section 4c (ii)"/>
      <sheetName val="Section 5"/>
      <sheetName val="Section 6"/>
      <sheetName val="Forecas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">
          <cell r="C8" t="str">
            <v>Scottish Hydro Electric Transmission Ltd</v>
          </cell>
          <cell r="G8" t="str">
            <v>CompName</v>
          </cell>
        </row>
        <row r="16">
          <cell r="I16" t="str">
            <v>2007/08</v>
          </cell>
          <cell r="J16" t="str">
            <v>2008/09</v>
          </cell>
          <cell r="K16" t="str">
            <v>2009/10</v>
          </cell>
          <cell r="L16" t="str">
            <v>2010/11</v>
          </cell>
          <cell r="M16" t="str">
            <v>2011/12</v>
          </cell>
        </row>
        <row r="17">
          <cell r="I17">
            <v>0</v>
          </cell>
          <cell r="J17">
            <v>1</v>
          </cell>
          <cell r="K17">
            <v>2</v>
          </cell>
          <cell r="L17">
            <v>3</v>
          </cell>
          <cell r="M17">
            <v>4</v>
          </cell>
        </row>
        <row r="18">
          <cell r="I18">
            <v>0</v>
          </cell>
          <cell r="J18">
            <v>3</v>
          </cell>
          <cell r="K18">
            <v>6</v>
          </cell>
          <cell r="L18">
            <v>9</v>
          </cell>
          <cell r="M18">
            <v>12</v>
          </cell>
          <cell r="O18" t="str">
            <v>DateOffset</v>
          </cell>
        </row>
        <row r="23">
          <cell r="F23">
            <v>2.7900000000000001E-2</v>
          </cell>
          <cell r="G23">
            <v>3.2500000000000001E-2</v>
          </cell>
          <cell r="H23">
            <v>2.58E-2</v>
          </cell>
          <cell r="I23">
            <v>3.7199999999999997E-2</v>
          </cell>
          <cell r="J23">
            <v>4.07E-2</v>
          </cell>
          <cell r="K23">
            <v>3.8199999999999998E-2</v>
          </cell>
          <cell r="L23">
            <v>-3.8999999999999998E-3</v>
          </cell>
          <cell r="O23" t="str">
            <v>RPI</v>
          </cell>
        </row>
        <row r="24">
          <cell r="F24">
            <v>2.8899999999999999E-2</v>
          </cell>
          <cell r="G24">
            <v>3.0599999999999999E-2</v>
          </cell>
          <cell r="H24">
            <v>2.7799999999999998E-2</v>
          </cell>
          <cell r="I24">
            <v>3.3799999999999997E-2</v>
          </cell>
          <cell r="J24">
            <v>4.1399999999999999E-2</v>
          </cell>
          <cell r="K24">
            <v>4.6600000000000003E-2</v>
          </cell>
          <cell r="L24">
            <v>-1.26E-2</v>
          </cell>
          <cell r="O24" t="str">
            <v>RPI_TIRG</v>
          </cell>
        </row>
        <row r="25">
          <cell r="F25">
            <v>4.5900000000000003E-2</v>
          </cell>
          <cell r="G25">
            <v>4.58E-2</v>
          </cell>
          <cell r="H25">
            <v>4.82E-2</v>
          </cell>
          <cell r="I25">
            <v>5.5500000000000001E-2</v>
          </cell>
          <cell r="J25">
            <v>3.6299999999999999E-2</v>
          </cell>
          <cell r="K25">
            <v>5.0000000000000001E-3</v>
          </cell>
          <cell r="L25">
            <v>5.0000000000000001E-3</v>
          </cell>
          <cell r="O25" t="str">
            <v>Int</v>
          </cell>
        </row>
        <row r="32">
          <cell r="I32" t="str">
            <v>2005/06</v>
          </cell>
          <cell r="J32" t="str">
            <v>Year_TIRG_BN</v>
          </cell>
        </row>
        <row r="42">
          <cell r="L42">
            <v>-295000</v>
          </cell>
          <cell r="O42" t="str">
            <v>AFFTIRG_BD</v>
          </cell>
        </row>
        <row r="43">
          <cell r="O43" t="str">
            <v>AFFTIRGDEpn_BD</v>
          </cell>
        </row>
        <row r="44">
          <cell r="O44" t="str">
            <v>SAFTIRG_BD</v>
          </cell>
        </row>
        <row r="45">
          <cell r="I45">
            <v>3381000</v>
          </cell>
          <cell r="J45">
            <v>1020658</v>
          </cell>
          <cell r="K45">
            <v>4867093</v>
          </cell>
          <cell r="O45" t="str">
            <v>TIRGIncAdj_BD</v>
          </cell>
        </row>
        <row r="46">
          <cell r="O46" t="str">
            <v>ATIRG_BD</v>
          </cell>
        </row>
        <row r="55">
          <cell r="I55" t="str">
            <v>2005/06</v>
          </cell>
          <cell r="J55" t="str">
            <v>Year_TIRG_SL</v>
          </cell>
        </row>
        <row r="65">
          <cell r="J65">
            <v>2850000</v>
          </cell>
          <cell r="K65">
            <v>5074019</v>
          </cell>
          <cell r="O65" t="str">
            <v>AFFTIRG_Sl</v>
          </cell>
        </row>
        <row r="66">
          <cell r="K66">
            <v>285000</v>
          </cell>
          <cell r="O66" t="str">
            <v>AFFTIRGDEpn_Sl</v>
          </cell>
        </row>
        <row r="67">
          <cell r="O67" t="str">
            <v>SAFTIRG_Sl</v>
          </cell>
        </row>
        <row r="68">
          <cell r="J68">
            <v>181929</v>
          </cell>
          <cell r="O68" t="str">
            <v>TIRGIncAdj_Sl</v>
          </cell>
        </row>
        <row r="69">
          <cell r="O69" t="str">
            <v>ATIRG_Sl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O76" t="str">
            <v>GC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O77" t="str">
            <v>LVWIP</v>
          </cell>
        </row>
        <row r="78">
          <cell r="I78">
            <v>182</v>
          </cell>
          <cell r="J78">
            <v>243</v>
          </cell>
          <cell r="K78">
            <v>377.6</v>
          </cell>
          <cell r="L78">
            <v>459.3</v>
          </cell>
          <cell r="O78" t="str">
            <v>RG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O83" t="str">
            <v>DRD_1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O88" t="str">
            <v>DFLAG_1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O94" t="str">
            <v>RDADCpx_1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O95" t="str">
            <v>RDADCpx_2</v>
          </cell>
        </row>
        <row r="96"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 t="str">
            <v>RDADCpx_3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O104" t="str">
            <v>RDALCpx_1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O105" t="str">
            <v>RDALCpx_2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 t="str">
            <v>RDALCpx_3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O131" t="str">
            <v>RDCHP</v>
          </cell>
        </row>
        <row r="136"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 t="str">
            <v>Cx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O137" t="str">
            <v>ESCx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O138" t="str">
            <v>LCx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O139" t="str">
            <v>TP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O140" t="str">
            <v>DCx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O147" t="str">
            <v>LP</v>
          </cell>
        </row>
        <row r="152">
          <cell r="I152">
            <v>3.59</v>
          </cell>
          <cell r="J152">
            <v>3.73</v>
          </cell>
          <cell r="K152">
            <v>3.92</v>
          </cell>
          <cell r="L152">
            <v>9.1080000000000005</v>
          </cell>
          <cell r="O152" t="str">
            <v>RP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O156" t="str">
            <v>IAT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O160" t="str">
            <v>TPD</v>
          </cell>
        </row>
        <row r="164">
          <cell r="I164">
            <v>10</v>
          </cell>
          <cell r="J164">
            <v>4</v>
          </cell>
          <cell r="K164">
            <v>7</v>
          </cell>
          <cell r="L164">
            <v>7</v>
          </cell>
          <cell r="O164" t="str">
            <v>RIP</v>
          </cell>
        </row>
        <row r="168">
          <cell r="I168">
            <v>0.44</v>
          </cell>
          <cell r="J168">
            <v>0.39</v>
          </cell>
          <cell r="K168">
            <v>0.54400000000000004</v>
          </cell>
          <cell r="L168">
            <v>0.5</v>
          </cell>
          <cell r="O168" t="str">
            <v>IFIE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O172" t="str">
            <v>ALK</v>
          </cell>
        </row>
        <row r="184">
          <cell r="I184">
            <v>60.804000000000002</v>
          </cell>
          <cell r="J184" t="str">
            <v>ActualRev_0607</v>
          </cell>
        </row>
        <row r="185">
          <cell r="I185">
            <v>60.677</v>
          </cell>
          <cell r="J185" t="str">
            <v>AllowedRev_0607</v>
          </cell>
        </row>
      </sheetData>
      <sheetData sheetId="5" refreshError="1"/>
      <sheetData sheetId="6">
        <row r="12">
          <cell r="I12">
            <v>0.31879999999999997</v>
          </cell>
          <cell r="J12">
            <v>0.25509999999999999</v>
          </cell>
          <cell r="K12">
            <v>0.18629999999999999</v>
          </cell>
          <cell r="L12">
            <v>0.1118</v>
          </cell>
          <cell r="M12">
            <v>3.1300000000000001E-2</v>
          </cell>
          <cell r="O12" t="str">
            <v>CIR</v>
          </cell>
        </row>
        <row r="13">
          <cell r="I13">
            <v>1.35408</v>
          </cell>
          <cell r="J13">
            <v>1.27443</v>
          </cell>
          <cell r="K13">
            <v>1.19946</v>
          </cell>
          <cell r="L13">
            <v>1.1289100000000001</v>
          </cell>
          <cell r="M13">
            <v>1.0625</v>
          </cell>
          <cell r="O13" t="str">
            <v>PVF</v>
          </cell>
        </row>
        <row r="14">
          <cell r="I14">
            <v>24000</v>
          </cell>
          <cell r="J14">
            <v>24000</v>
          </cell>
          <cell r="K14">
            <v>24000</v>
          </cell>
          <cell r="L14">
            <v>24000</v>
          </cell>
          <cell r="M14">
            <v>24000</v>
          </cell>
          <cell r="O14" t="str">
            <v>UCA</v>
          </cell>
        </row>
        <row r="15">
          <cell r="I15">
            <v>40.6</v>
          </cell>
          <cell r="J15">
            <v>31.9</v>
          </cell>
          <cell r="K15">
            <v>29</v>
          </cell>
          <cell r="L15">
            <v>33</v>
          </cell>
          <cell r="M15">
            <v>27.4</v>
          </cell>
          <cell r="O15" t="str">
            <v>BCx</v>
          </cell>
        </row>
        <row r="23">
          <cell r="C23">
            <v>3.1399999999999997E-2</v>
          </cell>
          <cell r="D23">
            <v>1.4200000000000001E-2</v>
          </cell>
          <cell r="E23">
            <v>2.0400000000000001E-2</v>
          </cell>
          <cell r="F23">
            <v>2.7900000000000001E-2</v>
          </cell>
          <cell r="G23">
            <v>3.2500000000000001E-2</v>
          </cell>
          <cell r="H23">
            <v>2.58E-2</v>
          </cell>
          <cell r="O23" t="str">
            <v>H_RPI</v>
          </cell>
        </row>
        <row r="27">
          <cell r="I27">
            <v>47</v>
          </cell>
          <cell r="J27">
            <v>47</v>
          </cell>
          <cell r="K27">
            <v>47</v>
          </cell>
          <cell r="L27">
            <v>47</v>
          </cell>
          <cell r="M27">
            <v>47</v>
          </cell>
          <cell r="O27" t="str">
            <v>RBT</v>
          </cell>
        </row>
        <row r="28">
          <cell r="J28">
            <v>2</v>
          </cell>
          <cell r="K28">
            <v>2</v>
          </cell>
          <cell r="L28">
            <v>2</v>
          </cell>
          <cell r="M28">
            <v>2</v>
          </cell>
          <cell r="O28" t="str">
            <v>X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 t="str">
            <v>LA</v>
          </cell>
        </row>
        <row r="36">
          <cell r="I36">
            <v>3.5</v>
          </cell>
          <cell r="J36">
            <v>3.5</v>
          </cell>
          <cell r="K36">
            <v>3.5</v>
          </cell>
          <cell r="L36">
            <v>3.5</v>
          </cell>
          <cell r="M36">
            <v>3.5</v>
          </cell>
          <cell r="O36" t="str">
            <v>RV</v>
          </cell>
        </row>
        <row r="40">
          <cell r="I40">
            <v>14</v>
          </cell>
          <cell r="J40">
            <v>10</v>
          </cell>
          <cell r="K40">
            <v>10</v>
          </cell>
          <cell r="L40">
            <v>10</v>
          </cell>
          <cell r="M40">
            <v>10</v>
          </cell>
          <cell r="O40" t="str">
            <v>RILT</v>
          </cell>
        </row>
        <row r="41">
          <cell r="I41">
            <v>16</v>
          </cell>
          <cell r="J41">
            <v>12</v>
          </cell>
          <cell r="K41">
            <v>12</v>
          </cell>
          <cell r="L41">
            <v>12</v>
          </cell>
          <cell r="M41">
            <v>12</v>
          </cell>
          <cell r="O41" t="str">
            <v>RIUT</v>
          </cell>
        </row>
        <row r="42">
          <cell r="I42">
            <v>5.0000000000000001E-3</v>
          </cell>
          <cell r="J42">
            <v>5.0000000000000001E-3</v>
          </cell>
          <cell r="K42">
            <v>5.0000000000000001E-3</v>
          </cell>
          <cell r="L42">
            <v>5.0000000000000001E-3</v>
          </cell>
          <cell r="M42">
            <v>5.0000000000000001E-3</v>
          </cell>
          <cell r="O42" t="str">
            <v>RIUPA</v>
          </cell>
        </row>
        <row r="43">
          <cell r="I43">
            <v>-7.4999999999999997E-3</v>
          </cell>
          <cell r="J43">
            <v>-7.4999999999999997E-3</v>
          </cell>
          <cell r="K43">
            <v>-7.4999999999999997E-3</v>
          </cell>
          <cell r="L43">
            <v>-7.4999999999999997E-3</v>
          </cell>
          <cell r="M43">
            <v>-7.4999999999999997E-3</v>
          </cell>
          <cell r="O43" t="str">
            <v>RIDPA</v>
          </cell>
        </row>
        <row r="44">
          <cell r="I44">
            <v>37</v>
          </cell>
          <cell r="J44">
            <v>27</v>
          </cell>
          <cell r="K44">
            <v>27</v>
          </cell>
          <cell r="L44">
            <v>27</v>
          </cell>
          <cell r="M44">
            <v>27</v>
          </cell>
          <cell r="O44" t="str">
            <v>RICOL</v>
          </cell>
        </row>
        <row r="49"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O49" t="str">
            <v>TLK</v>
          </cell>
        </row>
        <row r="52">
          <cell r="K52">
            <v>0</v>
          </cell>
          <cell r="L52">
            <v>0</v>
          </cell>
          <cell r="M52">
            <v>0</v>
          </cell>
        </row>
        <row r="57">
          <cell r="I57">
            <v>0.4</v>
          </cell>
          <cell r="J57">
            <v>0.2</v>
          </cell>
          <cell r="K57">
            <v>-0.1</v>
          </cell>
          <cell r="L57">
            <v>0</v>
          </cell>
          <cell r="M57">
            <v>0</v>
          </cell>
          <cell r="O57" t="str">
            <v>ARCI</v>
          </cell>
        </row>
        <row r="61">
          <cell r="I61">
            <v>0</v>
          </cell>
          <cell r="J61">
            <v>0</v>
          </cell>
          <cell r="K61">
            <v>3250000</v>
          </cell>
          <cell r="L61">
            <v>2625000</v>
          </cell>
          <cell r="M61">
            <v>0</v>
          </cell>
          <cell r="O61" t="str">
            <v>IE</v>
          </cell>
        </row>
      </sheetData>
      <sheetData sheetId="7">
        <row r="11">
          <cell r="I11">
            <v>8.7999999999999995E-2</v>
          </cell>
          <cell r="J11">
            <v>8.7999999999999995E-2</v>
          </cell>
          <cell r="K11">
            <v>8.7999999999999995E-2</v>
          </cell>
          <cell r="L11">
            <v>8.7999999999999995E-2</v>
          </cell>
          <cell r="M11">
            <v>8.7999999999999995E-2</v>
          </cell>
          <cell r="N11" t="str">
            <v>CCTIRG</v>
          </cell>
        </row>
      </sheetData>
      <sheetData sheetId="8" refreshError="1"/>
      <sheetData sheetId="9">
        <row r="18">
          <cell r="K18">
            <v>0</v>
          </cell>
          <cell r="L18">
            <v>0</v>
          </cell>
          <cell r="M18">
            <v>0</v>
          </cell>
        </row>
        <row r="20">
          <cell r="K20">
            <v>0</v>
          </cell>
          <cell r="L20">
            <v>0</v>
          </cell>
          <cell r="M20">
            <v>0</v>
          </cell>
        </row>
        <row r="21">
          <cell r="K21">
            <v>0</v>
          </cell>
          <cell r="L21">
            <v>0</v>
          </cell>
          <cell r="M21">
            <v>0</v>
          </cell>
        </row>
        <row r="23">
          <cell r="K23">
            <v>0</v>
          </cell>
          <cell r="L23">
            <v>0</v>
          </cell>
          <cell r="M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</row>
        <row r="29">
          <cell r="K29">
            <v>6.25E-2</v>
          </cell>
          <cell r="L29">
            <v>6.25E-2</v>
          </cell>
          <cell r="M29">
            <v>6.25E-2</v>
          </cell>
        </row>
        <row r="30">
          <cell r="K30">
            <v>4.7960000000000003</v>
          </cell>
          <cell r="L30">
            <v>35.573</v>
          </cell>
          <cell r="M30">
            <v>78.465999999999994</v>
          </cell>
        </row>
        <row r="32">
          <cell r="K32">
            <v>0</v>
          </cell>
          <cell r="L32">
            <v>0.48</v>
          </cell>
          <cell r="M32">
            <v>3.1019999999999999</v>
          </cell>
        </row>
        <row r="35">
          <cell r="K35">
            <v>0.23119999999999999</v>
          </cell>
          <cell r="L35">
            <v>0.13569999999999999</v>
          </cell>
          <cell r="M35">
            <v>3.1300000000000001E-2</v>
          </cell>
        </row>
        <row r="36">
          <cell r="K36">
            <v>1.19946</v>
          </cell>
          <cell r="L36">
            <v>1.1289100000000001</v>
          </cell>
          <cell r="M36">
            <v>1.0625</v>
          </cell>
        </row>
        <row r="38">
          <cell r="K38">
            <v>9.5909999999999993</v>
          </cell>
          <cell r="L38">
            <v>52.444000000000003</v>
          </cell>
          <cell r="M38">
            <v>36.921999999999997</v>
          </cell>
        </row>
      </sheetData>
      <sheetData sheetId="10">
        <row r="23">
          <cell r="I23">
            <v>51.6295</v>
          </cell>
          <cell r="J23">
            <v>54.763410649999997</v>
          </cell>
          <cell r="K23">
            <v>57.950641149829998</v>
          </cell>
          <cell r="L23">
            <v>58.883646472342299</v>
          </cell>
          <cell r="M23">
            <v>60.061319401789099</v>
          </cell>
          <cell r="O23" t="str">
            <v>PR</v>
          </cell>
        </row>
        <row r="29">
          <cell r="F29">
            <v>1</v>
          </cell>
          <cell r="G29">
            <v>1.0325</v>
          </cell>
          <cell r="H29">
            <v>1.0590999999999999</v>
          </cell>
          <cell r="I29">
            <v>1.0985</v>
          </cell>
          <cell r="J29">
            <v>1.1432</v>
          </cell>
          <cell r="K29">
            <v>1.1869000000000001</v>
          </cell>
          <cell r="L29">
            <v>1.1822999999999999</v>
          </cell>
          <cell r="M29">
            <v>1.1822999999999999</v>
          </cell>
          <cell r="O29" t="str">
            <v>PIT</v>
          </cell>
        </row>
      </sheetData>
      <sheetData sheetId="11">
        <row r="20">
          <cell r="I20">
            <v>3.3809999999999998</v>
          </cell>
          <cell r="J20">
            <v>1.63913</v>
          </cell>
          <cell r="K20">
            <v>6.4364400000000002</v>
          </cell>
          <cell r="L20">
            <v>3.6704599999999998</v>
          </cell>
          <cell r="M20">
            <v>14.286350000000001</v>
          </cell>
          <cell r="O20" t="str">
            <v>TIRG</v>
          </cell>
        </row>
      </sheetData>
      <sheetData sheetId="12">
        <row r="49">
          <cell r="I49">
            <v>3381000</v>
          </cell>
          <cell r="J49">
            <v>1020658</v>
          </cell>
          <cell r="K49">
            <v>4867093</v>
          </cell>
          <cell r="L49">
            <v>2573568</v>
          </cell>
          <cell r="M49">
            <v>13225032</v>
          </cell>
          <cell r="N49" t="str">
            <v>TIRG_BD</v>
          </cell>
        </row>
      </sheetData>
      <sheetData sheetId="13">
        <row r="49">
          <cell r="I49">
            <v>0</v>
          </cell>
          <cell r="J49">
            <v>618474</v>
          </cell>
          <cell r="K49">
            <v>1569350</v>
          </cell>
          <cell r="L49">
            <v>1096891</v>
          </cell>
          <cell r="M49">
            <v>1061319</v>
          </cell>
          <cell r="N49" t="str">
            <v>TIRG_SL</v>
          </cell>
        </row>
        <row r="57">
          <cell r="F57">
            <v>1</v>
          </cell>
          <cell r="G57">
            <v>1.0306</v>
          </cell>
          <cell r="H57">
            <v>1.0592999999999999</v>
          </cell>
          <cell r="I57">
            <v>1.0951</v>
          </cell>
          <cell r="J57">
            <v>1.1404000000000001</v>
          </cell>
          <cell r="K57">
            <v>1.1935</v>
          </cell>
          <cell r="L57">
            <v>1.1785000000000001</v>
          </cell>
          <cell r="M57">
            <v>1.1785000000000001</v>
          </cell>
        </row>
      </sheetData>
      <sheetData sheetId="14">
        <row r="23">
          <cell r="I23">
            <v>-0.25</v>
          </cell>
          <cell r="J23">
            <v>-0.27</v>
          </cell>
          <cell r="K23">
            <v>-0.23</v>
          </cell>
          <cell r="L23">
            <v>4.97</v>
          </cell>
          <cell r="M23">
            <v>-4.1399999999999997</v>
          </cell>
          <cell r="O23" t="str">
            <v>PT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O29" t="str">
            <v>LF</v>
          </cell>
        </row>
        <row r="36">
          <cell r="I36">
            <v>-0.25474999999999998</v>
          </cell>
          <cell r="J36">
            <v>-0.2712</v>
          </cell>
          <cell r="K36">
            <v>-0.23415</v>
          </cell>
          <cell r="L36">
            <v>4.9699499999999999</v>
          </cell>
          <cell r="M36">
            <v>-4.1380499999999998</v>
          </cell>
          <cell r="O36" t="str">
            <v>RB</v>
          </cell>
        </row>
      </sheetData>
      <sheetData sheetId="15">
        <row r="23">
          <cell r="I23">
            <v>0.86</v>
          </cell>
          <cell r="J23">
            <v>0.69</v>
          </cell>
          <cell r="K23">
            <v>0.4</v>
          </cell>
          <cell r="L23">
            <v>0.49</v>
          </cell>
          <cell r="M23">
            <v>0.28999999999999998</v>
          </cell>
          <cell r="O23" t="str">
            <v>IP</v>
          </cell>
        </row>
        <row r="44">
          <cell r="I44">
            <v>7.0000000000000007E-2</v>
          </cell>
          <cell r="J44">
            <v>0.15</v>
          </cell>
          <cell r="K44">
            <v>0.08</v>
          </cell>
          <cell r="L44">
            <v>0.09</v>
          </cell>
          <cell r="M44">
            <v>0.28999999999999998</v>
          </cell>
          <cell r="O44" t="str">
            <v>RI</v>
          </cell>
        </row>
        <row r="62">
          <cell r="I62">
            <v>0.35199999999999998</v>
          </cell>
          <cell r="J62">
            <v>0.312</v>
          </cell>
          <cell r="K62">
            <v>0.43519999999999998</v>
          </cell>
          <cell r="L62">
            <v>0.4</v>
          </cell>
          <cell r="M62">
            <v>0</v>
          </cell>
          <cell r="O62" t="str">
            <v>IFI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O74" t="str">
            <v>SF6</v>
          </cell>
        </row>
        <row r="81">
          <cell r="I81">
            <v>0.44</v>
          </cell>
          <cell r="J81">
            <v>0.23</v>
          </cell>
          <cell r="K81">
            <v>-0.12</v>
          </cell>
          <cell r="L81">
            <v>0</v>
          </cell>
          <cell r="M81">
            <v>0</v>
          </cell>
          <cell r="O81" t="str">
            <v>RCI</v>
          </cell>
        </row>
      </sheetData>
      <sheetData sheetId="16"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O20" t="str">
            <v>RevDrvSHE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O146" t="str">
            <v>RDAdd</v>
          </cell>
        </row>
      </sheetData>
      <sheetData sheetId="17"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O21" t="str">
            <v>RDCLCpx</v>
          </cell>
        </row>
      </sheetData>
      <sheetData sheetId="18"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O21" t="str">
            <v>RDCDCpx</v>
          </cell>
        </row>
      </sheetData>
      <sheetData sheetId="19">
        <row r="30">
          <cell r="O30" t="str">
            <v>CxIncRA</v>
          </cell>
        </row>
      </sheetData>
      <sheetData sheetId="20">
        <row r="19">
          <cell r="K19">
            <v>0.36</v>
          </cell>
          <cell r="L19">
            <v>3.19</v>
          </cell>
          <cell r="M19">
            <v>9.43</v>
          </cell>
        </row>
        <row r="28">
          <cell r="K28">
            <v>0.36</v>
          </cell>
          <cell r="L28">
            <v>3.19</v>
          </cell>
          <cell r="M28">
            <v>9.43</v>
          </cell>
        </row>
        <row r="35">
          <cell r="K35">
            <v>0.27</v>
          </cell>
          <cell r="L35">
            <v>7.69</v>
          </cell>
          <cell r="M35">
            <v>10.16</v>
          </cell>
        </row>
        <row r="41">
          <cell r="K41">
            <v>-9.59</v>
          </cell>
          <cell r="L41">
            <v>-52.44</v>
          </cell>
          <cell r="M41">
            <v>-36.92</v>
          </cell>
        </row>
        <row r="46">
          <cell r="K46">
            <v>0</v>
          </cell>
          <cell r="L46">
            <v>0</v>
          </cell>
          <cell r="M46">
            <v>0</v>
          </cell>
        </row>
      </sheetData>
      <sheetData sheetId="21">
        <row r="30">
          <cell r="I30">
            <v>0.127</v>
          </cell>
          <cell r="J30">
            <v>-2.0209999999999999</v>
          </cell>
          <cell r="K30">
            <v>0.48199999999999998</v>
          </cell>
          <cell r="L30">
            <v>-6.2809999999999997</v>
          </cell>
          <cell r="M30">
            <v>-6.02</v>
          </cell>
          <cell r="O30" t="str">
            <v>K_fac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or"/>
      <sheetName val="Input"/>
      <sheetName val="TIM 8Yrs"/>
      <sheetName val="Incentives"/>
      <sheetName val="Misc"/>
      <sheetName val="Reconciliation"/>
      <sheetName val="Forecasts 8Yrs"/>
      <sheetName val="RoRE Forecast"/>
      <sheetName val="RoRE Table"/>
      <sheetName val="Graph Workings"/>
      <sheetName val="Graph"/>
      <sheetName val="Incentives Paid"/>
      <sheetName val="ENWL"/>
      <sheetName val="NPgN"/>
      <sheetName val="NPgY"/>
      <sheetName val="WMID"/>
      <sheetName val="EMID"/>
      <sheetName val="SWALES"/>
      <sheetName val="SWEST"/>
      <sheetName val="LPN"/>
      <sheetName val="SPN"/>
      <sheetName val="EPN"/>
      <sheetName val="SPD"/>
      <sheetName val="SPMW"/>
      <sheetName val="SSEH"/>
      <sheetName val="S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6">
          <cell r="E16" t="str">
            <v>RoRE Total</v>
          </cell>
          <cell r="F16">
            <v>9.2198669051282323E-2</v>
          </cell>
          <cell r="G16">
            <v>7.5864508799027508E-2</v>
          </cell>
          <cell r="H16">
            <v>8.4819343906742534E-2</v>
          </cell>
          <cell r="I16">
            <v>7.8450672338672783E-2</v>
          </cell>
          <cell r="J16">
            <v>8.5685514975295668E-2</v>
          </cell>
          <cell r="K16">
            <v>8.5842113072668452E-2</v>
          </cell>
          <cell r="L16">
            <v>7.4567273869172862E-2</v>
          </cell>
          <cell r="M16">
            <v>0.11631943440033929</v>
          </cell>
          <cell r="N16">
            <v>0.11546420017683504</v>
          </cell>
          <cell r="O16">
            <v>0.11376857932081268</v>
          </cell>
          <cell r="P16">
            <v>7.3210644231842731E-2</v>
          </cell>
          <cell r="Q16">
            <v>7.2103338690697225E-2</v>
          </cell>
          <cell r="R16">
            <v>8.8539352458202741E-2</v>
          </cell>
          <cell r="S16">
            <v>9.6831317528283514E-2</v>
          </cell>
        </row>
        <row r="18">
          <cell r="F18">
            <v>540.92470354329248</v>
          </cell>
          <cell r="G18">
            <v>409.12134943082538</v>
          </cell>
          <cell r="H18">
            <v>462.85663985991607</v>
          </cell>
          <cell r="I18">
            <v>728.88135399339728</v>
          </cell>
          <cell r="J18">
            <v>722.62358343264509</v>
          </cell>
          <cell r="K18">
            <v>334.75393149519493</v>
          </cell>
          <cell r="L18">
            <v>493.33939293666253</v>
          </cell>
          <cell r="M18">
            <v>499.63632126073702</v>
          </cell>
          <cell r="N18">
            <v>514.25314267213457</v>
          </cell>
          <cell r="O18">
            <v>789.67088603817365</v>
          </cell>
          <cell r="P18">
            <v>543.47908464379657</v>
          </cell>
          <cell r="Q18">
            <v>579.59089899557398</v>
          </cell>
          <cell r="R18">
            <v>336.34331326682383</v>
          </cell>
          <cell r="S18">
            <v>709.06903357499721</v>
          </cell>
        </row>
        <row r="23">
          <cell r="F23">
            <v>9.2198669051282323E-2</v>
          </cell>
          <cell r="H23">
            <v>8.0617845396236731E-2</v>
          </cell>
          <cell r="L23">
            <v>8.098907939491265E-2</v>
          </cell>
          <cell r="O23">
            <v>0.11495871315915543</v>
          </cell>
          <cell r="Q23">
            <v>7.263918900340223E-2</v>
          </cell>
          <cell r="S23">
            <v>9.4163521405931302E-2</v>
          </cell>
        </row>
        <row r="28">
          <cell r="F28" t="str">
            <v>ENWL</v>
          </cell>
          <cell r="G28" t="str">
            <v>NPgN</v>
          </cell>
          <cell r="H28" t="str">
            <v>NPgY</v>
          </cell>
          <cell r="I28" t="str">
            <v>WMID</v>
          </cell>
          <cell r="J28" t="str">
            <v>EMID</v>
          </cell>
          <cell r="K28" t="str">
            <v>SWALES</v>
          </cell>
          <cell r="L28" t="str">
            <v>SWEST</v>
          </cell>
          <cell r="M28" t="str">
            <v>LPN</v>
          </cell>
          <cell r="N28" t="str">
            <v>SPN</v>
          </cell>
          <cell r="O28" t="str">
            <v>EPN</v>
          </cell>
          <cell r="P28" t="str">
            <v>SPD</v>
          </cell>
          <cell r="Q28" t="str">
            <v>SPMW</v>
          </cell>
          <cell r="R28" t="str">
            <v>SSEH</v>
          </cell>
          <cell r="S28" t="str">
            <v>SSES</v>
          </cell>
        </row>
        <row r="29">
          <cell r="E29" t="str">
            <v>Tax Allowance Retained Within Deadband</v>
          </cell>
          <cell r="F29">
            <v>1.3223787037810473E-3</v>
          </cell>
          <cell r="G29">
            <v>1.2113104294354817E-3</v>
          </cell>
          <cell r="H29">
            <v>1.3670436526747884E-3</v>
          </cell>
          <cell r="I29">
            <v>9.4715650456615177E-4</v>
          </cell>
          <cell r="J29">
            <v>8.5671447747213514E-4</v>
          </cell>
          <cell r="K29">
            <v>7.7431472340391133E-4</v>
          </cell>
          <cell r="L29">
            <v>8.1113628445383457E-4</v>
          </cell>
          <cell r="M29">
            <v>1.5069879586274483E-3</v>
          </cell>
          <cell r="N29">
            <v>1.0002434137270245E-3</v>
          </cell>
          <cell r="O29">
            <v>1.3443686911427672E-3</v>
          </cell>
          <cell r="P29">
            <v>7.2296145347673104E-4</v>
          </cell>
          <cell r="Q29">
            <v>3.3518961237234338E-4</v>
          </cell>
          <cell r="R29">
            <v>1.0821341270793399E-3</v>
          </cell>
          <cell r="S29">
            <v>1.3525061093567392E-3</v>
          </cell>
        </row>
        <row r="30">
          <cell r="E30" t="str">
            <v>Time to Connect Incentive</v>
          </cell>
          <cell r="F30">
            <v>1.8250751617283115E-3</v>
          </cell>
          <cell r="G30">
            <v>1.1064556615838358E-3</v>
          </cell>
          <cell r="H30">
            <v>1.2438045918181752E-3</v>
          </cell>
          <cell r="I30">
            <v>1.522447771695349E-3</v>
          </cell>
          <cell r="J30">
            <v>1.7591794449484074E-3</v>
          </cell>
          <cell r="K30">
            <v>1.1296300188124474E-3</v>
          </cell>
          <cell r="L30">
            <v>1.906772478284602E-3</v>
          </cell>
          <cell r="M30">
            <v>1.2209331076818081E-3</v>
          </cell>
          <cell r="N30">
            <v>1.4085641329970233E-3</v>
          </cell>
          <cell r="O30">
            <v>1.1121255754300639E-3</v>
          </cell>
          <cell r="P30">
            <v>1.5072450952237915E-3</v>
          </cell>
          <cell r="Q30">
            <v>1.5242982816561744E-3</v>
          </cell>
          <cell r="R30">
            <v>1.9566027393934913E-3</v>
          </cell>
          <cell r="S30">
            <v>1.6076134038155124E-3</v>
          </cell>
        </row>
        <row r="31">
          <cell r="E31" t="str">
            <v>Losses Discretionary Reward Scheme</v>
          </cell>
          <cell r="F31">
            <v>3.9905138005680589E-4</v>
          </cell>
          <cell r="G31">
            <v>1.3226671544945938E-4</v>
          </cell>
          <cell r="H31">
            <v>1.1868371008637082E-4</v>
          </cell>
          <cell r="I31">
            <v>1.7116385789563669E-5</v>
          </cell>
          <cell r="J31">
            <v>1.7257734215464276E-5</v>
          </cell>
          <cell r="K31">
            <v>3.7658806421965667E-5</v>
          </cell>
          <cell r="L31">
            <v>2.5618906118928558E-5</v>
          </cell>
          <cell r="M31">
            <v>1.9526333290820409E-4</v>
          </cell>
          <cell r="N31">
            <v>1.8963340819859654E-4</v>
          </cell>
          <cell r="O31">
            <v>1.2332257535687167E-4</v>
          </cell>
          <cell r="P31">
            <v>2.1848493552755767E-4</v>
          </cell>
          <cell r="Q31">
            <v>2.0556646236723154E-4</v>
          </cell>
          <cell r="R31">
            <v>4.1962549947256885E-4</v>
          </cell>
          <cell r="S31">
            <v>1.9897087136184672E-4</v>
          </cell>
        </row>
        <row r="32">
          <cell r="E32" t="str">
            <v>Broad Measure of Customer Service</v>
          </cell>
          <cell r="F32">
            <v>5.6624432738161881E-4</v>
          </cell>
          <cell r="G32">
            <v>2.4248140595561811E-3</v>
          </cell>
          <cell r="H32">
            <v>2.6725335451842891E-3</v>
          </cell>
          <cell r="I32">
            <v>5.9862929954329538E-3</v>
          </cell>
          <cell r="J32">
            <v>6.3345276560276987E-3</v>
          </cell>
          <cell r="K32">
            <v>6.4056027319226942E-3</v>
          </cell>
          <cell r="L32">
            <v>6.3118459997503918E-3</v>
          </cell>
          <cell r="M32">
            <v>3.1381377531431512E-3</v>
          </cell>
          <cell r="N32">
            <v>4.1012321905226721E-3</v>
          </cell>
          <cell r="O32">
            <v>3.7282145712689181E-3</v>
          </cell>
          <cell r="P32">
            <v>3.8866256994385074E-3</v>
          </cell>
          <cell r="Q32">
            <v>4.4047595178231293E-3</v>
          </cell>
          <cell r="R32">
            <v>4.221859560926312E-3</v>
          </cell>
          <cell r="S32">
            <v>1.0789024463302933E-3</v>
          </cell>
        </row>
        <row r="33">
          <cell r="E33" t="str">
            <v>Interruptions Related Quality of Service</v>
          </cell>
          <cell r="F33">
            <v>1.9417485377165131E-2</v>
          </cell>
          <cell r="G33">
            <v>1.5021142255834813E-2</v>
          </cell>
          <cell r="H33">
            <v>2.3393928724973864E-2</v>
          </cell>
          <cell r="I33">
            <v>1.9999499450057644E-2</v>
          </cell>
          <cell r="J33">
            <v>1.9489451576687893E-2</v>
          </cell>
          <cell r="K33">
            <v>1.066498579523234E-2</v>
          </cell>
          <cell r="L33">
            <v>8.0864069327238157E-3</v>
          </cell>
          <cell r="M33">
            <v>2.1427292050731499E-2</v>
          </cell>
          <cell r="N33">
            <v>1.8137582577516704E-2</v>
          </cell>
          <cell r="O33">
            <v>2.094217655843519E-2</v>
          </cell>
          <cell r="P33">
            <v>9.7991847088287516E-3</v>
          </cell>
          <cell r="Q33">
            <v>8.1891465168454254E-3</v>
          </cell>
          <cell r="R33">
            <v>5.5314427138238413E-3</v>
          </cell>
          <cell r="S33">
            <v>1.7476858708750573E-2</v>
          </cell>
        </row>
        <row r="34">
          <cell r="E34" t="str">
            <v>Totex Incentive Mechanism</v>
          </cell>
          <cell r="F34">
            <v>6.4063287751484066E-3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3.3212945157038133E-2</v>
          </cell>
          <cell r="N34">
            <v>3.4903228534094485E-2</v>
          </cell>
          <cell r="O34">
            <v>3.0555807817937763E-2</v>
          </cell>
          <cell r="P34">
            <v>2.9996857929094118E-4</v>
          </cell>
          <cell r="Q34">
            <v>8.2375180700208469E-4</v>
          </cell>
          <cell r="R34">
            <v>1.4939623870132692E-2</v>
          </cell>
          <cell r="S34">
            <v>1.4737719657135882E-2</v>
          </cell>
        </row>
        <row r="35">
          <cell r="E35" t="str">
            <v>IQI Ex-Ante Reward/Penalty</v>
          </cell>
          <cell r="F35">
            <v>2.7338207994302833E-3</v>
          </cell>
          <cell r="G35">
            <v>0</v>
          </cell>
          <cell r="H35">
            <v>0</v>
          </cell>
          <cell r="I35">
            <v>7.3638300164358787E-3</v>
          </cell>
          <cell r="J35">
            <v>7.4527625514946745E-3</v>
          </cell>
          <cell r="K35">
            <v>8.611858033603868E-3</v>
          </cell>
          <cell r="L35">
            <v>8.9081293997611589E-3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4.9074786946897732E-4</v>
          </cell>
          <cell r="S35">
            <v>4.8491719476050435E-4</v>
          </cell>
        </row>
        <row r="36">
          <cell r="E36" t="str">
            <v>Cost of Equity</v>
          </cell>
          <cell r="F36">
            <v>0.06</v>
          </cell>
          <cell r="G36">
            <v>0.06</v>
          </cell>
          <cell r="H36">
            <v>0.06</v>
          </cell>
          <cell r="I36">
            <v>6.4000000000000001E-2</v>
          </cell>
          <cell r="J36">
            <v>6.4000000000000001E-2</v>
          </cell>
          <cell r="K36">
            <v>6.4000000000000001E-2</v>
          </cell>
          <cell r="L36">
            <v>6.4000000000000001E-2</v>
          </cell>
          <cell r="M36">
            <v>0.06</v>
          </cell>
          <cell r="N36">
            <v>0.06</v>
          </cell>
          <cell r="O36">
            <v>0.06</v>
          </cell>
          <cell r="P36">
            <v>0.06</v>
          </cell>
          <cell r="Q36">
            <v>0.06</v>
          </cell>
          <cell r="R36">
            <v>0.06</v>
          </cell>
          <cell r="S36">
            <v>0.06</v>
          </cell>
        </row>
        <row r="37">
          <cell r="E37" t="str">
            <v>IQI Ex-Ante Reward/Penalty (-ive)</v>
          </cell>
          <cell r="F37">
            <v>0</v>
          </cell>
          <cell r="G37">
            <v>-1.3780072350565798E-3</v>
          </cell>
          <cell r="H37">
            <v>-1.6504731438145238E-3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-4.2893588897875519E-3</v>
          </cell>
          <cell r="N37">
            <v>-4.0546101458585893E-3</v>
          </cell>
          <cell r="O37">
            <v>-3.8819357610214919E-3</v>
          </cell>
          <cell r="P37">
            <v>-3.1061752351992378E-3</v>
          </cell>
          <cell r="Q37">
            <v>-3.2105730135809428E-3</v>
          </cell>
          <cell r="R37">
            <v>0</v>
          </cell>
          <cell r="S37">
            <v>0</v>
          </cell>
        </row>
        <row r="38">
          <cell r="E38" t="str">
            <v>Totex Incentive Mechanism (-ive)</v>
          </cell>
          <cell r="F38">
            <v>0</v>
          </cell>
          <cell r="G38">
            <v>-2.0380249421235851E-3</v>
          </cell>
          <cell r="H38">
            <v>-1.8255583590766026E-3</v>
          </cell>
          <cell r="I38">
            <v>-2.1369458857890364E-2</v>
          </cell>
          <cell r="J38">
            <v>-1.421732340200218E-2</v>
          </cell>
          <cell r="K38">
            <v>-5.7330258325212699E-3</v>
          </cell>
          <cell r="L38">
            <v>-1.5407663025525837E-2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E39" t="str">
            <v>Interruptions Related Quality of Service  (-ive)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E40" t="str">
            <v>Broad Measure of Customer Service (-ive)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E41" t="str">
            <v>Incentive on Connections Engagement (-ive)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E42" t="str">
            <v>Fines &amp; Redress Payments (-ive)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E43" t="str">
            <v>Guaranteed Standards Payments (-ive)</v>
          </cell>
          <cell r="F43">
            <v>-4.7171547340928014E-4</v>
          </cell>
          <cell r="G43">
            <v>-6.1544814565210333E-4</v>
          </cell>
          <cell r="H43">
            <v>-5.0061881510381494E-4</v>
          </cell>
          <cell r="I43">
            <v>-1.6211927414400987E-5</v>
          </cell>
          <cell r="J43">
            <v>-7.0550635484372629E-6</v>
          </cell>
          <cell r="K43">
            <v>-4.891120420751979E-5</v>
          </cell>
          <cell r="L43">
            <v>-7.4973106394032096E-5</v>
          </cell>
          <cell r="M43">
            <v>-9.2766070003383907E-5</v>
          </cell>
          <cell r="N43">
            <v>-2.216739343628689E-4</v>
          </cell>
          <cell r="O43">
            <v>-1.5550070773738566E-4</v>
          </cell>
          <cell r="P43">
            <v>-1.1765100474431231E-4</v>
          </cell>
          <cell r="Q43">
            <v>-1.6880049378823381E-4</v>
          </cell>
          <cell r="R43">
            <v>-1.0268392209447183E-4</v>
          </cell>
          <cell r="S43">
            <v>-1.0617086322783267E-4</v>
          </cell>
        </row>
        <row r="44">
          <cell r="E44" t="str">
            <v>Tax Allowance Retained Within Deadband (-ive)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th storms unweighted"/>
      <sheetName val="Without storms unweighted"/>
      <sheetName val="With storms weighted"/>
      <sheetName val="Without storms weighted"/>
      <sheetName val="Targets"/>
      <sheetName val="Charts and Tables"/>
      <sheetName val="Short ints"/>
      <sheetName val="18 hour ints"/>
      <sheetName val="Charts with 14-15"/>
      <sheetName val="WPD and UKPN"/>
      <sheetName val="Christmas Storms"/>
      <sheetName val="Planned unweighted"/>
      <sheetName val="Planned weighted"/>
      <sheetName val="Exceptional event values"/>
    </sheetNames>
    <sheetDataSet>
      <sheetData sheetId="0"/>
      <sheetData sheetId="1"/>
      <sheetData sheetId="2"/>
      <sheetData sheetId="3">
        <row r="7">
          <cell r="Q7">
            <v>36.657504157777147</v>
          </cell>
          <cell r="AG7">
            <v>32.496292018747788</v>
          </cell>
        </row>
        <row r="8">
          <cell r="Q8">
            <v>58.347273834327041</v>
          </cell>
          <cell r="AG8">
            <v>50.108964075495294</v>
          </cell>
        </row>
        <row r="9">
          <cell r="Q9">
            <v>52.534647278097268</v>
          </cell>
          <cell r="AG9">
            <v>41.837670883591372</v>
          </cell>
        </row>
        <row r="10">
          <cell r="Q10">
            <v>65.226896034738303</v>
          </cell>
          <cell r="AG10">
            <v>32.151251136217397</v>
          </cell>
        </row>
        <row r="11">
          <cell r="Q11">
            <v>42.650724570811484</v>
          </cell>
          <cell r="AG11">
            <v>21.554967894513869</v>
          </cell>
        </row>
        <row r="12">
          <cell r="Q12">
            <v>48.531418088554837</v>
          </cell>
          <cell r="AG12">
            <v>26.340853400064116</v>
          </cell>
        </row>
        <row r="13">
          <cell r="Q13">
            <v>51.998805069022978</v>
          </cell>
          <cell r="AG13">
            <v>37.510456274959907</v>
          </cell>
        </row>
        <row r="14">
          <cell r="Q14">
            <v>18.956803001506117</v>
          </cell>
          <cell r="AG14">
            <v>19.286846217790387</v>
          </cell>
        </row>
        <row r="15">
          <cell r="Q15">
            <v>48.737098319208734</v>
          </cell>
          <cell r="AG15">
            <v>36.340490049449443</v>
          </cell>
        </row>
        <row r="16">
          <cell r="Q16">
            <v>45.755706282430737</v>
          </cell>
          <cell r="AG16">
            <v>34.765160246669737</v>
          </cell>
        </row>
        <row r="17">
          <cell r="Q17">
            <v>48.465331872981338</v>
          </cell>
          <cell r="AG17">
            <v>34.814633286378573</v>
          </cell>
        </row>
        <row r="18">
          <cell r="Q18">
            <v>30.148432689635179</v>
          </cell>
          <cell r="AG18">
            <v>33.564675240720675</v>
          </cell>
        </row>
        <row r="19">
          <cell r="Q19">
            <v>66.720400630641748</v>
          </cell>
          <cell r="AG19">
            <v>55.20969992035667</v>
          </cell>
        </row>
        <row r="20">
          <cell r="Q20">
            <v>47.509987567343558</v>
          </cell>
          <cell r="AG20">
            <v>41.195106352089248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Reward"/>
      <sheetName val="Performance and Targets"/>
      <sheetName val="Tax, IQI, Revenue Exp"/>
    </sheetNames>
    <sheetDataSet>
      <sheetData sheetId="0">
        <row r="24">
          <cell r="M24">
            <v>2.9473728763103284</v>
          </cell>
          <cell r="W24">
            <v>0.2009879020641275</v>
          </cell>
        </row>
        <row r="25">
          <cell r="M25">
            <v>0.74222546786655252</v>
          </cell>
          <cell r="W25">
            <v>0.16572309046997924</v>
          </cell>
        </row>
        <row r="26">
          <cell r="M26">
            <v>3.8484268372723447</v>
          </cell>
          <cell r="W26">
            <v>8.6009472640859411E-2</v>
          </cell>
        </row>
        <row r="27">
          <cell r="M27">
            <v>7.8327918420200131</v>
          </cell>
          <cell r="W27">
            <v>9.7315931481655127E-2</v>
          </cell>
        </row>
        <row r="28">
          <cell r="M28">
            <v>3.5784246271328817</v>
          </cell>
          <cell r="W28">
            <v>0.12108849654633268</v>
          </cell>
        </row>
        <row r="29">
          <cell r="M29">
            <v>0.76448004755459009</v>
          </cell>
          <cell r="W29">
            <v>0.20670205059568572</v>
          </cell>
        </row>
        <row r="30">
          <cell r="M30">
            <v>1.5116070878274284</v>
          </cell>
          <cell r="W30">
            <v>-3.6349912610370919E-3</v>
          </cell>
        </row>
        <row r="31">
          <cell r="M31">
            <v>1.9413084462517076</v>
          </cell>
          <cell r="W31">
            <v>0.12107182915651064</v>
          </cell>
        </row>
        <row r="32">
          <cell r="M32">
            <v>3.6793643072736675</v>
          </cell>
          <cell r="W32">
            <v>0.18751096255990435</v>
          </cell>
        </row>
        <row r="33">
          <cell r="M33">
            <v>8.3437736750533524</v>
          </cell>
          <cell r="W33">
            <v>0.45861817824564272</v>
          </cell>
        </row>
        <row r="34">
          <cell r="M34">
            <v>0.72286582833772062</v>
          </cell>
          <cell r="W34">
            <v>2.5148122210346072E-2</v>
          </cell>
        </row>
        <row r="35">
          <cell r="M35">
            <v>1.1141277260867315</v>
          </cell>
          <cell r="W35">
            <v>0.13573659305717345</v>
          </cell>
        </row>
        <row r="36">
          <cell r="M36">
            <v>0.27745028878748373</v>
          </cell>
          <cell r="W36">
            <v>0.16133341487673436</v>
          </cell>
        </row>
        <row r="37">
          <cell r="M37">
            <v>4.5762329671570638</v>
          </cell>
          <cell r="W37">
            <v>0.30223981006355988</v>
          </cell>
        </row>
        <row r="42">
          <cell r="M42">
            <v>7.8623355650865383</v>
          </cell>
          <cell r="W42">
            <v>1.7554143577172885</v>
          </cell>
        </row>
        <row r="43">
          <cell r="M43">
            <v>4.8271267916171157</v>
          </cell>
          <cell r="W43">
            <v>1.7892459283562425</v>
          </cell>
        </row>
        <row r="44">
          <cell r="M44">
            <v>11.830365918096295</v>
          </cell>
          <cell r="W44">
            <v>0.9813957679444566</v>
          </cell>
        </row>
        <row r="45">
          <cell r="M45">
            <v>18.479058949856022</v>
          </cell>
          <cell r="W45">
            <v>0.64796050296972707</v>
          </cell>
        </row>
        <row r="46">
          <cell r="M46">
            <v>15.50859753878912</v>
          </cell>
          <cell r="W46">
            <v>0.67174528462102923</v>
          </cell>
        </row>
        <row r="47">
          <cell r="M47">
            <v>2.4934563437288504</v>
          </cell>
          <cell r="W47">
            <v>0.8512899177989085</v>
          </cell>
        </row>
        <row r="48">
          <cell r="M48">
            <v>3.5170454545454528</v>
          </cell>
          <cell r="W48">
            <v>-0.20949017347293633</v>
          </cell>
        </row>
        <row r="49">
          <cell r="M49">
            <v>11.49153361095618</v>
          </cell>
          <cell r="W49">
            <v>0.6250335249526886</v>
          </cell>
        </row>
        <row r="50">
          <cell r="M50">
            <v>6.562971533473597</v>
          </cell>
          <cell r="W50">
            <v>1.2685953667580532</v>
          </cell>
        </row>
        <row r="51">
          <cell r="M51">
            <v>15.172621390181606</v>
          </cell>
          <cell r="W51">
            <v>3.5108102302156694</v>
          </cell>
        </row>
        <row r="52">
          <cell r="M52">
            <v>5.6224546110448888</v>
          </cell>
          <cell r="W52">
            <v>0.12247254846626145</v>
          </cell>
        </row>
        <row r="53">
          <cell r="M53">
            <v>3.2625701993671941</v>
          </cell>
          <cell r="W53">
            <v>1.2535951317392717</v>
          </cell>
        </row>
        <row r="54">
          <cell r="M54">
            <v>0.87973933480170352</v>
          </cell>
          <cell r="W54">
            <v>0.99217724765117599</v>
          </cell>
        </row>
        <row r="55">
          <cell r="M55">
            <v>7.8913163556741157</v>
          </cell>
          <cell r="W55">
            <v>2.3295388531971697</v>
          </cell>
        </row>
      </sheetData>
      <sheetData sheetId="1">
        <row r="5">
          <cell r="M5">
            <v>46</v>
          </cell>
        </row>
        <row r="6">
          <cell r="M6">
            <v>59.8</v>
          </cell>
        </row>
        <row r="7">
          <cell r="M7">
            <v>66.7</v>
          </cell>
        </row>
        <row r="8">
          <cell r="M8">
            <v>86.7</v>
          </cell>
        </row>
        <row r="9">
          <cell r="M9">
            <v>51.9</v>
          </cell>
        </row>
        <row r="10">
          <cell r="M10">
            <v>50.1</v>
          </cell>
        </row>
        <row r="11">
          <cell r="M11">
            <v>55.7</v>
          </cell>
        </row>
        <row r="12">
          <cell r="M12">
            <v>27</v>
          </cell>
        </row>
        <row r="13">
          <cell r="M13">
            <v>63.4</v>
          </cell>
        </row>
        <row r="14">
          <cell r="M14">
            <v>67.099999999999994</v>
          </cell>
        </row>
        <row r="15">
          <cell r="M15">
            <v>50.4</v>
          </cell>
        </row>
        <row r="16">
          <cell r="M16">
            <v>35.200000000000003</v>
          </cell>
        </row>
        <row r="17">
          <cell r="M17">
            <v>66.900000000000006</v>
          </cell>
        </row>
        <row r="18">
          <cell r="M18">
            <v>60.3</v>
          </cell>
        </row>
        <row r="23">
          <cell r="M23">
            <v>40.6</v>
          </cell>
        </row>
        <row r="24">
          <cell r="M24">
            <v>54.8</v>
          </cell>
        </row>
        <row r="25">
          <cell r="M25">
            <v>57.5</v>
          </cell>
        </row>
        <row r="26">
          <cell r="M26">
            <v>51.1</v>
          </cell>
        </row>
        <row r="27">
          <cell r="M27">
            <v>37.799999999999997</v>
          </cell>
        </row>
        <row r="28">
          <cell r="M28">
            <v>27.5</v>
          </cell>
        </row>
        <row r="29">
          <cell r="M29">
            <v>35.799999999999997</v>
          </cell>
        </row>
        <row r="30">
          <cell r="M30">
            <v>38.799999999999997</v>
          </cell>
        </row>
        <row r="31">
          <cell r="M31">
            <v>45.5</v>
          </cell>
        </row>
        <row r="32">
          <cell r="M32">
            <v>48</v>
          </cell>
        </row>
        <row r="33">
          <cell r="M33">
            <v>42.2</v>
          </cell>
        </row>
        <row r="34">
          <cell r="M34">
            <v>35.1</v>
          </cell>
        </row>
        <row r="35">
          <cell r="M35">
            <v>53.9</v>
          </cell>
        </row>
        <row r="36">
          <cell r="M36">
            <v>48.1</v>
          </cell>
        </row>
        <row r="41">
          <cell r="M41">
            <v>2.3719535603527144</v>
          </cell>
        </row>
        <row r="42">
          <cell r="M42">
            <v>3.9517295387111617</v>
          </cell>
        </row>
        <row r="43">
          <cell r="M43">
            <v>1.8935709920287138</v>
          </cell>
        </row>
        <row r="44">
          <cell r="M44">
            <v>2.3768442257207596</v>
          </cell>
        </row>
        <row r="45">
          <cell r="M45">
            <v>1.3207620670378104</v>
          </cell>
        </row>
        <row r="46">
          <cell r="M46">
            <v>4.960373370237364</v>
          </cell>
        </row>
        <row r="47">
          <cell r="M47">
            <v>3.4796245764819855</v>
          </cell>
        </row>
        <row r="48">
          <cell r="M48">
            <v>0.80442323062760146</v>
          </cell>
        </row>
        <row r="49">
          <cell r="M49">
            <v>1.926009815706254</v>
          </cell>
        </row>
        <row r="50">
          <cell r="M50">
            <v>2.6862600724907897</v>
          </cell>
        </row>
        <row r="51">
          <cell r="M51">
            <v>1.6734787553355979</v>
          </cell>
        </row>
        <row r="52">
          <cell r="M52">
            <v>3.073663372097764</v>
          </cell>
        </row>
        <row r="53">
          <cell r="M53">
            <v>5.0005399809069893</v>
          </cell>
        </row>
        <row r="54">
          <cell r="M54">
            <v>2.2343598681705301</v>
          </cell>
        </row>
        <row r="59">
          <cell r="M59">
            <v>6.773539428722021</v>
          </cell>
        </row>
        <row r="60">
          <cell r="M60">
            <v>11.062232456384244</v>
          </cell>
        </row>
        <row r="61">
          <cell r="M61">
            <v>5.6196670398052406</v>
          </cell>
        </row>
        <row r="62">
          <cell r="M62">
            <v>4.5560001649728177</v>
          </cell>
        </row>
        <row r="63">
          <cell r="M63">
            <v>2.4335743284649838</v>
          </cell>
        </row>
        <row r="64">
          <cell r="M64">
            <v>7.9421489145882065</v>
          </cell>
        </row>
        <row r="65">
          <cell r="M65">
            <v>8.1173430179575217</v>
          </cell>
        </row>
        <row r="66">
          <cell r="M66">
            <v>1.641548249896104</v>
          </cell>
        </row>
        <row r="67">
          <cell r="M67">
            <v>4.6747364727521248</v>
          </cell>
        </row>
        <row r="68">
          <cell r="M68">
            <v>7.7003845983317802</v>
          </cell>
        </row>
        <row r="69">
          <cell r="M69">
            <v>4.0304040265744101</v>
          </cell>
        </row>
        <row r="70">
          <cell r="M70">
            <v>10.519619441771569</v>
          </cell>
        </row>
        <row r="71">
          <cell r="M71">
            <v>10.653818535239971</v>
          </cell>
        </row>
        <row r="72">
          <cell r="M72">
            <v>6.0229747623288956</v>
          </cell>
        </row>
      </sheetData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s"/>
      <sheetName val="Sheet2"/>
      <sheetName val="Sheet3"/>
    </sheetNames>
    <sheetDataSet>
      <sheetData sheetId="0"/>
      <sheetData sheetId="1">
        <row r="4">
          <cell r="N4">
            <v>12.766110701178288</v>
          </cell>
        </row>
        <row r="5">
          <cell r="B5">
            <v>3.1483607783744558</v>
          </cell>
          <cell r="N5">
            <v>7.5033208247682737</v>
          </cell>
        </row>
        <row r="6">
          <cell r="B6">
            <v>0.90541446511904933</v>
          </cell>
          <cell r="N6">
            <v>13.5</v>
          </cell>
        </row>
        <row r="7">
          <cell r="B7">
            <v>3.923455260077259</v>
          </cell>
          <cell r="N7">
            <v>17.7</v>
          </cell>
        </row>
        <row r="8">
          <cell r="B8">
            <v>7.9301077735016658</v>
          </cell>
          <cell r="N8">
            <v>17.100000000000001</v>
          </cell>
        </row>
        <row r="9">
          <cell r="B9">
            <v>3.699513123679214</v>
          </cell>
          <cell r="N9">
            <v>4.3159081997378799</v>
          </cell>
        </row>
        <row r="10">
          <cell r="B10">
            <v>0.9711820981502759</v>
          </cell>
          <cell r="N10">
            <v>4.8155273776389098</v>
          </cell>
        </row>
        <row r="11">
          <cell r="B11">
            <v>1.5079720965663925</v>
          </cell>
          <cell r="N11">
            <v>13.2</v>
          </cell>
        </row>
        <row r="12">
          <cell r="B12">
            <v>2.0676534699066096</v>
          </cell>
        </row>
        <row r="13">
          <cell r="B13">
            <v>3.8697662615048025</v>
          </cell>
          <cell r="N13">
            <v>20.3</v>
          </cell>
        </row>
        <row r="14">
          <cell r="B14">
            <v>7.2841004487683776</v>
          </cell>
        </row>
        <row r="15">
          <cell r="B15">
            <v>0.74493800533086096</v>
          </cell>
        </row>
        <row r="16">
          <cell r="B16">
            <v>1.2446228359396192</v>
          </cell>
          <cell r="N16">
            <v>2.2856020273028279</v>
          </cell>
        </row>
        <row r="17">
          <cell r="B17">
            <v>0.43878370366421798</v>
          </cell>
          <cell r="N17">
            <v>15.098965454776527</v>
          </cell>
        </row>
        <row r="18">
          <cell r="B18">
            <v>4.8784512470092682</v>
          </cell>
        </row>
        <row r="26">
          <cell r="B26">
            <v>9.6177499228038315</v>
          </cell>
        </row>
        <row r="27">
          <cell r="B27">
            <v>6.5979063596492242</v>
          </cell>
        </row>
        <row r="28">
          <cell r="B28">
            <v>12.776003935125784</v>
          </cell>
        </row>
        <row r="29">
          <cell r="B29">
            <v>19.126989522149721</v>
          </cell>
        </row>
        <row r="30">
          <cell r="B30">
            <v>16.18034282341015</v>
          </cell>
        </row>
        <row r="31">
          <cell r="B31">
            <v>3.3447261015876038</v>
          </cell>
        </row>
        <row r="32">
          <cell r="B32">
            <v>3.3075552810725175</v>
          </cell>
        </row>
        <row r="33">
          <cell r="B33">
            <v>12.124829951871893</v>
          </cell>
        </row>
        <row r="34">
          <cell r="B34">
            <v>7.8425745360414298</v>
          </cell>
        </row>
        <row r="35">
          <cell r="B35">
            <v>15.833513540021091</v>
          </cell>
        </row>
        <row r="36">
          <cell r="B36">
            <v>5.7021774847278222</v>
          </cell>
        </row>
        <row r="37">
          <cell r="B37">
            <v>4.4960119892239421</v>
          </cell>
        </row>
        <row r="38">
          <cell r="B38">
            <v>1.8468183236386098</v>
          </cell>
        </row>
        <row r="39">
          <cell r="B39">
            <v>10.220514207767259</v>
          </cell>
        </row>
      </sheetData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ments Summary"/>
    </sheetNames>
    <sheetDataSet>
      <sheetData sheetId="0">
        <row r="5">
          <cell r="AN5" t="str">
            <v>ENWL</v>
          </cell>
          <cell r="AO5">
            <v>2810</v>
          </cell>
          <cell r="AP5">
            <v>1825</v>
          </cell>
          <cell r="AR5">
            <v>99720</v>
          </cell>
          <cell r="AS5">
            <v>136697</v>
          </cell>
        </row>
        <row r="6">
          <cell r="AN6" t="str">
            <v>NPGN</v>
          </cell>
          <cell r="AO6">
            <v>2814</v>
          </cell>
          <cell r="AP6">
            <v>2561</v>
          </cell>
          <cell r="AR6">
            <v>214045</v>
          </cell>
          <cell r="AS6">
            <v>109415</v>
          </cell>
        </row>
        <row r="7">
          <cell r="AN7" t="str">
            <v>NPGY</v>
          </cell>
          <cell r="AO7">
            <v>2592</v>
          </cell>
          <cell r="AP7">
            <v>1903</v>
          </cell>
          <cell r="AR7">
            <v>192270</v>
          </cell>
          <cell r="AS7">
            <v>98535</v>
          </cell>
        </row>
        <row r="8">
          <cell r="AN8" t="str">
            <v>WMID</v>
          </cell>
          <cell r="AO8">
            <v>24</v>
          </cell>
          <cell r="AP8">
            <v>180</v>
          </cell>
          <cell r="AR8">
            <v>1800</v>
          </cell>
          <cell r="AS8">
            <v>13556</v>
          </cell>
        </row>
        <row r="9">
          <cell r="AN9" t="str">
            <v>EMID</v>
          </cell>
          <cell r="AO9">
            <v>3</v>
          </cell>
          <cell r="AP9">
            <v>102</v>
          </cell>
          <cell r="AR9">
            <v>120</v>
          </cell>
          <cell r="AS9">
            <v>6245</v>
          </cell>
        </row>
        <row r="10">
          <cell r="AO10">
            <v>2</v>
          </cell>
          <cell r="AP10">
            <v>350</v>
          </cell>
          <cell r="AR10">
            <v>60</v>
          </cell>
          <cell r="AS10">
            <v>21125</v>
          </cell>
        </row>
        <row r="11">
          <cell r="AO11">
            <v>40</v>
          </cell>
          <cell r="AP11">
            <v>664</v>
          </cell>
          <cell r="AR11">
            <v>3015</v>
          </cell>
          <cell r="AS11">
            <v>44712</v>
          </cell>
        </row>
        <row r="12">
          <cell r="AN12" t="str">
            <v>LPN</v>
          </cell>
          <cell r="AO12">
            <v>182</v>
          </cell>
          <cell r="AP12">
            <v>260</v>
          </cell>
          <cell r="AR12">
            <v>10640</v>
          </cell>
          <cell r="AS12">
            <v>29710</v>
          </cell>
        </row>
        <row r="13">
          <cell r="AN13" t="str">
            <v>SPN</v>
          </cell>
          <cell r="AO13">
            <v>726</v>
          </cell>
          <cell r="AP13">
            <v>895</v>
          </cell>
          <cell r="AR13">
            <v>40720</v>
          </cell>
          <cell r="AS13">
            <v>63472</v>
          </cell>
        </row>
        <row r="14">
          <cell r="AN14" t="str">
            <v>EPN</v>
          </cell>
          <cell r="AO14">
            <v>959</v>
          </cell>
          <cell r="AP14">
            <v>996</v>
          </cell>
          <cell r="AR14">
            <v>45315</v>
          </cell>
          <cell r="AS14">
            <v>67672.88</v>
          </cell>
        </row>
        <row r="15">
          <cell r="AN15" t="str">
            <v>SPD</v>
          </cell>
          <cell r="AO15">
            <v>2</v>
          </cell>
          <cell r="AP15">
            <v>1101</v>
          </cell>
          <cell r="AR15">
            <v>150</v>
          </cell>
          <cell r="AS15">
            <v>80500</v>
          </cell>
        </row>
        <row r="16">
          <cell r="AN16" t="str">
            <v>SPMW</v>
          </cell>
          <cell r="AO16">
            <v>2</v>
          </cell>
          <cell r="AP16">
            <v>1423</v>
          </cell>
          <cell r="AR16">
            <v>60</v>
          </cell>
          <cell r="AS16">
            <v>117455</v>
          </cell>
        </row>
        <row r="17">
          <cell r="AN17" t="str">
            <v>SSEH</v>
          </cell>
          <cell r="AO17">
            <v>411</v>
          </cell>
          <cell r="AP17">
            <v>162</v>
          </cell>
          <cell r="AR17">
            <v>28980</v>
          </cell>
          <cell r="AS17">
            <v>7480</v>
          </cell>
        </row>
        <row r="18">
          <cell r="AN18" t="str">
            <v>SSES</v>
          </cell>
          <cell r="AO18">
            <v>904</v>
          </cell>
          <cell r="AP18">
            <v>240</v>
          </cell>
          <cell r="AR18">
            <v>69850</v>
          </cell>
          <cell r="AS18">
            <v>16160</v>
          </cell>
        </row>
        <row r="19">
          <cell r="AN19" t="str">
            <v>Total payments</v>
          </cell>
          <cell r="AO19">
            <v>11471</v>
          </cell>
          <cell r="AP19">
            <v>12662</v>
          </cell>
          <cell r="AR19">
            <v>706745</v>
          </cell>
          <cell r="AS19">
            <v>812734.88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e Overview"/>
      <sheetName val="high level table"/>
      <sheetName val="WSC in year"/>
      <sheetName val="WSC projects (manual entry)"/>
      <sheetName val="Pivot"/>
      <sheetName val="EMID M3 - ED1 WSC Schemes"/>
      <sheetName val="WMID M3 - ED1 WSC Schemes"/>
      <sheetName val="SWALES M3 - ED1 WSC Schemes"/>
      <sheetName val="SWEST M3 - ED1 WSC Schemes"/>
      <sheetName val="ENWL M3 - ED1 WSC Schemes"/>
      <sheetName val="EPN M3 - ED1 WSC Schemes"/>
      <sheetName val="LPN M3 - ED1 WSC Schemes"/>
      <sheetName val="SPN M3 - ED1 WSC Schemes"/>
      <sheetName val="NPgN M3 - ED1 WSC Schemes"/>
      <sheetName val="NPgY M3 - ED1 WSC Schemes"/>
      <sheetName val="SPD M3 - ED1 WSC Schemes"/>
      <sheetName val="SPMW M3 - ED1 WSC Schemes"/>
      <sheetName val="SSEH M3 - ED1 WSC Schemes"/>
      <sheetName val="SSES M3 - ED1 WSC Schemes"/>
    </sheetNames>
    <sheetDataSet>
      <sheetData sheetId="0">
        <row r="22">
          <cell r="B22">
            <v>3.4</v>
          </cell>
        </row>
        <row r="23">
          <cell r="B23">
            <v>2.7</v>
          </cell>
        </row>
        <row r="24">
          <cell r="B24">
            <v>4.2</v>
          </cell>
        </row>
        <row r="25">
          <cell r="B25">
            <v>0.2</v>
          </cell>
        </row>
        <row r="26">
          <cell r="B26">
            <v>7.4</v>
          </cell>
        </row>
        <row r="27">
          <cell r="B27">
            <v>10.7</v>
          </cell>
        </row>
        <row r="28">
          <cell r="B28">
            <v>5</v>
          </cell>
        </row>
        <row r="29">
          <cell r="B29">
            <v>2.2000000000000002</v>
          </cell>
        </row>
        <row r="30">
          <cell r="B30">
            <v>0</v>
          </cell>
        </row>
        <row r="31">
          <cell r="B31">
            <v>7.5</v>
          </cell>
        </row>
        <row r="32">
          <cell r="B32">
            <v>14.7</v>
          </cell>
        </row>
        <row r="33">
          <cell r="B33">
            <v>6.9</v>
          </cell>
        </row>
        <row r="34">
          <cell r="B34">
            <v>2.6</v>
          </cell>
        </row>
        <row r="35">
          <cell r="B35">
            <v>3.1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6 Totals"/>
      <sheetName val="Perf report"/>
      <sheetName val="Inputs"/>
      <sheetName val="DNO over time"/>
    </sheetNames>
    <sheetDataSet>
      <sheetData sheetId="0">
        <row r="4">
          <cell r="AL4">
            <v>0.13369568743612076</v>
          </cell>
        </row>
        <row r="5">
          <cell r="AL5">
            <v>0</v>
          </cell>
        </row>
        <row r="6">
          <cell r="AL6">
            <v>0</v>
          </cell>
        </row>
        <row r="7">
          <cell r="AL7">
            <v>7.7806938593008593E-2</v>
          </cell>
        </row>
        <row r="8">
          <cell r="AL8">
            <v>0.19437587932144329</v>
          </cell>
        </row>
        <row r="9">
          <cell r="AL9">
            <v>6.941322036903555E-2</v>
          </cell>
        </row>
        <row r="10">
          <cell r="AL10">
            <v>4.8947637733056326E-2</v>
          </cell>
        </row>
        <row r="11">
          <cell r="AL11">
            <v>0</v>
          </cell>
        </row>
        <row r="12">
          <cell r="AL12">
            <v>2.4831218608590652E-2</v>
          </cell>
        </row>
        <row r="13">
          <cell r="AL13">
            <v>4.1697615488391987E-2</v>
          </cell>
        </row>
        <row r="14">
          <cell r="AL14">
            <v>0</v>
          </cell>
        </row>
        <row r="15">
          <cell r="AL15">
            <v>0</v>
          </cell>
        </row>
        <row r="16">
          <cell r="AL16">
            <v>0</v>
          </cell>
        </row>
        <row r="17">
          <cell r="AL17">
            <v>0.52154226717495467</v>
          </cell>
        </row>
      </sheetData>
      <sheetData sheetId="1"/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me overview"/>
      <sheetName val="high level table"/>
      <sheetName val="Ineligible Schemes"/>
      <sheetName val="WSC Schemes closed out 2016"/>
      <sheetName val="EMID M2 - DPCR5 WSC Schemes"/>
      <sheetName val="SWALES M2 - DPCR5 WSC Schemes"/>
      <sheetName val="SWEST M2 - DPCR5 WSC Schemes"/>
      <sheetName val="WMID M2 - DPCR5 WSC Schemes"/>
      <sheetName val="ENWL M2 - DPCR5 WSC Schemes"/>
      <sheetName val="EPN M2 - DPCR5 WSC Schemes"/>
      <sheetName val="LPN M2 - DPCR5 WSC Schemes"/>
      <sheetName val="SPN M2 - DPCR5 WSC Schemes"/>
      <sheetName val="NPgN M2 - DPCR5 WSC Schemes"/>
      <sheetName val="NPgY M2 - DPCR5 WSC Schemes"/>
      <sheetName val="SPD M2 - DPCR5 WSC Schemes"/>
      <sheetName val="SPMW M2 - DPCR5 WSC Schemes"/>
      <sheetName val="SSEH M2 - DPCR5 WSC Schemes"/>
      <sheetName val="SSES M2 - DPCR5 WSC Schemes"/>
      <sheetName val="Input"/>
    </sheetNames>
    <sheetDataSet>
      <sheetData sheetId="0"/>
      <sheetData sheetId="1"/>
      <sheetData sheetId="2">
        <row r="4">
          <cell r="AY4">
            <v>38.955183653872908</v>
          </cell>
        </row>
        <row r="5">
          <cell r="AY5">
            <v>26.85</v>
          </cell>
        </row>
        <row r="6">
          <cell r="AY6">
            <v>4.905981456543242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7 - LCTs"/>
      <sheetName val="E8 - IRM"/>
    </sheetNames>
    <sheetDataSet>
      <sheetData sheetId="0"/>
      <sheetData sheetId="1"/>
      <sheetData sheetId="2"/>
      <sheetData sheetId="3">
        <row r="54">
          <cell r="D54" t="str">
            <v>Arnside &amp; Silverdale</v>
          </cell>
          <cell r="O54">
            <v>0</v>
          </cell>
          <cell r="T54">
            <v>0</v>
          </cell>
          <cell r="Y54">
            <v>8.529820621349337E-3</v>
          </cell>
        </row>
        <row r="55">
          <cell r="D55" t="str">
            <v>Forest of Bowland</v>
          </cell>
          <cell r="O55">
            <v>1.22</v>
          </cell>
          <cell r="T55">
            <v>1.355</v>
          </cell>
          <cell r="Y55">
            <v>0.13165630877312207</v>
          </cell>
        </row>
        <row r="56">
          <cell r="D56" t="str">
            <v>North Pennines</v>
          </cell>
          <cell r="O56">
            <v>0</v>
          </cell>
          <cell r="T56">
            <v>0</v>
          </cell>
          <cell r="Y56">
            <v>2.8660719596830192E-3</v>
          </cell>
        </row>
        <row r="57">
          <cell r="D57" t="str">
            <v>Solway Coast</v>
          </cell>
          <cell r="O57">
            <v>0.92999999999999994</v>
          </cell>
          <cell r="T57">
            <v>1.1850000000000001</v>
          </cell>
          <cell r="Y57">
            <v>8.6235428228057451E-2</v>
          </cell>
        </row>
        <row r="58">
          <cell r="D58" t="str">
            <v>The Lake District</v>
          </cell>
          <cell r="O58">
            <v>0.8</v>
          </cell>
          <cell r="T58">
            <v>0.87000000000000011</v>
          </cell>
          <cell r="Y58">
            <v>0.5567990548347922</v>
          </cell>
        </row>
        <row r="59">
          <cell r="D59" t="str">
            <v>The Peak District</v>
          </cell>
          <cell r="O59">
            <v>0.84</v>
          </cell>
          <cell r="T59">
            <v>0</v>
          </cell>
          <cell r="Y59">
            <v>4.6523955375221492E-2</v>
          </cell>
        </row>
        <row r="60">
          <cell r="D60" t="str">
            <v>The Yorkshire Dales</v>
          </cell>
          <cell r="O60">
            <v>0</v>
          </cell>
          <cell r="T60">
            <v>0</v>
          </cell>
          <cell r="Y60">
            <v>2.9223464357107674E-2</v>
          </cell>
        </row>
      </sheetData>
      <sheetData sheetId="4">
        <row r="22">
          <cell r="AC22">
            <v>1366184</v>
          </cell>
          <cell r="AD22">
            <v>1361742</v>
          </cell>
          <cell r="AE22">
            <v>1325013.955108484</v>
          </cell>
          <cell r="AF22">
            <v>1311206</v>
          </cell>
          <cell r="AG22">
            <v>1266283.4173814249</v>
          </cell>
          <cell r="AH22">
            <v>1202260.53</v>
          </cell>
        </row>
        <row r="23">
          <cell r="AC23">
            <v>34770</v>
          </cell>
          <cell r="AD23">
            <v>35023</v>
          </cell>
          <cell r="AE23">
            <v>30562</v>
          </cell>
          <cell r="AF23">
            <v>33115</v>
          </cell>
          <cell r="AG23">
            <v>28318</v>
          </cell>
          <cell r="AH23">
            <v>31220</v>
          </cell>
        </row>
        <row r="24">
          <cell r="AG24">
            <v>2.2363082080439314E-2</v>
          </cell>
          <cell r="AH24">
            <v>2.5967749269785977E-2</v>
          </cell>
        </row>
        <row r="28">
          <cell r="AC28">
            <v>17667</v>
          </cell>
          <cell r="AD28">
            <v>14409.85</v>
          </cell>
          <cell r="AE28">
            <v>12949</v>
          </cell>
          <cell r="AF28">
            <v>13508.72</v>
          </cell>
          <cell r="AG28">
            <v>16852.099999999999</v>
          </cell>
          <cell r="AH28">
            <v>14736.27</v>
          </cell>
        </row>
        <row r="29">
          <cell r="AC29">
            <v>137.5</v>
          </cell>
          <cell r="AD29">
            <v>51.5</v>
          </cell>
          <cell r="AE29">
            <v>49.800000000000004</v>
          </cell>
          <cell r="AF29">
            <v>57.100000000000009</v>
          </cell>
          <cell r="AG29">
            <v>36.1</v>
          </cell>
          <cell r="AH29">
            <v>14.627000000000001</v>
          </cell>
        </row>
      </sheetData>
      <sheetData sheetId="5">
        <row r="8">
          <cell r="AC8">
            <v>24414.91</v>
          </cell>
          <cell r="AD8">
            <v>23133.124190083538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7 - LCTs"/>
      <sheetName val="E8 - IRM"/>
    </sheetNames>
    <sheetDataSet>
      <sheetData sheetId="0"/>
      <sheetData sheetId="1"/>
      <sheetData sheetId="2"/>
      <sheetData sheetId="3">
        <row r="18">
          <cell r="AI18">
            <v>9.1120000000000001</v>
          </cell>
        </row>
        <row r="23">
          <cell r="AI23">
            <v>9.0670000000000002</v>
          </cell>
        </row>
        <row r="30">
          <cell r="AI30">
            <v>0</v>
          </cell>
        </row>
        <row r="35">
          <cell r="AI35">
            <v>0</v>
          </cell>
        </row>
        <row r="46">
          <cell r="R46">
            <v>0.82040183697558444</v>
          </cell>
        </row>
        <row r="54">
          <cell r="D54" t="str">
            <v>Howardian Hills</v>
          </cell>
          <cell r="O54">
            <v>1.5050000000000001</v>
          </cell>
          <cell r="T54">
            <v>1.5050000000000001</v>
          </cell>
          <cell r="Y54">
            <v>0.11726096011763711</v>
          </cell>
        </row>
        <row r="55">
          <cell r="D55" t="str">
            <v>Nidderdale</v>
          </cell>
          <cell r="O55">
            <v>1.1480000000000001</v>
          </cell>
          <cell r="T55">
            <v>1.1480000000000001</v>
          </cell>
          <cell r="Y55">
            <v>8.2279084062807858E-2</v>
          </cell>
        </row>
        <row r="56">
          <cell r="D56" t="str">
            <v>North Pennines</v>
          </cell>
          <cell r="O56">
            <v>1.17</v>
          </cell>
          <cell r="T56">
            <v>1.17</v>
          </cell>
          <cell r="Y56">
            <v>0.14177829527522956</v>
          </cell>
        </row>
        <row r="57">
          <cell r="D57" t="str">
            <v>Northumberland Coast</v>
          </cell>
          <cell r="O57">
            <v>0</v>
          </cell>
          <cell r="Y57">
            <v>0</v>
          </cell>
        </row>
        <row r="58">
          <cell r="O58">
            <v>0.78</v>
          </cell>
          <cell r="T58">
            <v>0.78</v>
          </cell>
          <cell r="Y58">
            <v>7.145509018648348E-2</v>
          </cell>
        </row>
        <row r="59">
          <cell r="O59">
            <v>4.3090000000000002</v>
          </cell>
          <cell r="T59">
            <v>4.2640000000000002</v>
          </cell>
          <cell r="Y59">
            <v>0.38743689406279047</v>
          </cell>
        </row>
        <row r="60">
          <cell r="O60">
            <v>0.2</v>
          </cell>
          <cell r="T60">
            <v>0.2</v>
          </cell>
          <cell r="Y60">
            <v>2.0191513270635987E-2</v>
          </cell>
        </row>
      </sheetData>
      <sheetData sheetId="4">
        <row r="22">
          <cell r="AC22">
            <v>1544752</v>
          </cell>
          <cell r="AD22">
            <v>1530109</v>
          </cell>
          <cell r="AE22">
            <v>1501323</v>
          </cell>
          <cell r="AF22">
            <v>1469599</v>
          </cell>
          <cell r="AG22">
            <v>1419147</v>
          </cell>
          <cell r="AH22">
            <v>1433538</v>
          </cell>
        </row>
        <row r="23">
          <cell r="AC23">
            <v>21995</v>
          </cell>
          <cell r="AD23">
            <v>20461</v>
          </cell>
          <cell r="AE23">
            <v>13214</v>
          </cell>
          <cell r="AF23">
            <v>16837</v>
          </cell>
          <cell r="AG23">
            <v>15890</v>
          </cell>
          <cell r="AH23">
            <v>13021</v>
          </cell>
        </row>
        <row r="28">
          <cell r="AC28">
            <v>9089</v>
          </cell>
          <cell r="AD28">
            <v>9960.4361455999988</v>
          </cell>
          <cell r="AE28">
            <v>13831.569807449996</v>
          </cell>
          <cell r="AF28">
            <v>14530.149807449996</v>
          </cell>
          <cell r="AG28">
            <v>15125.069807449996</v>
          </cell>
          <cell r="AH28">
            <v>15258.789807449995</v>
          </cell>
        </row>
        <row r="29">
          <cell r="AC29">
            <v>47</v>
          </cell>
          <cell r="AD29">
            <v>33</v>
          </cell>
          <cell r="AE29">
            <v>35.586999999999996</v>
          </cell>
          <cell r="AF29">
            <v>25.11</v>
          </cell>
          <cell r="AG29">
            <v>16.12</v>
          </cell>
          <cell r="AH29">
            <v>23.75</v>
          </cell>
        </row>
      </sheetData>
      <sheetData sheetId="5">
        <row r="8">
          <cell r="AC8">
            <v>22745.425991605618</v>
          </cell>
          <cell r="AD8">
            <v>20887.81073556302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Log"/>
      <sheetName val="Diagram of Worksheets"/>
      <sheetName val="Input TO"/>
      <sheetName val="Input SO"/>
      <sheetName val="Inputs Capex Incentive 1"/>
      <sheetName val="Inputs Capex Incentive 2"/>
      <sheetName val="Enhanced TO Incentives"/>
      <sheetName val="TIRG_DataSheet"/>
      <sheetName val="TIRG t"/>
      <sheetName val="PR t"/>
      <sheetName val="PT t"/>
      <sheetName val="IP t"/>
      <sheetName val="CxIncRA t "/>
      <sheetName val="TOInc t"/>
      <sheetName val="LVGC n"/>
      <sheetName val="LVZS n"/>
      <sheetName val="LVZD n"/>
      <sheetName val="LVST n"/>
      <sheetName val="Other terms"/>
      <sheetName val="TO Summary "/>
      <sheetName val="BXext (External Costs)"/>
      <sheetName val="BXint (Internal Costs)"/>
      <sheetName val="SO Summary"/>
      <sheetName val="Section 1"/>
      <sheetName val="Section 2"/>
      <sheetName val="Section 2a"/>
      <sheetName val="Section 2b"/>
      <sheetName val="Section 2c"/>
      <sheetName val="Section 2d"/>
      <sheetName val="Section 3a"/>
      <sheetName val="Section 3b"/>
      <sheetName val="BExRepositorySheet"/>
      <sheetName val="Section 4"/>
      <sheetName val="Section 5"/>
      <sheetName val="Forecast"/>
      <sheetName val="NGET_Published Dat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1">
          <cell r="C11" t="str">
            <v>National Grid Electricty Transmission Plc</v>
          </cell>
        </row>
        <row r="18">
          <cell r="I18">
            <v>987300000</v>
          </cell>
          <cell r="J18">
            <v>987300000</v>
          </cell>
          <cell r="K18">
            <v>987300000</v>
          </cell>
          <cell r="L18">
            <v>987300000</v>
          </cell>
          <cell r="M18">
            <v>987300000</v>
          </cell>
          <cell r="O18" t="str">
            <v>B_Rev</v>
          </cell>
        </row>
        <row r="19">
          <cell r="I19">
            <v>2</v>
          </cell>
          <cell r="J19">
            <v>2</v>
          </cell>
          <cell r="K19">
            <v>2</v>
          </cell>
          <cell r="L19">
            <v>2</v>
          </cell>
          <cell r="M19">
            <v>2</v>
          </cell>
          <cell r="O19" t="str">
            <v>X_fact</v>
          </cell>
        </row>
        <row r="48">
          <cell r="I48">
            <v>8600000</v>
          </cell>
          <cell r="J48">
            <v>8400000</v>
          </cell>
          <cell r="K48">
            <v>8200000</v>
          </cell>
          <cell r="L48">
            <v>8000000</v>
          </cell>
          <cell r="M48">
            <v>8100000</v>
          </cell>
          <cell r="O48" t="str">
            <v>PF</v>
          </cell>
        </row>
        <row r="49">
          <cell r="I49">
            <v>13200000</v>
          </cell>
          <cell r="O49" t="str">
            <v>L_Allowed</v>
          </cell>
        </row>
        <row r="51">
          <cell r="I51">
            <v>94900000</v>
          </cell>
          <cell r="O51" t="str">
            <v>Rate_Allowed</v>
          </cell>
        </row>
        <row r="52">
          <cell r="F52">
            <v>1.1994629999999999</v>
          </cell>
          <cell r="G52">
            <v>1.128906</v>
          </cell>
          <cell r="H52">
            <v>1.0625</v>
          </cell>
          <cell r="O52" t="str">
            <v>TPDMult</v>
          </cell>
        </row>
        <row r="66">
          <cell r="I66">
            <v>0.8</v>
          </cell>
          <cell r="J66">
            <v>0.8</v>
          </cell>
          <cell r="K66">
            <v>0.8</v>
          </cell>
          <cell r="L66">
            <v>0.8</v>
          </cell>
          <cell r="M66">
            <v>0.8</v>
          </cell>
          <cell r="O66" t="str">
            <v>ptri</v>
          </cell>
        </row>
        <row r="75">
          <cell r="I75">
            <v>700000</v>
          </cell>
          <cell r="O75" t="str">
            <v>RER</v>
          </cell>
        </row>
        <row r="93">
          <cell r="I93" t="str">
            <v>2005/06</v>
          </cell>
          <cell r="J93" t="str">
            <v>Year_TIRG</v>
          </cell>
        </row>
        <row r="105">
          <cell r="I105" t="b">
            <v>1</v>
          </cell>
          <cell r="J105" t="b">
            <v>1</v>
          </cell>
          <cell r="K105" t="b">
            <v>1</v>
          </cell>
          <cell r="L105" t="b">
            <v>1</v>
          </cell>
          <cell r="M105" t="b">
            <v>1</v>
          </cell>
          <cell r="O105" t="str">
            <v>Auth_adj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O107" t="str">
            <v>AFFTIRG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 t="str">
            <v>AFFTIRGDEpn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O109" t="str">
            <v>SAFTIRG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O110" t="str">
            <v>TIRGIncAdj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O111" t="str">
            <v>ATIRG</v>
          </cell>
        </row>
        <row r="117">
          <cell r="I117">
            <v>169008742</v>
          </cell>
          <cell r="J117">
            <v>179839046</v>
          </cell>
          <cell r="K117">
            <v>192850241.10731873</v>
          </cell>
          <cell r="L117">
            <v>214162651</v>
          </cell>
          <cell r="O117" t="str">
            <v>TSP</v>
          </cell>
        </row>
        <row r="118">
          <cell r="I118">
            <v>50242010</v>
          </cell>
          <cell r="J118">
            <v>55951871</v>
          </cell>
          <cell r="K118">
            <v>57921740.358484007</v>
          </cell>
          <cell r="L118">
            <v>70745980.374730706</v>
          </cell>
          <cell r="O118" t="str">
            <v>TSH</v>
          </cell>
        </row>
        <row r="121">
          <cell r="I121">
            <v>12591000</v>
          </cell>
          <cell r="O121" t="str">
            <v>L_Actual</v>
          </cell>
        </row>
        <row r="123">
          <cell r="I123">
            <v>93840612</v>
          </cell>
          <cell r="O123" t="str">
            <v>Rate_Actual</v>
          </cell>
        </row>
        <row r="124">
          <cell r="G124">
            <v>1818980</v>
          </cell>
          <cell r="H124">
            <v>2254175</v>
          </cell>
          <cell r="I124">
            <v>2160421</v>
          </cell>
          <cell r="J124">
            <v>2476788</v>
          </cell>
          <cell r="K124">
            <v>3516243</v>
          </cell>
          <cell r="L124">
            <v>2196412.13</v>
          </cell>
          <cell r="O124" t="str">
            <v>TSRR</v>
          </cell>
        </row>
        <row r="125">
          <cell r="I125">
            <v>0</v>
          </cell>
          <cell r="J125">
            <v>0</v>
          </cell>
          <cell r="K125">
            <v>13684474.842200002</v>
          </cell>
          <cell r="L125">
            <v>7132681.1800000006</v>
          </cell>
          <cell r="O125" t="str">
            <v>ITC</v>
          </cell>
        </row>
        <row r="126">
          <cell r="I126">
            <v>737371</v>
          </cell>
          <cell r="J126">
            <v>1171342</v>
          </cell>
          <cell r="K126">
            <v>4442720.59</v>
          </cell>
          <cell r="L126">
            <v>-1762941.94</v>
          </cell>
          <cell r="O126" t="str">
            <v>Term</v>
          </cell>
        </row>
        <row r="127">
          <cell r="F127">
            <v>7635</v>
          </cell>
          <cell r="G127">
            <v>0</v>
          </cell>
          <cell r="H127">
            <v>0</v>
          </cell>
          <cell r="O127" t="str">
            <v>TPDm</v>
          </cell>
        </row>
        <row r="140">
          <cell r="I140">
            <v>3780838</v>
          </cell>
          <cell r="J140">
            <v>3985666</v>
          </cell>
          <cell r="K140">
            <v>4848353.88</v>
          </cell>
          <cell r="L140">
            <v>5624705.1900000004</v>
          </cell>
          <cell r="O140" t="str">
            <v>SHETL_chg</v>
          </cell>
        </row>
        <row r="141">
          <cell r="I141">
            <v>1655028</v>
          </cell>
          <cell r="J141">
            <v>1465367</v>
          </cell>
          <cell r="K141">
            <v>2081975.88</v>
          </cell>
          <cell r="L141">
            <v>2564864.52</v>
          </cell>
          <cell r="O141" t="str">
            <v>SPTL_chg</v>
          </cell>
        </row>
        <row r="147">
          <cell r="I147">
            <v>3349164</v>
          </cell>
          <cell r="J147">
            <v>4201996</v>
          </cell>
          <cell r="K147">
            <v>4229850.5681722285</v>
          </cell>
          <cell r="L147">
            <v>5691329.3499999996</v>
          </cell>
          <cell r="O147" t="str">
            <v>SHETL_Inc</v>
          </cell>
        </row>
        <row r="148">
          <cell r="I148">
            <v>3332608</v>
          </cell>
          <cell r="J148">
            <v>4197750</v>
          </cell>
          <cell r="K148">
            <v>4840150.1500000004</v>
          </cell>
          <cell r="L148">
            <v>6605208.1699999999</v>
          </cell>
          <cell r="O148" t="str">
            <v>SPTL_Inc</v>
          </cell>
        </row>
        <row r="152">
          <cell r="I152">
            <v>842000</v>
          </cell>
          <cell r="J152">
            <v>19589000</v>
          </cell>
          <cell r="K152">
            <v>17951000</v>
          </cell>
          <cell r="L152">
            <v>1009000</v>
          </cell>
          <cell r="O152" t="str">
            <v>CBL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O153" t="str">
            <v>BT</v>
          </cell>
        </row>
        <row r="158">
          <cell r="I158">
            <v>0</v>
          </cell>
          <cell r="J158">
            <v>0</v>
          </cell>
          <cell r="K158">
            <v>253019.25</v>
          </cell>
          <cell r="L158">
            <v>0</v>
          </cell>
          <cell r="O158" t="str">
            <v>shetl_chg2</v>
          </cell>
        </row>
        <row r="159">
          <cell r="I159">
            <v>0</v>
          </cell>
          <cell r="J159">
            <v>106743</v>
          </cell>
          <cell r="K159">
            <v>174747.56</v>
          </cell>
          <cell r="L159">
            <v>514886</v>
          </cell>
          <cell r="O159" t="str">
            <v>sptl_chg2</v>
          </cell>
        </row>
        <row r="162">
          <cell r="I162">
            <v>0</v>
          </cell>
          <cell r="J162">
            <v>23000</v>
          </cell>
          <cell r="K162">
            <v>272906.25</v>
          </cell>
          <cell r="L162">
            <v>12279</v>
          </cell>
          <cell r="O162" t="str">
            <v>Shetl_inc2</v>
          </cell>
        </row>
        <row r="163">
          <cell r="I163">
            <v>0</v>
          </cell>
          <cell r="J163">
            <v>212400</v>
          </cell>
          <cell r="K163">
            <v>156000</v>
          </cell>
          <cell r="L163">
            <v>352386</v>
          </cell>
          <cell r="O163" t="str">
            <v>SPTL_inc2</v>
          </cell>
        </row>
      </sheetData>
      <sheetData sheetId="5">
        <row r="19">
          <cell r="I19">
            <v>164.16499999999999</v>
          </cell>
          <cell r="J19">
            <v>330.762</v>
          </cell>
          <cell r="K19">
            <v>230.55099999999999</v>
          </cell>
          <cell r="L19">
            <v>153.83000000000001</v>
          </cell>
          <cell r="O19" t="str">
            <v>CSOBM</v>
          </cell>
        </row>
        <row r="20">
          <cell r="I20">
            <v>407.322</v>
          </cell>
          <cell r="J20">
            <v>589.697</v>
          </cell>
          <cell r="K20">
            <v>446.255</v>
          </cell>
          <cell r="L20">
            <v>430.27800000000002</v>
          </cell>
          <cell r="O20" t="str">
            <v>BSCC</v>
          </cell>
        </row>
        <row r="21">
          <cell r="I21">
            <v>-0.63900000000000001</v>
          </cell>
          <cell r="J21">
            <v>2.218</v>
          </cell>
          <cell r="K21">
            <v>-0.71399999999999997</v>
          </cell>
          <cell r="L21">
            <v>0.60199999999999998</v>
          </cell>
          <cell r="O21" t="str">
            <v>ET</v>
          </cell>
        </row>
        <row r="22">
          <cell r="I22">
            <v>0</v>
          </cell>
          <cell r="O22" t="str">
            <v>OM</v>
          </cell>
        </row>
        <row r="26">
          <cell r="I26">
            <v>0.2</v>
          </cell>
          <cell r="J26">
            <v>0.25</v>
          </cell>
          <cell r="K26">
            <v>0</v>
          </cell>
          <cell r="L26">
            <v>0</v>
          </cell>
          <cell r="O26" t="str">
            <v>SF</v>
          </cell>
        </row>
        <row r="27">
          <cell r="I27">
            <v>445</v>
          </cell>
          <cell r="J27">
            <v>544</v>
          </cell>
          <cell r="K27">
            <v>0</v>
          </cell>
          <cell r="L27">
            <v>0</v>
          </cell>
          <cell r="O27" t="str">
            <v>MT</v>
          </cell>
        </row>
        <row r="28">
          <cell r="I28">
            <v>0</v>
          </cell>
          <cell r="J28">
            <v>-15</v>
          </cell>
          <cell r="K28">
            <v>15</v>
          </cell>
          <cell r="L28">
            <v>15</v>
          </cell>
          <cell r="O28" t="str">
            <v>CB</v>
          </cell>
        </row>
        <row r="34">
          <cell r="I34">
            <v>0.23235</v>
          </cell>
          <cell r="J34">
            <v>5.3999999999999999E-2</v>
          </cell>
          <cell r="K34">
            <v>0.05</v>
          </cell>
          <cell r="L34">
            <v>-0.78346000000000005</v>
          </cell>
          <cell r="O34" t="str">
            <v>TL_TLT</v>
          </cell>
        </row>
        <row r="35">
          <cell r="I35">
            <v>29</v>
          </cell>
          <cell r="J35">
            <v>62</v>
          </cell>
          <cell r="K35">
            <v>39</v>
          </cell>
          <cell r="L35">
            <v>39</v>
          </cell>
          <cell r="O35" t="str">
            <v>TLRP</v>
          </cell>
        </row>
        <row r="39">
          <cell r="I39">
            <v>-128.25851732000001</v>
          </cell>
          <cell r="J39">
            <v>-93.837000000000003</v>
          </cell>
          <cell r="K39">
            <v>-261.30399999999997</v>
          </cell>
          <cell r="L39">
            <v>-273.36</v>
          </cell>
          <cell r="O39" t="str">
            <v>TxN</v>
          </cell>
        </row>
        <row r="41">
          <cell r="O41" t="str">
            <v>RT</v>
          </cell>
        </row>
        <row r="48">
          <cell r="I48">
            <v>5.0500000000000003E-2</v>
          </cell>
          <cell r="J48">
            <v>5.0500000000000003E-2</v>
          </cell>
          <cell r="K48">
            <v>5.0500000000000003E-2</v>
          </cell>
          <cell r="L48">
            <v>5.0500000000000003E-2</v>
          </cell>
          <cell r="M48">
            <v>5.0500000000000003E-2</v>
          </cell>
          <cell r="O48" t="str">
            <v>Rtn</v>
          </cell>
        </row>
        <row r="50">
          <cell r="I50">
            <v>11.1</v>
          </cell>
          <cell r="J50">
            <v>7.5</v>
          </cell>
          <cell r="K50">
            <v>8.3000000000000007</v>
          </cell>
          <cell r="L50">
            <v>7.4</v>
          </cell>
          <cell r="M50">
            <v>6.7</v>
          </cell>
          <cell r="O50" t="str">
            <v>CSOCET</v>
          </cell>
        </row>
        <row r="52">
          <cell r="I52">
            <v>-7.5364344741806502</v>
          </cell>
          <cell r="J52">
            <v>-7.8481389810665503</v>
          </cell>
          <cell r="K52">
            <v>-8.2134867104417264</v>
          </cell>
          <cell r="L52">
            <v>-8.1099960060820351</v>
          </cell>
        </row>
        <row r="53">
          <cell r="I53">
            <v>0</v>
          </cell>
          <cell r="J53">
            <v>-1.4499257835375201</v>
          </cell>
          <cell r="K53">
            <v>-3.3792640636126956</v>
          </cell>
          <cell r="L53">
            <v>-4.8292818846815448</v>
          </cell>
        </row>
        <row r="54">
          <cell r="I54">
            <v>9.4976164283095308</v>
          </cell>
          <cell r="J54">
            <v>14.0264026402641</v>
          </cell>
          <cell r="K54">
            <v>19.334433443344356</v>
          </cell>
          <cell r="L54">
            <v>17.830949761642856</v>
          </cell>
          <cell r="O54" t="str">
            <v>IRPI</v>
          </cell>
        </row>
        <row r="55">
          <cell r="I55">
            <v>52.786552</v>
          </cell>
          <cell r="J55">
            <v>60.032217810217297</v>
          </cell>
          <cell r="K55">
            <v>55.632783441290201</v>
          </cell>
          <cell r="L55">
            <v>56.120038157213209</v>
          </cell>
          <cell r="O55" t="str">
            <v>CSOOC</v>
          </cell>
        </row>
        <row r="56">
          <cell r="I56">
            <v>8.9437529999999992</v>
          </cell>
          <cell r="J56">
            <v>13.753561535387099</v>
          </cell>
          <cell r="K56">
            <v>10.807071786136399</v>
          </cell>
          <cell r="L56">
            <v>21.614026512959882</v>
          </cell>
          <cell r="O56" t="str">
            <v>ACE</v>
          </cell>
        </row>
        <row r="57">
          <cell r="J57">
            <v>0</v>
          </cell>
          <cell r="K57">
            <v>0</v>
          </cell>
          <cell r="L57">
            <v>0</v>
          </cell>
          <cell r="O57" t="str">
            <v>IAT_SOINT</v>
          </cell>
        </row>
        <row r="58">
          <cell r="I58">
            <v>-0.60240300000000002</v>
          </cell>
          <cell r="J58">
            <v>-0.456536</v>
          </cell>
          <cell r="K58">
            <v>-0.83795799999999998</v>
          </cell>
          <cell r="L58">
            <v>-1.046602</v>
          </cell>
          <cell r="O58" t="str">
            <v>IONT</v>
          </cell>
        </row>
        <row r="62">
          <cell r="I62">
            <v>47.9</v>
          </cell>
          <cell r="J62">
            <v>47</v>
          </cell>
          <cell r="K62">
            <v>45.9</v>
          </cell>
          <cell r="L62">
            <v>46.9</v>
          </cell>
          <cell r="M62">
            <v>46.5</v>
          </cell>
          <cell r="O62" t="str">
            <v>IMOT</v>
          </cell>
        </row>
        <row r="64">
          <cell r="I64">
            <v>0.2</v>
          </cell>
          <cell r="J64">
            <v>0.25</v>
          </cell>
          <cell r="K64">
            <v>0.25</v>
          </cell>
          <cell r="L64">
            <v>0.15</v>
          </cell>
          <cell r="O64" t="str">
            <v>IUSF</v>
          </cell>
        </row>
        <row r="65">
          <cell r="I65">
            <v>0.2</v>
          </cell>
          <cell r="J65">
            <v>0.25</v>
          </cell>
          <cell r="K65">
            <v>0.15</v>
          </cell>
          <cell r="L65">
            <v>0.15</v>
          </cell>
          <cell r="O65" t="str">
            <v>IDSF</v>
          </cell>
        </row>
        <row r="69">
          <cell r="I69">
            <v>1</v>
          </cell>
          <cell r="J69">
            <v>1</v>
          </cell>
          <cell r="K69">
            <v>1</v>
          </cell>
          <cell r="L69">
            <v>1</v>
          </cell>
          <cell r="M69">
            <v>1</v>
          </cell>
          <cell r="O69" t="str">
            <v>ON</v>
          </cell>
        </row>
        <row r="76">
          <cell r="O76" t="str">
            <v>CSF_Jan</v>
          </cell>
        </row>
        <row r="77">
          <cell r="O77" t="str">
            <v>CSF_Feb</v>
          </cell>
        </row>
        <row r="78">
          <cell r="O78" t="str">
            <v>CSF_Mar</v>
          </cell>
        </row>
        <row r="79">
          <cell r="O79" t="str">
            <v>CSF_Apr</v>
          </cell>
        </row>
        <row r="80">
          <cell r="O80" t="str">
            <v>CSF_May</v>
          </cell>
        </row>
        <row r="81">
          <cell r="O81" t="str">
            <v>CSF_Jun</v>
          </cell>
        </row>
        <row r="82">
          <cell r="O82" t="str">
            <v>CSF_Jul</v>
          </cell>
        </row>
        <row r="83">
          <cell r="O83" t="str">
            <v>CSF_Aug</v>
          </cell>
        </row>
        <row r="84">
          <cell r="O84" t="str">
            <v>CSF_Sep</v>
          </cell>
        </row>
        <row r="85">
          <cell r="O85" t="str">
            <v>CSF_Oct</v>
          </cell>
        </row>
        <row r="86">
          <cell r="O86" t="str">
            <v>CSF_Nov</v>
          </cell>
        </row>
        <row r="87">
          <cell r="O87" t="str">
            <v>CSF_Dec</v>
          </cell>
        </row>
        <row r="91">
          <cell r="O91" t="str">
            <v>CP_Jan</v>
          </cell>
        </row>
        <row r="92">
          <cell r="O92" t="str">
            <v>CP_Feb</v>
          </cell>
        </row>
        <row r="93">
          <cell r="O93" t="str">
            <v>CP_Mar</v>
          </cell>
        </row>
        <row r="94">
          <cell r="O94" t="str">
            <v>CP_Apr</v>
          </cell>
        </row>
        <row r="95">
          <cell r="O95" t="str">
            <v>CP_May</v>
          </cell>
        </row>
        <row r="96">
          <cell r="O96" t="str">
            <v>CP_Jun</v>
          </cell>
        </row>
        <row r="97">
          <cell r="O97" t="str">
            <v>CP_Jul</v>
          </cell>
        </row>
        <row r="98">
          <cell r="O98" t="str">
            <v>CP_Aug</v>
          </cell>
        </row>
        <row r="99">
          <cell r="O99" t="str">
            <v>CP_Sep</v>
          </cell>
        </row>
        <row r="100">
          <cell r="I100">
            <v>5.0000000000000001E-3</v>
          </cell>
          <cell r="O100" t="str">
            <v>CP_Oct</v>
          </cell>
        </row>
        <row r="101">
          <cell r="O101" t="str">
            <v>CP_Nov</v>
          </cell>
        </row>
        <row r="102">
          <cell r="O102" t="str">
            <v>CP_Dec</v>
          </cell>
        </row>
        <row r="108">
          <cell r="O108" t="str">
            <v>OS_Jan</v>
          </cell>
        </row>
        <row r="109">
          <cell r="O109" t="str">
            <v>OS_Feb</v>
          </cell>
        </row>
        <row r="110">
          <cell r="O110" t="str">
            <v>OS_Mar</v>
          </cell>
        </row>
        <row r="111">
          <cell r="O111" t="str">
            <v>OS_Apr</v>
          </cell>
        </row>
        <row r="112">
          <cell r="O112" t="str">
            <v>OS_May</v>
          </cell>
        </row>
        <row r="113">
          <cell r="O113" t="str">
            <v>OS_Jun</v>
          </cell>
        </row>
        <row r="114">
          <cell r="O114" t="str">
            <v>OS_Jul</v>
          </cell>
        </row>
        <row r="115">
          <cell r="O115" t="str">
            <v>OS_Aug</v>
          </cell>
        </row>
        <row r="116">
          <cell r="O116" t="str">
            <v>OS_Sep</v>
          </cell>
        </row>
        <row r="117">
          <cell r="O117" t="str">
            <v>OS_Oct</v>
          </cell>
        </row>
        <row r="118">
          <cell r="O118" t="str">
            <v>OS_Nov</v>
          </cell>
        </row>
        <row r="119">
          <cell r="O119" t="str">
            <v>OS_Dec</v>
          </cell>
        </row>
        <row r="125">
          <cell r="I125">
            <v>17.8</v>
          </cell>
          <cell r="J125">
            <v>2.1</v>
          </cell>
          <cell r="K125">
            <v>1.7</v>
          </cell>
          <cell r="L125">
            <v>1.6</v>
          </cell>
          <cell r="M125">
            <v>1.6</v>
          </cell>
          <cell r="O125" t="str">
            <v>NSOC</v>
          </cell>
        </row>
        <row r="126">
          <cell r="I126">
            <v>3.6</v>
          </cell>
          <cell r="J126">
            <v>3.4</v>
          </cell>
          <cell r="K126">
            <v>3.3</v>
          </cell>
          <cell r="L126">
            <v>3.2</v>
          </cell>
          <cell r="M126">
            <v>3</v>
          </cell>
          <cell r="O126" t="str">
            <v>BI</v>
          </cell>
        </row>
        <row r="127">
          <cell r="I127">
            <v>8.4</v>
          </cell>
          <cell r="J127">
            <v>3.9</v>
          </cell>
          <cell r="K127">
            <v>3.2</v>
          </cell>
          <cell r="L127">
            <v>2.5</v>
          </cell>
          <cell r="M127">
            <v>2.4</v>
          </cell>
          <cell r="O127" t="str">
            <v>T</v>
          </cell>
        </row>
        <row r="128">
          <cell r="I128">
            <v>15.6</v>
          </cell>
          <cell r="J128">
            <v>15.4</v>
          </cell>
          <cell r="K128">
            <v>15.1</v>
          </cell>
          <cell r="L128">
            <v>15</v>
          </cell>
          <cell r="M128">
            <v>15</v>
          </cell>
          <cell r="O128" t="str">
            <v>P</v>
          </cell>
        </row>
        <row r="136">
          <cell r="K136">
            <v>1.5629999999999999</v>
          </cell>
          <cell r="L136">
            <v>0</v>
          </cell>
          <cell r="M136">
            <v>0</v>
          </cell>
        </row>
        <row r="137">
          <cell r="L137">
            <v>1.46471153</v>
          </cell>
        </row>
      </sheetData>
      <sheetData sheetId="6">
        <row r="16">
          <cell r="I16">
            <v>678894870.75493348</v>
          </cell>
        </row>
        <row r="20">
          <cell r="I20">
            <v>498570.94</v>
          </cell>
          <cell r="J20">
            <v>732709.55</v>
          </cell>
          <cell r="K20">
            <v>4078055.59</v>
          </cell>
          <cell r="L20">
            <v>-1854027.92</v>
          </cell>
          <cell r="O20" t="str">
            <v>TPR</v>
          </cell>
        </row>
        <row r="22">
          <cell r="I22">
            <v>6600999.6492252043</v>
          </cell>
          <cell r="J22">
            <v>15495714.654191297</v>
          </cell>
          <cell r="K22">
            <v>59597333.333333336</v>
          </cell>
          <cell r="L22">
            <v>125513193.90236372</v>
          </cell>
          <cell r="O22" t="str">
            <v>WIPx</v>
          </cell>
        </row>
        <row r="26">
          <cell r="I26">
            <v>0</v>
          </cell>
          <cell r="J26">
            <v>1805</v>
          </cell>
          <cell r="K26">
            <v>1805</v>
          </cell>
          <cell r="L26">
            <v>1805</v>
          </cell>
          <cell r="O26" t="str">
            <v>GC_SSW</v>
          </cell>
        </row>
        <row r="29">
          <cell r="I29">
            <v>3210</v>
          </cell>
          <cell r="J29">
            <v>5015</v>
          </cell>
          <cell r="K29">
            <v>5015</v>
          </cell>
          <cell r="L29">
            <v>5015</v>
          </cell>
          <cell r="O29" t="str">
            <v>ZGEN_SSW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O30" t="str">
            <v>ZCLS_SSW</v>
          </cell>
        </row>
        <row r="31">
          <cell r="I31">
            <v>6996</v>
          </cell>
          <cell r="J31">
            <v>7077</v>
          </cell>
          <cell r="K31">
            <v>7435</v>
          </cell>
          <cell r="L31">
            <v>7428</v>
          </cell>
          <cell r="O31" t="str">
            <v>FDEM_SSW</v>
          </cell>
        </row>
        <row r="32">
          <cell r="I32">
            <v>6848</v>
          </cell>
          <cell r="J32">
            <v>6993</v>
          </cell>
          <cell r="K32">
            <v>7401</v>
          </cell>
          <cell r="L32">
            <v>7374</v>
          </cell>
          <cell r="O32" t="str">
            <v>FDEM_SSW_-1</v>
          </cell>
        </row>
        <row r="33">
          <cell r="I33">
            <v>6650</v>
          </cell>
          <cell r="J33">
            <v>7239</v>
          </cell>
          <cell r="K33">
            <v>7238</v>
          </cell>
          <cell r="L33">
            <v>7059</v>
          </cell>
          <cell r="O33" t="str">
            <v>ODEMn_1_SSW</v>
          </cell>
        </row>
        <row r="38">
          <cell r="I38">
            <v>86</v>
          </cell>
          <cell r="J38">
            <v>86</v>
          </cell>
          <cell r="K38">
            <v>86</v>
          </cell>
          <cell r="L38">
            <v>2446</v>
          </cell>
          <cell r="O38" t="str">
            <v>GC_TE</v>
          </cell>
        </row>
        <row r="41">
          <cell r="I41">
            <v>9826</v>
          </cell>
          <cell r="J41">
            <v>9826</v>
          </cell>
          <cell r="K41">
            <v>9826</v>
          </cell>
          <cell r="L41">
            <v>12186</v>
          </cell>
          <cell r="O41" t="str">
            <v>ZGEN_TE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O42" t="str">
            <v>ZCLS_TE</v>
          </cell>
        </row>
        <row r="43">
          <cell r="I43">
            <v>2580</v>
          </cell>
          <cell r="J43">
            <v>2622</v>
          </cell>
          <cell r="K43">
            <v>2677</v>
          </cell>
          <cell r="L43">
            <v>2313</v>
          </cell>
          <cell r="O43" t="str">
            <v>FDEM_TE</v>
          </cell>
        </row>
        <row r="44">
          <cell r="I44">
            <v>2567</v>
          </cell>
          <cell r="J44">
            <v>2544</v>
          </cell>
          <cell r="K44">
            <v>2628</v>
          </cell>
          <cell r="L44">
            <v>2371</v>
          </cell>
          <cell r="O44" t="str">
            <v>FDEM_TE_-1</v>
          </cell>
        </row>
        <row r="45">
          <cell r="I45">
            <v>2473</v>
          </cell>
          <cell r="J45">
            <v>2563</v>
          </cell>
          <cell r="K45">
            <v>2408</v>
          </cell>
          <cell r="L45">
            <v>2405</v>
          </cell>
          <cell r="O45" t="str">
            <v>ODEMn_1_TE</v>
          </cell>
        </row>
        <row r="50">
          <cell r="I50">
            <v>18</v>
          </cell>
          <cell r="J50">
            <v>18</v>
          </cell>
          <cell r="K50">
            <v>18</v>
          </cell>
          <cell r="L50">
            <v>18</v>
          </cell>
          <cell r="O50" t="str">
            <v>GC_LDN</v>
          </cell>
        </row>
        <row r="53">
          <cell r="I53">
            <v>3512</v>
          </cell>
          <cell r="J53">
            <v>3512</v>
          </cell>
          <cell r="K53">
            <v>3512</v>
          </cell>
          <cell r="L53">
            <v>3512</v>
          </cell>
          <cell r="O53" t="str">
            <v>ZGEN_LDN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O54" t="str">
            <v>ZCLS_LDN</v>
          </cell>
        </row>
        <row r="55">
          <cell r="I55">
            <v>10715</v>
          </cell>
          <cell r="J55">
            <v>10469</v>
          </cell>
          <cell r="K55">
            <v>10765</v>
          </cell>
          <cell r="L55">
            <v>10112</v>
          </cell>
          <cell r="O55" t="str">
            <v>FDEM_LDN</v>
          </cell>
        </row>
        <row r="56">
          <cell r="I56">
            <v>10347</v>
          </cell>
          <cell r="J56">
            <v>10115</v>
          </cell>
          <cell r="K56">
            <v>10375</v>
          </cell>
          <cell r="L56">
            <v>10075</v>
          </cell>
          <cell r="O56" t="str">
            <v>FDEM_LDN_-1</v>
          </cell>
        </row>
        <row r="57">
          <cell r="I57">
            <v>9532</v>
          </cell>
          <cell r="J57">
            <v>9954</v>
          </cell>
          <cell r="K57">
            <v>9909</v>
          </cell>
          <cell r="L57">
            <v>9837</v>
          </cell>
          <cell r="O57" t="str">
            <v>ODEMn_1_LDN</v>
          </cell>
        </row>
        <row r="62">
          <cell r="I62">
            <v>90</v>
          </cell>
          <cell r="J62">
            <v>135</v>
          </cell>
          <cell r="K62">
            <v>135</v>
          </cell>
          <cell r="L62">
            <v>985</v>
          </cell>
          <cell r="O62" t="str">
            <v>GC_Swal</v>
          </cell>
        </row>
        <row r="65">
          <cell r="I65">
            <v>4511</v>
          </cell>
          <cell r="J65">
            <v>4556</v>
          </cell>
          <cell r="K65">
            <v>4556</v>
          </cell>
          <cell r="L65">
            <v>5294</v>
          </cell>
          <cell r="O65" t="str">
            <v>ZGEN_Swal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112</v>
          </cell>
          <cell r="O66" t="str">
            <v>ZCLS_Swal</v>
          </cell>
        </row>
        <row r="67">
          <cell r="I67">
            <v>2752</v>
          </cell>
          <cell r="J67">
            <v>2123</v>
          </cell>
          <cell r="K67">
            <v>2046</v>
          </cell>
          <cell r="L67">
            <v>2245</v>
          </cell>
          <cell r="O67" t="str">
            <v>FDEM_Swal</v>
          </cell>
        </row>
        <row r="68">
          <cell r="I68">
            <v>2656</v>
          </cell>
          <cell r="J68">
            <v>2066</v>
          </cell>
          <cell r="K68">
            <v>1978</v>
          </cell>
          <cell r="L68">
            <v>2142</v>
          </cell>
          <cell r="O68" t="str">
            <v>FDEM_Swal_-1</v>
          </cell>
        </row>
        <row r="69">
          <cell r="I69">
            <v>2037</v>
          </cell>
          <cell r="J69">
            <v>1980</v>
          </cell>
          <cell r="K69">
            <v>2049</v>
          </cell>
          <cell r="L69">
            <v>2081</v>
          </cell>
          <cell r="O69" t="str">
            <v>ODEMn_1_Swal</v>
          </cell>
        </row>
        <row r="74">
          <cell r="I74">
            <v>10</v>
          </cell>
          <cell r="J74">
            <v>10</v>
          </cell>
          <cell r="K74">
            <v>60</v>
          </cell>
          <cell r="L74">
            <v>901</v>
          </cell>
          <cell r="O74" t="str">
            <v>GC_E_H</v>
          </cell>
        </row>
        <row r="77">
          <cell r="I77">
            <v>7840</v>
          </cell>
          <cell r="J77">
            <v>7840</v>
          </cell>
          <cell r="K77">
            <v>7890</v>
          </cell>
          <cell r="L77">
            <v>8680</v>
          </cell>
          <cell r="O77" t="str">
            <v>ZGEN_E_H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51</v>
          </cell>
          <cell r="O78" t="str">
            <v>ZCLS_E_H</v>
          </cell>
        </row>
        <row r="79">
          <cell r="I79">
            <v>8686</v>
          </cell>
          <cell r="J79">
            <v>8340</v>
          </cell>
          <cell r="K79">
            <v>8577</v>
          </cell>
          <cell r="L79">
            <v>7991</v>
          </cell>
          <cell r="O79" t="str">
            <v>FDEM_E_H</v>
          </cell>
        </row>
        <row r="80">
          <cell r="I80">
            <v>8595</v>
          </cell>
          <cell r="J80">
            <v>8074</v>
          </cell>
          <cell r="K80">
            <v>8395</v>
          </cell>
          <cell r="L80">
            <v>7917</v>
          </cell>
          <cell r="O80" t="str">
            <v>FDEM_E_H_-1</v>
          </cell>
        </row>
        <row r="81">
          <cell r="I81">
            <v>8114</v>
          </cell>
          <cell r="J81">
            <v>8203</v>
          </cell>
          <cell r="K81">
            <v>7860</v>
          </cell>
          <cell r="L81">
            <v>7821</v>
          </cell>
          <cell r="O81" t="str">
            <v>ODEMn_1_E_H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 t="str">
            <v>GC_WM</v>
          </cell>
        </row>
        <row r="89">
          <cell r="I89">
            <v>4231</v>
          </cell>
          <cell r="J89">
            <v>4231</v>
          </cell>
          <cell r="K89">
            <v>4231</v>
          </cell>
          <cell r="L89">
            <v>4231</v>
          </cell>
          <cell r="O89" t="str">
            <v>ZGEN_WM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O90" t="str">
            <v>ZCLS_WM</v>
          </cell>
        </row>
        <row r="91">
          <cell r="I91">
            <v>7721</v>
          </cell>
          <cell r="J91">
            <v>7487</v>
          </cell>
          <cell r="K91">
            <v>7413</v>
          </cell>
          <cell r="L91">
            <v>6831</v>
          </cell>
          <cell r="O91" t="str">
            <v>FDEM_WM</v>
          </cell>
        </row>
        <row r="92">
          <cell r="I92">
            <v>7627</v>
          </cell>
          <cell r="J92">
            <v>7429</v>
          </cell>
          <cell r="K92">
            <v>7273</v>
          </cell>
          <cell r="L92">
            <v>6766</v>
          </cell>
          <cell r="O92" t="str">
            <v>FDEM_WM_-1</v>
          </cell>
        </row>
        <row r="93">
          <cell r="I93">
            <v>7326</v>
          </cell>
          <cell r="J93">
            <v>7167</v>
          </cell>
          <cell r="K93">
            <v>6878</v>
          </cell>
          <cell r="L93">
            <v>7086</v>
          </cell>
          <cell r="O93" t="str">
            <v>ODEMn_1_WM</v>
          </cell>
        </row>
        <row r="98">
          <cell r="I98">
            <v>0</v>
          </cell>
          <cell r="J98">
            <v>25</v>
          </cell>
          <cell r="K98">
            <v>1300</v>
          </cell>
          <cell r="L98">
            <v>1753</v>
          </cell>
          <cell r="O98" t="str">
            <v>GC_EM</v>
          </cell>
        </row>
        <row r="101">
          <cell r="I101">
            <v>5262</v>
          </cell>
          <cell r="J101">
            <v>5262</v>
          </cell>
          <cell r="K101">
            <v>6537</v>
          </cell>
          <cell r="L101">
            <v>6990</v>
          </cell>
          <cell r="O101" t="str">
            <v>ZGEN_EM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O102" t="str">
            <v>ZCLS_EM</v>
          </cell>
        </row>
        <row r="103">
          <cell r="I103">
            <v>585</v>
          </cell>
          <cell r="J103">
            <v>414</v>
          </cell>
          <cell r="K103">
            <v>434</v>
          </cell>
          <cell r="L103">
            <v>412</v>
          </cell>
          <cell r="O103" t="str">
            <v>FDEM_EM</v>
          </cell>
        </row>
        <row r="104">
          <cell r="I104">
            <v>561</v>
          </cell>
          <cell r="J104">
            <v>503</v>
          </cell>
          <cell r="K104">
            <v>395</v>
          </cell>
          <cell r="L104">
            <v>376</v>
          </cell>
          <cell r="O104" t="str">
            <v>FDEM_EM_-1</v>
          </cell>
        </row>
        <row r="105">
          <cell r="I105">
            <v>500</v>
          </cell>
          <cell r="J105">
            <v>496</v>
          </cell>
          <cell r="K105">
            <v>480</v>
          </cell>
          <cell r="L105">
            <v>486</v>
          </cell>
          <cell r="O105" t="str">
            <v>ODEMn_1_EM</v>
          </cell>
        </row>
        <row r="110">
          <cell r="I110">
            <v>165</v>
          </cell>
          <cell r="J110">
            <v>180</v>
          </cell>
          <cell r="K110">
            <v>242</v>
          </cell>
          <cell r="L110">
            <v>424</v>
          </cell>
          <cell r="O110" t="str">
            <v>GC_NWNW</v>
          </cell>
        </row>
        <row r="113">
          <cell r="I113">
            <v>10594</v>
          </cell>
          <cell r="J113">
            <v>10604</v>
          </cell>
          <cell r="K113">
            <v>10666</v>
          </cell>
          <cell r="L113">
            <v>10838</v>
          </cell>
          <cell r="O113" t="str">
            <v>ZGEN_NWNW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20</v>
          </cell>
          <cell r="O114" t="str">
            <v>ZCLS_NWNW</v>
          </cell>
        </row>
        <row r="115">
          <cell r="I115">
            <v>7692</v>
          </cell>
          <cell r="J115">
            <v>7977</v>
          </cell>
          <cell r="K115">
            <v>7704</v>
          </cell>
          <cell r="L115">
            <v>7278</v>
          </cell>
          <cell r="O115" t="str">
            <v>FDEM_NWNW</v>
          </cell>
        </row>
        <row r="116">
          <cell r="I116">
            <v>7661</v>
          </cell>
          <cell r="J116">
            <v>8008</v>
          </cell>
          <cell r="K116">
            <v>7863</v>
          </cell>
          <cell r="L116">
            <v>7434</v>
          </cell>
          <cell r="O116" t="str">
            <v>FDEM_NWNW_-1</v>
          </cell>
        </row>
        <row r="117">
          <cell r="I117">
            <v>8245</v>
          </cell>
          <cell r="J117">
            <v>8193</v>
          </cell>
          <cell r="K117">
            <v>7751</v>
          </cell>
          <cell r="L117">
            <v>7931</v>
          </cell>
          <cell r="O117" t="str">
            <v>ODEMn_1_NWNW</v>
          </cell>
        </row>
        <row r="122">
          <cell r="I122">
            <v>35</v>
          </cell>
          <cell r="J122">
            <v>534</v>
          </cell>
          <cell r="K122">
            <v>534</v>
          </cell>
          <cell r="L122">
            <v>534</v>
          </cell>
          <cell r="O122" t="str">
            <v>GC_YL</v>
          </cell>
        </row>
        <row r="125">
          <cell r="I125">
            <v>13499</v>
          </cell>
          <cell r="J125">
            <v>13995</v>
          </cell>
          <cell r="K125">
            <v>13995</v>
          </cell>
          <cell r="L125">
            <v>13995</v>
          </cell>
          <cell r="O125" t="str">
            <v>ZGEN_YL</v>
          </cell>
        </row>
        <row r="126">
          <cell r="I126">
            <v>0</v>
          </cell>
          <cell r="J126">
            <v>8</v>
          </cell>
          <cell r="K126">
            <v>0</v>
          </cell>
          <cell r="L126">
            <v>0</v>
          </cell>
          <cell r="O126" t="str">
            <v>ZCLS_YL</v>
          </cell>
        </row>
        <row r="127">
          <cell r="I127">
            <v>6198</v>
          </cell>
          <cell r="J127">
            <v>5355</v>
          </cell>
          <cell r="K127">
            <v>5602</v>
          </cell>
          <cell r="L127">
            <v>5473</v>
          </cell>
          <cell r="O127" t="str">
            <v>FDEM_YL</v>
          </cell>
        </row>
        <row r="128">
          <cell r="I128">
            <v>6151</v>
          </cell>
          <cell r="J128">
            <v>5319</v>
          </cell>
          <cell r="K128">
            <v>5552</v>
          </cell>
          <cell r="L128">
            <v>5412</v>
          </cell>
          <cell r="O128" t="str">
            <v>FDEM_YL_-1</v>
          </cell>
        </row>
        <row r="129">
          <cell r="I129">
            <v>5178</v>
          </cell>
          <cell r="J129">
            <v>5391</v>
          </cell>
          <cell r="K129">
            <v>5315</v>
          </cell>
          <cell r="L129">
            <v>5306</v>
          </cell>
          <cell r="O129" t="str">
            <v>ODEMn_1_YL</v>
          </cell>
        </row>
        <row r="134">
          <cell r="I134">
            <v>50</v>
          </cell>
          <cell r="J134">
            <v>100</v>
          </cell>
          <cell r="K134">
            <v>100</v>
          </cell>
          <cell r="L134">
            <v>100</v>
          </cell>
          <cell r="O134" t="str">
            <v>GC_NE</v>
          </cell>
        </row>
        <row r="137">
          <cell r="I137">
            <v>3552</v>
          </cell>
          <cell r="J137">
            <v>3552</v>
          </cell>
          <cell r="K137">
            <v>3562</v>
          </cell>
          <cell r="L137">
            <v>3601</v>
          </cell>
          <cell r="O137" t="str">
            <v>ZGEN_NE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O138" t="str">
            <v>ZCLS_NE</v>
          </cell>
        </row>
        <row r="139">
          <cell r="I139">
            <v>3080</v>
          </cell>
          <cell r="J139">
            <v>2693</v>
          </cell>
          <cell r="K139">
            <v>2808</v>
          </cell>
          <cell r="L139">
            <v>2523</v>
          </cell>
          <cell r="O139" t="str">
            <v>FDEM_NE</v>
          </cell>
        </row>
        <row r="140">
          <cell r="I140">
            <v>3038</v>
          </cell>
          <cell r="J140">
            <v>2650</v>
          </cell>
          <cell r="K140">
            <v>2761</v>
          </cell>
          <cell r="L140">
            <v>2506</v>
          </cell>
          <cell r="O140" t="str">
            <v>FDEM_NE_-1</v>
          </cell>
        </row>
        <row r="141">
          <cell r="I141">
            <v>2683</v>
          </cell>
          <cell r="J141">
            <v>2788</v>
          </cell>
          <cell r="K141">
            <v>2551</v>
          </cell>
          <cell r="L141">
            <v>2529</v>
          </cell>
          <cell r="O141" t="str">
            <v>ODEMn_1_NE</v>
          </cell>
        </row>
        <row r="146">
          <cell r="I146">
            <v>2200</v>
          </cell>
          <cell r="J146">
            <v>2200</v>
          </cell>
          <cell r="K146">
            <v>2200</v>
          </cell>
          <cell r="L146">
            <v>2800</v>
          </cell>
          <cell r="O146" t="str">
            <v>ST</v>
          </cell>
        </row>
      </sheetData>
      <sheetData sheetId="7">
        <row r="16">
          <cell r="I16">
            <v>2200</v>
          </cell>
          <cell r="J16">
            <v>2200</v>
          </cell>
          <cell r="K16">
            <v>2200</v>
          </cell>
          <cell r="L16">
            <v>2800</v>
          </cell>
          <cell r="M16">
            <v>3200</v>
          </cell>
          <cell r="O16" t="str">
            <v>BST</v>
          </cell>
        </row>
        <row r="17">
          <cell r="I17">
            <v>320700</v>
          </cell>
          <cell r="J17">
            <v>320700</v>
          </cell>
          <cell r="K17">
            <v>320700</v>
          </cell>
          <cell r="L17">
            <v>320700</v>
          </cell>
          <cell r="M17">
            <v>320700</v>
          </cell>
          <cell r="O17" t="str">
            <v>UCAST</v>
          </cell>
        </row>
        <row r="18">
          <cell r="I18">
            <v>521200000</v>
          </cell>
          <cell r="J18">
            <v>501000000</v>
          </cell>
          <cell r="K18">
            <v>545400000</v>
          </cell>
          <cell r="L18">
            <v>613600000</v>
          </cell>
          <cell r="M18">
            <v>636600000</v>
          </cell>
          <cell r="O18" t="str">
            <v>BC_X</v>
          </cell>
        </row>
        <row r="23">
          <cell r="I23">
            <v>0</v>
          </cell>
          <cell r="J23">
            <v>1700</v>
          </cell>
          <cell r="K23">
            <v>1700</v>
          </cell>
          <cell r="L23">
            <v>2100</v>
          </cell>
          <cell r="M23">
            <v>2100</v>
          </cell>
          <cell r="O23" t="str">
            <v>BGC_SSW</v>
          </cell>
        </row>
        <row r="24">
          <cell r="I24">
            <v>-4654</v>
          </cell>
          <cell r="J24">
            <v>-4654</v>
          </cell>
          <cell r="K24">
            <v>-4654</v>
          </cell>
          <cell r="L24">
            <v>-4654</v>
          </cell>
          <cell r="M24">
            <v>-4654</v>
          </cell>
          <cell r="O24" t="str">
            <v>LZS_SSW</v>
          </cell>
        </row>
        <row r="25">
          <cell r="I25">
            <v>-4735</v>
          </cell>
          <cell r="J25">
            <v>-3129</v>
          </cell>
          <cell r="K25">
            <v>-3195</v>
          </cell>
          <cell r="L25">
            <v>-2837</v>
          </cell>
          <cell r="M25">
            <v>-2880</v>
          </cell>
          <cell r="O25" t="str">
            <v>BZS_SSW</v>
          </cell>
        </row>
        <row r="26">
          <cell r="I26">
            <v>4654</v>
          </cell>
          <cell r="J26">
            <v>4654</v>
          </cell>
          <cell r="K26">
            <v>4654</v>
          </cell>
          <cell r="L26">
            <v>4654</v>
          </cell>
          <cell r="M26">
            <v>4654</v>
          </cell>
          <cell r="O26" t="str">
            <v>LZD_SSW</v>
          </cell>
        </row>
        <row r="27">
          <cell r="I27">
            <v>4735</v>
          </cell>
          <cell r="J27">
            <v>3129</v>
          </cell>
          <cell r="K27">
            <v>3195</v>
          </cell>
          <cell r="L27">
            <v>2837</v>
          </cell>
          <cell r="M27">
            <v>2880</v>
          </cell>
          <cell r="O27" t="str">
            <v>BZD_SSW</v>
          </cell>
        </row>
        <row r="28">
          <cell r="I28">
            <v>17500</v>
          </cell>
          <cell r="J28">
            <v>17500</v>
          </cell>
          <cell r="K28">
            <v>17500</v>
          </cell>
          <cell r="L28">
            <v>17500</v>
          </cell>
          <cell r="M28">
            <v>17500</v>
          </cell>
          <cell r="O28" t="str">
            <v>UCAGC_SSW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O29" t="str">
            <v>UCAZS_SSW</v>
          </cell>
        </row>
        <row r="30">
          <cell r="I30">
            <v>23300</v>
          </cell>
          <cell r="J30">
            <v>23300</v>
          </cell>
          <cell r="K30">
            <v>23300</v>
          </cell>
          <cell r="L30">
            <v>23300</v>
          </cell>
          <cell r="M30">
            <v>23300</v>
          </cell>
          <cell r="O30" t="str">
            <v>UCAZD_SSW</v>
          </cell>
        </row>
        <row r="33">
          <cell r="I33">
            <v>0</v>
          </cell>
          <cell r="J33">
            <v>0</v>
          </cell>
          <cell r="K33">
            <v>200</v>
          </cell>
          <cell r="L33">
            <v>1640</v>
          </cell>
          <cell r="M33">
            <v>1840</v>
          </cell>
          <cell r="O33" t="str">
            <v>BGC_TE</v>
          </cell>
        </row>
        <row r="34">
          <cell r="I34">
            <v>6938</v>
          </cell>
          <cell r="J34">
            <v>6938</v>
          </cell>
          <cell r="K34">
            <v>6938</v>
          </cell>
          <cell r="L34">
            <v>6938</v>
          </cell>
          <cell r="M34">
            <v>6938</v>
          </cell>
          <cell r="O34" t="str">
            <v>LZS_TE</v>
          </cell>
        </row>
        <row r="35">
          <cell r="I35">
            <v>6878</v>
          </cell>
          <cell r="J35">
            <v>6165</v>
          </cell>
          <cell r="K35">
            <v>6284</v>
          </cell>
          <cell r="L35">
            <v>7682</v>
          </cell>
          <cell r="M35">
            <v>7838</v>
          </cell>
          <cell r="O35" t="str">
            <v>BZS_TE</v>
          </cell>
        </row>
        <row r="36">
          <cell r="I36">
            <v>-6938</v>
          </cell>
          <cell r="J36">
            <v>-6938</v>
          </cell>
          <cell r="K36">
            <v>-6938</v>
          </cell>
          <cell r="L36">
            <v>-6938</v>
          </cell>
          <cell r="M36">
            <v>-6938</v>
          </cell>
          <cell r="O36" t="str">
            <v>LZD_TE</v>
          </cell>
        </row>
        <row r="37">
          <cell r="I37">
            <v>-6228</v>
          </cell>
          <cell r="J37">
            <v>-6138</v>
          </cell>
          <cell r="K37">
            <v>-6284</v>
          </cell>
          <cell r="L37">
            <v>-7682</v>
          </cell>
          <cell r="M37">
            <v>-6762</v>
          </cell>
          <cell r="O37" t="str">
            <v>BZD_TE</v>
          </cell>
        </row>
        <row r="38">
          <cell r="I38">
            <v>17500</v>
          </cell>
          <cell r="J38">
            <v>17500</v>
          </cell>
          <cell r="K38">
            <v>17500</v>
          </cell>
          <cell r="L38">
            <v>17500</v>
          </cell>
          <cell r="M38">
            <v>17500</v>
          </cell>
          <cell r="O38" t="str">
            <v>UCAGC_TE</v>
          </cell>
        </row>
        <row r="39">
          <cell r="I39">
            <v>70000</v>
          </cell>
          <cell r="J39">
            <v>70000</v>
          </cell>
          <cell r="K39">
            <v>70000</v>
          </cell>
          <cell r="L39">
            <v>70000</v>
          </cell>
          <cell r="M39">
            <v>70000</v>
          </cell>
          <cell r="O39" t="str">
            <v>UCAZS_TE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UCAZD_TE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 t="str">
            <v>BGC_LDN</v>
          </cell>
        </row>
        <row r="43">
          <cell r="I43">
            <v>-6808</v>
          </cell>
          <cell r="J43">
            <v>-6808</v>
          </cell>
          <cell r="K43">
            <v>-6808</v>
          </cell>
          <cell r="L43">
            <v>-6808</v>
          </cell>
          <cell r="M43">
            <v>-6808</v>
          </cell>
          <cell r="O43" t="str">
            <v>LZS_LDN</v>
          </cell>
        </row>
        <row r="44">
          <cell r="I44">
            <v>-6950</v>
          </cell>
          <cell r="J44">
            <v>-7109</v>
          </cell>
          <cell r="K44">
            <v>-7230</v>
          </cell>
          <cell r="L44">
            <v>-7314</v>
          </cell>
          <cell r="M44">
            <v>-7412</v>
          </cell>
          <cell r="O44" t="str">
            <v>BZS_LDN</v>
          </cell>
        </row>
        <row r="45">
          <cell r="I45">
            <v>6808</v>
          </cell>
          <cell r="J45">
            <v>6808</v>
          </cell>
          <cell r="K45">
            <v>6808</v>
          </cell>
          <cell r="L45">
            <v>6808</v>
          </cell>
          <cell r="M45">
            <v>6808</v>
          </cell>
          <cell r="O45" t="str">
            <v>LZD_LDN</v>
          </cell>
        </row>
        <row r="46">
          <cell r="I46">
            <v>6950</v>
          </cell>
          <cell r="J46">
            <v>7109</v>
          </cell>
          <cell r="K46">
            <v>7230</v>
          </cell>
          <cell r="L46">
            <v>7314</v>
          </cell>
          <cell r="M46">
            <v>7412</v>
          </cell>
          <cell r="O46" t="str">
            <v>BZD_LDN</v>
          </cell>
        </row>
        <row r="47">
          <cell r="I47">
            <v>70000</v>
          </cell>
          <cell r="J47">
            <v>70000</v>
          </cell>
          <cell r="K47">
            <v>70000</v>
          </cell>
          <cell r="L47">
            <v>70000</v>
          </cell>
          <cell r="M47">
            <v>70000</v>
          </cell>
          <cell r="O47" t="str">
            <v>UCAGC_LDN</v>
          </cell>
        </row>
        <row r="48"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O48" t="str">
            <v>UCAZS_LDN</v>
          </cell>
        </row>
        <row r="49">
          <cell r="I49">
            <v>291600</v>
          </cell>
          <cell r="J49">
            <v>291600</v>
          </cell>
          <cell r="K49">
            <v>291600</v>
          </cell>
          <cell r="L49">
            <v>291600</v>
          </cell>
          <cell r="M49">
            <v>291600</v>
          </cell>
          <cell r="O49" t="str">
            <v>UCAZD_LDN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O52" t="str">
            <v>BGC_Swal</v>
          </cell>
        </row>
        <row r="53">
          <cell r="I53">
            <v>5241</v>
          </cell>
          <cell r="J53">
            <v>5241</v>
          </cell>
          <cell r="K53">
            <v>5241</v>
          </cell>
          <cell r="L53">
            <v>5241</v>
          </cell>
          <cell r="M53">
            <v>5241</v>
          </cell>
          <cell r="O53" t="str">
            <v>LZS_Swal</v>
          </cell>
        </row>
        <row r="54">
          <cell r="I54">
            <v>2096</v>
          </cell>
          <cell r="J54">
            <v>2112</v>
          </cell>
          <cell r="K54">
            <v>1628</v>
          </cell>
          <cell r="L54">
            <v>1622</v>
          </cell>
          <cell r="M54">
            <v>1614</v>
          </cell>
          <cell r="O54" t="str">
            <v>BZS_Swal</v>
          </cell>
        </row>
        <row r="55">
          <cell r="I55">
            <v>-3641</v>
          </cell>
          <cell r="J55">
            <v>-3641</v>
          </cell>
          <cell r="K55">
            <v>-3641</v>
          </cell>
          <cell r="L55">
            <v>-3641</v>
          </cell>
          <cell r="M55">
            <v>-3641</v>
          </cell>
          <cell r="O55" t="str">
            <v>LZD_Swal</v>
          </cell>
        </row>
        <row r="56">
          <cell r="I56">
            <v>-2096</v>
          </cell>
          <cell r="J56">
            <v>-1642</v>
          </cell>
          <cell r="K56">
            <v>-1628</v>
          </cell>
          <cell r="L56">
            <v>-1622</v>
          </cell>
          <cell r="M56">
            <v>-1614</v>
          </cell>
          <cell r="O56" t="str">
            <v>BZD_Swal</v>
          </cell>
        </row>
        <row r="57">
          <cell r="I57">
            <v>17500</v>
          </cell>
          <cell r="J57">
            <v>17500</v>
          </cell>
          <cell r="K57">
            <v>17500</v>
          </cell>
          <cell r="L57">
            <v>17500</v>
          </cell>
          <cell r="M57">
            <v>17500</v>
          </cell>
          <cell r="O57" t="str">
            <v>UCAGC_Swal</v>
          </cell>
        </row>
        <row r="58">
          <cell r="I58">
            <v>29200</v>
          </cell>
          <cell r="J58">
            <v>29200</v>
          </cell>
          <cell r="K58">
            <v>29200</v>
          </cell>
          <cell r="L58">
            <v>29200</v>
          </cell>
          <cell r="M58">
            <v>29200</v>
          </cell>
          <cell r="O58" t="str">
            <v>UCAZS_Swal</v>
          </cell>
        </row>
        <row r="59">
          <cell r="I59">
            <v>23300</v>
          </cell>
          <cell r="J59">
            <v>23300</v>
          </cell>
          <cell r="K59">
            <v>23300</v>
          </cell>
          <cell r="L59">
            <v>23300</v>
          </cell>
          <cell r="M59">
            <v>23300</v>
          </cell>
          <cell r="O59" t="str">
            <v>UCAZD_Swal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 t="str">
            <v>BGC_E_H</v>
          </cell>
        </row>
        <row r="63">
          <cell r="I63">
            <v>301</v>
          </cell>
          <cell r="J63">
            <v>301</v>
          </cell>
          <cell r="K63">
            <v>301</v>
          </cell>
          <cell r="L63">
            <v>301</v>
          </cell>
          <cell r="M63">
            <v>301</v>
          </cell>
          <cell r="O63" t="str">
            <v>LZS_E_H</v>
          </cell>
        </row>
        <row r="64">
          <cell r="I64">
            <v>-709</v>
          </cell>
          <cell r="J64">
            <v>-818</v>
          </cell>
          <cell r="K64">
            <v>-1389</v>
          </cell>
          <cell r="L64">
            <v>-1408</v>
          </cell>
          <cell r="M64">
            <v>-1462</v>
          </cell>
          <cell r="O64" t="str">
            <v>BZS_E_H</v>
          </cell>
        </row>
        <row r="65">
          <cell r="I65">
            <v>-301</v>
          </cell>
          <cell r="J65">
            <v>-301</v>
          </cell>
          <cell r="K65">
            <v>-301</v>
          </cell>
          <cell r="L65">
            <v>-301</v>
          </cell>
          <cell r="M65">
            <v>-301</v>
          </cell>
          <cell r="O65" t="str">
            <v>LZD_E_H</v>
          </cell>
        </row>
        <row r="66">
          <cell r="I66">
            <v>709</v>
          </cell>
          <cell r="J66">
            <v>1314</v>
          </cell>
          <cell r="K66">
            <v>1389</v>
          </cell>
          <cell r="L66">
            <v>1408</v>
          </cell>
          <cell r="M66">
            <v>1462</v>
          </cell>
          <cell r="O66" t="str">
            <v>BZD_E_H</v>
          </cell>
        </row>
        <row r="67">
          <cell r="I67">
            <v>11700</v>
          </cell>
          <cell r="J67">
            <v>11700</v>
          </cell>
          <cell r="K67">
            <v>11700</v>
          </cell>
          <cell r="L67">
            <v>11700</v>
          </cell>
          <cell r="M67">
            <v>11700</v>
          </cell>
          <cell r="O67" t="str">
            <v>UCAGC_E_H</v>
          </cell>
        </row>
        <row r="68">
          <cell r="I68">
            <v>75800</v>
          </cell>
          <cell r="J68">
            <v>75800</v>
          </cell>
          <cell r="K68">
            <v>75800</v>
          </cell>
          <cell r="L68">
            <v>75800</v>
          </cell>
          <cell r="M68">
            <v>75800</v>
          </cell>
          <cell r="O68" t="str">
            <v>UCAZS_E_H</v>
          </cell>
        </row>
        <row r="69">
          <cell r="I69">
            <v>17500</v>
          </cell>
          <cell r="J69">
            <v>17500</v>
          </cell>
          <cell r="K69">
            <v>17500</v>
          </cell>
          <cell r="L69">
            <v>17500</v>
          </cell>
          <cell r="M69">
            <v>17500</v>
          </cell>
          <cell r="O69" t="str">
            <v>UCAZD_E_H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O72" t="str">
            <v>BGC_WM</v>
          </cell>
        </row>
        <row r="73">
          <cell r="I73">
            <v>-3408</v>
          </cell>
          <cell r="J73">
            <v>-3408</v>
          </cell>
          <cell r="K73">
            <v>-3408</v>
          </cell>
          <cell r="L73">
            <v>-3408</v>
          </cell>
          <cell r="M73">
            <v>-3408</v>
          </cell>
          <cell r="O73" t="str">
            <v>LZS_WM</v>
          </cell>
        </row>
        <row r="74">
          <cell r="I74">
            <v>-3466</v>
          </cell>
          <cell r="J74">
            <v>-3536</v>
          </cell>
          <cell r="K74">
            <v>-3580</v>
          </cell>
          <cell r="L74">
            <v>-3596</v>
          </cell>
          <cell r="M74">
            <v>-3624</v>
          </cell>
          <cell r="O74" t="str">
            <v>BZS_WM</v>
          </cell>
        </row>
        <row r="75">
          <cell r="I75">
            <v>3408</v>
          </cell>
          <cell r="J75">
            <v>3408</v>
          </cell>
          <cell r="K75">
            <v>3408</v>
          </cell>
          <cell r="L75">
            <v>3408</v>
          </cell>
          <cell r="M75">
            <v>3408</v>
          </cell>
          <cell r="O75" t="str">
            <v>LZD_WM</v>
          </cell>
        </row>
        <row r="76">
          <cell r="I76">
            <v>3466</v>
          </cell>
          <cell r="J76">
            <v>3536</v>
          </cell>
          <cell r="K76">
            <v>3580</v>
          </cell>
          <cell r="L76">
            <v>3596</v>
          </cell>
          <cell r="M76">
            <v>3624</v>
          </cell>
          <cell r="O76" t="str">
            <v>BZD_WM</v>
          </cell>
        </row>
        <row r="77">
          <cell r="I77">
            <v>5800</v>
          </cell>
          <cell r="J77">
            <v>5800</v>
          </cell>
          <cell r="K77">
            <v>5800</v>
          </cell>
          <cell r="L77">
            <v>5800</v>
          </cell>
          <cell r="M77">
            <v>5800</v>
          </cell>
          <cell r="O77" t="str">
            <v>UCAGC_WM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 t="str">
            <v>UCAZS_WM</v>
          </cell>
        </row>
        <row r="79">
          <cell r="I79">
            <v>46700</v>
          </cell>
          <cell r="J79">
            <v>46700</v>
          </cell>
          <cell r="K79">
            <v>46700</v>
          </cell>
          <cell r="L79">
            <v>46700</v>
          </cell>
          <cell r="M79">
            <v>46700</v>
          </cell>
          <cell r="O79" t="str">
            <v>UCAZD_WM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O82" t="str">
            <v>BGC_EM</v>
          </cell>
        </row>
        <row r="83">
          <cell r="I83">
            <v>6431</v>
          </cell>
          <cell r="J83">
            <v>6431</v>
          </cell>
          <cell r="K83">
            <v>6431</v>
          </cell>
          <cell r="L83">
            <v>6431</v>
          </cell>
          <cell r="M83">
            <v>6431</v>
          </cell>
          <cell r="O83" t="str">
            <v>LZS_EM</v>
          </cell>
        </row>
        <row r="84">
          <cell r="I84">
            <v>4725</v>
          </cell>
          <cell r="J84">
            <v>4714</v>
          </cell>
          <cell r="K84">
            <v>4708</v>
          </cell>
          <cell r="L84">
            <v>4703</v>
          </cell>
          <cell r="M84">
            <v>4703</v>
          </cell>
          <cell r="O84" t="str">
            <v>BZS_EM</v>
          </cell>
        </row>
        <row r="85">
          <cell r="I85">
            <v>-6431</v>
          </cell>
          <cell r="J85">
            <v>-6431</v>
          </cell>
          <cell r="K85">
            <v>-6431</v>
          </cell>
          <cell r="L85">
            <v>-6431</v>
          </cell>
          <cell r="M85">
            <v>-6431</v>
          </cell>
          <cell r="O85" t="str">
            <v>LZD_EM</v>
          </cell>
        </row>
        <row r="86">
          <cell r="I86">
            <v>-4725</v>
          </cell>
          <cell r="J86">
            <v>-4714</v>
          </cell>
          <cell r="K86">
            <v>-4708</v>
          </cell>
          <cell r="L86">
            <v>-4703</v>
          </cell>
          <cell r="M86">
            <v>-4703</v>
          </cell>
          <cell r="O86" t="str">
            <v>BZD_EM</v>
          </cell>
        </row>
        <row r="87">
          <cell r="I87">
            <v>5800</v>
          </cell>
          <cell r="J87">
            <v>5800</v>
          </cell>
          <cell r="K87">
            <v>5800</v>
          </cell>
          <cell r="L87">
            <v>5800</v>
          </cell>
          <cell r="M87">
            <v>5800</v>
          </cell>
          <cell r="O87" t="str">
            <v>UCAGC_EM</v>
          </cell>
        </row>
        <row r="88">
          <cell r="I88">
            <v>64100</v>
          </cell>
          <cell r="J88">
            <v>64100</v>
          </cell>
          <cell r="K88">
            <v>64100</v>
          </cell>
          <cell r="L88">
            <v>64100</v>
          </cell>
          <cell r="M88">
            <v>64100</v>
          </cell>
          <cell r="O88" t="str">
            <v>UCAZS_EM</v>
          </cell>
        </row>
        <row r="89">
          <cell r="I89">
            <v>11700</v>
          </cell>
          <cell r="J89">
            <v>11700</v>
          </cell>
          <cell r="K89">
            <v>11700</v>
          </cell>
          <cell r="L89">
            <v>11700</v>
          </cell>
          <cell r="M89">
            <v>11700</v>
          </cell>
          <cell r="O89" t="str">
            <v>UCAZD_EM</v>
          </cell>
        </row>
        <row r="92">
          <cell r="I92">
            <v>52</v>
          </cell>
          <cell r="J92">
            <v>94</v>
          </cell>
          <cell r="K92">
            <v>94</v>
          </cell>
          <cell r="L92">
            <v>94</v>
          </cell>
          <cell r="M92">
            <v>344</v>
          </cell>
          <cell r="O92" t="str">
            <v>BGC_NWNW</v>
          </cell>
        </row>
        <row r="93">
          <cell r="I93">
            <v>2366</v>
          </cell>
          <cell r="J93">
            <v>2366</v>
          </cell>
          <cell r="K93">
            <v>2366</v>
          </cell>
          <cell r="L93">
            <v>2366</v>
          </cell>
          <cell r="M93">
            <v>2366</v>
          </cell>
          <cell r="O93" t="str">
            <v>LZS_NWNW</v>
          </cell>
        </row>
        <row r="94">
          <cell r="I94">
            <v>2373</v>
          </cell>
          <cell r="J94">
            <v>2385</v>
          </cell>
          <cell r="K94">
            <v>2427</v>
          </cell>
          <cell r="L94">
            <v>2455</v>
          </cell>
          <cell r="M94">
            <v>1715</v>
          </cell>
          <cell r="O94" t="str">
            <v>BZS_NWNW</v>
          </cell>
        </row>
        <row r="95">
          <cell r="I95">
            <v>-2366</v>
          </cell>
          <cell r="J95">
            <v>-2366</v>
          </cell>
          <cell r="K95">
            <v>-2366</v>
          </cell>
          <cell r="L95">
            <v>-2366</v>
          </cell>
          <cell r="M95">
            <v>-2366</v>
          </cell>
          <cell r="O95" t="str">
            <v>LZD_NWNW</v>
          </cell>
        </row>
        <row r="96">
          <cell r="I96">
            <v>-2373</v>
          </cell>
          <cell r="J96">
            <v>-2385</v>
          </cell>
          <cell r="K96">
            <v>-2427</v>
          </cell>
          <cell r="L96">
            <v>-1475</v>
          </cell>
          <cell r="M96">
            <v>-1715</v>
          </cell>
          <cell r="O96" t="str">
            <v>BZD_NWNW</v>
          </cell>
        </row>
        <row r="97">
          <cell r="I97">
            <v>35000</v>
          </cell>
          <cell r="J97">
            <v>35000</v>
          </cell>
          <cell r="K97">
            <v>35000</v>
          </cell>
          <cell r="L97">
            <v>35000</v>
          </cell>
          <cell r="M97">
            <v>35000</v>
          </cell>
          <cell r="O97" t="str">
            <v>UCAGC_NWNW</v>
          </cell>
        </row>
        <row r="98">
          <cell r="I98">
            <v>52500</v>
          </cell>
          <cell r="J98">
            <v>52500</v>
          </cell>
          <cell r="K98">
            <v>52500</v>
          </cell>
          <cell r="L98">
            <v>52500</v>
          </cell>
          <cell r="M98">
            <v>52500</v>
          </cell>
          <cell r="O98" t="str">
            <v>UCAZS_NWNW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O99" t="str">
            <v>UCAZD_NWNW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300</v>
          </cell>
          <cell r="M102">
            <v>540</v>
          </cell>
          <cell r="O102" t="str">
            <v>BGC_YL</v>
          </cell>
        </row>
        <row r="103">
          <cell r="I103">
            <v>7679</v>
          </cell>
          <cell r="J103">
            <v>7679</v>
          </cell>
          <cell r="K103">
            <v>7679</v>
          </cell>
          <cell r="L103">
            <v>7679</v>
          </cell>
          <cell r="M103">
            <v>7679</v>
          </cell>
          <cell r="O103" t="str">
            <v>LZS_YL</v>
          </cell>
        </row>
        <row r="104">
          <cell r="I104">
            <v>7672</v>
          </cell>
          <cell r="J104">
            <v>7655</v>
          </cell>
          <cell r="K104">
            <v>7658</v>
          </cell>
          <cell r="L104">
            <v>7980</v>
          </cell>
          <cell r="M104">
            <v>8236</v>
          </cell>
          <cell r="O104" t="str">
            <v>BZS_YL</v>
          </cell>
        </row>
        <row r="105">
          <cell r="I105">
            <v>-7679</v>
          </cell>
          <cell r="J105">
            <v>-7679</v>
          </cell>
          <cell r="K105">
            <v>-7679</v>
          </cell>
          <cell r="L105">
            <v>-7679</v>
          </cell>
          <cell r="M105">
            <v>-7679</v>
          </cell>
          <cell r="O105" t="str">
            <v>LZD_YL</v>
          </cell>
        </row>
        <row r="106">
          <cell r="I106">
            <v>-7672</v>
          </cell>
          <cell r="J106">
            <v>-7655</v>
          </cell>
          <cell r="K106">
            <v>-7658</v>
          </cell>
          <cell r="L106">
            <v>-7980</v>
          </cell>
          <cell r="M106">
            <v>-8236</v>
          </cell>
          <cell r="O106" t="str">
            <v>BZD_YL</v>
          </cell>
        </row>
        <row r="107">
          <cell r="I107">
            <v>17500</v>
          </cell>
          <cell r="J107">
            <v>17500</v>
          </cell>
          <cell r="K107">
            <v>17500</v>
          </cell>
          <cell r="L107">
            <v>17500</v>
          </cell>
          <cell r="M107">
            <v>17500</v>
          </cell>
          <cell r="O107" t="str">
            <v>UCAGC_YL</v>
          </cell>
        </row>
        <row r="108">
          <cell r="I108">
            <v>70000</v>
          </cell>
          <cell r="J108">
            <v>70000</v>
          </cell>
          <cell r="K108">
            <v>70000</v>
          </cell>
          <cell r="L108">
            <v>70000</v>
          </cell>
          <cell r="M108">
            <v>70000</v>
          </cell>
          <cell r="O108" t="str">
            <v>UCAZS_YL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O109" t="str">
            <v>UCAZD_YL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O112" t="str">
            <v>BGC_NE</v>
          </cell>
        </row>
        <row r="113">
          <cell r="I113">
            <v>482</v>
          </cell>
          <cell r="J113">
            <v>482</v>
          </cell>
          <cell r="K113">
            <v>482</v>
          </cell>
          <cell r="L113">
            <v>482</v>
          </cell>
          <cell r="M113">
            <v>482</v>
          </cell>
          <cell r="O113" t="str">
            <v>LZS_NE</v>
          </cell>
        </row>
        <row r="114">
          <cell r="I114">
            <v>479</v>
          </cell>
          <cell r="J114">
            <v>505</v>
          </cell>
          <cell r="K114">
            <v>505</v>
          </cell>
          <cell r="L114">
            <v>515</v>
          </cell>
          <cell r="M114">
            <v>525</v>
          </cell>
          <cell r="O114" t="str">
            <v>BZS_NE</v>
          </cell>
        </row>
        <row r="115">
          <cell r="I115">
            <v>-482</v>
          </cell>
          <cell r="J115">
            <v>-482</v>
          </cell>
          <cell r="K115">
            <v>-482</v>
          </cell>
          <cell r="L115">
            <v>-482</v>
          </cell>
          <cell r="M115">
            <v>-482</v>
          </cell>
          <cell r="O115" t="str">
            <v>LZD_NE</v>
          </cell>
        </row>
        <row r="116">
          <cell r="I116">
            <v>-479</v>
          </cell>
          <cell r="J116">
            <v>-505</v>
          </cell>
          <cell r="K116">
            <v>-505</v>
          </cell>
          <cell r="L116">
            <v>-515</v>
          </cell>
          <cell r="M116">
            <v>-525</v>
          </cell>
          <cell r="O116" t="str">
            <v>BZD_NE</v>
          </cell>
        </row>
        <row r="117">
          <cell r="I117">
            <v>17500</v>
          </cell>
          <cell r="J117">
            <v>17500</v>
          </cell>
          <cell r="K117">
            <v>17500</v>
          </cell>
          <cell r="L117">
            <v>17500</v>
          </cell>
          <cell r="M117">
            <v>17500</v>
          </cell>
          <cell r="O117" t="str">
            <v>UCAGC_NE</v>
          </cell>
        </row>
        <row r="118">
          <cell r="I118">
            <v>58300</v>
          </cell>
          <cell r="J118">
            <v>58300</v>
          </cell>
          <cell r="K118">
            <v>58300</v>
          </cell>
          <cell r="L118">
            <v>58300</v>
          </cell>
          <cell r="M118">
            <v>58300</v>
          </cell>
          <cell r="O118" t="str">
            <v>UCAZS_NE</v>
          </cell>
        </row>
        <row r="119"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O119" t="str">
            <v>UCAZD_NE</v>
          </cell>
        </row>
      </sheetData>
      <sheetData sheetId="8">
        <row r="18">
          <cell r="K18">
            <v>0</v>
          </cell>
        </row>
        <row r="40">
          <cell r="K40">
            <v>0</v>
          </cell>
          <cell r="L40">
            <v>2192000</v>
          </cell>
          <cell r="M40">
            <v>6249000</v>
          </cell>
        </row>
        <row r="41">
          <cell r="K41">
            <v>0</v>
          </cell>
          <cell r="L41">
            <v>0</v>
          </cell>
          <cell r="M41">
            <v>219000</v>
          </cell>
        </row>
        <row r="44">
          <cell r="K44">
            <v>0</v>
          </cell>
          <cell r="L44">
            <v>526000</v>
          </cell>
          <cell r="M44">
            <v>1815000</v>
          </cell>
        </row>
        <row r="45">
          <cell r="K45">
            <v>0</v>
          </cell>
          <cell r="L45">
            <v>0</v>
          </cell>
          <cell r="M45">
            <v>53000</v>
          </cell>
        </row>
        <row r="48">
          <cell r="K48">
            <v>877000</v>
          </cell>
          <cell r="L48">
            <v>19644000</v>
          </cell>
          <cell r="M48">
            <v>70139000</v>
          </cell>
        </row>
        <row r="49">
          <cell r="K49">
            <v>0</v>
          </cell>
          <cell r="L49">
            <v>88000</v>
          </cell>
          <cell r="M49">
            <v>1881000</v>
          </cell>
        </row>
        <row r="52">
          <cell r="K52">
            <v>0</v>
          </cell>
          <cell r="L52">
            <v>329000</v>
          </cell>
          <cell r="M52">
            <v>1346000</v>
          </cell>
        </row>
        <row r="53">
          <cell r="K53">
            <v>0</v>
          </cell>
          <cell r="L53">
            <v>0</v>
          </cell>
          <cell r="M53">
            <v>33000</v>
          </cell>
        </row>
        <row r="56">
          <cell r="K56">
            <v>0</v>
          </cell>
          <cell r="L56">
            <v>877000</v>
          </cell>
          <cell r="M56">
            <v>3333000</v>
          </cell>
        </row>
        <row r="57">
          <cell r="K57">
            <v>0</v>
          </cell>
          <cell r="L57">
            <v>0</v>
          </cell>
          <cell r="M57">
            <v>88000</v>
          </cell>
        </row>
        <row r="60">
          <cell r="K60">
            <v>0</v>
          </cell>
          <cell r="L60">
            <v>1315000</v>
          </cell>
          <cell r="M60">
            <v>3442000</v>
          </cell>
        </row>
        <row r="61">
          <cell r="K61">
            <v>0</v>
          </cell>
          <cell r="L61">
            <v>0</v>
          </cell>
          <cell r="M61">
            <v>132000</v>
          </cell>
        </row>
        <row r="64">
          <cell r="K64">
            <v>0</v>
          </cell>
          <cell r="L64">
            <v>3048000</v>
          </cell>
          <cell r="M64">
            <v>9100000</v>
          </cell>
        </row>
        <row r="65">
          <cell r="K65">
            <v>0</v>
          </cell>
          <cell r="L65">
            <v>0</v>
          </cell>
          <cell r="M65">
            <v>305000</v>
          </cell>
        </row>
        <row r="68">
          <cell r="K68">
            <v>0</v>
          </cell>
          <cell r="L68">
            <v>1184000</v>
          </cell>
          <cell r="M68">
            <v>3230000</v>
          </cell>
        </row>
        <row r="69">
          <cell r="K69">
            <v>0</v>
          </cell>
          <cell r="L69">
            <v>0</v>
          </cell>
          <cell r="M69">
            <v>118000</v>
          </cell>
        </row>
        <row r="72">
          <cell r="K72">
            <v>0</v>
          </cell>
          <cell r="L72">
            <v>4712000</v>
          </cell>
          <cell r="M72">
            <v>16849000</v>
          </cell>
        </row>
        <row r="73">
          <cell r="K73">
            <v>0</v>
          </cell>
          <cell r="L73">
            <v>0</v>
          </cell>
          <cell r="M73">
            <v>471000</v>
          </cell>
        </row>
        <row r="76">
          <cell r="K76">
            <v>0</v>
          </cell>
          <cell r="L76">
            <v>0</v>
          </cell>
          <cell r="M76">
            <v>212000</v>
          </cell>
        </row>
        <row r="77">
          <cell r="K77">
            <v>0</v>
          </cell>
          <cell r="L77">
            <v>0</v>
          </cell>
          <cell r="M77">
            <v>0</v>
          </cell>
        </row>
      </sheetData>
      <sheetData sheetId="9" refreshError="1"/>
      <sheetData sheetId="10"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 t="str">
            <v>PreCon</v>
          </cell>
        </row>
        <row r="22">
          <cell r="I22">
            <v>24848000</v>
          </cell>
          <cell r="J22">
            <v>51603000</v>
          </cell>
          <cell r="K22">
            <v>76271000</v>
          </cell>
          <cell r="L22">
            <v>90601000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 t="str">
            <v>FTIRGC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94415000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 t="str">
            <v>ETIRGORAV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4721000</v>
          </cell>
          <cell r="N25">
            <v>4721000</v>
          </cell>
          <cell r="O25">
            <v>4721000</v>
          </cell>
          <cell r="P25">
            <v>4721000</v>
          </cell>
          <cell r="Q25">
            <v>4721000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 t="str">
            <v>Dep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92055000</v>
          </cell>
          <cell r="N26">
            <v>87334000</v>
          </cell>
          <cell r="O26">
            <v>82613000</v>
          </cell>
          <cell r="P26">
            <v>77893000</v>
          </cell>
          <cell r="Q26">
            <v>73172000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 t="str">
            <v>ETIRGC</v>
          </cell>
        </row>
        <row r="50">
          <cell r="F50">
            <v>1</v>
          </cell>
          <cell r="G50">
            <v>1.0306197286395309</v>
          </cell>
          <cell r="H50">
            <v>1.0592225889255595</v>
          </cell>
          <cell r="I50">
            <v>1.0949761601723509</v>
          </cell>
          <cell r="J50">
            <v>1.1402640237647081</v>
          </cell>
          <cell r="K50">
            <v>1.1933443289059364</v>
          </cell>
          <cell r="L50">
            <v>1.178309492158562</v>
          </cell>
          <cell r="M50">
            <v>1.178309492158562</v>
          </cell>
          <cell r="N50" t="str">
            <v>references have changed to include /100</v>
          </cell>
          <cell r="W50" t="str">
            <v>APRI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W52" t="str">
            <v>IPTiRG</v>
          </cell>
        </row>
        <row r="68">
          <cell r="I68">
            <v>3064426.5612861854</v>
          </cell>
          <cell r="J68">
            <v>7347934.3460373003</v>
          </cell>
          <cell r="K68">
            <v>12083623.28616352</v>
          </cell>
          <cell r="L68">
            <v>14857172.415964186</v>
          </cell>
          <cell r="M68">
            <v>0</v>
          </cell>
          <cell r="W68" t="str">
            <v>FTIRG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W94" t="str">
            <v>ETIRG</v>
          </cell>
        </row>
      </sheetData>
      <sheetData sheetId="11">
        <row r="24">
          <cell r="I24">
            <v>1081069962.9381621</v>
          </cell>
        </row>
      </sheetData>
      <sheetData sheetId="12">
        <row r="23">
          <cell r="I23">
            <v>216449274.3014439</v>
          </cell>
        </row>
        <row r="61">
          <cell r="I61">
            <v>909490</v>
          </cell>
          <cell r="J61">
            <v>1127087.5</v>
          </cell>
          <cell r="K61">
            <v>1080210.5</v>
          </cell>
          <cell r="L61">
            <v>1238394</v>
          </cell>
          <cell r="M61">
            <v>1758121.5</v>
          </cell>
          <cell r="O61" t="str">
            <v>TSR</v>
          </cell>
        </row>
      </sheetData>
      <sheetData sheetId="13">
        <row r="21">
          <cell r="I21">
            <v>3035895.4662457164</v>
          </cell>
        </row>
        <row r="66">
          <cell r="I66">
            <v>2162139.9258763241</v>
          </cell>
          <cell r="J66">
            <v>2294808.1398433195</v>
          </cell>
          <cell r="K66">
            <v>2447529.6639291369</v>
          </cell>
          <cell r="L66">
            <v>2465644.0534061994</v>
          </cell>
          <cell r="M66">
            <v>2514956.9344743234</v>
          </cell>
          <cell r="O66" t="str">
            <v>SFI</v>
          </cell>
        </row>
      </sheetData>
      <sheetData sheetId="14">
        <row r="31">
          <cell r="O31" t="str">
            <v>CxINcRA</v>
          </cell>
        </row>
        <row r="42">
          <cell r="I42">
            <v>47489624.406989835</v>
          </cell>
          <cell r="J42">
            <v>-36350368.502966657</v>
          </cell>
          <cell r="K42">
            <v>69523732.98032254</v>
          </cell>
          <cell r="L42">
            <v>254695227.39803869</v>
          </cell>
          <cell r="M42">
            <v>-1468495174.7432709</v>
          </cell>
          <cell r="O42" t="str">
            <v>LV_n</v>
          </cell>
        </row>
        <row r="51">
          <cell r="I51">
            <v>-86518.267196875327</v>
          </cell>
          <cell r="J51">
            <v>79603.888317299134</v>
          </cell>
          <cell r="K51">
            <v>-3102818.2062043068</v>
          </cell>
          <cell r="L51">
            <v>1749688.866736691</v>
          </cell>
          <cell r="M51">
            <v>0</v>
          </cell>
          <cell r="O51" t="str">
            <v>NTP</v>
          </cell>
        </row>
        <row r="66">
          <cell r="I66">
            <v>23267593.852540135</v>
          </cell>
          <cell r="J66">
            <v>9381375.603312552</v>
          </cell>
          <cell r="K66">
            <v>136600706.08803415</v>
          </cell>
          <cell r="L66">
            <v>59741050.310536981</v>
          </cell>
          <cell r="M66">
            <v>-636600000</v>
          </cell>
          <cell r="O66" t="str">
            <v>IncDiff</v>
          </cell>
        </row>
        <row r="76">
          <cell r="I76">
            <v>596179035.25493348</v>
          </cell>
          <cell r="J76">
            <v>581969521</v>
          </cell>
          <cell r="K76">
            <v>813861674.91999996</v>
          </cell>
          <cell r="L76">
            <v>793404151.04092157</v>
          </cell>
          <cell r="M76">
            <v>0</v>
          </cell>
          <cell r="O76" t="str">
            <v>AC _x</v>
          </cell>
        </row>
      </sheetData>
      <sheetData sheetId="15">
        <row r="19">
          <cell r="K19">
            <v>65410.186028156641</v>
          </cell>
        </row>
      </sheetData>
      <sheetData sheetId="16">
        <row r="27">
          <cell r="I27">
            <v>9899500</v>
          </cell>
          <cell r="J27">
            <v>11432500</v>
          </cell>
          <cell r="K27">
            <v>6650000</v>
          </cell>
          <cell r="L27">
            <v>37562100</v>
          </cell>
          <cell r="M27">
            <v>-155984100</v>
          </cell>
          <cell r="O27" t="str">
            <v>LVGC</v>
          </cell>
        </row>
        <row r="56">
          <cell r="I56">
            <v>1505000</v>
          </cell>
          <cell r="J56">
            <v>0</v>
          </cell>
          <cell r="K56">
            <v>-3500000</v>
          </cell>
          <cell r="L56">
            <v>16100000</v>
          </cell>
          <cell r="M56">
            <v>-46305000</v>
          </cell>
          <cell r="O56" t="str">
            <v>LVGC_TE</v>
          </cell>
        </row>
        <row r="71">
          <cell r="I71">
            <v>1260000</v>
          </cell>
          <cell r="J71">
            <v>0</v>
          </cell>
          <cell r="K71">
            <v>0</v>
          </cell>
          <cell r="L71">
            <v>0</v>
          </cell>
          <cell r="M71">
            <v>-1260000</v>
          </cell>
          <cell r="O71" t="str">
            <v>LVGC_LDN</v>
          </cell>
        </row>
        <row r="86">
          <cell r="I86">
            <v>1575000</v>
          </cell>
          <cell r="J86">
            <v>787500</v>
          </cell>
          <cell r="K86">
            <v>0</v>
          </cell>
          <cell r="L86">
            <v>14875000</v>
          </cell>
          <cell r="M86">
            <v>-17237500</v>
          </cell>
          <cell r="O86" t="str">
            <v>LVGC_Swal</v>
          </cell>
        </row>
        <row r="101">
          <cell r="I101">
            <v>117000</v>
          </cell>
          <cell r="J101">
            <v>0</v>
          </cell>
          <cell r="K101">
            <v>585000</v>
          </cell>
          <cell r="L101">
            <v>9839700</v>
          </cell>
          <cell r="M101">
            <v>-10541700</v>
          </cell>
          <cell r="O101" t="str">
            <v>LVGC_E_H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O116" t="str">
            <v>LVGC_WM</v>
          </cell>
        </row>
        <row r="131">
          <cell r="I131">
            <v>0</v>
          </cell>
          <cell r="J131">
            <v>145000</v>
          </cell>
          <cell r="K131">
            <v>7395000</v>
          </cell>
          <cell r="L131">
            <v>2627400</v>
          </cell>
          <cell r="M131">
            <v>-10167400</v>
          </cell>
          <cell r="O131" t="str">
            <v>LVGC_EM</v>
          </cell>
        </row>
        <row r="146">
          <cell r="I146">
            <v>3955000</v>
          </cell>
          <cell r="J146">
            <v>-945000</v>
          </cell>
          <cell r="K146">
            <v>2170000</v>
          </cell>
          <cell r="L146">
            <v>6370000</v>
          </cell>
          <cell r="M146">
            <v>-23590000</v>
          </cell>
          <cell r="O146" t="str">
            <v>LVGC_NWNW</v>
          </cell>
        </row>
        <row r="161">
          <cell r="I161">
            <v>612500</v>
          </cell>
          <cell r="J161">
            <v>8732500</v>
          </cell>
          <cell r="K161">
            <v>0</v>
          </cell>
          <cell r="L161">
            <v>-5250000</v>
          </cell>
          <cell r="M161">
            <v>-13545000</v>
          </cell>
          <cell r="O161" t="str">
            <v>LVGC_YL</v>
          </cell>
        </row>
        <row r="176">
          <cell r="I176">
            <v>875000</v>
          </cell>
          <cell r="J176">
            <v>875000</v>
          </cell>
          <cell r="K176">
            <v>0</v>
          </cell>
          <cell r="L176">
            <v>0</v>
          </cell>
          <cell r="M176">
            <v>-1750000</v>
          </cell>
          <cell r="O176" t="str">
            <v>LVGC_NE</v>
          </cell>
        </row>
      </sheetData>
      <sheetData sheetId="17">
        <row r="27">
          <cell r="I27">
            <v>90375880.497438982</v>
          </cell>
          <cell r="J27">
            <v>5121579.8647082318</v>
          </cell>
          <cell r="K27">
            <v>62495792.941631794</v>
          </cell>
          <cell r="L27">
            <v>145806665.93062162</v>
          </cell>
          <cell r="M27">
            <v>-408296819.23440063</v>
          </cell>
          <cell r="O27" t="str">
            <v>LVZS</v>
          </cell>
        </row>
        <row r="40">
          <cell r="I40">
            <v>6793.7207943925232</v>
          </cell>
          <cell r="J40">
            <v>7325.9549549549547</v>
          </cell>
          <cell r="K40">
            <v>7271.2511822726656</v>
          </cell>
          <cell r="L40">
            <v>7110.693246541904</v>
          </cell>
          <cell r="M40">
            <v>0</v>
          </cell>
          <cell r="O40" t="str">
            <v>ZDEM_SSW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O51" t="str">
            <v>LVZS_SSW</v>
          </cell>
        </row>
        <row r="65">
          <cell r="I65">
            <v>2485.5239579275417</v>
          </cell>
          <cell r="J65">
            <v>2641.5825471698113</v>
          </cell>
          <cell r="K65">
            <v>2452.8980213089799</v>
          </cell>
          <cell r="L65">
            <v>2346.1682834247154</v>
          </cell>
          <cell r="M65">
            <v>0</v>
          </cell>
          <cell r="O65" t="str">
            <v>ZDEM_TE</v>
          </cell>
        </row>
        <row r="76">
          <cell r="I76">
            <v>28173322.945072051</v>
          </cell>
          <cell r="J76">
            <v>-10924101.24695887</v>
          </cell>
          <cell r="K76">
            <v>13207916.81025823</v>
          </cell>
          <cell r="L76">
            <v>120591081.65189855</v>
          </cell>
          <cell r="M76">
            <v>-214048220.16026995</v>
          </cell>
          <cell r="O76" t="str">
            <v>LVZS_TE</v>
          </cell>
        </row>
        <row r="90">
          <cell r="I90">
            <v>9871.0138204310424</v>
          </cell>
          <cell r="J90">
            <v>10302.365397923875</v>
          </cell>
          <cell r="K90">
            <v>10281.482891566266</v>
          </cell>
          <cell r="L90">
            <v>9873.1259553349864</v>
          </cell>
          <cell r="M90">
            <v>0</v>
          </cell>
          <cell r="O90" t="str">
            <v>ZDEM_LDN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O101" t="str">
            <v>LVZS_LDN</v>
          </cell>
        </row>
        <row r="115">
          <cell r="I115">
            <v>2110.6265060240967</v>
          </cell>
          <cell r="J115">
            <v>2034.6272991287512</v>
          </cell>
          <cell r="K115">
            <v>2119.4408493427704</v>
          </cell>
          <cell r="L115">
            <v>2181.0667600373481</v>
          </cell>
          <cell r="M115">
            <v>0</v>
          </cell>
          <cell r="O115" t="str">
            <v>ZDEM_Swal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O126" t="str">
            <v>LVZS_Swal</v>
          </cell>
        </row>
        <row r="140">
          <cell r="I140">
            <v>8199.9073880162887</v>
          </cell>
          <cell r="J140">
            <v>8473.2499380728259</v>
          </cell>
          <cell r="K140">
            <v>8030.4014294222752</v>
          </cell>
          <cell r="L140">
            <v>7894.1026904130349</v>
          </cell>
          <cell r="M140">
            <v>0</v>
          </cell>
          <cell r="O140" t="str">
            <v>ZDEM_E_H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40621016.066691957</v>
          </cell>
          <cell r="M151">
            <v>-40621016.066691957</v>
          </cell>
          <cell r="O151" t="str">
            <v>LVZS_E_H</v>
          </cell>
        </row>
        <row r="165">
          <cell r="I165">
            <v>7416.2902845155368</v>
          </cell>
          <cell r="J165">
            <v>7222.9545026248488</v>
          </cell>
          <cell r="K165">
            <v>7010.3965351299321</v>
          </cell>
          <cell r="L165">
            <v>7154.0741945019208</v>
          </cell>
          <cell r="M165">
            <v>0</v>
          </cell>
          <cell r="O165" t="str">
            <v>ZDEM_WM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 t="str">
            <v>LVZS_WM</v>
          </cell>
        </row>
        <row r="190">
          <cell r="I190">
            <v>521.39037433155079</v>
          </cell>
          <cell r="J190">
            <v>408.23856858846921</v>
          </cell>
          <cell r="K190">
            <v>527.39240506329111</v>
          </cell>
          <cell r="L190">
            <v>532.531914893617</v>
          </cell>
          <cell r="M190">
            <v>0</v>
          </cell>
          <cell r="O190" t="str">
            <v>ZDEM_EM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1696604.2553191576</v>
          </cell>
          <cell r="M201">
            <v>-1696604.2553191576</v>
          </cell>
          <cell r="O201" t="str">
            <v>LVZS_EM</v>
          </cell>
        </row>
        <row r="215">
          <cell r="I215">
            <v>8278.3631379715443</v>
          </cell>
          <cell r="J215">
            <v>8161.28384115884</v>
          </cell>
          <cell r="K215">
            <v>7594.2647844334224</v>
          </cell>
          <cell r="L215">
            <v>7764.5706214689262</v>
          </cell>
          <cell r="M215">
            <v>0</v>
          </cell>
          <cell r="O215" t="str">
            <v>ZDEM_NWNW</v>
          </cell>
        </row>
        <row r="226">
          <cell r="I226">
            <v>-367500</v>
          </cell>
          <cell r="J226">
            <v>3397598.3391608996</v>
          </cell>
          <cell r="K226">
            <v>30818500.478084426</v>
          </cell>
          <cell r="L226">
            <v>-331056.44436395098</v>
          </cell>
          <cell r="M226">
            <v>-33517542.372881375</v>
          </cell>
          <cell r="O226" t="str">
            <v>LVZS_NWNW</v>
          </cell>
        </row>
        <row r="240">
          <cell r="I240">
            <v>5217.5652739391962</v>
          </cell>
          <cell r="J240">
            <v>5427.4873096446699</v>
          </cell>
          <cell r="K240">
            <v>5362.8656340057642</v>
          </cell>
          <cell r="L240">
            <v>5365.8052475979312</v>
          </cell>
          <cell r="M240">
            <v>0</v>
          </cell>
          <cell r="O240" t="str">
            <v>ZDEM_YL</v>
          </cell>
        </row>
        <row r="251">
          <cell r="I251">
            <v>42170430.824256331</v>
          </cell>
          <cell r="J251">
            <v>20585457.500616778</v>
          </cell>
          <cell r="K251">
            <v>3963517.294723406</v>
          </cell>
          <cell r="L251">
            <v>-21275772.951451689</v>
          </cell>
          <cell r="M251">
            <v>-84433632.668144822</v>
          </cell>
          <cell r="O251" t="str">
            <v>LVZS_YL</v>
          </cell>
        </row>
        <row r="265">
          <cell r="I265">
            <v>2720.0921658986176</v>
          </cell>
          <cell r="J265">
            <v>2833.2392452830186</v>
          </cell>
          <cell r="K265">
            <v>2594.4252082578773</v>
          </cell>
          <cell r="L265">
            <v>2546.1560255387071</v>
          </cell>
          <cell r="M265">
            <v>0</v>
          </cell>
          <cell r="O265" t="str">
            <v>ZDEM_NE</v>
          </cell>
        </row>
        <row r="276">
          <cell r="I276">
            <v>20399626.728110593</v>
          </cell>
          <cell r="J276">
            <v>-7937374.728110576</v>
          </cell>
          <cell r="K276">
            <v>14505858.358565735</v>
          </cell>
          <cell r="L276">
            <v>4504793.3525276231</v>
          </cell>
          <cell r="M276">
            <v>-33979803.711093374</v>
          </cell>
          <cell r="O276" t="str">
            <v>LVZS_NE</v>
          </cell>
        </row>
      </sheetData>
      <sheetData sheetId="18">
        <row r="27">
          <cell r="I27">
            <v>-59386755.739674352</v>
          </cell>
          <cell r="J27">
            <v>-68400163.021866187</v>
          </cell>
          <cell r="K27">
            <v>-59219393.294642583</v>
          </cell>
          <cell r="L27">
            <v>-54186732.434946664</v>
          </cell>
          <cell r="M27">
            <v>122025744.49112979</v>
          </cell>
          <cell r="O27" t="str">
            <v>LVZD</v>
          </cell>
        </row>
        <row r="43">
          <cell r="I43">
            <v>-1887300</v>
          </cell>
          <cell r="J43">
            <v>1887300</v>
          </cell>
          <cell r="K43">
            <v>0</v>
          </cell>
          <cell r="L43">
            <v>0</v>
          </cell>
          <cell r="M43">
            <v>0</v>
          </cell>
          <cell r="O43" t="str">
            <v>LVZD_SSW</v>
          </cell>
        </row>
        <row r="60"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O60" t="str">
            <v>LVZD_TE</v>
          </cell>
        </row>
        <row r="77">
          <cell r="I77">
            <v>-41407200</v>
          </cell>
          <cell r="J77">
            <v>-46364400</v>
          </cell>
          <cell r="K77">
            <v>-35283600</v>
          </cell>
          <cell r="L77">
            <v>-24494400</v>
          </cell>
          <cell r="M77">
            <v>-28576800</v>
          </cell>
          <cell r="O77" t="str">
            <v>LVZD_LDN</v>
          </cell>
        </row>
        <row r="94">
          <cell r="I94">
            <v>-7091902.4096385473</v>
          </cell>
          <cell r="J94">
            <v>-13397481.520661542</v>
          </cell>
          <cell r="K94">
            <v>1649955.7199866418</v>
          </cell>
          <cell r="L94">
            <v>-15899316.280816341</v>
          </cell>
          <cell r="M94">
            <v>72344944.491129786</v>
          </cell>
          <cell r="O94" t="str">
            <v>LVZD_Swal</v>
          </cell>
        </row>
        <row r="111">
          <cell r="I111">
            <v>-6109120.7097149482</v>
          </cell>
          <cell r="J111">
            <v>-5804005.3740105983</v>
          </cell>
          <cell r="K111">
            <v>-9937348.9013846368</v>
          </cell>
          <cell r="L111">
            <v>-8057025.0148898158</v>
          </cell>
          <cell r="M111">
            <v>4322500</v>
          </cell>
          <cell r="O111" t="str">
            <v>LVZD_E_H</v>
          </cell>
        </row>
        <row r="128">
          <cell r="I128">
            <v>-2708600</v>
          </cell>
          <cell r="J128">
            <v>-3269000</v>
          </cell>
          <cell r="K128">
            <v>-2054800</v>
          </cell>
          <cell r="L128">
            <v>-747200</v>
          </cell>
          <cell r="M128">
            <v>-1307600</v>
          </cell>
          <cell r="O128" t="str">
            <v>LVZD_WM</v>
          </cell>
        </row>
        <row r="145">
          <cell r="I145">
            <v>-182632.62032085977</v>
          </cell>
          <cell r="J145">
            <v>-1452576.1271940505</v>
          </cell>
          <cell r="K145">
            <v>-13593600.113244582</v>
          </cell>
          <cell r="L145">
            <v>-4988791.1392405089</v>
          </cell>
          <cell r="M145">
            <v>75242700</v>
          </cell>
          <cell r="O145" t="str">
            <v>LVZD_EM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O162" t="str">
            <v>LVZD_NWNW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O179" t="str">
            <v>LVZD_YL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 t="str">
            <v>LVZD_NE</v>
          </cell>
        </row>
      </sheetData>
      <sheetData sheetId="19"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-1026240000</v>
          </cell>
          <cell r="O25" t="str">
            <v>LVST</v>
          </cell>
        </row>
      </sheetData>
      <sheetData sheetId="20">
        <row r="31">
          <cell r="I31">
            <v>-1245906</v>
          </cell>
          <cell r="J31">
            <v>-2948713</v>
          </cell>
          <cell r="K31">
            <v>-2139670.95817223</v>
          </cell>
          <cell r="L31">
            <v>-4106967.8099999987</v>
          </cell>
          <cell r="M31">
            <v>0</v>
          </cell>
          <cell r="O31" t="str">
            <v>DIS</v>
          </cell>
        </row>
        <row r="45">
          <cell r="I45">
            <v>0</v>
          </cell>
          <cell r="J45">
            <v>-128657</v>
          </cell>
          <cell r="K45">
            <v>-1139.4400000000023</v>
          </cell>
          <cell r="L45">
            <v>150221</v>
          </cell>
          <cell r="M45">
            <v>0</v>
          </cell>
          <cell r="O45" t="str">
            <v>TS</v>
          </cell>
        </row>
        <row r="56">
          <cell r="I56">
            <v>766483.31212064566</v>
          </cell>
          <cell r="O56" t="str">
            <v>ER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O65" t="str">
            <v>LC</v>
          </cell>
        </row>
        <row r="85">
          <cell r="I85">
            <v>5426952.5171400001</v>
          </cell>
          <cell r="J85">
            <v>1041020.9949326275</v>
          </cell>
          <cell r="K85">
            <v>14624434.254715964</v>
          </cell>
          <cell r="L85">
            <v>-46757340.755515814</v>
          </cell>
          <cell r="M85">
            <v>12354266.664655447</v>
          </cell>
          <cell r="O85" t="str">
            <v>Kt</v>
          </cell>
        </row>
      </sheetData>
      <sheetData sheetId="21" refreshError="1"/>
      <sheetData sheetId="22">
        <row r="37">
          <cell r="I37">
            <v>-0.9933265359999951</v>
          </cell>
          <cell r="J37">
            <v>-15</v>
          </cell>
          <cell r="K37">
            <v>15</v>
          </cell>
          <cell r="L37">
            <v>15</v>
          </cell>
          <cell r="M37">
            <v>0</v>
          </cell>
          <cell r="O37" t="str">
            <v>IncPayExt</v>
          </cell>
        </row>
        <row r="54">
          <cell r="I54">
            <v>449.96663267999998</v>
          </cell>
          <cell r="J54">
            <v>826.62200000000007</v>
          </cell>
          <cell r="K54">
            <v>415.50200000000007</v>
          </cell>
          <cell r="L54">
            <v>280.19306000000006</v>
          </cell>
          <cell r="M54">
            <v>0</v>
          </cell>
          <cell r="O54" t="str">
            <v>IBC</v>
          </cell>
        </row>
      </sheetData>
      <sheetData sheetId="23">
        <row r="38">
          <cell r="I38">
            <v>62.773117066885831</v>
          </cell>
          <cell r="J38">
            <v>71.967702703616865</v>
          </cell>
          <cell r="K38">
            <v>70.033356252340496</v>
          </cell>
          <cell r="L38">
            <v>72.025759182793308</v>
          </cell>
          <cell r="M38">
            <v>2.8949363810723807</v>
          </cell>
          <cell r="O38" t="str">
            <v>CSOC</v>
          </cell>
        </row>
        <row r="74">
          <cell r="I74">
            <v>9.746373605885589</v>
          </cell>
          <cell r="J74">
            <v>12.453166201045278</v>
          </cell>
          <cell r="K74">
            <v>10.581493333551695</v>
          </cell>
          <cell r="L74">
            <v>18.390392455310305</v>
          </cell>
          <cell r="M74">
            <v>1.6749999999999998</v>
          </cell>
          <cell r="O74" t="str">
            <v>ASCOCE</v>
          </cell>
        </row>
        <row r="137">
          <cell r="I137">
            <v>-6.2438746167947277E-2</v>
          </cell>
          <cell r="J137">
            <v>-1.6099521423232908</v>
          </cell>
          <cell r="K137">
            <v>-0.12874177361927153</v>
          </cell>
          <cell r="L137">
            <v>-0.12859840785040647</v>
          </cell>
          <cell r="M137">
            <v>0</v>
          </cell>
          <cell r="O137" t="str">
            <v>IncPayInt</v>
          </cell>
        </row>
        <row r="153">
          <cell r="I153">
            <v>50.806894022735626</v>
          </cell>
          <cell r="J153">
            <v>29.418811881188141</v>
          </cell>
          <cell r="K153">
            <v>28.998267326732677</v>
          </cell>
          <cell r="L153">
            <v>27.454611294462786</v>
          </cell>
          <cell r="M153">
            <v>23</v>
          </cell>
          <cell r="O153" t="str">
            <v>NC</v>
          </cell>
        </row>
        <row r="161">
          <cell r="K161">
            <v>1.5629999999999999</v>
          </cell>
          <cell r="L161">
            <v>1.46471153</v>
          </cell>
          <cell r="M161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 "/>
      <sheetName val="E3 - BCF"/>
      <sheetName val="E4 - Losses Snapshot"/>
      <sheetName val="E5 - Smart Metering"/>
      <sheetName val="E6 - Innovative Solutions"/>
      <sheetName val="E7 - LCTs"/>
      <sheetName val="E8 - IRM"/>
    </sheetNames>
    <sheetDataSet>
      <sheetData sheetId="0"/>
      <sheetData sheetId="1"/>
      <sheetData sheetId="2"/>
      <sheetData sheetId="3">
        <row r="18">
          <cell r="AI18">
            <v>7.7510000000000003</v>
          </cell>
        </row>
        <row r="23">
          <cell r="AI23">
            <v>7.8449999999999998</v>
          </cell>
        </row>
        <row r="30">
          <cell r="AI30">
            <v>0</v>
          </cell>
        </row>
        <row r="35">
          <cell r="AI35">
            <v>0</v>
          </cell>
        </row>
        <row r="46">
          <cell r="R46">
            <v>0.39637007455639495</v>
          </cell>
        </row>
        <row r="54">
          <cell r="D54" t="str">
            <v>Peak District</v>
          </cell>
          <cell r="O54">
            <v>0.48100000000000004</v>
          </cell>
          <cell r="T54">
            <v>0.57500000000000007</v>
          </cell>
          <cell r="Y54">
            <v>1.803117858820865E-2</v>
          </cell>
        </row>
        <row r="55">
          <cell r="D55" t="str">
            <v>Yorkshire Dales</v>
          </cell>
          <cell r="O55">
            <v>0</v>
          </cell>
          <cell r="T55">
            <v>0</v>
          </cell>
          <cell r="Y55">
            <v>0</v>
          </cell>
        </row>
        <row r="56">
          <cell r="D56" t="str">
            <v>Nidderdale</v>
          </cell>
          <cell r="O56">
            <v>5</v>
          </cell>
          <cell r="T56">
            <v>5</v>
          </cell>
          <cell r="Y56">
            <v>0.10052517398982823</v>
          </cell>
        </row>
        <row r="57">
          <cell r="D57" t="str">
            <v>Lincolnshire Wolds</v>
          </cell>
          <cell r="O57">
            <v>2.27</v>
          </cell>
          <cell r="T57">
            <v>2.27</v>
          </cell>
          <cell r="Y57">
            <v>0.27781372197835807</v>
          </cell>
        </row>
      </sheetData>
      <sheetData sheetId="4">
        <row r="22">
          <cell r="AC22">
            <v>1576581</v>
          </cell>
          <cell r="AD22">
            <v>1558529</v>
          </cell>
          <cell r="AE22">
            <v>1425357</v>
          </cell>
          <cell r="AF22">
            <v>1398926</v>
          </cell>
          <cell r="AG22">
            <v>1362751</v>
          </cell>
          <cell r="AH22">
            <v>1145692</v>
          </cell>
        </row>
        <row r="23">
          <cell r="AC23">
            <v>31250</v>
          </cell>
          <cell r="AD23">
            <v>33788</v>
          </cell>
          <cell r="AE23">
            <v>51905</v>
          </cell>
          <cell r="AF23">
            <v>42951</v>
          </cell>
          <cell r="AG23">
            <v>28113</v>
          </cell>
          <cell r="AH23">
            <v>18732</v>
          </cell>
        </row>
        <row r="28">
          <cell r="AC28">
            <v>9089</v>
          </cell>
          <cell r="AD28">
            <v>12824.92220155</v>
          </cell>
          <cell r="AE28">
            <v>16400.713275450005</v>
          </cell>
          <cell r="AF28">
            <v>17280.803275450005</v>
          </cell>
          <cell r="AG28">
            <v>17816.803275450005</v>
          </cell>
          <cell r="AH28">
            <v>18304.153275450004</v>
          </cell>
        </row>
        <row r="29">
          <cell r="AC29">
            <v>47</v>
          </cell>
          <cell r="AD29">
            <v>96.84</v>
          </cell>
          <cell r="AE29">
            <v>35.586999999999996</v>
          </cell>
          <cell r="AF29">
            <v>97.97999999999999</v>
          </cell>
          <cell r="AG29">
            <v>79.105000000000004</v>
          </cell>
          <cell r="AH29">
            <v>84.49</v>
          </cell>
        </row>
      </sheetData>
      <sheetData sheetId="5">
        <row r="8">
          <cell r="AC8">
            <v>28807.022312067074</v>
          </cell>
          <cell r="AD8">
            <v>27485.574090979091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7 - LCTs"/>
      <sheetName val="E8 - IRM"/>
    </sheetNames>
    <sheetDataSet>
      <sheetData sheetId="0"/>
      <sheetData sheetId="1"/>
      <sheetData sheetId="2"/>
      <sheetData sheetId="3">
        <row r="18">
          <cell r="AI18">
            <v>4.6558569999999992</v>
          </cell>
        </row>
        <row r="23">
          <cell r="AI23">
            <v>5.0293909999999995</v>
          </cell>
        </row>
        <row r="30">
          <cell r="AI30">
            <v>0</v>
          </cell>
        </row>
        <row r="35">
          <cell r="AI35">
            <v>0</v>
          </cell>
        </row>
        <row r="46">
          <cell r="R46">
            <v>0.69219999999999993</v>
          </cell>
        </row>
        <row r="54">
          <cell r="D54" t="str">
            <v>Cannock Chase</v>
          </cell>
          <cell r="O54">
            <v>5.2671999999999997E-2</v>
          </cell>
          <cell r="T54">
            <v>1.5997999999999998E-2</v>
          </cell>
          <cell r="Y54">
            <v>-7.7299999999999994E-2</v>
          </cell>
        </row>
        <row r="55">
          <cell r="D55" t="str">
            <v>Cotswolds (WMID)</v>
          </cell>
          <cell r="O55">
            <v>0.75934999999999997</v>
          </cell>
          <cell r="T55">
            <v>1.1001960000000002</v>
          </cell>
          <cell r="Y55">
            <v>6.7199999999999996E-2</v>
          </cell>
        </row>
        <row r="56">
          <cell r="D56" t="str">
            <v>Malvern Hills</v>
          </cell>
          <cell r="O56">
            <v>1.826298</v>
          </cell>
          <cell r="T56">
            <v>1.1178349999999999</v>
          </cell>
          <cell r="Y56">
            <v>7.0900000000000005E-2</v>
          </cell>
        </row>
        <row r="57">
          <cell r="D57" t="str">
            <v>Peak District NP (WMID)</v>
          </cell>
          <cell r="O57">
            <v>0.64147799999999999</v>
          </cell>
          <cell r="T57">
            <v>0.82773499999999989</v>
          </cell>
          <cell r="Y57">
            <v>0.27110000000000001</v>
          </cell>
        </row>
        <row r="58">
          <cell r="D58" t="str">
            <v>Wye Valley (WMID)</v>
          </cell>
          <cell r="O58">
            <v>0</v>
          </cell>
          <cell r="T58">
            <v>0</v>
          </cell>
          <cell r="Y58">
            <v>0.31590000000000001</v>
          </cell>
        </row>
        <row r="59">
          <cell r="D59" t="str">
            <v>Shropshire Hills</v>
          </cell>
          <cell r="O59">
            <v>1.3760590000000001</v>
          </cell>
          <cell r="T59">
            <v>1.9676269999999998</v>
          </cell>
          <cell r="Y59">
            <v>4.41E-2</v>
          </cell>
        </row>
      </sheetData>
      <sheetData sheetId="4">
        <row r="22">
          <cell r="AC22">
            <v>1002336.5789999993</v>
          </cell>
          <cell r="AD22">
            <v>1002336.5789999993</v>
          </cell>
          <cell r="AE22">
            <v>990414.57899999933</v>
          </cell>
          <cell r="AF22">
            <v>918008.22899999935</v>
          </cell>
          <cell r="AG22">
            <v>877755.23399999982</v>
          </cell>
          <cell r="AH22">
            <v>865392</v>
          </cell>
        </row>
        <row r="23">
          <cell r="AC23">
            <v>27126.460000000003</v>
          </cell>
          <cell r="AD23">
            <v>26180</v>
          </cell>
          <cell r="AE23">
            <v>19073</v>
          </cell>
          <cell r="AF23">
            <v>11382</v>
          </cell>
          <cell r="AG23">
            <v>19717</v>
          </cell>
          <cell r="AH23">
            <v>8392</v>
          </cell>
        </row>
        <row r="28">
          <cell r="AC28">
            <v>13183.55</v>
          </cell>
          <cell r="AD28">
            <v>13815</v>
          </cell>
          <cell r="AE28">
            <v>14658</v>
          </cell>
          <cell r="AF28">
            <v>17537</v>
          </cell>
          <cell r="AG28">
            <v>19464</v>
          </cell>
          <cell r="AH28">
            <v>20866</v>
          </cell>
        </row>
        <row r="29">
          <cell r="AC29">
            <v>13.5</v>
          </cell>
          <cell r="AD29">
            <v>130</v>
          </cell>
          <cell r="AE29">
            <v>54</v>
          </cell>
          <cell r="AF29">
            <v>94.660881370217623</v>
          </cell>
          <cell r="AG29">
            <v>62</v>
          </cell>
          <cell r="AH29">
            <v>163.57999999999998</v>
          </cell>
        </row>
      </sheetData>
      <sheetData sheetId="5">
        <row r="8">
          <cell r="AC8">
            <v>29722.899999999998</v>
          </cell>
          <cell r="AD8">
            <v>30370.84493629889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7 - LCTs"/>
      <sheetName val="E8 - IRM"/>
    </sheetNames>
    <sheetDataSet>
      <sheetData sheetId="0"/>
      <sheetData sheetId="1"/>
      <sheetData sheetId="2"/>
      <sheetData sheetId="3">
        <row r="18">
          <cell r="AI18">
            <v>4.1606329999999989</v>
          </cell>
        </row>
        <row r="23">
          <cell r="AI23">
            <v>0</v>
          </cell>
        </row>
        <row r="30">
          <cell r="AI30">
            <v>0</v>
          </cell>
        </row>
        <row r="35">
          <cell r="AI35">
            <v>0</v>
          </cell>
        </row>
        <row r="46">
          <cell r="R46">
            <v>1.67E-2</v>
          </cell>
        </row>
        <row r="54">
          <cell r="D54" t="str">
            <v>Lincolnshire Wolds</v>
          </cell>
          <cell r="O54">
            <v>0</v>
          </cell>
          <cell r="T54">
            <v>0</v>
          </cell>
          <cell r="Y54">
            <v>-9.7999999999999997E-3</v>
          </cell>
        </row>
        <row r="55">
          <cell r="D55" t="str">
            <v>Peak District NP (EMID)</v>
          </cell>
          <cell r="O55">
            <v>4.1606329999999989</v>
          </cell>
          <cell r="T55">
            <v>0</v>
          </cell>
          <cell r="Y55">
            <v>2.6599999999999999E-2</v>
          </cell>
        </row>
      </sheetData>
      <sheetData sheetId="4">
        <row r="22">
          <cell r="AC22">
            <v>893403.84952959989</v>
          </cell>
          <cell r="AD22">
            <v>892880.68952959985</v>
          </cell>
          <cell r="AE22">
            <v>874460.60952959978</v>
          </cell>
          <cell r="AF22">
            <v>794256.84952959977</v>
          </cell>
          <cell r="AG22">
            <v>770711.49799999991</v>
          </cell>
          <cell r="AH22">
            <v>711036</v>
          </cell>
        </row>
        <row r="23">
          <cell r="AC23">
            <v>24055.539999999997</v>
          </cell>
          <cell r="AD23">
            <v>9348</v>
          </cell>
          <cell r="AE23">
            <v>21692</v>
          </cell>
          <cell r="AF23">
            <v>10110</v>
          </cell>
          <cell r="AG23">
            <v>9303</v>
          </cell>
          <cell r="AH23">
            <v>7255</v>
          </cell>
        </row>
        <row r="28">
          <cell r="AC28">
            <v>11690.45</v>
          </cell>
          <cell r="AD28">
            <v>12090.45</v>
          </cell>
          <cell r="AE28">
            <v>13489</v>
          </cell>
          <cell r="AF28">
            <v>15684</v>
          </cell>
          <cell r="AG28">
            <v>16952</v>
          </cell>
          <cell r="AH28">
            <v>18231</v>
          </cell>
        </row>
        <row r="29">
          <cell r="AC29">
            <v>11.4</v>
          </cell>
          <cell r="AD29">
            <v>90</v>
          </cell>
          <cell r="AE29">
            <v>41.7</v>
          </cell>
          <cell r="AF29">
            <v>43.52911862978236</v>
          </cell>
          <cell r="AG29">
            <v>14.14</v>
          </cell>
          <cell r="AH29">
            <v>45.17</v>
          </cell>
        </row>
      </sheetData>
      <sheetData sheetId="5">
        <row r="8">
          <cell r="AC8">
            <v>30172.149999999998</v>
          </cell>
          <cell r="AD8">
            <v>28893.132078587954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7 - LCTs"/>
      <sheetName val="E8 - IRM"/>
    </sheetNames>
    <sheetDataSet>
      <sheetData sheetId="0"/>
      <sheetData sheetId="1"/>
      <sheetData sheetId="2"/>
      <sheetData sheetId="3">
        <row r="18">
          <cell r="AI18">
            <v>0</v>
          </cell>
        </row>
        <row r="23">
          <cell r="AI23">
            <v>0</v>
          </cell>
        </row>
        <row r="30">
          <cell r="AI30">
            <v>0</v>
          </cell>
        </row>
        <row r="35">
          <cell r="AI35">
            <v>0</v>
          </cell>
        </row>
        <row r="46">
          <cell r="R46">
            <v>0</v>
          </cell>
        </row>
        <row r="54">
          <cell r="D54" t="str">
            <v>Brecon Beacons NP</v>
          </cell>
          <cell r="O54">
            <v>0</v>
          </cell>
          <cell r="T54">
            <v>0</v>
          </cell>
          <cell r="Y54">
            <v>0</v>
          </cell>
        </row>
        <row r="55">
          <cell r="D55" t="str">
            <v>Gower</v>
          </cell>
          <cell r="O55">
            <v>0</v>
          </cell>
          <cell r="T55">
            <v>0</v>
          </cell>
          <cell r="Y55">
            <v>0</v>
          </cell>
        </row>
        <row r="56">
          <cell r="D56" t="str">
            <v>Pembrokeshire Coast NP</v>
          </cell>
          <cell r="O56">
            <v>0</v>
          </cell>
          <cell r="T56">
            <v>0</v>
          </cell>
          <cell r="Y56">
            <v>0</v>
          </cell>
        </row>
        <row r="57">
          <cell r="D57" t="str">
            <v>Wye Valley (SWALES)</v>
          </cell>
          <cell r="O57">
            <v>0</v>
          </cell>
          <cell r="T57">
            <v>0</v>
          </cell>
          <cell r="Y57">
            <v>0</v>
          </cell>
        </row>
      </sheetData>
      <sheetData sheetId="4">
        <row r="22">
          <cell r="AC22">
            <v>144954.28</v>
          </cell>
          <cell r="AD22">
            <v>144954.28</v>
          </cell>
          <cell r="AE22">
            <v>144954.28</v>
          </cell>
          <cell r="AF22">
            <v>144156.06823500001</v>
          </cell>
          <cell r="AG22">
            <v>143999.39223500001</v>
          </cell>
          <cell r="AH22">
            <v>144974</v>
          </cell>
        </row>
        <row r="23">
          <cell r="AC23">
            <v>730</v>
          </cell>
          <cell r="AD23">
            <v>304</v>
          </cell>
          <cell r="AE23">
            <v>1850</v>
          </cell>
          <cell r="AF23">
            <v>0</v>
          </cell>
          <cell r="AG23">
            <v>0</v>
          </cell>
          <cell r="AH23">
            <v>938</v>
          </cell>
        </row>
        <row r="28">
          <cell r="AC28">
            <v>13818</v>
          </cell>
          <cell r="AD28">
            <v>14154</v>
          </cell>
          <cell r="AE28">
            <v>15333</v>
          </cell>
          <cell r="AF28">
            <v>15597</v>
          </cell>
          <cell r="AG28">
            <v>16227</v>
          </cell>
          <cell r="AH28">
            <v>16632</v>
          </cell>
        </row>
        <row r="29">
          <cell r="AC29">
            <v>84.7</v>
          </cell>
          <cell r="AD29">
            <v>85</v>
          </cell>
          <cell r="AE29">
            <v>17</v>
          </cell>
          <cell r="AF29">
            <v>41.83</v>
          </cell>
          <cell r="AG29">
            <v>141.41999999999999</v>
          </cell>
          <cell r="AH29">
            <v>88.35</v>
          </cell>
        </row>
      </sheetData>
      <sheetData sheetId="5">
        <row r="8">
          <cell r="AC8">
            <v>18330.133000000002</v>
          </cell>
          <cell r="AD8">
            <v>17688.684396696062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7 - LCTs"/>
      <sheetName val="E8 - IRM"/>
    </sheetNames>
    <sheetDataSet>
      <sheetData sheetId="0"/>
      <sheetData sheetId="1"/>
      <sheetData sheetId="2"/>
      <sheetData sheetId="3">
        <row r="18">
          <cell r="AI18">
            <v>0</v>
          </cell>
        </row>
        <row r="23">
          <cell r="AI23">
            <v>0</v>
          </cell>
        </row>
        <row r="30">
          <cell r="AI30">
            <v>0</v>
          </cell>
        </row>
        <row r="35">
          <cell r="AI35">
            <v>0</v>
          </cell>
        </row>
        <row r="46">
          <cell r="R46">
            <v>5.3000000000000005E-2</v>
          </cell>
        </row>
        <row r="54">
          <cell r="D54" t="str">
            <v>Blackdown</v>
          </cell>
          <cell r="O54">
            <v>0</v>
          </cell>
          <cell r="T54">
            <v>0</v>
          </cell>
          <cell r="Y54">
            <v>0</v>
          </cell>
        </row>
        <row r="55">
          <cell r="D55" t="str">
            <v>Cornwall</v>
          </cell>
          <cell r="O55">
            <v>0</v>
          </cell>
          <cell r="T55">
            <v>0</v>
          </cell>
          <cell r="Y55">
            <v>0</v>
          </cell>
        </row>
        <row r="56">
          <cell r="D56" t="str">
            <v>Dartmoor NP</v>
          </cell>
          <cell r="O56">
            <v>0</v>
          </cell>
          <cell r="T56">
            <v>0</v>
          </cell>
          <cell r="Y56">
            <v>0</v>
          </cell>
        </row>
        <row r="57">
          <cell r="D57" t="str">
            <v>Dorset</v>
          </cell>
          <cell r="O57">
            <v>0</v>
          </cell>
          <cell r="T57">
            <v>0</v>
          </cell>
          <cell r="Y57">
            <v>0</v>
          </cell>
        </row>
        <row r="58">
          <cell r="D58" t="str">
            <v>East Devon</v>
          </cell>
          <cell r="O58">
            <v>0</v>
          </cell>
          <cell r="T58">
            <v>0</v>
          </cell>
          <cell r="Y58">
            <v>0</v>
          </cell>
        </row>
        <row r="59">
          <cell r="D59" t="str">
            <v>Exmoor NP</v>
          </cell>
          <cell r="O59">
            <v>0</v>
          </cell>
          <cell r="T59">
            <v>0</v>
          </cell>
          <cell r="Y59">
            <v>0</v>
          </cell>
        </row>
        <row r="60">
          <cell r="D60" t="str">
            <v>Mendip Hills</v>
          </cell>
          <cell r="O60">
            <v>0</v>
          </cell>
          <cell r="T60">
            <v>0</v>
          </cell>
          <cell r="Y60">
            <v>2.3400000000000001E-2</v>
          </cell>
        </row>
        <row r="61">
          <cell r="D61" t="str">
            <v>North Devon</v>
          </cell>
          <cell r="O61">
            <v>0</v>
          </cell>
          <cell r="T61">
            <v>0</v>
          </cell>
          <cell r="Y61">
            <v>2.9600000000000001E-2</v>
          </cell>
        </row>
        <row r="62">
          <cell r="D62" t="str">
            <v>Quantock Hills</v>
          </cell>
          <cell r="O62">
            <v>0</v>
          </cell>
          <cell r="T62">
            <v>0</v>
          </cell>
          <cell r="Y62">
            <v>0</v>
          </cell>
        </row>
        <row r="63">
          <cell r="D63" t="str">
            <v>Scilly Isles</v>
          </cell>
          <cell r="O63">
            <v>0</v>
          </cell>
          <cell r="T63">
            <v>0</v>
          </cell>
          <cell r="Y63">
            <v>0</v>
          </cell>
        </row>
        <row r="64">
          <cell r="D64" t="str">
            <v>South Devon</v>
          </cell>
          <cell r="O64">
            <v>0</v>
          </cell>
          <cell r="T64">
            <v>0</v>
          </cell>
          <cell r="Y64">
            <v>0</v>
          </cell>
        </row>
        <row r="65">
          <cell r="D65" t="str">
            <v>Tamar Valley</v>
          </cell>
          <cell r="O65">
            <v>0</v>
          </cell>
          <cell r="T65">
            <v>0</v>
          </cell>
          <cell r="Y65">
            <v>0</v>
          </cell>
        </row>
        <row r="66">
          <cell r="D66" t="str">
            <v>Cotswolds (SWEST)</v>
          </cell>
          <cell r="O66">
            <v>0</v>
          </cell>
          <cell r="T66">
            <v>0</v>
          </cell>
          <cell r="Y66">
            <v>0</v>
          </cell>
        </row>
      </sheetData>
      <sheetData sheetId="4">
        <row r="22">
          <cell r="AC22">
            <v>333459.15000000002</v>
          </cell>
          <cell r="AD22">
            <v>319602.12718400004</v>
          </cell>
          <cell r="AE22">
            <v>315964.24718399998</v>
          </cell>
          <cell r="AF22">
            <v>311241.52918399998</v>
          </cell>
          <cell r="AG22">
            <v>314455.38454400003</v>
          </cell>
          <cell r="AH22">
            <v>303186</v>
          </cell>
        </row>
        <row r="23">
          <cell r="AC23">
            <v>1733</v>
          </cell>
          <cell r="AD23">
            <v>1148</v>
          </cell>
          <cell r="AE23">
            <v>508</v>
          </cell>
          <cell r="AF23">
            <v>724</v>
          </cell>
          <cell r="AG23">
            <v>1930</v>
          </cell>
          <cell r="AH23">
            <v>706</v>
          </cell>
        </row>
        <row r="28">
          <cell r="AC28">
            <v>11992</v>
          </cell>
          <cell r="AD28">
            <v>12529</v>
          </cell>
          <cell r="AE28">
            <v>11796</v>
          </cell>
          <cell r="AF28">
            <v>11327</v>
          </cell>
          <cell r="AG28">
            <v>11558</v>
          </cell>
          <cell r="AH28">
            <v>11684</v>
          </cell>
        </row>
        <row r="29">
          <cell r="AC29">
            <v>211</v>
          </cell>
          <cell r="AD29">
            <v>197</v>
          </cell>
          <cell r="AE29">
            <v>141</v>
          </cell>
          <cell r="AF29">
            <v>157.66999999999999</v>
          </cell>
          <cell r="AG29">
            <v>128.97</v>
          </cell>
          <cell r="AH29">
            <v>99.65</v>
          </cell>
        </row>
      </sheetData>
      <sheetData sheetId="5">
        <row r="8">
          <cell r="AC8">
            <v>23752.9</v>
          </cell>
          <cell r="AD8">
            <v>21919.554823939212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7 - LCTs"/>
      <sheetName val="E8 - IRM"/>
    </sheetNames>
    <sheetDataSet>
      <sheetData sheetId="0"/>
      <sheetData sheetId="1"/>
      <sheetData sheetId="2"/>
      <sheetData sheetId="3">
        <row r="18">
          <cell r="AI18">
            <v>0</v>
          </cell>
        </row>
        <row r="23">
          <cell r="AI23">
            <v>0.13500000000000001</v>
          </cell>
        </row>
        <row r="30">
          <cell r="AI30">
            <v>0</v>
          </cell>
        </row>
        <row r="35">
          <cell r="AI35">
            <v>0</v>
          </cell>
        </row>
        <row r="46">
          <cell r="R46">
            <v>0.47800341783233541</v>
          </cell>
        </row>
        <row r="54">
          <cell r="O54">
            <v>0</v>
          </cell>
          <cell r="T54">
            <v>0.13500000000000001</v>
          </cell>
          <cell r="Y54">
            <v>0.111746</v>
          </cell>
        </row>
        <row r="55">
          <cell r="O55">
            <v>0</v>
          </cell>
          <cell r="T55">
            <v>0</v>
          </cell>
          <cell r="Y55">
            <v>0.34393999999999997</v>
          </cell>
        </row>
        <row r="56">
          <cell r="O56">
            <v>0</v>
          </cell>
          <cell r="T56">
            <v>0</v>
          </cell>
          <cell r="Y56">
            <v>2.2578999999999998E-2</v>
          </cell>
        </row>
        <row r="57">
          <cell r="O57">
            <v>0</v>
          </cell>
          <cell r="T57">
            <v>0</v>
          </cell>
          <cell r="Y57">
            <v>0</v>
          </cell>
        </row>
      </sheetData>
      <sheetData sheetId="4">
        <row r="22">
          <cell r="AC22">
            <v>1976477.7</v>
          </cell>
          <cell r="AD22">
            <v>1976477.7</v>
          </cell>
          <cell r="AE22">
            <v>1963577.7</v>
          </cell>
          <cell r="AF22">
            <v>1943552.7</v>
          </cell>
          <cell r="AG22">
            <v>1989261.7</v>
          </cell>
          <cell r="AH22">
            <v>1968839.6203399999</v>
          </cell>
        </row>
        <row r="23">
          <cell r="AC23">
            <v>69481</v>
          </cell>
          <cell r="AD23">
            <v>69076</v>
          </cell>
          <cell r="AE23">
            <v>54893</v>
          </cell>
          <cell r="AF23">
            <v>30829</v>
          </cell>
          <cell r="AG23">
            <v>46916</v>
          </cell>
          <cell r="AH23">
            <v>37768</v>
          </cell>
        </row>
        <row r="28">
          <cell r="AC28">
            <v>26890.2</v>
          </cell>
          <cell r="AD28">
            <v>30482</v>
          </cell>
          <cell r="AE28">
            <v>30926</v>
          </cell>
          <cell r="AF28">
            <v>32780.699999999997</v>
          </cell>
          <cell r="AG28">
            <v>34185.483999999997</v>
          </cell>
          <cell r="AH28">
            <v>36058.735999999997</v>
          </cell>
        </row>
        <row r="29">
          <cell r="AC29">
            <v>80.787999999999997</v>
          </cell>
          <cell r="AD29">
            <v>71</v>
          </cell>
          <cell r="AE29">
            <v>70.569999999999993</v>
          </cell>
          <cell r="AF29">
            <v>71.86</v>
          </cell>
          <cell r="AG29">
            <v>64.47</v>
          </cell>
          <cell r="AH29">
            <v>66.89</v>
          </cell>
        </row>
      </sheetData>
      <sheetData sheetId="5">
        <row r="8">
          <cell r="AC8">
            <v>32539.492999999999</v>
          </cell>
          <cell r="AD8">
            <v>27608.20303970754</v>
          </cell>
        </row>
      </sheetData>
      <sheetData sheetId="6"/>
      <sheetData sheetId="7"/>
      <sheetData sheetId="8"/>
      <sheetData sheetId="9">
        <row r="31">
          <cell r="AI31">
            <v>1.3441023999999933</v>
          </cell>
        </row>
        <row r="32">
          <cell r="AI32">
            <v>11.888356799999945</v>
          </cell>
        </row>
      </sheetData>
      <sheetData sheetId="1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7 - LCTs"/>
      <sheetName val="E8 - IRM"/>
    </sheetNames>
    <sheetDataSet>
      <sheetData sheetId="0"/>
      <sheetData sheetId="1"/>
      <sheetData sheetId="2"/>
      <sheetData sheetId="3"/>
      <sheetData sheetId="4">
        <row r="22">
          <cell r="AC22">
            <v>3118479.2</v>
          </cell>
          <cell r="AD22">
            <v>3118479.2</v>
          </cell>
          <cell r="AE22">
            <v>3108579.2</v>
          </cell>
          <cell r="AF22">
            <v>3111189.2</v>
          </cell>
          <cell r="AG22">
            <v>3158906.69</v>
          </cell>
          <cell r="AH22">
            <v>3156496.2070200001</v>
          </cell>
        </row>
        <row r="23">
          <cell r="AC23">
            <v>99508</v>
          </cell>
          <cell r="AD23">
            <v>117960</v>
          </cell>
          <cell r="AE23">
            <v>106822</v>
          </cell>
          <cell r="AF23">
            <v>143605</v>
          </cell>
          <cell r="AG23">
            <v>165221</v>
          </cell>
          <cell r="AH23">
            <v>151557</v>
          </cell>
        </row>
        <row r="28">
          <cell r="AC28">
            <v>42059</v>
          </cell>
          <cell r="AD28">
            <v>41567</v>
          </cell>
          <cell r="AE28">
            <v>41309.9</v>
          </cell>
          <cell r="AF28">
            <v>43149.7</v>
          </cell>
          <cell r="AG28">
            <v>40825.459000000003</v>
          </cell>
          <cell r="AH28">
            <v>41889.606</v>
          </cell>
        </row>
        <row r="29">
          <cell r="AC29">
            <v>42.76</v>
          </cell>
          <cell r="AD29">
            <v>19</v>
          </cell>
          <cell r="AE29">
            <v>26.574999999999999</v>
          </cell>
          <cell r="AF29">
            <v>10.42</v>
          </cell>
          <cell r="AG29">
            <v>20.609000000000002</v>
          </cell>
          <cell r="AH29">
            <v>9.5500000000000007</v>
          </cell>
        </row>
      </sheetData>
      <sheetData sheetId="5">
        <row r="8">
          <cell r="AC8">
            <v>19776.4951</v>
          </cell>
          <cell r="AD8">
            <v>17400.97357001375</v>
          </cell>
        </row>
      </sheetData>
      <sheetData sheetId="6"/>
      <sheetData sheetId="7"/>
      <sheetData sheetId="8"/>
      <sheetData sheetId="9">
        <row r="31">
          <cell r="AI31">
            <v>0.66302399999999984</v>
          </cell>
        </row>
        <row r="32">
          <cell r="AI32">
            <v>4.5088255999999998</v>
          </cell>
        </row>
      </sheetData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7 - LCTs"/>
      <sheetName val="E8 - IRM"/>
    </sheetNames>
    <sheetDataSet>
      <sheetData sheetId="0"/>
      <sheetData sheetId="1"/>
      <sheetData sheetId="2"/>
      <sheetData sheetId="3">
        <row r="23">
          <cell r="AI23">
            <v>7.8831249999999997</v>
          </cell>
        </row>
        <row r="30">
          <cell r="AI30">
            <v>0</v>
          </cell>
        </row>
        <row r="35">
          <cell r="AI35">
            <v>0</v>
          </cell>
        </row>
        <row r="46">
          <cell r="R46">
            <v>0.338467366930568</v>
          </cell>
        </row>
      </sheetData>
      <sheetData sheetId="4">
        <row r="22">
          <cell r="AG22">
            <v>2002002.87</v>
          </cell>
          <cell r="AH22">
            <v>2012486.8776499999</v>
          </cell>
        </row>
        <row r="23">
          <cell r="AG23">
            <v>71297</v>
          </cell>
          <cell r="AH23">
            <v>52446</v>
          </cell>
        </row>
      </sheetData>
      <sheetData sheetId="5">
        <row r="8">
          <cell r="AC8">
            <v>25025.118200000004</v>
          </cell>
          <cell r="AD8">
            <v>21212.149748802633</v>
          </cell>
        </row>
      </sheetData>
      <sheetData sheetId="6"/>
      <sheetData sheetId="7"/>
      <sheetData sheetId="8"/>
      <sheetData sheetId="9">
        <row r="31">
          <cell r="AI31">
            <v>0.71716479999999838</v>
          </cell>
        </row>
        <row r="32">
          <cell r="AI32">
            <v>7.581767999999979</v>
          </cell>
        </row>
      </sheetData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6 - Innovative Solutions (2)"/>
      <sheetName val="E7 - LCTs"/>
      <sheetName val="E8 - IRM"/>
    </sheetNames>
    <sheetDataSet>
      <sheetData sheetId="0"/>
      <sheetData sheetId="1"/>
      <sheetData sheetId="2"/>
      <sheetData sheetId="3">
        <row r="18">
          <cell r="AI18">
            <v>0</v>
          </cell>
        </row>
        <row r="23">
          <cell r="AI23">
            <v>0</v>
          </cell>
        </row>
        <row r="30">
          <cell r="AI30">
            <v>0</v>
          </cell>
        </row>
        <row r="35">
          <cell r="AI35">
            <v>0</v>
          </cell>
        </row>
        <row r="46">
          <cell r="R46">
            <v>0</v>
          </cell>
        </row>
        <row r="54">
          <cell r="D54" t="str">
            <v>Loch Lomond &amp; Trossachs</v>
          </cell>
          <cell r="O54">
            <v>0</v>
          </cell>
          <cell r="T54">
            <v>0</v>
          </cell>
          <cell r="Y54">
            <v>0</v>
          </cell>
        </row>
        <row r="55">
          <cell r="D55" t="str">
            <v>Nith Estuary</v>
          </cell>
          <cell r="O55">
            <v>0</v>
          </cell>
          <cell r="T55">
            <v>0</v>
          </cell>
          <cell r="Y55">
            <v>0</v>
          </cell>
        </row>
        <row r="56">
          <cell r="D56" t="str">
            <v>Eildon &amp; Leaderfoot</v>
          </cell>
          <cell r="O56">
            <v>0</v>
          </cell>
          <cell r="T56">
            <v>0</v>
          </cell>
          <cell r="Y56">
            <v>0</v>
          </cell>
        </row>
        <row r="57">
          <cell r="D57" t="str">
            <v>Upper Tweedale</v>
          </cell>
          <cell r="O57">
            <v>0</v>
          </cell>
          <cell r="T57">
            <v>0</v>
          </cell>
          <cell r="Y57">
            <v>0</v>
          </cell>
        </row>
        <row r="58">
          <cell r="D58" t="str">
            <v>Fleet Valley</v>
          </cell>
          <cell r="O58">
            <v>0</v>
          </cell>
          <cell r="T58">
            <v>0</v>
          </cell>
          <cell r="Y58">
            <v>0</v>
          </cell>
        </row>
        <row r="59">
          <cell r="D59" t="str">
            <v>East Stewartry Coast</v>
          </cell>
          <cell r="O59">
            <v>0</v>
          </cell>
          <cell r="T59">
            <v>0</v>
          </cell>
          <cell r="Y59">
            <v>0</v>
          </cell>
        </row>
        <row r="60">
          <cell r="D60" t="str">
            <v>Northumberland Coast</v>
          </cell>
          <cell r="O60">
            <v>0</v>
          </cell>
          <cell r="T60">
            <v>0</v>
          </cell>
          <cell r="Y60">
            <v>0</v>
          </cell>
        </row>
      </sheetData>
      <sheetData sheetId="4">
        <row r="22"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86700</v>
          </cell>
        </row>
        <row r="23">
          <cell r="AC23">
            <v>190</v>
          </cell>
          <cell r="AD23">
            <v>0</v>
          </cell>
          <cell r="AE23">
            <v>500</v>
          </cell>
          <cell r="AF23">
            <v>46</v>
          </cell>
          <cell r="AG23">
            <v>37</v>
          </cell>
          <cell r="AH23">
            <v>0</v>
          </cell>
        </row>
        <row r="28">
          <cell r="AC28">
            <v>11017</v>
          </cell>
          <cell r="AD28">
            <v>11397</v>
          </cell>
          <cell r="AE28">
            <v>11855.8</v>
          </cell>
          <cell r="AF28">
            <v>12564</v>
          </cell>
          <cell r="AG28">
            <v>13259</v>
          </cell>
          <cell r="AH28">
            <v>12709.962000000001</v>
          </cell>
        </row>
        <row r="29">
          <cell r="AC29">
            <v>55.085000000000001</v>
          </cell>
          <cell r="AD29">
            <v>68.569999999999993</v>
          </cell>
          <cell r="AE29">
            <v>61.000599999999999</v>
          </cell>
          <cell r="AF29">
            <v>61.7</v>
          </cell>
          <cell r="AG29">
            <v>62.4</v>
          </cell>
          <cell r="AH29">
            <v>0.8</v>
          </cell>
        </row>
      </sheetData>
      <sheetData sheetId="5">
        <row r="8">
          <cell r="AC8">
            <v>24549.360000000001</v>
          </cell>
          <cell r="AD8">
            <v>16719.84456412365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7 - LCTs"/>
      <sheetName val="E8 - IRM"/>
    </sheetNames>
    <sheetDataSet>
      <sheetData sheetId="0"/>
      <sheetData sheetId="1"/>
      <sheetData sheetId="2"/>
      <sheetData sheetId="3">
        <row r="18">
          <cell r="AI18">
            <v>1.6</v>
          </cell>
        </row>
        <row r="23">
          <cell r="AI23">
            <v>0</v>
          </cell>
        </row>
        <row r="30">
          <cell r="AI30">
            <v>0</v>
          </cell>
        </row>
        <row r="35">
          <cell r="AI35">
            <v>0</v>
          </cell>
        </row>
        <row r="46">
          <cell r="R46">
            <v>9.3181970072869547E-2</v>
          </cell>
        </row>
      </sheetData>
      <sheetData sheetId="4">
        <row r="22">
          <cell r="AH22">
            <v>699600</v>
          </cell>
        </row>
        <row r="23">
          <cell r="AG23">
            <v>3555</v>
          </cell>
          <cell r="AH23">
            <v>13600</v>
          </cell>
        </row>
      </sheetData>
      <sheetData sheetId="5">
        <row r="8">
          <cell r="AC8">
            <v>26026.38</v>
          </cell>
          <cell r="AD8">
            <v>13114.321133823341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Diagram of Worksheets"/>
      <sheetName val="Version Control"/>
      <sheetName val="Inputs"/>
      <sheetName val="Inputs - Part 2"/>
      <sheetName val="Hard Copied Numbers"/>
      <sheetName val="Hard Copied numbers TIRG"/>
      <sheetName val="TIRG_DataSheet"/>
      <sheetName val="Enhanced TO Incentives"/>
      <sheetName val="Base Revenue Pt"/>
      <sheetName val="TIRG"/>
      <sheetName val="TIRG Project Beauly Denny"/>
      <sheetName val="TIRG Project B5"/>
      <sheetName val="TIRG South West Scotland"/>
      <sheetName val="TIRG England - Scotland "/>
      <sheetName val="TIRG Sloy"/>
      <sheetName val="Pass Through"/>
      <sheetName val="Incentive Payments"/>
      <sheetName val="Incentive Payments RevDr"/>
      <sheetName val="Incentive Payments RevDr Pt 2"/>
      <sheetName val="Incentive Payments RevDr Pt3"/>
      <sheetName val="Capex Incentive"/>
      <sheetName val="TOInc T"/>
      <sheetName val="Other Items"/>
      <sheetName val="Summary"/>
      <sheetName val="Section 1"/>
      <sheetName val="Section 2"/>
      <sheetName val="Section 3"/>
      <sheetName val="Section 4A"/>
      <sheetName val="Section 4B"/>
      <sheetName val="Section 4C (i)"/>
      <sheetName val="Section 4c (ii)"/>
      <sheetName val="Section 5"/>
      <sheetName val="Section 6"/>
      <sheetName val="Forecast"/>
    </sheetNames>
    <sheetDataSet>
      <sheetData sheetId="0"/>
      <sheetData sheetId="1"/>
      <sheetData sheetId="2"/>
      <sheetData sheetId="3"/>
      <sheetData sheetId="4">
        <row r="8">
          <cell r="C8" t="str">
            <v>SP Transmission Ltd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O63" t="str">
            <v>AFTIRG_B5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AFFTIRGDEpn_B5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O65" t="str">
            <v>SAFTIRG_B5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 t="str">
            <v>TIRGIncAdj_B5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 t="str">
            <v>ATIRG_B5</v>
          </cell>
        </row>
        <row r="74">
          <cell r="I74" t="str">
            <v>2004/05</v>
          </cell>
          <cell r="J74" t="str">
            <v>Year_TIRG_SWS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O84" t="str">
            <v>AFFTIRG_SWS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O85" t="str">
            <v>AFFTIRGDEpn_SWS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O86" t="str">
            <v>SAFTIRG_SWS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O87" t="str">
            <v>TIRGIncAdj_SWS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 t="str">
            <v>ATIRG_SWS</v>
          </cell>
        </row>
        <row r="95">
          <cell r="I95" t="str">
            <v>2004/05</v>
          </cell>
          <cell r="J95" t="str">
            <v>Year_TIRG_ES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O105" t="str">
            <v>AFFTIRG_ES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O106" t="str">
            <v>AFFTIRGDEpn_ES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O107" t="str">
            <v>SAFTIRG_ES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O108" t="str">
            <v>TIRGIncAdj_ES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O109" t="str">
            <v>ATIRG_ES</v>
          </cell>
        </row>
      </sheetData>
      <sheetData sheetId="5"/>
      <sheetData sheetId="6">
        <row r="12">
          <cell r="I12">
            <v>0.39810000000000001</v>
          </cell>
        </row>
      </sheetData>
      <sheetData sheetId="7">
        <row r="11">
          <cell r="I11">
            <v>8.7999999999999995E-2</v>
          </cell>
        </row>
      </sheetData>
      <sheetData sheetId="8"/>
      <sheetData sheetId="9">
        <row r="18">
          <cell r="I18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</sheetData>
      <sheetData sheetId="10">
        <row r="23">
          <cell r="I23">
            <v>161.8608526240524</v>
          </cell>
        </row>
      </sheetData>
      <sheetData sheetId="11">
        <row r="23">
          <cell r="I23">
            <v>3.5326355464062664</v>
          </cell>
        </row>
      </sheetData>
      <sheetData sheetId="12">
        <row r="49">
          <cell r="I49">
            <v>631488.79727869527</v>
          </cell>
        </row>
      </sheetData>
      <sheetData sheetId="13">
        <row r="49">
          <cell r="I49">
            <v>149365.2773470176</v>
          </cell>
          <cell r="J49">
            <v>786211.24382870574</v>
          </cell>
          <cell r="K49">
            <v>1548391.2072181709</v>
          </cell>
          <cell r="L49">
            <v>1597660.046864725</v>
          </cell>
          <cell r="M49">
            <v>1545910.0409799116</v>
          </cell>
          <cell r="N49" t="str">
            <v>TIRG_B5</v>
          </cell>
        </row>
      </sheetData>
      <sheetData sheetId="14">
        <row r="49"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 t="str">
            <v>TIRG_SWS</v>
          </cell>
        </row>
      </sheetData>
      <sheetData sheetId="15">
        <row r="49">
          <cell r="I49">
            <v>2751781.4717805535</v>
          </cell>
          <cell r="J49">
            <v>6999686.7460962981</v>
          </cell>
          <cell r="K49">
            <v>10365575.152197121</v>
          </cell>
          <cell r="L49">
            <v>11269631.496514935</v>
          </cell>
          <cell r="M49">
            <v>10936108.412495777</v>
          </cell>
          <cell r="N49" t="str">
            <v>TIRG_ES</v>
          </cell>
        </row>
      </sheetData>
      <sheetData sheetId="16">
        <row r="49">
          <cell r="I49">
            <v>0</v>
          </cell>
        </row>
      </sheetData>
      <sheetData sheetId="17">
        <row r="23">
          <cell r="I23">
            <v>-0.39873065249999939</v>
          </cell>
        </row>
      </sheetData>
      <sheetData sheetId="18">
        <row r="23">
          <cell r="I23">
            <v>0.60894099999999995</v>
          </cell>
        </row>
        <row r="74">
          <cell r="I74">
            <v>0</v>
          </cell>
          <cell r="J74">
            <v>0.34337161275666478</v>
          </cell>
          <cell r="K74">
            <v>0.36335584061910264</v>
          </cell>
          <cell r="L74">
            <v>0</v>
          </cell>
          <cell r="M74">
            <v>0.37660851676710333</v>
          </cell>
          <cell r="O74" t="str">
            <v>SF_6</v>
          </cell>
        </row>
      </sheetData>
      <sheetData sheetId="19"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O20" t="str">
            <v>RevDrvSP</v>
          </cell>
        </row>
      </sheetData>
      <sheetData sheetId="20">
        <row r="21">
          <cell r="I21">
            <v>0</v>
          </cell>
        </row>
      </sheetData>
      <sheetData sheetId="21">
        <row r="21">
          <cell r="I21">
            <v>0</v>
          </cell>
        </row>
      </sheetData>
      <sheetData sheetId="22">
        <row r="30">
          <cell r="I30">
            <v>0</v>
          </cell>
        </row>
      </sheetData>
      <sheetData sheetId="23">
        <row r="19">
          <cell r="I19">
            <v>0</v>
          </cell>
        </row>
      </sheetData>
      <sheetData sheetId="24">
        <row r="30">
          <cell r="I30">
            <v>-4.7180849999999994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7 - LCTs"/>
      <sheetName val="E8 - IRM"/>
    </sheetNames>
    <sheetDataSet>
      <sheetData sheetId="0"/>
      <sheetData sheetId="1"/>
      <sheetData sheetId="2"/>
      <sheetData sheetId="3">
        <row r="18">
          <cell r="AI18">
            <v>0</v>
          </cell>
        </row>
        <row r="23">
          <cell r="AI23">
            <v>0</v>
          </cell>
        </row>
        <row r="30">
          <cell r="AI30">
            <v>0</v>
          </cell>
        </row>
        <row r="35">
          <cell r="AI35">
            <v>0</v>
          </cell>
        </row>
        <row r="46">
          <cell r="R46">
            <v>0</v>
          </cell>
        </row>
      </sheetData>
      <sheetData sheetId="4">
        <row r="22">
          <cell r="AC22">
            <v>38480</v>
          </cell>
          <cell r="AD22">
            <v>38480</v>
          </cell>
          <cell r="AE22">
            <v>38480</v>
          </cell>
          <cell r="AF22">
            <v>38188.994999999995</v>
          </cell>
          <cell r="AG22">
            <v>38116.844999999994</v>
          </cell>
          <cell r="AH22">
            <v>38480</v>
          </cell>
        </row>
        <row r="23">
          <cell r="AC23">
            <v>0</v>
          </cell>
          <cell r="AD23">
            <v>364</v>
          </cell>
          <cell r="AE23">
            <v>2117</v>
          </cell>
          <cell r="AF23">
            <v>1077</v>
          </cell>
          <cell r="AG23">
            <v>1623</v>
          </cell>
          <cell r="AH23">
            <v>410</v>
          </cell>
        </row>
        <row r="28">
          <cell r="AC28">
            <v>3863.8239999999992</v>
          </cell>
          <cell r="AD28">
            <v>4094.0899999999983</v>
          </cell>
          <cell r="AE28">
            <v>4429.9859999999999</v>
          </cell>
          <cell r="AF28">
            <v>4887.2759999999998</v>
          </cell>
          <cell r="AG28">
            <v>5231.978000000001</v>
          </cell>
          <cell r="AH28">
            <v>5510.8445555555554</v>
          </cell>
        </row>
        <row r="29">
          <cell r="AC29">
            <v>41.638240000000017</v>
          </cell>
          <cell r="AD29">
            <v>43.440900000000013</v>
          </cell>
          <cell r="AE29">
            <v>45.999860000000005</v>
          </cell>
          <cell r="AF29">
            <v>57.772759999999991</v>
          </cell>
          <cell r="AG29">
            <v>66.619779999999992</v>
          </cell>
          <cell r="AH29">
            <v>61</v>
          </cell>
        </row>
      </sheetData>
      <sheetData sheetId="5">
        <row r="8">
          <cell r="AC8">
            <v>45130.583574616576</v>
          </cell>
          <cell r="AD8">
            <v>22760.18047029584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7 - LCTs"/>
      <sheetName val="E8 - IRM"/>
    </sheetNames>
    <sheetDataSet>
      <sheetData sheetId="0"/>
      <sheetData sheetId="1"/>
      <sheetData sheetId="2"/>
      <sheetData sheetId="3">
        <row r="18">
          <cell r="AI18">
            <v>1.2000000000000002</v>
          </cell>
        </row>
        <row r="23">
          <cell r="AI23">
            <v>0.8</v>
          </cell>
        </row>
        <row r="30">
          <cell r="AI30">
            <v>0</v>
          </cell>
        </row>
        <row r="35">
          <cell r="AI35">
            <v>0</v>
          </cell>
        </row>
        <row r="46">
          <cell r="R46">
            <v>0.24977290000000002</v>
          </cell>
        </row>
        <row r="54">
          <cell r="O54">
            <v>0.4</v>
          </cell>
          <cell r="T54">
            <v>0</v>
          </cell>
          <cell r="Y54">
            <v>0</v>
          </cell>
        </row>
        <row r="55">
          <cell r="O55">
            <v>0.8</v>
          </cell>
          <cell r="T55">
            <v>0.8</v>
          </cell>
          <cell r="Y55">
            <v>0</v>
          </cell>
        </row>
      </sheetData>
      <sheetData sheetId="4">
        <row r="22">
          <cell r="AC22">
            <v>591617</v>
          </cell>
          <cell r="AD22">
            <v>524315.93347908789</v>
          </cell>
          <cell r="AE22">
            <v>520538.39308375993</v>
          </cell>
          <cell r="AF22">
            <v>513316.17808375997</v>
          </cell>
          <cell r="AG22">
            <v>513316.17808375997</v>
          </cell>
          <cell r="AH22">
            <v>578699.08200000005</v>
          </cell>
        </row>
        <row r="23">
          <cell r="AC23">
            <v>29905</v>
          </cell>
          <cell r="AD23">
            <v>23487</v>
          </cell>
          <cell r="AE23">
            <v>20562</v>
          </cell>
          <cell r="AF23">
            <v>17184</v>
          </cell>
          <cell r="AG23">
            <v>18804</v>
          </cell>
          <cell r="AH23">
            <v>14851</v>
          </cell>
        </row>
        <row r="28">
          <cell r="AC28">
            <v>17731.089000000004</v>
          </cell>
          <cell r="AD28">
            <v>18278.569000000007</v>
          </cell>
          <cell r="AE28">
            <v>20277.507000000005</v>
          </cell>
          <cell r="AF28">
            <v>22983.677000000007</v>
          </cell>
          <cell r="AG28">
            <v>21967.991000000009</v>
          </cell>
          <cell r="AH28">
            <v>25702</v>
          </cell>
        </row>
        <row r="29">
          <cell r="AC29">
            <v>249.52088999999995</v>
          </cell>
          <cell r="AD29">
            <v>267.40069</v>
          </cell>
          <cell r="AE29">
            <v>323.02007000000003</v>
          </cell>
          <cell r="AF29">
            <v>311.06177000000008</v>
          </cell>
          <cell r="AG29">
            <v>303.52990999999992</v>
          </cell>
          <cell r="AH29">
            <v>351</v>
          </cell>
        </row>
      </sheetData>
      <sheetData sheetId="5">
        <row r="8">
          <cell r="AC8">
            <v>39784.223660950403</v>
          </cell>
          <cell r="AD8">
            <v>39390.227857102429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7 - LCTs"/>
      <sheetName val="E8 - IRM"/>
    </sheetNames>
    <sheetDataSet>
      <sheetData sheetId="0"/>
      <sheetData sheetId="1"/>
      <sheetData sheetId="2"/>
      <sheetData sheetId="3">
        <row r="54">
          <cell r="D54" t="str">
            <v>South Downs National Park</v>
          </cell>
          <cell r="O54">
            <v>0</v>
          </cell>
          <cell r="T54">
            <v>0</v>
          </cell>
          <cell r="Y54">
            <v>1.1007E-3</v>
          </cell>
        </row>
        <row r="55">
          <cell r="D55" t="str">
            <v>High Weald AONB</v>
          </cell>
          <cell r="O55">
            <v>0</v>
          </cell>
          <cell r="T55">
            <v>0</v>
          </cell>
          <cell r="Y55">
            <v>0</v>
          </cell>
        </row>
        <row r="56">
          <cell r="D56" t="str">
            <v>Surrey Hills AONB</v>
          </cell>
          <cell r="O56">
            <v>3.4083299999999999</v>
          </cell>
          <cell r="T56">
            <v>3.2365400000000002</v>
          </cell>
          <cell r="Y56">
            <v>-8.3673000000000011E-3</v>
          </cell>
        </row>
        <row r="57">
          <cell r="D57" t="str">
            <v>Kent Downs AONB</v>
          </cell>
          <cell r="O57">
            <v>1.941308</v>
          </cell>
          <cell r="T57">
            <v>4.646585</v>
          </cell>
          <cell r="Y57">
            <v>0.34566660000000005</v>
          </cell>
        </row>
      </sheetData>
      <sheetData sheetId="4">
        <row r="22">
          <cell r="AC22">
            <v>2001751.7</v>
          </cell>
          <cell r="AD22">
            <v>1994851.7</v>
          </cell>
          <cell r="AE22">
            <v>1984439.81</v>
          </cell>
          <cell r="AF22">
            <v>1981939.81</v>
          </cell>
          <cell r="AG22">
            <v>2002002.87</v>
          </cell>
          <cell r="AH22">
            <v>2012486.8776499999</v>
          </cell>
        </row>
        <row r="23">
          <cell r="AC23">
            <v>53769</v>
          </cell>
          <cell r="AD23">
            <v>35383</v>
          </cell>
          <cell r="AE23">
            <v>44834</v>
          </cell>
          <cell r="AF23">
            <v>66208</v>
          </cell>
          <cell r="AG23">
            <v>71297</v>
          </cell>
          <cell r="AH23">
            <v>52446</v>
          </cell>
        </row>
        <row r="28">
          <cell r="AC28">
            <v>16710.2</v>
          </cell>
          <cell r="AD28">
            <v>17276</v>
          </cell>
          <cell r="AE28">
            <v>18669.8</v>
          </cell>
          <cell r="AF28">
            <v>19622.900000000001</v>
          </cell>
          <cell r="AG28">
            <v>20451.965</v>
          </cell>
          <cell r="AH28">
            <v>21158.534</v>
          </cell>
        </row>
        <row r="29">
          <cell r="AC29">
            <v>18.350000000000001</v>
          </cell>
          <cell r="AD29">
            <v>20</v>
          </cell>
          <cell r="AE29">
            <v>13.179</v>
          </cell>
          <cell r="AF29">
            <v>16.577999999999999</v>
          </cell>
          <cell r="AG29">
            <v>15.138</v>
          </cell>
          <cell r="AH29">
            <v>17.609000000000002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7 - LCTs"/>
      <sheetName val="E8 - IRM"/>
    </sheetNames>
    <sheetDataSet>
      <sheetData sheetId="0"/>
      <sheetData sheetId="1"/>
      <sheetData sheetId="2"/>
      <sheetData sheetId="3">
        <row r="54">
          <cell r="D54" t="str">
            <v>Snowdonia National Park</v>
          </cell>
          <cell r="O54">
            <v>1.1000000000000001</v>
          </cell>
          <cell r="T54">
            <v>3.1172720800000001E-2</v>
          </cell>
          <cell r="Y54">
            <v>0</v>
          </cell>
        </row>
        <row r="55">
          <cell r="D55" t="str">
            <v>Shropshire Hills</v>
          </cell>
          <cell r="O55">
            <v>0</v>
          </cell>
          <cell r="T55">
            <v>0</v>
          </cell>
          <cell r="Y55">
            <v>0</v>
          </cell>
        </row>
        <row r="56">
          <cell r="D56" t="str">
            <v>Bryniau Clwyd A Dyffryn Dyfrdw</v>
          </cell>
          <cell r="O56">
            <v>0</v>
          </cell>
          <cell r="T56">
            <v>0</v>
          </cell>
          <cell r="Y56">
            <v>0</v>
          </cell>
        </row>
        <row r="57">
          <cell r="D57" t="str">
            <v>Llyn</v>
          </cell>
          <cell r="O57">
            <v>0.5</v>
          </cell>
          <cell r="T57">
            <v>6.2009249272869542E-2</v>
          </cell>
          <cell r="Y57">
            <v>0</v>
          </cell>
        </row>
        <row r="58">
          <cell r="D58" t="str">
            <v>Ynys Mon/Anglesey</v>
          </cell>
          <cell r="O58">
            <v>0</v>
          </cell>
          <cell r="T58">
            <v>0</v>
          </cell>
          <cell r="Y58">
            <v>0</v>
          </cell>
        </row>
      </sheetData>
      <sheetData sheetId="4">
        <row r="22"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699600</v>
          </cell>
        </row>
        <row r="23">
          <cell r="AC23">
            <v>4722</v>
          </cell>
          <cell r="AD23">
            <v>10443</v>
          </cell>
          <cell r="AE23">
            <v>4326</v>
          </cell>
          <cell r="AF23">
            <v>5535</v>
          </cell>
          <cell r="AG23">
            <v>3555</v>
          </cell>
          <cell r="AH23">
            <v>13600</v>
          </cell>
        </row>
        <row r="28">
          <cell r="AC28">
            <v>21691</v>
          </cell>
          <cell r="AD28">
            <v>21949</v>
          </cell>
          <cell r="AE28">
            <v>21691</v>
          </cell>
          <cell r="AF28">
            <v>22193</v>
          </cell>
          <cell r="AG28">
            <v>23117</v>
          </cell>
          <cell r="AH28">
            <v>16893.361000000001</v>
          </cell>
        </row>
        <row r="29">
          <cell r="AC29">
            <v>108.455</v>
          </cell>
          <cell r="AD29">
            <v>119.04</v>
          </cell>
          <cell r="AE29">
            <v>121</v>
          </cell>
          <cell r="AF29">
            <v>121.8</v>
          </cell>
          <cell r="AG29">
            <v>124.2</v>
          </cell>
          <cell r="AH29">
            <v>29.87</v>
          </cell>
        </row>
      </sheetData>
      <sheetData sheetId="5"/>
      <sheetData sheetId="6"/>
      <sheetData sheetId="7"/>
      <sheetData sheetId="8"/>
      <sheetData sheetId="9">
        <row r="31">
          <cell r="AI31">
            <v>2.6960600000000081</v>
          </cell>
        </row>
        <row r="32">
          <cell r="AI32">
            <v>0</v>
          </cell>
        </row>
      </sheetData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Q Change Log"/>
      <sheetName val="Cover"/>
      <sheetName val="Navigation"/>
      <sheetName val="Costs Matrix 2010"/>
      <sheetName val="C1 - Costs Matrix 2011"/>
      <sheetName val="C1 - Costs Matrix 2012"/>
      <sheetName val="C1 - Costs Matrix 2013"/>
      <sheetName val="C1 - Costs Matrix 2014"/>
      <sheetName val="C1 - Costs Matrix 2015"/>
      <sheetName val="C2 - Check Sheet"/>
      <sheetName val="C3 - Yr on yr Comp 2011"/>
      <sheetName val="C3 - Yr on yr Comp 2012"/>
      <sheetName val="C3 - Yr on yr Comp 2013"/>
      <sheetName val="C3 - Yr on yr Comp 2014"/>
      <sheetName val="C3 - Yr on yr Comp 2015"/>
      <sheetName val="C4 - RAV "/>
      <sheetName val="C5 - Summary - Tax Pool &amp; Se"/>
      <sheetName val="C6 - Contractor Adj Memo"/>
      <sheetName val="C7 - Related Party Analysis"/>
      <sheetName val="C8 - Related Party Cross Sub"/>
      <sheetName val="C9 - Related Party dis Marg"/>
      <sheetName val="C10 - NI"/>
      <sheetName val="C11 - Summary - Core (CT)"/>
      <sheetName val="C12 - Reinforcements &amp; DSM"/>
      <sheetName val="C13 - Asset Rep, Refurb, Civil"/>
      <sheetName val="C14 - Operational IT &amp; Telecoms"/>
      <sheetName val="C15 - QoS"/>
      <sheetName val="C16 - Summary-Non-Core Ex Ante"/>
      <sheetName val="C17 - Summary - Non-Core Reopen"/>
      <sheetName val="C18 - HILP "/>
      <sheetName val="C19 - CNI"/>
      <sheetName val="C20 - Summary - SAF not RAV(CT)"/>
      <sheetName val="C21 - IFI"/>
      <sheetName val="C22 - LCN Fund First Tier"/>
      <sheetName val="C23 - LCN Fund Second Tier"/>
      <sheetName val="C24 - Summary - NOC (CT)"/>
      <sheetName val="C25-Atypicals-Sev Weath 1-in-20"/>
      <sheetName val="C26 - NOCs Other"/>
      <sheetName val="C27 - Summary-Non Price Control"/>
      <sheetName val="C28 - Ex Services (exc conns)"/>
      <sheetName val="C29 - Legacy Metering"/>
      <sheetName val="C30 - Out Of Area Networks"/>
      <sheetName val="C31 - de minimis"/>
      <sheetName val="C32 - Other (cons) activities"/>
      <sheetName val="C33 - Atypicals 2010"/>
      <sheetName val="C33 - Atypicals 2011"/>
      <sheetName val="C33 - Atypicals 2012"/>
      <sheetName val="C33 - Atypicals 2013"/>
      <sheetName val="C33 - Atypicals 2014"/>
      <sheetName val="C33 - Atypicals 2015"/>
      <sheetName val="C34 - Non Activity Based Costs"/>
      <sheetName val="C35 - Non-Op Capex"/>
      <sheetName val="C36 - Indirects total"/>
      <sheetName val="C37 - Finance and Reg"/>
      <sheetName val="CV1 - Diversions"/>
      <sheetName val="CV2 - ESQCR"/>
      <sheetName val="CV3 - Asset Replacement"/>
      <sheetName val="CV4 - Asset_Repl_(Memo)"/>
      <sheetName val="CV5 - Refurbishment"/>
      <sheetName val="CV6 - Civil Works"/>
      <sheetName val="CV7 - Undergrounding Des Areas"/>
      <sheetName val="CV8 - Legal &amp; Safety"/>
      <sheetName val="CV9 - High Value Proj (Scheme)"/>
      <sheetName val="CV10 - BT21CN"/>
      <sheetName val="CV11 - Flood mitigation"/>
      <sheetName val="CV12 - Environmental Reporting"/>
      <sheetName val="CV13 - I&amp;M"/>
      <sheetName val="CV14 - Tree_Cutting"/>
      <sheetName val="CV15 - MTP all incidents"/>
      <sheetName val="CV 16 - WSC Schemes"/>
      <sheetName val="CV17 - Connections Summary"/>
      <sheetName val="CV18 - Black Start"/>
      <sheetName val="NADPR Navigation"/>
      <sheetName val="V1 - Total Asset Movement"/>
      <sheetName val="V2 - AR - Connection projects"/>
      <sheetName val="V3 - AR - Gen Reinforcement"/>
      <sheetName val="V4 - AR - Other Movements"/>
      <sheetName val="V5 - AR - Age profile"/>
      <sheetName val="V6 - Fault Levels"/>
      <sheetName val="V7 - Flood mitigation (site)"/>
      <sheetName val="V8 - Streetworks"/>
      <sheetName val="V9 - MTP one-off EEs only"/>
      <sheetName val="V10-MTP sev weather EEs only"/>
      <sheetName val="V10a-MTP sev weather 1-in-20"/>
      <sheetName val="V11 - MTP excluding all EEs"/>
      <sheetName val="V12 - BCF"/>
      <sheetName val="V13 - TCP"/>
      <sheetName val="V14 - RPZ"/>
      <sheetName val="V15 - Losses"/>
      <sheetName val="V15A DLRR"/>
      <sheetName val="V16 - Losses DG Adj. (LAG)"/>
      <sheetName val="V17 - Losses DG Adj. (DGA)"/>
      <sheetName val="V18 - QoS Acivity Placeho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74">
          <cell r="K74">
            <v>87000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Q Change Log"/>
      <sheetName val="Cover"/>
      <sheetName val="Navigation"/>
      <sheetName val="Costs Matrix 2010"/>
      <sheetName val="C1 - Costs Matrix 2011"/>
      <sheetName val="C1 - Costs Matrix 2012"/>
      <sheetName val="C1 - Costs Matrix 2013"/>
      <sheetName val="C1 - Costs Matrix 2014"/>
      <sheetName val="C1 - Costs Matrix 2015"/>
      <sheetName val="C2 - Check Sheet"/>
      <sheetName val="C3 - Yr on yr Comp 2011"/>
      <sheetName val="C3 - Yr on yr Comp 2012"/>
      <sheetName val="C3 - Yr on yr Comp 2013"/>
      <sheetName val="C3 - Yr on yr Comp 2014"/>
      <sheetName val="C3 - Yr on yr Comp 2015"/>
      <sheetName val="C4 - RAV "/>
      <sheetName val="C5 - Summary - Tax Pool &amp; Se"/>
      <sheetName val="C6 - Contractor Adj Memo"/>
      <sheetName val="C7 - Related Party Analysis"/>
      <sheetName val="C8 - Related Party Cross Sub"/>
      <sheetName val="C9 - Related Party dis Marg"/>
      <sheetName val="C10 - NI"/>
      <sheetName val="C11 - Summary - Core (CT)"/>
      <sheetName val="C12 - Reinforcements &amp; DSM"/>
      <sheetName val="C13 - Asset Rep, Refurb, Civil"/>
      <sheetName val="C14 - Operational IT &amp; Telecoms"/>
      <sheetName val="C15 - QoS"/>
      <sheetName val="C16 - Summary-Non-Core Ex Ante"/>
      <sheetName val="C17 - Summary - Non-Core Reopen"/>
      <sheetName val="C18 - HILP "/>
      <sheetName val="C19 - CNI"/>
      <sheetName val="C20 - Summary - SAF not RAV(CT)"/>
      <sheetName val="C21 - IFI"/>
      <sheetName val="C22 - LCN Fund First Tier"/>
      <sheetName val="C23 - LCN Fund Second Tier"/>
      <sheetName val="C24 - Summary - NOC (CT)"/>
      <sheetName val="C25-Atypicals-Sev Weath 1-in-20"/>
      <sheetName val="C26 - NOCs Other"/>
      <sheetName val="C27 - Summary-Non Price Control"/>
      <sheetName val="C28 - Ex Services (exc conns)"/>
      <sheetName val="C29 - Legacy Metering"/>
      <sheetName val="C30 - Out Of Area Networks"/>
      <sheetName val="C31 - de minimis"/>
      <sheetName val="C32 - Other (cons) activities"/>
      <sheetName val="C33 - Atypicals 2010"/>
      <sheetName val="C33 - Atypicals 2011"/>
      <sheetName val="C33 - Atypicals 2012"/>
      <sheetName val="C33 - Atypicals 2013"/>
      <sheetName val="C33 - Atypicals 2014"/>
      <sheetName val="C33 - Atypicals 2015"/>
      <sheetName val="C34 - Non Activity Based Costs"/>
      <sheetName val="C35 - Non-Op Capex"/>
      <sheetName val="C36 - Indirects total"/>
      <sheetName val="C37 - Finance and Reg"/>
      <sheetName val="CV1 - Diversions"/>
      <sheetName val="CV2 - ESQCR"/>
      <sheetName val="CV3 - Asset Replacement"/>
      <sheetName val="CV4 - Asset_Repl_(Memo)"/>
      <sheetName val="CV5 - Refurbishment"/>
      <sheetName val="CV6 - Civil Works"/>
      <sheetName val="CV7 - Undergrounding Des Areas"/>
      <sheetName val="CV8 - Legal &amp; Safety"/>
      <sheetName val="CV9 - High Value Proj (Scheme)"/>
      <sheetName val="CV10 - BT21CN"/>
      <sheetName val="CV11 - Flood mitigation"/>
      <sheetName val="CV12 - Environmental Reporting"/>
      <sheetName val="CV13 - I&amp;M"/>
      <sheetName val="CV14 - Tree_Cutting"/>
      <sheetName val="CV15 - MTP all incidents"/>
      <sheetName val="CV 16 - WSC Schemes"/>
      <sheetName val="CV17 - Connections Summary"/>
      <sheetName val="CV18 - Black Start"/>
      <sheetName val="NADPR Navigation"/>
      <sheetName val="V1 - Total Asset Movement"/>
      <sheetName val="V2 - AR - Connection projects"/>
      <sheetName val="V3 - AR - Gen Reinforcement"/>
      <sheetName val="V4 - AR - Other Movements"/>
      <sheetName val="V5 - AR - Age profile"/>
      <sheetName val="V6 - Fault Levels"/>
      <sheetName val="V7 - Flood mitigation (site)"/>
      <sheetName val="V8 - Streetworks"/>
      <sheetName val="V9 - MTP one-off EEs only"/>
      <sheetName val="V10-MTP sev weather EEs only"/>
      <sheetName val="V10a-MTP sev weather 1-in-20"/>
      <sheetName val="V11 - MTP excluding all EEs"/>
      <sheetName val="V12 - BCF"/>
      <sheetName val="V13 - TCP"/>
      <sheetName val="V14 - RPZ"/>
      <sheetName val="V15 - Losses"/>
      <sheetName val="V15A"/>
      <sheetName val="V16 - Losses DG Adj. (LAG)"/>
      <sheetName val="V17 - Losses DG Adj. (DGA)"/>
      <sheetName val="V18 - QoS Acivity Placeho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74">
          <cell r="K74">
            <v>676830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7 - LCTs"/>
      <sheetName val="E8 - IRM"/>
    </sheetNames>
    <sheetDataSet>
      <sheetData sheetId="0"/>
      <sheetData sheetId="1"/>
      <sheetData sheetId="2"/>
      <sheetData sheetId="3">
        <row r="18">
          <cell r="AI18">
            <v>3.79</v>
          </cell>
        </row>
        <row r="23">
          <cell r="AI23">
            <v>3.41</v>
          </cell>
        </row>
        <row r="30">
          <cell r="AI30">
            <v>0</v>
          </cell>
        </row>
        <row r="35">
          <cell r="AI35">
            <v>0</v>
          </cell>
        </row>
        <row r="46">
          <cell r="R46">
            <v>0.86183410414933337</v>
          </cell>
        </row>
      </sheetData>
      <sheetData sheetId="4"/>
      <sheetData sheetId="5"/>
      <sheetData sheetId="6"/>
      <sheetData sheetId="7"/>
      <sheetData sheetId="8"/>
      <sheetData sheetId="9">
        <row r="31">
          <cell r="AI31">
            <v>0.9546</v>
          </cell>
        </row>
        <row r="32">
          <cell r="AI32">
            <v>2.1419999999999999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pter - BCF and undergr"/>
      <sheetName val="Chapter - losses summary"/>
      <sheetName val="Appendix - BCF and oil"/>
      <sheetName val="Annex - AONB table"/>
      <sheetName val="BCF oil UG raw data"/>
      <sheetName val="Inputs (RPIS)"/>
      <sheetName val="Yearly UG raw data"/>
    </sheetNames>
    <sheetDataSet>
      <sheetData sheetId="0"/>
      <sheetData sheetId="1"/>
      <sheetData sheetId="2"/>
      <sheetData sheetId="3">
        <row r="7">
          <cell r="D7" t="str">
            <v>ENWL</v>
          </cell>
        </row>
        <row r="14">
          <cell r="D14" t="str">
            <v>NPGN</v>
          </cell>
        </row>
        <row r="21">
          <cell r="D21" t="str">
            <v>NPGY</v>
          </cell>
        </row>
        <row r="24">
          <cell r="D24" t="str">
            <v>WMID</v>
          </cell>
        </row>
        <row r="29">
          <cell r="D29" t="str">
            <v>EMID</v>
          </cell>
        </row>
        <row r="31">
          <cell r="D31" t="str">
            <v>SWales</v>
          </cell>
        </row>
        <row r="35">
          <cell r="D35" t="str">
            <v>SWest</v>
          </cell>
        </row>
        <row r="42">
          <cell r="D42" t="str">
            <v>LPN</v>
          </cell>
          <cell r="E42" t="str">
            <v>n/a</v>
          </cell>
        </row>
        <row r="43">
          <cell r="D43" t="str">
            <v>SPN</v>
          </cell>
        </row>
        <row r="47">
          <cell r="D47" t="str">
            <v>EPN</v>
          </cell>
        </row>
        <row r="52">
          <cell r="D52" t="str">
            <v>SPD</v>
          </cell>
        </row>
        <row r="53">
          <cell r="D53" t="str">
            <v>SPMW</v>
          </cell>
        </row>
        <row r="69">
          <cell r="D69" t="str">
            <v xml:space="preserve">Total </v>
          </cell>
        </row>
      </sheetData>
      <sheetData sheetId="4"/>
      <sheetData sheetId="5"/>
      <sheetData sheetId="6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7 - LCTs"/>
      <sheetName val="E8 - IRM"/>
    </sheetNames>
    <sheetDataSet>
      <sheetData sheetId="0"/>
      <sheetData sheetId="1"/>
      <sheetData sheetId="2"/>
      <sheetData sheetId="3">
        <row r="54">
          <cell r="D54" t="str">
            <v>The Broards National Park</v>
          </cell>
        </row>
        <row r="55">
          <cell r="D55" t="str">
            <v>Suffolk Coast &amp; Heaths AONB</v>
          </cell>
        </row>
        <row r="56">
          <cell r="D56" t="str">
            <v>Norfolk Coast AONB</v>
          </cell>
        </row>
        <row r="57">
          <cell r="D57" t="str">
            <v>Dedham Vale AONB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etition in Connection"/>
      <sheetName val="DG connections"/>
      <sheetName val="Complaint data"/>
      <sheetName val="CSS data"/>
      <sheetName val="Connection GSOP payments"/>
      <sheetName val="Stakeholder Engagement"/>
      <sheetName val="Value of connections"/>
      <sheetName val="Enforcement cases"/>
    </sheetNames>
    <sheetDataSet>
      <sheetData sheetId="0"/>
      <sheetData sheetId="1">
        <row r="42">
          <cell r="C42">
            <v>2011</v>
          </cell>
          <cell r="D42">
            <v>2012</v>
          </cell>
          <cell r="E42">
            <v>2013</v>
          </cell>
          <cell r="F42">
            <v>2014</v>
          </cell>
          <cell r="G42">
            <v>2015</v>
          </cell>
        </row>
        <row r="43">
          <cell r="A43" t="str">
            <v>Onshore wind</v>
          </cell>
          <cell r="B43">
            <v>427.41382000000004</v>
          </cell>
          <cell r="C43">
            <v>560.33623639999996</v>
          </cell>
          <cell r="D43">
            <v>493.85089000000005</v>
          </cell>
          <cell r="E43">
            <v>817.01124499999992</v>
          </cell>
          <cell r="F43">
            <v>869.00873999999999</v>
          </cell>
          <cell r="G43">
            <v>678.22720000000004</v>
          </cell>
        </row>
        <row r="44">
          <cell r="A44" t="str">
            <v>Offshore wind</v>
          </cell>
          <cell r="B44">
            <v>457.8</v>
          </cell>
          <cell r="C44">
            <v>0</v>
          </cell>
          <cell r="D44">
            <v>333</v>
          </cell>
          <cell r="E44">
            <v>336.26299999999998</v>
          </cell>
          <cell r="F44">
            <v>0</v>
          </cell>
          <cell r="G44">
            <v>0</v>
          </cell>
        </row>
        <row r="45">
          <cell r="A45" t="str">
            <v>Biomass &amp; energy crops</v>
          </cell>
          <cell r="B45">
            <v>7.8559999999999999</v>
          </cell>
          <cell r="C45">
            <v>3.7949999999999999</v>
          </cell>
          <cell r="D45">
            <v>29.306119999999996</v>
          </cell>
          <cell r="E45">
            <v>76.474999999999994</v>
          </cell>
          <cell r="F45">
            <v>39.693999999999996</v>
          </cell>
          <cell r="G45">
            <v>23.417999999999999</v>
          </cell>
        </row>
        <row r="46">
          <cell r="A46" t="str">
            <v>Hydro</v>
          </cell>
          <cell r="B46">
            <v>20.202300000000005</v>
          </cell>
          <cell r="C46">
            <v>9.1184000000000012</v>
          </cell>
          <cell r="D46">
            <v>21.824000000000005</v>
          </cell>
          <cell r="E46">
            <v>4.2874249999999998</v>
          </cell>
          <cell r="F46">
            <v>9.4983000000000004</v>
          </cell>
          <cell r="G46">
            <v>11.79871</v>
          </cell>
        </row>
        <row r="47">
          <cell r="A47" t="str">
            <v>Landfill gas, sewage gas &amp; biogas</v>
          </cell>
          <cell r="B47">
            <v>115.864</v>
          </cell>
          <cell r="C47">
            <v>128.75299999999999</v>
          </cell>
          <cell r="D47">
            <v>54.086999999999996</v>
          </cell>
          <cell r="E47">
            <v>112.78025</v>
          </cell>
          <cell r="F47">
            <v>26.425249999999998</v>
          </cell>
          <cell r="G47">
            <v>76.201000000000008</v>
          </cell>
        </row>
        <row r="48">
          <cell r="A48" t="str">
            <v>Waste incineration</v>
          </cell>
          <cell r="B48">
            <v>53.7</v>
          </cell>
          <cell r="C48">
            <v>3.5750000000000002</v>
          </cell>
          <cell r="D48">
            <v>122.38200000000001</v>
          </cell>
          <cell r="E48">
            <v>38.5</v>
          </cell>
          <cell r="F48">
            <v>144.33199999999999</v>
          </cell>
          <cell r="G48">
            <v>134.35000000000002</v>
          </cell>
        </row>
        <row r="49">
          <cell r="A49" t="str">
            <v>Photovoltaic</v>
          </cell>
          <cell r="B49">
            <v>8.8534977199999982</v>
          </cell>
          <cell r="C49">
            <v>45.25310721999999</v>
          </cell>
          <cell r="D49">
            <v>603.48839400000224</v>
          </cell>
          <cell r="E49">
            <v>611.8667063299996</v>
          </cell>
          <cell r="F49">
            <v>1120.500945850001</v>
          </cell>
          <cell r="G49">
            <v>2720.1721364000023</v>
          </cell>
        </row>
        <row r="50">
          <cell r="A50" t="str">
            <v>CHP</v>
          </cell>
          <cell r="B50">
            <v>37.146239999999999</v>
          </cell>
          <cell r="C50">
            <v>42.130559999999996</v>
          </cell>
          <cell r="D50">
            <v>70.285204999999991</v>
          </cell>
          <cell r="E50">
            <v>82.484380000000016</v>
          </cell>
          <cell r="F50">
            <v>139.06423000000001</v>
          </cell>
          <cell r="G50">
            <v>84.817710000000005</v>
          </cell>
        </row>
        <row r="51">
          <cell r="A51" t="str">
            <v>Other</v>
          </cell>
          <cell r="B51">
            <v>87.42</v>
          </cell>
          <cell r="C51">
            <v>9.0239999999999991</v>
          </cell>
          <cell r="D51">
            <v>114.69189499999999</v>
          </cell>
          <cell r="E51">
            <v>256.911</v>
          </cell>
          <cell r="F51">
            <v>230.57737000000003</v>
          </cell>
          <cell r="G51">
            <v>138.66100000000003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Navigation"/>
      <sheetName val="Data Change Log"/>
      <sheetName val="Check Sheet"/>
      <sheetName val="I1 - PCFM Inputs 12-13"/>
      <sheetName val="I2 - PCFM Inputs Nominal"/>
      <sheetName val="I3 - Licence Values"/>
      <sheetName val="I4 - Revenue, Fin Issue Inputs"/>
      <sheetName val="I5 - Theft Recovery"/>
      <sheetName val="I6 - RPI"/>
      <sheetName val="SI1 - Performance Summary"/>
      <sheetName val="S1 - Summary of C1s"/>
      <sheetName val="S2 - Summary of C1s (Real)"/>
      <sheetName val="S3 - C1 Movements (Real)"/>
      <sheetName val="S4 - C1 In Year Summary"/>
      <sheetName val="C1 - Cost Matrix 2011"/>
      <sheetName val="C1 - Cost Matrix 2012"/>
      <sheetName val="C1 - Cost Matrix 2013"/>
      <sheetName val="C1 - Cost Matrix 2014"/>
      <sheetName val="C1 - Cost Matrix 2015"/>
      <sheetName val="C1 - Cost Matrix 2016"/>
      <sheetName val="C1 - Cost Matrix 2017"/>
      <sheetName val="C1 - Cost Matrix 2018"/>
      <sheetName val="C1 - Cost Matrix 2019"/>
      <sheetName val="C1 - Cost Matrix 2020"/>
      <sheetName val="C1 - Cost Matrix 2021"/>
      <sheetName val="C1 - Cost Matrix 2022"/>
      <sheetName val="C1 - Cost Matrix 2023"/>
      <sheetName val="C2 - Connections Inside PC"/>
      <sheetName val="CV1 - Primary Reinforcement"/>
      <sheetName val="CV2 - Secondary Reinforcement"/>
      <sheetName val="CV3 - Fault Level Reinforcement"/>
      <sheetName val="CV4 - NTCC"/>
      <sheetName val="CV5 - Diversions"/>
      <sheetName val="CV6 - Diversions Rail Elec"/>
      <sheetName val="CV7 - Asset Replacement"/>
      <sheetName val="CV8 - Refurbishment no SDI"/>
      <sheetName val="CV9 - Refurbishment SDI"/>
      <sheetName val="CV10 - Civil Works Cond Driven"/>
      <sheetName val="CV11 - Op IT and Telecoms"/>
      <sheetName val="CV12 - Black Start"/>
      <sheetName val="CV13 - BT21CN"/>
      <sheetName val="CV14 - Legal and Safety"/>
      <sheetName val="CV15 - QoS &amp; North of Scot Res"/>
      <sheetName val="CV16 - Flood Mitigation"/>
      <sheetName val="C3 - Physical Security"/>
      <sheetName val="CV17 - RLMs"/>
      <sheetName val="CV18 - OH Clearances"/>
      <sheetName val="CV19 - WSC"/>
      <sheetName val="CV20 - Visual Amenity"/>
      <sheetName val="CV21 - Losses"/>
      <sheetName val="CV22 - Environmental Reporting "/>
      <sheetName val="C4 - IT&amp;T (Non-Op)"/>
      <sheetName val="C5 - Property (Non Op)"/>
      <sheetName val="C6 - V&amp;T (Non Op)"/>
      <sheetName val="C7 - STEPM (Non Op)"/>
      <sheetName val="CV23 - HVP"/>
      <sheetName val="CV23a - HVP1"/>
      <sheetName val="CV23b - HVP2"/>
      <sheetName val="CV23c - HVP3"/>
      <sheetName val="CV23d - HVP4"/>
      <sheetName val="CV23e - HVP5"/>
      <sheetName val="CV24 - HVP DPCR5"/>
      <sheetName val="CV25 - Moorside"/>
      <sheetName val="CV26 - Faults"/>
      <sheetName val="CV27 - Severe Weather 1 in 20"/>
      <sheetName val="CV28 - ONIs"/>
      <sheetName val="CV29 - Tree Cutting"/>
      <sheetName val="CV30 - Inspections"/>
      <sheetName val="CV31 - Repairs and Maint"/>
      <sheetName val="CV32 - Dismantlement"/>
      <sheetName val="C8 - Remote Generation Opex"/>
      <sheetName val="CV33 - Substation Electricity"/>
      <sheetName val="CV34 - Smart Meter Intv DNO"/>
      <sheetName val="C9 - Core CAI"/>
      <sheetName val="C10 - Wayleaves (CAI)"/>
      <sheetName val="CV35 - Op Training (CAI)"/>
      <sheetName val="C11 - V&amp;T (CAI)"/>
      <sheetName val="C12 - Core BS"/>
      <sheetName val="C13 - IT&amp;T (BS)"/>
      <sheetName val="C14 - Property Mgt (BS)"/>
      <sheetName val="C15 - Atypicals 2011"/>
      <sheetName val="C15 - Atypicals 2012"/>
      <sheetName val="C15 - Atypicals 2013"/>
      <sheetName val="C15 - Atypicals 2014"/>
      <sheetName val="C15 - Atypicals 2015"/>
      <sheetName val="C15 - Atypicals 2016"/>
      <sheetName val="C15 - Atypicals 2017"/>
      <sheetName val="C15 - Atypicals 2018"/>
      <sheetName val="C15 - Atypicals 2019"/>
      <sheetName val="C15 - Atypicals 2020"/>
      <sheetName val="C15 - Atypicals 2021"/>
      <sheetName val="C15 - Atypicals 2022"/>
      <sheetName val="C15 - Atypicals 2023"/>
      <sheetName val="CV36 - NIA"/>
      <sheetName val="CV37 - NIC"/>
      <sheetName val="CV38 - IFI &amp; LCN Fund"/>
      <sheetName val="CV39 - DRS"/>
      <sheetName val="C16 - Smart Meter Outside PC"/>
      <sheetName val="C17 - Legacy Meters"/>
      <sheetName val="C18 - De Minimis"/>
      <sheetName val="C19 - Other Consented Activity"/>
      <sheetName val="C20 - Connections Outside PC"/>
      <sheetName val="C21 - Out of Area Networks"/>
      <sheetName val="C22 - Pass-through"/>
      <sheetName val="C23 - Other NABC"/>
      <sheetName val="C24 - Related Party Margin"/>
      <sheetName val="V1 - Total Asset Movements"/>
      <sheetName val="V2 - Cleansing"/>
      <sheetName val="V3 - Connections"/>
      <sheetName val="V4 - Other Asset Movements"/>
      <sheetName val="V5 - Volume Matrix 2011"/>
      <sheetName val="V5 - Volume Matrix 2012"/>
      <sheetName val="V5 - Volume Matrix 2013"/>
      <sheetName val="V5 - Volume Matrix 2014"/>
      <sheetName val="V5 - Volume Matrix 2015"/>
      <sheetName val="V5 - Volume Matrix 2016"/>
      <sheetName val="V5 - Volume Matrix 2017"/>
      <sheetName val="V5 - Volume Matrix 2018"/>
      <sheetName val="V5 - Volume Matrix 2019"/>
      <sheetName val="V5 - Volume Matrix 2020"/>
      <sheetName val="V5 - Volume Matrix 2021"/>
      <sheetName val="V5 - Volume Matrix 2022"/>
      <sheetName val="V5 - Volume Matrix 2023"/>
      <sheetName val="AP1 - Age Profile"/>
      <sheetName val="M1 - Flood Mitigation (site)"/>
      <sheetName val="M2 - DPCR5 WSC Schemes"/>
      <sheetName val="M3 - ED1 WSC Schemes"/>
      <sheetName val="M4 - Enablers for RIIO-ED2"/>
      <sheetName val="M5 - Severe Weather "/>
      <sheetName val="M6 - Metal Theft"/>
      <sheetName val="M7 - Protection Summary"/>
      <sheetName val="M8 - Link Boxes"/>
      <sheetName val="M9a - Trad Streetworks (ex ante"/>
      <sheetName val="M9b - Permit &amp; Lane (ex ante)"/>
      <sheetName val="M9c - Permit &amp; Lane (reopener)"/>
      <sheetName val="M10 - Shetland (SSEH)"/>
      <sheetName val="M11 - Subsea Cables"/>
      <sheetName val="M12 - Moorside (ENWL)"/>
      <sheetName val="M13 - Uncertainty Mech Info"/>
      <sheetName val="M14 - Drivers"/>
      <sheetName val="M15 - MEAV"/>
      <sheetName val="M16 - Forecasts"/>
      <sheetName val="Sheet1"/>
    </sheetNames>
    <sheetDataSet>
      <sheetData sheetId="0">
        <row r="20">
          <cell r="D20" t="str">
            <v>ENWL</v>
          </cell>
        </row>
        <row r="21">
          <cell r="D21" t="str">
            <v>NPgN</v>
          </cell>
        </row>
        <row r="22">
          <cell r="D22" t="str">
            <v>NPgY</v>
          </cell>
        </row>
        <row r="23">
          <cell r="D23" t="str">
            <v>WMID</v>
          </cell>
        </row>
        <row r="24">
          <cell r="D24" t="str">
            <v>EMID</v>
          </cell>
        </row>
        <row r="25">
          <cell r="D25" t="str">
            <v>SWALES</v>
          </cell>
        </row>
        <row r="26">
          <cell r="D26" t="str">
            <v>SWEST</v>
          </cell>
        </row>
        <row r="27">
          <cell r="D27" t="str">
            <v>LPN</v>
          </cell>
        </row>
        <row r="28">
          <cell r="D28" t="str">
            <v>SPN</v>
          </cell>
        </row>
        <row r="29">
          <cell r="D29" t="str">
            <v>EPN</v>
          </cell>
        </row>
        <row r="30">
          <cell r="D30" t="str">
            <v>SPD</v>
          </cell>
        </row>
        <row r="31">
          <cell r="D31" t="str">
            <v>SPMW</v>
          </cell>
        </row>
        <row r="32">
          <cell r="D32" t="str">
            <v>SSEH</v>
          </cell>
        </row>
        <row r="33">
          <cell r="D33" t="str">
            <v>SSES</v>
          </cell>
        </row>
      </sheetData>
      <sheetData sheetId="1"/>
      <sheetData sheetId="2"/>
      <sheetData sheetId="3"/>
      <sheetData sheetId="4">
        <row r="9">
          <cell r="K9">
            <v>0.01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4 "/>
      <sheetName val="CR5"/>
      <sheetName val="CR8"/>
      <sheetName val="CR11"/>
      <sheetName val="CR13"/>
      <sheetName val="Time to connect improvement"/>
    </sheetNames>
    <sheetDataSet>
      <sheetData sheetId="0"/>
      <sheetData sheetId="1">
        <row r="9">
          <cell r="S9">
            <v>1207</v>
          </cell>
        </row>
        <row r="10">
          <cell r="W10">
            <v>35</v>
          </cell>
        </row>
        <row r="11">
          <cell r="S11">
            <v>92</v>
          </cell>
        </row>
        <row r="12">
          <cell r="S12">
            <v>26</v>
          </cell>
        </row>
        <row r="15">
          <cell r="S15">
            <v>481</v>
          </cell>
        </row>
        <row r="17">
          <cell r="W17">
            <v>66</v>
          </cell>
        </row>
        <row r="18">
          <cell r="S18">
            <v>31</v>
          </cell>
        </row>
        <row r="21">
          <cell r="S21">
            <v>6</v>
          </cell>
        </row>
        <row r="23">
          <cell r="W23">
            <v>31</v>
          </cell>
        </row>
        <row r="29">
          <cell r="Y29" t="str">
            <v>Photovoltaic</v>
          </cell>
          <cell r="Z29">
            <v>1029.3370500000001</v>
          </cell>
        </row>
        <row r="30">
          <cell r="Y30" t="str">
            <v>CHP</v>
          </cell>
          <cell r="Z30">
            <v>27.422000000000001</v>
          </cell>
        </row>
        <row r="31">
          <cell r="Y31" t="str">
            <v>Hydro and Tidal</v>
          </cell>
          <cell r="Z31">
            <v>24.336999999999996</v>
          </cell>
        </row>
        <row r="32">
          <cell r="Y32" t="str">
            <v>Biomass, Landfill and Waste Incineration</v>
          </cell>
          <cell r="Z32">
            <v>288.53700000000003</v>
          </cell>
        </row>
        <row r="33">
          <cell r="Y33" t="str">
            <v>Wind</v>
          </cell>
          <cell r="Z33">
            <v>327.46965000000017</v>
          </cell>
        </row>
        <row r="34">
          <cell r="Y34" t="str">
            <v>Other</v>
          </cell>
          <cell r="Z34">
            <v>58.644000000000013</v>
          </cell>
        </row>
      </sheetData>
      <sheetData sheetId="2"/>
      <sheetData sheetId="3"/>
      <sheetData sheetId="4">
        <row r="84">
          <cell r="C84" t="str">
            <v>LVSSA</v>
          </cell>
          <cell r="E84" t="str">
            <v>LVSSB</v>
          </cell>
          <cell r="L84" t="str">
            <v>LVSSA</v>
          </cell>
          <cell r="N84" t="str">
            <v>LVSSB</v>
          </cell>
        </row>
        <row r="85">
          <cell r="C85" t="str">
            <v xml:space="preserve">Average Time to Quote </v>
          </cell>
          <cell r="D85" t="str">
            <v>Time to Connect</v>
          </cell>
          <cell r="E85" t="str">
            <v xml:space="preserve">Time to Quote </v>
          </cell>
          <cell r="F85" t="str">
            <v>Time to Connect</v>
          </cell>
        </row>
        <row r="86">
          <cell r="C86" t="str">
            <v>Working days</v>
          </cell>
          <cell r="G86" t="str">
            <v>(£m 2012/13 Prices)</v>
          </cell>
          <cell r="L86" t="str">
            <v>Working days</v>
          </cell>
        </row>
        <row r="87">
          <cell r="B87" t="str">
            <v>ENWL</v>
          </cell>
          <cell r="C87">
            <v>4.00244140625</v>
          </cell>
          <cell r="D87">
            <v>30.361990950226243</v>
          </cell>
          <cell r="E87">
            <v>7.4340770791075048</v>
          </cell>
          <cell r="F87">
            <v>36.881720430107528</v>
          </cell>
          <cell r="G87">
            <v>1.2</v>
          </cell>
          <cell r="K87" t="str">
            <v>Target</v>
          </cell>
          <cell r="L87">
            <v>8.2100000000000009</v>
          </cell>
          <cell r="M87">
            <v>42.08</v>
          </cell>
          <cell r="N87">
            <v>11.73</v>
          </cell>
          <cell r="O87">
            <v>52.7</v>
          </cell>
        </row>
        <row r="88">
          <cell r="B88" t="str">
            <v>NPgN</v>
          </cell>
          <cell r="C88">
            <v>5.7158984007525868</v>
          </cell>
          <cell r="D88">
            <v>40.146946564885496</v>
          </cell>
          <cell r="E88">
            <v>9.5841708542713562</v>
          </cell>
          <cell r="F88">
            <v>47.121052631578948</v>
          </cell>
          <cell r="G88">
            <v>0.55024001607071116</v>
          </cell>
          <cell r="L88">
            <v>6.4</v>
          </cell>
          <cell r="M88">
            <v>32.47</v>
          </cell>
          <cell r="N88">
            <v>10.119999999999999</v>
          </cell>
          <cell r="O88">
            <v>39.909999999999997</v>
          </cell>
        </row>
        <row r="89">
          <cell r="B89" t="str">
            <v>NPgY</v>
          </cell>
          <cell r="C89">
            <v>5.9290519877675845</v>
          </cell>
          <cell r="D89">
            <v>43.396946564885496</v>
          </cell>
          <cell r="E89">
            <v>8.8116731517509734</v>
          </cell>
          <cell r="F89">
            <v>47.909604519774014</v>
          </cell>
          <cell r="G89">
            <v>0.69580790960451977</v>
          </cell>
        </row>
        <row r="90">
          <cell r="B90" t="str">
            <v>SSEH</v>
          </cell>
          <cell r="C90">
            <v>2.5</v>
          </cell>
          <cell r="D90">
            <v>31.5</v>
          </cell>
          <cell r="E90">
            <v>5.0999999999999996</v>
          </cell>
          <cell r="F90">
            <v>40.020000000000003</v>
          </cell>
          <cell r="G90">
            <v>0.8</v>
          </cell>
        </row>
        <row r="91">
          <cell r="B91" t="str">
            <v>SSES</v>
          </cell>
          <cell r="C91">
            <v>2.66</v>
          </cell>
          <cell r="D91">
            <v>33.18</v>
          </cell>
          <cell r="E91">
            <v>6.94</v>
          </cell>
          <cell r="F91">
            <v>45.04</v>
          </cell>
          <cell r="G91">
            <v>1.3858000000000001</v>
          </cell>
        </row>
        <row r="92">
          <cell r="B92" t="str">
            <v>SPD</v>
          </cell>
          <cell r="C92">
            <v>5.24955595026643</v>
          </cell>
          <cell r="D92">
            <v>35.737574552683895</v>
          </cell>
          <cell r="E92">
            <v>7.3259871441689626</v>
          </cell>
          <cell r="F92">
            <v>42.42203742203742</v>
          </cell>
          <cell r="G92">
            <v>0.99583201497873475</v>
          </cell>
        </row>
        <row r="93">
          <cell r="B93" t="str">
            <v>SPMW</v>
          </cell>
          <cell r="C93">
            <v>5.6078767123287667</v>
          </cell>
          <cell r="D93">
            <v>35.55913978494624</v>
          </cell>
          <cell r="E93">
            <v>6.8819826907946497</v>
          </cell>
          <cell r="F93">
            <v>43.460674157303373</v>
          </cell>
          <cell r="G93">
            <v>1.0728055817325117</v>
          </cell>
        </row>
        <row r="94">
          <cell r="B94" t="str">
            <v>LPN</v>
          </cell>
          <cell r="C94">
            <v>3.6424489795918369</v>
          </cell>
          <cell r="D94">
            <v>41.295744680851065</v>
          </cell>
          <cell r="E94">
            <v>4.7296187683284456</v>
          </cell>
          <cell r="F94">
            <v>46.795423956931359</v>
          </cell>
          <cell r="G94">
            <v>0.74161918043584085</v>
          </cell>
        </row>
        <row r="95">
          <cell r="B95" t="str">
            <v>SPN</v>
          </cell>
          <cell r="C95">
            <v>4.6246872393661382</v>
          </cell>
          <cell r="D95">
            <v>37.656193895870736</v>
          </cell>
          <cell r="E95">
            <v>7.3452188006482979</v>
          </cell>
          <cell r="F95">
            <v>45.308280254777067</v>
          </cell>
          <cell r="G95">
            <v>0.88054857802833664</v>
          </cell>
        </row>
        <row r="96">
          <cell r="B96" t="str">
            <v>EPN</v>
          </cell>
          <cell r="C96">
            <v>5.56030216202136</v>
          </cell>
          <cell r="D96">
            <v>42.760344827586209</v>
          </cell>
          <cell r="E96">
            <v>9.7051377513030523</v>
          </cell>
          <cell r="F96">
            <v>51.006763285024157</v>
          </cell>
          <cell r="G96">
            <v>1.0677294685990337</v>
          </cell>
        </row>
        <row r="97">
          <cell r="B97" t="str">
            <v>WMID</v>
          </cell>
          <cell r="C97">
            <v>4.8</v>
          </cell>
          <cell r="D97">
            <v>34.32</v>
          </cell>
          <cell r="E97">
            <v>6.11</v>
          </cell>
          <cell r="F97">
            <v>44.8</v>
          </cell>
          <cell r="G97">
            <v>1.3474000000000002</v>
          </cell>
        </row>
        <row r="98">
          <cell r="B98" t="str">
            <v>EMID</v>
          </cell>
          <cell r="C98">
            <v>3.48</v>
          </cell>
          <cell r="D98">
            <v>31.89</v>
          </cell>
          <cell r="E98">
            <v>5.2</v>
          </cell>
          <cell r="F98">
            <v>41.25</v>
          </cell>
          <cell r="G98">
            <v>1.5434999999999999</v>
          </cell>
        </row>
        <row r="99">
          <cell r="B99" t="str">
            <v>SWALES</v>
          </cell>
          <cell r="C99">
            <v>8.3699999999999992</v>
          </cell>
          <cell r="D99">
            <v>30.26</v>
          </cell>
          <cell r="E99">
            <v>11.1</v>
          </cell>
          <cell r="F99">
            <v>34.549999999999997</v>
          </cell>
          <cell r="G99">
            <v>0.45710000000000017</v>
          </cell>
        </row>
        <row r="100">
          <cell r="B100" t="str">
            <v>SWEST</v>
          </cell>
          <cell r="C100">
            <v>6.64</v>
          </cell>
          <cell r="D100">
            <v>32.01</v>
          </cell>
          <cell r="E100">
            <v>7.87</v>
          </cell>
          <cell r="F100">
            <v>37.68</v>
          </cell>
          <cell r="G100">
            <v>1.1355</v>
          </cell>
        </row>
        <row r="101">
          <cell r="B101" t="str">
            <v>Industry Average</v>
          </cell>
          <cell r="C101">
            <v>4.9130187741674778</v>
          </cell>
          <cell r="D101">
            <v>35.719634415852525</v>
          </cell>
          <cell r="E101">
            <v>7.438419017169517</v>
          </cell>
          <cell r="F101">
            <v>43.160396904109554</v>
          </cell>
          <cell r="G101">
            <v>0.99099162496069215</v>
          </cell>
        </row>
      </sheetData>
      <sheetData sheetId="5">
        <row r="10">
          <cell r="Q10">
            <v>9.140409588054009</v>
          </cell>
        </row>
        <row r="11">
          <cell r="Q11">
            <v>14.45688561967498</v>
          </cell>
        </row>
        <row r="12">
          <cell r="Q12">
            <v>46.382113602939704</v>
          </cell>
        </row>
        <row r="13">
          <cell r="Q13">
            <v>57.009324715965541</v>
          </cell>
        </row>
        <row r="14">
          <cell r="Q14">
            <v>55.522523190993716</v>
          </cell>
        </row>
        <row r="15">
          <cell r="Q15">
            <v>71.466210335640511</v>
          </cell>
        </row>
        <row r="51">
          <cell r="R51">
            <v>4.9130187741674778</v>
          </cell>
        </row>
        <row r="52">
          <cell r="R52">
            <v>7.438419017169517</v>
          </cell>
        </row>
        <row r="53">
          <cell r="R53">
            <v>35.719634415852525</v>
          </cell>
        </row>
        <row r="54">
          <cell r="R54">
            <v>43.160396904109554</v>
          </cell>
        </row>
        <row r="55">
          <cell r="R55">
            <v>40.632653190020008</v>
          </cell>
        </row>
        <row r="56">
          <cell r="R56">
            <v>50.598815921279076</v>
          </cell>
        </row>
        <row r="74">
          <cell r="C74">
            <v>4.7629907771866495</v>
          </cell>
          <cell r="D74">
            <v>4.2729907771866502</v>
          </cell>
          <cell r="E74">
            <v>-1.2570092228133491</v>
          </cell>
          <cell r="F74">
            <v>0.87299077718664986</v>
          </cell>
          <cell r="G74">
            <v>4.4996978379786405</v>
          </cell>
          <cell r="H74">
            <v>6.0775510204081638</v>
          </cell>
          <cell r="I74">
            <v>5.7753127606338621</v>
          </cell>
          <cell r="J74">
            <v>6.2780273556897441</v>
          </cell>
          <cell r="K74">
            <v>5.5332278272305473</v>
          </cell>
          <cell r="L74">
            <v>5.1939387894190663</v>
          </cell>
          <cell r="M74">
            <v>5.4070923764340639</v>
          </cell>
          <cell r="N74">
            <v>3.5233351965259416</v>
          </cell>
          <cell r="O74">
            <v>3.6688909644389094</v>
          </cell>
          <cell r="P74">
            <v>4.5744341569058697</v>
          </cell>
          <cell r="Q74">
            <v>4.2273908138865313</v>
          </cell>
        </row>
        <row r="75">
          <cell r="C75">
            <v>9.1919970499945762</v>
          </cell>
          <cell r="D75">
            <v>11.041997049994574</v>
          </cell>
          <cell r="E75">
            <v>-1.248002950005425</v>
          </cell>
          <cell r="F75">
            <v>2.2519970499945741</v>
          </cell>
          <cell r="G75">
            <v>5.9148622486969469</v>
          </cell>
          <cell r="H75">
            <v>11.370381231671555</v>
          </cell>
          <cell r="I75">
            <v>10.544781199351704</v>
          </cell>
          <cell r="J75">
            <v>8.5996004643084287</v>
          </cell>
          <cell r="K75">
            <v>5.4322839352404744</v>
          </cell>
          <cell r="L75">
            <v>10.506990564910268</v>
          </cell>
          <cell r="M75">
            <v>10.234492862389885</v>
          </cell>
          <cell r="N75">
            <v>4.0838184112289309</v>
          </cell>
          <cell r="O75">
            <v>4.1616140394505825</v>
          </cell>
          <cell r="P75">
            <v>6.1717192778493857</v>
          </cell>
          <cell r="Q75">
            <v>7.0184666025054625</v>
          </cell>
        </row>
        <row r="76">
          <cell r="C76">
            <v>12.329999999999998</v>
          </cell>
          <cell r="D76">
            <v>17.82</v>
          </cell>
          <cell r="E76">
            <v>11.809999999999999</v>
          </cell>
          <cell r="F76">
            <v>11.590000000000003</v>
          </cell>
          <cell r="G76">
            <v>-0.51034482758620925</v>
          </cell>
          <cell r="H76">
            <v>7.7342553191489358</v>
          </cell>
          <cell r="I76">
            <v>11.433806104129268</v>
          </cell>
          <cell r="J76">
            <v>3.581850533807831</v>
          </cell>
          <cell r="K76">
            <v>6.3161363636363674</v>
          </cell>
          <cell r="L76">
            <v>4.2347201017811713</v>
          </cell>
          <cell r="M76">
            <v>11.479720101781169</v>
          </cell>
          <cell r="N76">
            <v>43.793410551795716</v>
          </cell>
          <cell r="O76">
            <v>1.2697456153677322</v>
          </cell>
          <cell r="P76">
            <v>6.3914087553585901</v>
          </cell>
          <cell r="Q76">
            <v>10.662479187087179</v>
          </cell>
        </row>
        <row r="77">
          <cell r="C77">
            <v>13.850000000000001</v>
          </cell>
          <cell r="D77">
            <v>11.720000000000006</v>
          </cell>
          <cell r="E77">
            <v>21.550000000000004</v>
          </cell>
          <cell r="F77">
            <v>19.79</v>
          </cell>
          <cell r="G77">
            <v>2.6932367149758463</v>
          </cell>
          <cell r="H77">
            <v>23.024576043068635</v>
          </cell>
          <cell r="I77">
            <v>18.231719745222932</v>
          </cell>
          <cell r="J77">
            <v>12.68906630581867</v>
          </cell>
          <cell r="K77">
            <v>2.1479361914257211</v>
          </cell>
          <cell r="L77">
            <v>11.718728813559316</v>
          </cell>
          <cell r="M77">
            <v>5.5706140350877149</v>
          </cell>
          <cell r="N77">
            <v>45.792159013478248</v>
          </cell>
          <cell r="O77">
            <v>2.5083180907586424</v>
          </cell>
          <cell r="P77">
            <v>2.5986344125879057</v>
          </cell>
          <cell r="Q77">
            <v>13.848927811855987</v>
          </cell>
        </row>
        <row r="78">
          <cell r="C78">
            <v>17.09299077718665</v>
          </cell>
          <cell r="D78">
            <v>22.09299077718665</v>
          </cell>
          <cell r="E78">
            <v>10.55299077718665</v>
          </cell>
          <cell r="F78">
            <v>12.462990777186654</v>
          </cell>
          <cell r="G78">
            <v>3.9893530103924348</v>
          </cell>
          <cell r="H78">
            <v>13.811806339557094</v>
          </cell>
          <cell r="I78">
            <v>17.209118864763127</v>
          </cell>
          <cell r="J78">
            <v>9.8598778894975752</v>
          </cell>
          <cell r="K78">
            <v>11.849364190866908</v>
          </cell>
          <cell r="L78">
            <v>9.4286588912002358</v>
          </cell>
          <cell r="M78">
            <v>16.886812478215234</v>
          </cell>
          <cell r="N78">
            <v>47.316745748321665</v>
          </cell>
          <cell r="O78">
            <v>4.9386365798066407</v>
          </cell>
          <cell r="P78">
            <v>10.965842912264463</v>
          </cell>
          <cell r="Q78">
            <v>14.889870000973708</v>
          </cell>
        </row>
        <row r="79">
          <cell r="C79">
            <v>23.041997049994578</v>
          </cell>
          <cell r="D79">
            <v>22.761997049994577</v>
          </cell>
          <cell r="E79">
            <v>20.301997049994576</v>
          </cell>
          <cell r="F79">
            <v>22.041997049994578</v>
          </cell>
          <cell r="G79">
            <v>8.608098963672802</v>
          </cell>
          <cell r="H79">
            <v>34.394957274740186</v>
          </cell>
          <cell r="I79">
            <v>28.776500944574643</v>
          </cell>
          <cell r="J79">
            <v>21.288666770127094</v>
          </cell>
          <cell r="K79">
            <v>7.5802201266661982</v>
          </cell>
          <cell r="L79">
            <v>22.225719378469577</v>
          </cell>
          <cell r="M79">
            <v>15.805106897477593</v>
          </cell>
          <cell r="N79">
            <v>49.875977424707173</v>
          </cell>
          <cell r="O79">
            <v>6.6699321302092258</v>
          </cell>
          <cell r="P79">
            <v>8.7703536904372896</v>
          </cell>
          <cell r="Q79">
            <v>20.867394414361435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7 - LCTs"/>
      <sheetName val="E8 - I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1">
          <cell r="AI31">
            <v>0.75700000000000001</v>
          </cell>
        </row>
        <row r="32">
          <cell r="AI32">
            <v>2.347</v>
          </cell>
        </row>
      </sheetData>
      <sheetData sheetId="1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 "/>
      <sheetName val="E3 - BCF"/>
      <sheetName val="E4 - Losses Snapshot"/>
      <sheetName val="E5 - Smart Metering"/>
      <sheetName val="E6 - Innovative Solutions"/>
      <sheetName val="E7 - LCTs"/>
      <sheetName val="E8 - IRM"/>
      <sheetName val="E2 - Environmental Reporting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1">
          <cell r="AI31">
            <v>0.72299999999999998</v>
          </cell>
        </row>
        <row r="32">
          <cell r="AI32">
            <v>2.2229999999999999</v>
          </cell>
        </row>
      </sheetData>
      <sheetData sheetId="10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7 - LCTs"/>
      <sheetName val="E8 - IRM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1">
          <cell r="AI31">
            <v>2.10128</v>
          </cell>
        </row>
        <row r="32">
          <cell r="AI32">
            <v>3.99533</v>
          </cell>
        </row>
      </sheetData>
      <sheetData sheetId="10"/>
      <sheetData sheetId="1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7 - LCTs"/>
      <sheetName val="E8 - I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1">
          <cell r="AI31">
            <v>0.93103999999999998</v>
          </cell>
        </row>
        <row r="32">
          <cell r="AI32">
            <v>3.0733060000000001</v>
          </cell>
        </row>
      </sheetData>
      <sheetData sheetId="1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7 - LCTs"/>
      <sheetName val="E8 - I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1">
          <cell r="AI31">
            <v>0.26495999999999997</v>
          </cell>
        </row>
        <row r="32">
          <cell r="AI32">
            <v>0.38041999999999998</v>
          </cell>
        </row>
      </sheetData>
      <sheetData sheetId="1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7 - LCTs"/>
      <sheetName val="E8 - I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1">
          <cell r="AI31">
            <v>0.52624000000000004</v>
          </cell>
        </row>
        <row r="32">
          <cell r="AI32">
            <v>2.1286499999999999</v>
          </cell>
        </row>
      </sheetData>
      <sheetData sheetId="1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6 - Innovative Solutions (2)"/>
      <sheetName val="E7 - LCTs"/>
      <sheetName val="E8 - I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1">
          <cell r="AI31">
            <v>2.7073300000000007</v>
          </cell>
        </row>
        <row r="32">
          <cell r="AI32">
            <v>0</v>
          </cell>
        </row>
      </sheetData>
      <sheetData sheetId="1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7 - LCTs"/>
      <sheetName val="E8 - I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1">
          <cell r="AI31">
            <v>7.3600000000000002E-3</v>
          </cell>
        </row>
        <row r="32">
          <cell r="AI32">
            <v>0.40479999999999999</v>
          </cell>
        </row>
      </sheetData>
      <sheetData sheetId="1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Data Change Log"/>
      <sheetName val="E1 - Visual Amenity"/>
      <sheetName val="E2 - Environmental Reporting "/>
      <sheetName val="E3 - BCF"/>
      <sheetName val="E4 - Losses Snapshot"/>
      <sheetName val="E5 - Smart Metering"/>
      <sheetName val="E6 - Innovative Solutions"/>
      <sheetName val="E7 - LCTs"/>
      <sheetName val="E8 - I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1">
          <cell r="AI31">
            <v>0.4471</v>
          </cell>
        </row>
        <row r="32">
          <cell r="AI32">
            <v>2.44306</v>
          </cell>
        </row>
      </sheetData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Inflation"/>
      <sheetName val="Output"/>
      <sheetName val="output pkWh"/>
      <sheetName val="Changes"/>
      <sheetName val="Other Costs2"/>
      <sheetName val="Retail Prices"/>
      <sheetName val="margin"/>
      <sheetName val=" chrt"/>
      <sheetName val="Real Total Energy Costs"/>
      <sheetName val="Real Total all Costs"/>
      <sheetName val="changes chart"/>
      <sheetName val="day ahead gas"/>
      <sheetName val="Day-Ahead All"/>
      <sheetName val="outturn dahd costs"/>
      <sheetName val="next year dahd costs"/>
      <sheetName val="gas price raw data"/>
      <sheetName val="g costs"/>
      <sheetName val="gas cost chart"/>
      <sheetName val="baseload raw data"/>
      <sheetName val="baseload costs"/>
      <sheetName val="baseload cost chart"/>
      <sheetName val="peak raw data"/>
      <sheetName val="Peak costs"/>
      <sheetName val="peak cost cha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 refreshError="1"/>
      <sheetData sheetId="22"/>
      <sheetData sheetId="23"/>
      <sheetData sheetId="2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aranteed standards"/>
    </sheetNames>
    <sheetDataSet>
      <sheetData sheetId="0">
        <row r="80">
          <cell r="E80">
            <v>21541</v>
          </cell>
          <cell r="F80">
            <v>25025</v>
          </cell>
          <cell r="G80">
            <v>35257</v>
          </cell>
          <cell r="H80">
            <v>17111</v>
          </cell>
          <cell r="I80">
            <v>50730</v>
          </cell>
          <cell r="J80">
            <v>14518</v>
          </cell>
          <cell r="K80">
            <v>17438</v>
          </cell>
          <cell r="L80">
            <v>23103</v>
          </cell>
          <cell r="M80">
            <v>28093</v>
          </cell>
          <cell r="N80">
            <v>48149</v>
          </cell>
          <cell r="O80">
            <v>36475</v>
          </cell>
          <cell r="P80">
            <v>36477</v>
          </cell>
          <cell r="Q80">
            <v>17189</v>
          </cell>
          <cell r="R80">
            <v>34727</v>
          </cell>
        </row>
        <row r="81">
          <cell r="E81">
            <v>338</v>
          </cell>
          <cell r="F81">
            <v>32</v>
          </cell>
          <cell r="G81">
            <v>29</v>
          </cell>
          <cell r="H81">
            <v>16</v>
          </cell>
          <cell r="I81">
            <v>38</v>
          </cell>
          <cell r="J81">
            <v>23</v>
          </cell>
          <cell r="K81">
            <v>12</v>
          </cell>
          <cell r="L81">
            <v>59</v>
          </cell>
          <cell r="M81">
            <v>106</v>
          </cell>
          <cell r="N81">
            <v>183</v>
          </cell>
          <cell r="O81">
            <v>0</v>
          </cell>
          <cell r="P81">
            <v>3</v>
          </cell>
          <cell r="Q81">
            <v>0</v>
          </cell>
          <cell r="R81">
            <v>1</v>
          </cell>
        </row>
        <row r="83">
          <cell r="E83">
            <v>95505</v>
          </cell>
          <cell r="F83">
            <v>4070</v>
          </cell>
          <cell r="G83">
            <v>8960</v>
          </cell>
          <cell r="H83">
            <v>8470</v>
          </cell>
          <cell r="I83">
            <v>11930</v>
          </cell>
          <cell r="J83">
            <v>2530</v>
          </cell>
          <cell r="K83">
            <v>9625</v>
          </cell>
          <cell r="L83">
            <v>19950</v>
          </cell>
          <cell r="M83">
            <v>44105</v>
          </cell>
          <cell r="N83">
            <v>46770</v>
          </cell>
          <cell r="O83">
            <v>0</v>
          </cell>
          <cell r="P83">
            <v>260</v>
          </cell>
          <cell r="Q83">
            <v>0</v>
          </cell>
          <cell r="R83">
            <v>65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 Satisfaction"/>
      <sheetName val="Complaints Metric"/>
      <sheetName val="Sheet3"/>
    </sheetNames>
    <sheetDataSet>
      <sheetData sheetId="0">
        <row r="14">
          <cell r="Q14" t="str">
            <v>Interruptions</v>
          </cell>
          <cell r="R14">
            <v>8.6242857142857154</v>
          </cell>
          <cell r="T14">
            <v>8.7449999999999992</v>
          </cell>
          <cell r="V14">
            <v>1.3997018386615642E-2</v>
          </cell>
        </row>
        <row r="15">
          <cell r="Q15" t="str">
            <v>Connections</v>
          </cell>
          <cell r="R15">
            <v>8.16</v>
          </cell>
          <cell r="T15">
            <v>8.3207142857142848</v>
          </cell>
          <cell r="V15">
            <v>1.9695378151260379E-2</v>
          </cell>
        </row>
        <row r="16">
          <cell r="Q16" t="str">
            <v>General Enquiries</v>
          </cell>
          <cell r="R16">
            <v>8.7257142857142878</v>
          </cell>
          <cell r="T16">
            <v>8.9742857142857151</v>
          </cell>
          <cell r="V16">
            <v>2.8487229862475292E-2</v>
          </cell>
        </row>
        <row r="21">
          <cell r="S21">
            <v>8.08</v>
          </cell>
          <cell r="U21">
            <v>7.75</v>
          </cell>
          <cell r="W21">
            <v>8.52</v>
          </cell>
        </row>
        <row r="22">
          <cell r="S22">
            <v>8.68</v>
          </cell>
          <cell r="U22">
            <v>8.0299999999999994</v>
          </cell>
          <cell r="W22">
            <v>8.93</v>
          </cell>
        </row>
        <row r="23">
          <cell r="S23">
            <v>8.69</v>
          </cell>
          <cell r="U23">
            <v>7.95</v>
          </cell>
          <cell r="W23">
            <v>8.76</v>
          </cell>
        </row>
        <row r="24">
          <cell r="S24">
            <v>8.8800000000000008</v>
          </cell>
          <cell r="U24">
            <v>8.6999999999999993</v>
          </cell>
          <cell r="W24">
            <v>9.14</v>
          </cell>
        </row>
        <row r="25">
          <cell r="S25">
            <v>8.9700000000000006</v>
          </cell>
          <cell r="U25">
            <v>8.7899999999999991</v>
          </cell>
          <cell r="W25">
            <v>9.35</v>
          </cell>
        </row>
        <row r="26">
          <cell r="S26">
            <v>9.14</v>
          </cell>
          <cell r="U26">
            <v>8.75</v>
          </cell>
          <cell r="W26">
            <v>9.2899999999999991</v>
          </cell>
        </row>
        <row r="27">
          <cell r="S27">
            <v>8.86</v>
          </cell>
          <cell r="U27">
            <v>8.73</v>
          </cell>
          <cell r="W27">
            <v>9.18</v>
          </cell>
        </row>
        <row r="28">
          <cell r="S28">
            <v>8.52</v>
          </cell>
          <cell r="U28">
            <v>8.1300000000000008</v>
          </cell>
          <cell r="W28">
            <v>8.86</v>
          </cell>
        </row>
        <row r="29">
          <cell r="S29">
            <v>8.6300000000000008</v>
          </cell>
          <cell r="U29">
            <v>8.34</v>
          </cell>
          <cell r="W29">
            <v>9.1199999999999992</v>
          </cell>
        </row>
        <row r="30">
          <cell r="S30">
            <v>8.8800000000000008</v>
          </cell>
          <cell r="U30">
            <v>8.1</v>
          </cell>
          <cell r="W30">
            <v>9.16</v>
          </cell>
        </row>
        <row r="31">
          <cell r="S31">
            <v>8.7899999999999991</v>
          </cell>
          <cell r="U31">
            <v>8.36</v>
          </cell>
          <cell r="W31">
            <v>8.84</v>
          </cell>
        </row>
        <row r="32">
          <cell r="S32">
            <v>8.86</v>
          </cell>
          <cell r="U32">
            <v>8.43</v>
          </cell>
          <cell r="W32">
            <v>9.24</v>
          </cell>
        </row>
        <row r="33">
          <cell r="S33">
            <v>9.06</v>
          </cell>
          <cell r="U33">
            <v>8.5500000000000007</v>
          </cell>
          <cell r="W33">
            <v>8.7200000000000006</v>
          </cell>
        </row>
        <row r="34">
          <cell r="S34">
            <v>8.39</v>
          </cell>
          <cell r="U34">
            <v>7.88</v>
          </cell>
          <cell r="W34">
            <v>8.5299999999999994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Revenue Link Table"/>
      <sheetName val="Complaints handling"/>
      <sheetName val="Customer Satisfaction Survey"/>
      <sheetName val="Telephony"/>
    </sheetNames>
    <sheetDataSet>
      <sheetData sheetId="0"/>
      <sheetData sheetId="1"/>
      <sheetData sheetId="2"/>
      <sheetData sheetId="3">
        <row r="9">
          <cell r="AA9">
            <v>0.48796266836355923</v>
          </cell>
        </row>
        <row r="11">
          <cell r="AA11">
            <v>9.2480644819174881E-2</v>
          </cell>
        </row>
        <row r="13">
          <cell r="AA13">
            <v>0</v>
          </cell>
        </row>
        <row r="19">
          <cell r="AA19">
            <v>0</v>
          </cell>
        </row>
        <row r="27">
          <cell r="AA27">
            <v>7.6540460282108391</v>
          </cell>
        </row>
      </sheetData>
      <sheetData sheetId="4"/>
      <sheetData sheetId="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Revenue Link Table"/>
      <sheetName val="Complaints handling"/>
      <sheetName val="Customer Satisfaction Survey"/>
      <sheetName val="Telephony"/>
    </sheetNames>
    <sheetDataSet>
      <sheetData sheetId="0"/>
      <sheetData sheetId="1"/>
      <sheetData sheetId="2"/>
      <sheetData sheetId="3">
        <row r="9">
          <cell r="AA9">
            <v>0.49855491329479767</v>
          </cell>
        </row>
        <row r="11">
          <cell r="AA11">
            <v>9.9710982658959543E-2</v>
          </cell>
        </row>
        <row r="13">
          <cell r="AA13">
            <v>4.8169556840077071E-4</v>
          </cell>
        </row>
        <row r="19">
          <cell r="AA19">
            <v>0</v>
          </cell>
        </row>
        <row r="27">
          <cell r="AA27">
            <v>8.0009633911368017</v>
          </cell>
        </row>
      </sheetData>
      <sheetData sheetId="4"/>
      <sheetData sheetId="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Revenue Link Table"/>
      <sheetName val="Complaints handling"/>
      <sheetName val="Customer Satisfaction Survey"/>
      <sheetName val="Telephony"/>
    </sheetNames>
    <sheetDataSet>
      <sheetData sheetId="0"/>
      <sheetData sheetId="1"/>
      <sheetData sheetId="2"/>
      <sheetData sheetId="3">
        <row r="9">
          <cell r="AA9">
            <v>0.47331691297208539</v>
          </cell>
        </row>
        <row r="11">
          <cell r="AA11">
            <v>8.1280788177339899E-2</v>
          </cell>
        </row>
        <row r="13">
          <cell r="AA13">
            <v>4.1050903119868636E-4</v>
          </cell>
        </row>
        <row r="19">
          <cell r="AA19">
            <v>0</v>
          </cell>
        </row>
        <row r="27">
          <cell r="AA27">
            <v>7.1921182266009849</v>
          </cell>
        </row>
      </sheetData>
      <sheetData sheetId="4"/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Revenue Link Table"/>
      <sheetName val="Complaints handling"/>
      <sheetName val="Customer Satisfaction Survey"/>
      <sheetName val="Telephony"/>
    </sheetNames>
    <sheetDataSet>
      <sheetData sheetId="0"/>
      <sheetData sheetId="1"/>
      <sheetData sheetId="2"/>
      <sheetData sheetId="3">
        <row r="9">
          <cell r="AA9">
            <v>0.14805057955742887</v>
          </cell>
        </row>
        <row r="11">
          <cell r="AA11">
            <v>7.3761854583772393E-3</v>
          </cell>
        </row>
        <row r="13">
          <cell r="AA13">
            <v>0</v>
          </cell>
        </row>
        <row r="19">
          <cell r="AA19">
            <v>0</v>
          </cell>
        </row>
        <row r="27">
          <cell r="AA27">
            <v>1.7017913593256058</v>
          </cell>
        </row>
      </sheetData>
      <sheetData sheetId="4"/>
      <sheetData sheetId="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Revenue Link Table"/>
      <sheetName val="Complaints handling"/>
      <sheetName val="Customer Satisfaction Survey"/>
      <sheetName val="Telephony"/>
    </sheetNames>
    <sheetDataSet>
      <sheetData sheetId="0"/>
      <sheetData sheetId="1"/>
      <sheetData sheetId="2"/>
      <sheetData sheetId="3">
        <row r="9">
          <cell r="AA9">
            <v>0.15886699507389163</v>
          </cell>
        </row>
        <row r="11">
          <cell r="AA11">
            <v>1.1083743842364532E-2</v>
          </cell>
        </row>
        <row r="13">
          <cell r="AA13">
            <v>0</v>
          </cell>
        </row>
        <row r="19">
          <cell r="AA19">
            <v>0</v>
          </cell>
        </row>
        <row r="27">
          <cell r="AA27">
            <v>1.9211822660098523</v>
          </cell>
        </row>
      </sheetData>
      <sheetData sheetId="4"/>
      <sheetData sheetId="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Revenue Link Table"/>
      <sheetName val="Complaints handling"/>
      <sheetName val="Customer Satisfaction Survey"/>
      <sheetName val="Telephony"/>
    </sheetNames>
    <sheetDataSet>
      <sheetData sheetId="0"/>
      <sheetData sheetId="1"/>
      <sheetData sheetId="2"/>
      <sheetData sheetId="3">
        <row r="9">
          <cell r="AA9">
            <v>0.24392819429778248</v>
          </cell>
        </row>
        <row r="11">
          <cell r="AA11">
            <v>2.0063357972544878E-2</v>
          </cell>
        </row>
        <row r="13">
          <cell r="AA13">
            <v>0</v>
          </cell>
        </row>
        <row r="19">
          <cell r="AA19">
            <v>0</v>
          </cell>
        </row>
        <row r="27">
          <cell r="AA27">
            <v>3.0411826821541714</v>
          </cell>
        </row>
      </sheetData>
      <sheetData sheetId="4"/>
      <sheetData sheetId="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Revenue Link Table"/>
      <sheetName val="Complaints handling"/>
      <sheetName val="Customer Satisfaction Survey"/>
      <sheetName val="Telephony"/>
    </sheetNames>
    <sheetDataSet>
      <sheetData sheetId="0"/>
      <sheetData sheetId="1"/>
      <sheetData sheetId="2"/>
      <sheetData sheetId="3">
        <row r="9">
          <cell r="AA9">
            <v>0.19540662650602408</v>
          </cell>
        </row>
        <row r="11">
          <cell r="AA11">
            <v>1.4683734939759037E-2</v>
          </cell>
        </row>
        <row r="13">
          <cell r="AA13">
            <v>3.7650602409638556E-4</v>
          </cell>
        </row>
        <row r="19">
          <cell r="AA19">
            <v>0</v>
          </cell>
        </row>
        <row r="27">
          <cell r="AA27">
            <v>2.4134036144578315</v>
          </cell>
        </row>
      </sheetData>
      <sheetData sheetId="4"/>
      <sheetData sheetId="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Revenue Link Table"/>
      <sheetName val="Complaints handling"/>
      <sheetName val="Customer Satisfaction Survey"/>
      <sheetName val="Telephony"/>
    </sheetNames>
    <sheetDataSet>
      <sheetData sheetId="0"/>
      <sheetData sheetId="1"/>
      <sheetData sheetId="2"/>
      <sheetData sheetId="3">
        <row r="9">
          <cell r="AA9">
            <v>0.35900962861072905</v>
          </cell>
        </row>
        <row r="11">
          <cell r="AA11">
            <v>5.2957359009628613E-2</v>
          </cell>
        </row>
        <row r="13">
          <cell r="AA13">
            <v>0</v>
          </cell>
        </row>
        <row r="19">
          <cell r="AA19">
            <v>0</v>
          </cell>
        </row>
        <row r="27">
          <cell r="AA27">
            <v>5.1788170563961486</v>
          </cell>
        </row>
      </sheetData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1 Cover"/>
      <sheetName val="R2 Schematic"/>
      <sheetName val="R3 Version log"/>
      <sheetName val="R4 Licence Condition Values"/>
      <sheetName val="R5 Input page"/>
      <sheetName val="R6 Losses DG Input"/>
      <sheetName val="R7 Metering Inputs"/>
      <sheetName val="R8 Reconciliation Inputs"/>
      <sheetName val="R9 Base Demand Revenue"/>
      <sheetName val="R10 Pass Throughs"/>
      <sheetName val="R11 Losses DG Adj"/>
      <sheetName val="R12 Incentives"/>
      <sheetName val="R13 LCN"/>
      <sheetName val="R14 Distributed Generation"/>
      <sheetName val="R15 Correction Factor"/>
      <sheetName val="R16 Combined Allowed Revenue"/>
      <sheetName val="R17 Metering"/>
      <sheetName val="R18 Output Summary"/>
      <sheetName val="R19 Forecast Retur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06">
          <cell r="K106">
            <v>357.51</v>
          </cell>
          <cell r="L106">
            <v>360.14794000000001</v>
          </cell>
          <cell r="M106">
            <v>422.33270510167438</v>
          </cell>
          <cell r="N106">
            <v>468.30641708647255</v>
          </cell>
        </row>
      </sheetData>
      <sheetData sheetId="5" refreshError="1"/>
      <sheetData sheetId="6" refreshError="1"/>
      <sheetData sheetId="7">
        <row r="14">
          <cell r="N14">
            <v>523.5486963261726</v>
          </cell>
        </row>
      </sheetData>
      <sheetData sheetId="8" refreshError="1"/>
      <sheetData sheetId="9" refreshError="1"/>
      <sheetData sheetId="10" refreshError="1"/>
      <sheetData sheetId="11">
        <row r="54">
          <cell r="N54">
            <v>2.3758319999999999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6">
          <cell r="N6">
            <v>463.07887645158002</v>
          </cell>
        </row>
      </sheetData>
      <sheetData sheetId="18">
        <row r="60">
          <cell r="N60">
            <v>468.30641708647255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Revenue Link Table"/>
      <sheetName val="Complaints handling"/>
      <sheetName val="Customer Satisfaction Survey"/>
      <sheetName val="Telephony"/>
    </sheetNames>
    <sheetDataSet>
      <sheetData sheetId="0"/>
      <sheetData sheetId="1"/>
      <sheetData sheetId="2"/>
      <sheetData sheetId="3">
        <row r="9">
          <cell r="AA9">
            <v>0.40195341848234412</v>
          </cell>
        </row>
        <row r="11">
          <cell r="AA11">
            <v>6.9496619083395939E-2</v>
          </cell>
        </row>
        <row r="13">
          <cell r="AA13">
            <v>0</v>
          </cell>
        </row>
        <row r="19">
          <cell r="AA19">
            <v>0</v>
          </cell>
        </row>
        <row r="27">
          <cell r="AA27">
            <v>6.1044327573253199</v>
          </cell>
        </row>
      </sheetData>
      <sheetData sheetId="4"/>
      <sheetData sheetId="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Revenue Link Table"/>
      <sheetName val="Complaints handling"/>
      <sheetName val="Customer Satisfaction Survey"/>
      <sheetName val="Telephony"/>
    </sheetNames>
    <sheetDataSet>
      <sheetData sheetId="0"/>
      <sheetData sheetId="1"/>
      <sheetData sheetId="2"/>
      <sheetData sheetId="3">
        <row r="9">
          <cell r="AA9">
            <v>0.38535286284953396</v>
          </cell>
        </row>
        <row r="11">
          <cell r="AA11">
            <v>5.8322237017310256E-2</v>
          </cell>
        </row>
        <row r="13">
          <cell r="AA13">
            <v>0</v>
          </cell>
        </row>
        <row r="19">
          <cell r="AA19">
            <v>0</v>
          </cell>
        </row>
        <row r="27">
          <cell r="AA27">
            <v>5.6031957390146472</v>
          </cell>
        </row>
      </sheetData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Revenue Link Table"/>
      <sheetName val="Complaints handling"/>
      <sheetName val="Customer Satisfaction Survey"/>
      <sheetName val="Telephony"/>
    </sheetNames>
    <sheetDataSet>
      <sheetData sheetId="0"/>
      <sheetData sheetId="1"/>
      <sheetData sheetId="2"/>
      <sheetData sheetId="3">
        <row r="9">
          <cell r="AA9">
            <v>0.23314285714285715</v>
          </cell>
        </row>
        <row r="11">
          <cell r="AA11">
            <v>4.2285714285714288E-2</v>
          </cell>
        </row>
        <row r="13">
          <cell r="AA13">
            <v>0</v>
          </cell>
        </row>
        <row r="19">
          <cell r="AA19">
            <v>0</v>
          </cell>
        </row>
        <row r="27">
          <cell r="AA27">
            <v>3.6</v>
          </cell>
        </row>
      </sheetData>
      <sheetData sheetId="4"/>
      <sheetData sheetId="5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Revenue Link Table"/>
      <sheetName val="Complaints handling"/>
      <sheetName val="Customer Satisfaction Survey"/>
      <sheetName val="Telephony"/>
    </sheetNames>
    <sheetDataSet>
      <sheetData sheetId="0"/>
      <sheetData sheetId="1"/>
      <sheetData sheetId="2"/>
      <sheetData sheetId="3">
        <row r="9">
          <cell r="AA9">
            <v>0.21101256467110124</v>
          </cell>
        </row>
        <row r="11">
          <cell r="AA11">
            <v>4.2128603104212861E-2</v>
          </cell>
        </row>
        <row r="13">
          <cell r="AA13">
            <v>0</v>
          </cell>
        </row>
        <row r="19">
          <cell r="AA19">
            <v>0</v>
          </cell>
        </row>
        <row r="27">
          <cell r="AA27">
            <v>3.3739837398373984</v>
          </cell>
        </row>
      </sheetData>
      <sheetData sheetId="4"/>
      <sheetData sheetId="5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Revenue Link Table"/>
      <sheetName val="Complaints handling"/>
      <sheetName val="Customer Satisfaction Survey"/>
      <sheetName val="Telephony"/>
    </sheetNames>
    <sheetDataSet>
      <sheetData sheetId="0"/>
      <sheetData sheetId="1"/>
      <sheetData sheetId="2"/>
      <sheetData sheetId="3">
        <row r="9">
          <cell r="AA9">
            <v>0.30415944540727902</v>
          </cell>
        </row>
        <row r="11">
          <cell r="AA11">
            <v>3.4662045060658578E-2</v>
          </cell>
        </row>
        <row r="13">
          <cell r="AA13">
            <v>0</v>
          </cell>
        </row>
        <row r="19">
          <cell r="AA19">
            <v>0</v>
          </cell>
        </row>
        <row r="27">
          <cell r="AA27">
            <v>4.0814558058925474</v>
          </cell>
        </row>
      </sheetData>
      <sheetData sheetId="4"/>
      <sheetData sheetId="5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Changes Log"/>
      <sheetName val="Revenue Link Table"/>
      <sheetName val="Complaints handling"/>
      <sheetName val="Customer Satisfaction Survey"/>
      <sheetName val="Telephony"/>
    </sheetNames>
    <sheetDataSet>
      <sheetData sheetId="0"/>
      <sheetData sheetId="1"/>
      <sheetData sheetId="2"/>
      <sheetData sheetId="3">
        <row r="9">
          <cell r="AA9">
            <v>0.32495069033530571</v>
          </cell>
        </row>
        <row r="11">
          <cell r="AA11">
            <v>4.6844181459566078E-2</v>
          </cell>
        </row>
        <row r="13">
          <cell r="AA13">
            <v>0</v>
          </cell>
        </row>
        <row r="19">
          <cell r="AA19">
            <v>0</v>
          </cell>
        </row>
        <row r="27">
          <cell r="AA27">
            <v>4.6548323471400392</v>
          </cell>
        </row>
      </sheetData>
      <sheetData sheetId="4"/>
      <sheetData sheetId="5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2014-15"/>
      <sheetName val="2015-16 all companies"/>
      <sheetName val="DNO ED1 Max rewards"/>
      <sheetName val="GDNs and TOs"/>
      <sheetName val="Base Revenues"/>
    </sheetNames>
    <sheetDataSet>
      <sheetData sheetId="0">
        <row r="4">
          <cell r="C4" t="str">
            <v>WPD</v>
          </cell>
          <cell r="D4">
            <v>8.75</v>
          </cell>
          <cell r="E4">
            <v>8.75</v>
          </cell>
          <cell r="F4">
            <v>8.0500000000000007</v>
          </cell>
          <cell r="G4">
            <v>6.3459957290283029</v>
          </cell>
        </row>
        <row r="5">
          <cell r="C5" t="str">
            <v>UKPN</v>
          </cell>
          <cell r="D5">
            <v>7.5250000000000004</v>
          </cell>
          <cell r="E5">
            <v>5.85</v>
          </cell>
          <cell r="F5">
            <v>6.55</v>
          </cell>
          <cell r="G5">
            <v>4.0366258547052212</v>
          </cell>
        </row>
        <row r="6">
          <cell r="C6" t="str">
            <v>ENWL</v>
          </cell>
          <cell r="D6">
            <v>6.9</v>
          </cell>
          <cell r="E6">
            <v>6.1</v>
          </cell>
          <cell r="F6">
            <v>6.45</v>
          </cell>
          <cell r="G6">
            <v>0.98397394094206614</v>
          </cell>
        </row>
        <row r="7">
          <cell r="C7" t="str">
            <v>SP</v>
          </cell>
          <cell r="D7">
            <v>6.7750000000000004</v>
          </cell>
          <cell r="E7">
            <v>6.5</v>
          </cell>
          <cell r="F7">
            <v>6.65</v>
          </cell>
          <cell r="G7">
            <v>1.9419701215898639</v>
          </cell>
        </row>
        <row r="8">
          <cell r="C8" t="str">
            <v>NPG</v>
          </cell>
          <cell r="D8">
            <v>6.5</v>
          </cell>
          <cell r="E8">
            <v>7.65</v>
          </cell>
          <cell r="F8">
            <v>7.65</v>
          </cell>
          <cell r="G8">
            <v>1.4314276080514969</v>
          </cell>
        </row>
        <row r="9">
          <cell r="C9" t="str">
            <v>SSE</v>
          </cell>
          <cell r="D9">
            <v>5.7249999999999996</v>
          </cell>
          <cell r="E9">
            <v>5</v>
          </cell>
          <cell r="F9">
            <v>5.5</v>
          </cell>
          <cell r="G9">
            <v>1.1340087606007967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2">
          <cell r="D2">
            <v>0.39231728999999999</v>
          </cell>
        </row>
        <row r="3">
          <cell r="D3">
            <v>1.2829835699999999</v>
          </cell>
        </row>
        <row r="4">
          <cell r="D4">
            <v>1.5904754999999999</v>
          </cell>
        </row>
        <row r="5">
          <cell r="D5">
            <v>5.6196800999999992</v>
          </cell>
        </row>
        <row r="6">
          <cell r="D6">
            <v>5.8953625199999991</v>
          </cell>
        </row>
        <row r="7">
          <cell r="D7">
            <v>2.7462210299999996</v>
          </cell>
        </row>
        <row r="8">
          <cell r="D8">
            <v>3.9867919199999995</v>
          </cell>
        </row>
        <row r="9">
          <cell r="D9">
            <v>2.02520547</v>
          </cell>
        </row>
        <row r="10">
          <cell r="D10">
            <v>2.7144115200000001</v>
          </cell>
        </row>
        <row r="11">
          <cell r="D11">
            <v>3.79593486</v>
          </cell>
        </row>
        <row r="12">
          <cell r="D12">
            <v>2.7250146899999996</v>
          </cell>
        </row>
        <row r="13">
          <cell r="D13">
            <v>3.2869826999999998</v>
          </cell>
        </row>
        <row r="14">
          <cell r="D14">
            <v>1.8343484099999998</v>
          </cell>
        </row>
        <row r="15">
          <cell r="D15">
            <v>0.98609480999999999</v>
          </cell>
        </row>
        <row r="20">
          <cell r="B20">
            <v>-0.59377752000000006</v>
          </cell>
          <cell r="C20">
            <v>0</v>
          </cell>
          <cell r="D20">
            <v>0.98609480999999999</v>
          </cell>
        </row>
        <row r="21">
          <cell r="B21">
            <v>0.69980922000000001</v>
          </cell>
          <cell r="C21">
            <v>0</v>
          </cell>
          <cell r="D21">
            <v>0.58317435000000006</v>
          </cell>
        </row>
        <row r="22">
          <cell r="B22">
            <v>0.74222189999999988</v>
          </cell>
          <cell r="C22">
            <v>0</v>
          </cell>
          <cell r="D22">
            <v>0.84825360000000005</v>
          </cell>
        </row>
        <row r="23">
          <cell r="B23">
            <v>3.6050777999999997</v>
          </cell>
          <cell r="C23">
            <v>0</v>
          </cell>
          <cell r="D23">
            <v>2.0146023</v>
          </cell>
        </row>
        <row r="24">
          <cell r="B24">
            <v>3.88076022</v>
          </cell>
          <cell r="C24">
            <v>0</v>
          </cell>
          <cell r="D24">
            <v>2.0146023</v>
          </cell>
        </row>
        <row r="25">
          <cell r="B25">
            <v>1.8449515799999998</v>
          </cell>
          <cell r="C25">
            <v>0</v>
          </cell>
          <cell r="D25">
            <v>0.91187261999999991</v>
          </cell>
        </row>
        <row r="26">
          <cell r="B26">
            <v>2.5765703100000001</v>
          </cell>
          <cell r="C26">
            <v>0</v>
          </cell>
          <cell r="D26">
            <v>1.41022161</v>
          </cell>
        </row>
        <row r="27">
          <cell r="B27">
            <v>0.90126944999999992</v>
          </cell>
          <cell r="C27">
            <v>0</v>
          </cell>
          <cell r="D27">
            <v>1.1239360199999999</v>
          </cell>
        </row>
        <row r="28">
          <cell r="B28">
            <v>1.52685648</v>
          </cell>
          <cell r="C28">
            <v>0</v>
          </cell>
          <cell r="D28">
            <v>1.1981582099999999</v>
          </cell>
        </row>
        <row r="29">
          <cell r="B29">
            <v>2.0782213199999999</v>
          </cell>
          <cell r="C29">
            <v>0</v>
          </cell>
          <cell r="D29">
            <v>1.7177135400000001</v>
          </cell>
        </row>
        <row r="30">
          <cell r="B30">
            <v>1.7813325599999998</v>
          </cell>
          <cell r="C30">
            <v>0</v>
          </cell>
          <cell r="D30">
            <v>0.94368213000000001</v>
          </cell>
        </row>
        <row r="31">
          <cell r="B31">
            <v>2.2902847199999998</v>
          </cell>
          <cell r="C31">
            <v>0</v>
          </cell>
          <cell r="D31">
            <v>0.99669797999999987</v>
          </cell>
        </row>
        <row r="32">
          <cell r="B32">
            <v>1.4632374599999998</v>
          </cell>
          <cell r="C32">
            <v>0</v>
          </cell>
          <cell r="D32">
            <v>0.37111094999999994</v>
          </cell>
        </row>
        <row r="33">
          <cell r="B33">
            <v>0.22266656999999998</v>
          </cell>
          <cell r="C33">
            <v>0</v>
          </cell>
          <cell r="D33">
            <v>0.76342823999999998</v>
          </cell>
        </row>
      </sheetData>
      <sheetData sheetId="1"/>
      <sheetData sheetId="2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T"/>
      <sheetName val="Gas"/>
      <sheetName val="DNOs"/>
      <sheetName val="DNO v2"/>
      <sheetName val="NIA Spend Sum"/>
    </sheetNames>
    <sheetDataSet>
      <sheetData sheetId="0"/>
      <sheetData sheetId="1"/>
      <sheetData sheetId="2"/>
      <sheetData sheetId="3"/>
      <sheetData sheetId="4"/>
      <sheetData sheetId="5">
        <row r="3">
          <cell r="E3">
            <v>18</v>
          </cell>
        </row>
        <row r="4">
          <cell r="E4">
            <v>16</v>
          </cell>
        </row>
        <row r="5">
          <cell r="E5">
            <v>21</v>
          </cell>
        </row>
        <row r="6">
          <cell r="E6">
            <v>35</v>
          </cell>
        </row>
        <row r="7">
          <cell r="E7">
            <v>14</v>
          </cell>
        </row>
        <row r="8">
          <cell r="E8">
            <v>24</v>
          </cell>
        </row>
        <row r="9">
          <cell r="E9">
            <v>128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R1 Schematic"/>
      <sheetName val="R2 Changes Log"/>
      <sheetName val="R3 Data Change Log"/>
      <sheetName val="R4 Licence Condition Values"/>
      <sheetName val="R5a Links"/>
      <sheetName val="R5 Input Page"/>
      <sheetName val="R6 Base Demand Revenue"/>
      <sheetName val="R7 Output Incentives"/>
      <sheetName val="R8 Pass-Through Items"/>
      <sheetName val="R9 NIA"/>
      <sheetName val="R10 Low Carbon Networks Fund"/>
      <sheetName val="R11 Connections Performance"/>
      <sheetName val="R12 DPCR4 Losses Incentive"/>
      <sheetName val="R13 Correction Factor"/>
      <sheetName val="R14 Allowed Revenue Summary"/>
      <sheetName val="R15 RegAccs Recon"/>
      <sheetName val="Licence Values"/>
    </sheetNames>
    <sheetDataSet>
      <sheetData sheetId="0"/>
      <sheetData sheetId="1"/>
      <sheetData sheetId="2"/>
      <sheetData sheetId="3"/>
      <sheetData sheetId="4"/>
      <sheetData sheetId="5"/>
      <sheetData sheetId="6">
        <row r="47">
          <cell r="G47">
            <v>415.26918895190363</v>
          </cell>
        </row>
      </sheetData>
      <sheetData sheetId="7">
        <row r="6">
          <cell r="G6">
            <v>373</v>
          </cell>
        </row>
      </sheetData>
      <sheetData sheetId="8"/>
      <sheetData sheetId="9"/>
      <sheetData sheetId="10">
        <row r="9">
          <cell r="G9">
            <v>2.5253786443801003</v>
          </cell>
        </row>
      </sheetData>
      <sheetData sheetId="11"/>
      <sheetData sheetId="12"/>
      <sheetData sheetId="13"/>
      <sheetData sheetId="14"/>
      <sheetData sheetId="15">
        <row r="9">
          <cell r="G9">
            <v>8.3946523265849056</v>
          </cell>
        </row>
      </sheetData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 for presentation 2"/>
      <sheetName val="Tables for presentation"/>
      <sheetName val="Load allowance v actual 4 years"/>
      <sheetName val="Load allowance v actual DPCR5"/>
      <sheetName val="DPCR5 BPDT v RRP 2015 spend"/>
      <sheetName val="DPCR5 allowances v actual"/>
      <sheetName val="DPCR5 allow v actual 4 years"/>
      <sheetName val="DPCR5 allowances"/>
      <sheetName val="DPCR5 Forecasts 4 years"/>
      <sheetName val="DPCR5 Forecasts"/>
      <sheetName val="2011 Allowances v Actual"/>
      <sheetName val="2012 Allowances v Actual"/>
      <sheetName val="2013 Allowances v Actual"/>
      <sheetName val="2014 Allowances v Actual"/>
      <sheetName val="2015 Allowances v Actual"/>
      <sheetName val="Network Investment"/>
      <sheetName val="Core"/>
      <sheetName val="NOC"/>
      <sheetName val="Closely associated indirects"/>
      <sheetName val="Business Support"/>
      <sheetName val="Non op capex"/>
      <sheetName val="All DNO DPCR5 07.08 prices"/>
      <sheetName val="All DNO 2011 07.08 prices"/>
      <sheetName val="All DNO 2012 07.08 prices"/>
      <sheetName val="All DNO 2013 07.08 prices"/>
      <sheetName val="All DNO 2014 07.08 prices"/>
      <sheetName val="All DNO 2015 07.08 prices"/>
      <sheetName val="Drivers"/>
      <sheetName val="By year DNO forecasts"/>
      <sheetName val="DPCR5 allowances post IQI"/>
      <sheetName val="HVP"/>
      <sheetName val="Actual"/>
      <sheetName val="All DNO 2011"/>
      <sheetName val="All DNO 2012"/>
      <sheetName val="All DNO 2013"/>
      <sheetName val="All DNO 2014"/>
      <sheetName val="All DNO 2015"/>
      <sheetName val="ENWL Costs Matrix 2010"/>
      <sheetName val="ENWL Costs Matrix 2011"/>
      <sheetName val="ENWL Costs Matrix 2012"/>
      <sheetName val="ENWL Costs Matrix 2013"/>
      <sheetName val="ENWL Costs Matrix 2014"/>
      <sheetName val="ENWL Costs Matrix 2015"/>
      <sheetName val="NPgN Costs Matrix 2010"/>
      <sheetName val="NPgN Costs Matrix 2011"/>
      <sheetName val="NPgN Costs Matrix 2012"/>
      <sheetName val="NPgN Costs Matrix 2013"/>
      <sheetName val="NPgN Costs Matrix 2014"/>
      <sheetName val="NPgN Costs Matrix 2015"/>
      <sheetName val="NPgY Costs Matrix 2010"/>
      <sheetName val="NPgY Costs Matrix 2011"/>
      <sheetName val="NPgY Costs Matrix 2012"/>
      <sheetName val="NPgY Costs Matrix 2013"/>
      <sheetName val="NPgY Costs Matrix 2014"/>
      <sheetName val="NPgY Costs Matrix 2015"/>
      <sheetName val="WMID Costs Matrix 2010"/>
      <sheetName val="WMID Costs Matrix 2011"/>
      <sheetName val="WMID Costs Matrix 2012"/>
      <sheetName val="WMID Costs Matrix 2013"/>
      <sheetName val="WMID Costs Matrix 2014"/>
      <sheetName val="WMID Costs Matrix 2015"/>
      <sheetName val="EMID Costs Matrix 2010"/>
      <sheetName val="EMID Costs Matrix 2011"/>
      <sheetName val="EMID Costs Matrix 2012"/>
      <sheetName val="EMID Costs Matrix 2013"/>
      <sheetName val="EMID Costs Matrix 2014"/>
      <sheetName val="EMID Costs Matrix 2015"/>
      <sheetName val="SWALES Costs Matrix 2010"/>
      <sheetName val="SWALES Costs Matrix 2011"/>
      <sheetName val="SWALES Costs Matrix 2012"/>
      <sheetName val="SWALES Costs Matrix 2013"/>
      <sheetName val="SWALES Costs Matrix 2014"/>
      <sheetName val="SWALES Costs Matrix 2015"/>
      <sheetName val="SWEST Costs Matrix 2010"/>
      <sheetName val="SWEST Costs Matrix 2011"/>
      <sheetName val="SWEST Costs Matrix 2012"/>
      <sheetName val="SWEST Costs Matrix 2013"/>
      <sheetName val="SWEST Costs Matrix 2014"/>
      <sheetName val="SWEST Costs Matrix 2015"/>
      <sheetName val="LPN Costs Matrix 2010"/>
      <sheetName val="LPN Costs Matrix 2011"/>
      <sheetName val="LPN Costs Matrix 2012"/>
      <sheetName val="LPN Costs Matrix 2013"/>
      <sheetName val="LPN Costs Matrix 2014"/>
      <sheetName val="LPN Costs Matrix 2015"/>
      <sheetName val="SPN Costs Matrix 2010"/>
      <sheetName val="SPN Costs Matrix 2011"/>
      <sheetName val="SPN Costs Matrix 2012"/>
      <sheetName val="SPN Costs Matrix 2013"/>
      <sheetName val="SPN Costs Matrix 2014"/>
      <sheetName val="SPN Costs Matrix 2015"/>
      <sheetName val="EPN Costs Matrix 2010"/>
      <sheetName val="EPN Costs Matrix 2011"/>
      <sheetName val="EPN Costs Matrix 2012"/>
      <sheetName val="EPN Costs Matrix 2013"/>
      <sheetName val="EPN Costs Matrix 2014"/>
      <sheetName val="EPN Costs Matrix 2015"/>
      <sheetName val="SPD Costs Matrix 2010"/>
      <sheetName val="SPD Costs Matrix 2011"/>
      <sheetName val="SPD Costs Matrix 2012"/>
      <sheetName val="SPD Costs Matrix 2013"/>
      <sheetName val="SPD Costs Matrix 2014"/>
      <sheetName val="SPD Costs Matrix 2015"/>
      <sheetName val="SPMW Costs Matrix 2010"/>
      <sheetName val="SPMW Costs Matrix 2011"/>
      <sheetName val="SPMW Costs Matrix 2012"/>
      <sheetName val="SPMW Costs Matrix 2013"/>
      <sheetName val="SPMW Costs Matrix 2014"/>
      <sheetName val="SPMW Costs Matrix 2015"/>
      <sheetName val="SSEH Costs Matrix 2010"/>
      <sheetName val="SSEH Costs Matrix 2011"/>
      <sheetName val="SSEH Costs Matrix 2012"/>
      <sheetName val="SSEH Costs Matrix 2013"/>
      <sheetName val="SSEH Costs Matrix 2014"/>
      <sheetName val="SSEH Costs Matrix 2015"/>
      <sheetName val="SSES Costs Matrix 2010"/>
      <sheetName val="SSES Costs Matrix 2011"/>
      <sheetName val="SSES Costs Matrix 2012"/>
      <sheetName val="SSES Costs Matrix 2013"/>
      <sheetName val="SSES Costs Matrix 2014"/>
      <sheetName val="SSES Costs Matrix 2015"/>
      <sheetName val="Price base conversion"/>
    </sheetNames>
    <sheetDataSet>
      <sheetData sheetId="0"/>
      <sheetData sheetId="1"/>
      <sheetData sheetId="2"/>
      <sheetData sheetId="3"/>
      <sheetData sheetId="4"/>
      <sheetData sheetId="5">
        <row r="2">
          <cell r="AA2" t="str">
            <v>INCLUDE</v>
          </cell>
        </row>
        <row r="3">
          <cell r="AA3" t="str">
            <v>EXCLUDE</v>
          </cell>
        </row>
      </sheetData>
      <sheetData sheetId="6"/>
      <sheetData sheetId="7">
        <row r="5">
          <cell r="P5">
            <v>18.125162953137202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22">
          <cell r="J22">
            <v>105.23662252279547</v>
          </cell>
        </row>
      </sheetData>
      <sheetData sheetId="16">
        <row r="22">
          <cell r="C22">
            <v>106.24936973310865</v>
          </cell>
        </row>
      </sheetData>
      <sheetData sheetId="17">
        <row r="22">
          <cell r="J22">
            <v>35.616096954106851</v>
          </cell>
        </row>
      </sheetData>
      <sheetData sheetId="18">
        <row r="22">
          <cell r="J22">
            <v>36.388753387050123</v>
          </cell>
        </row>
      </sheetData>
      <sheetData sheetId="19">
        <row r="22">
          <cell r="J22">
            <v>31.404347000533715</v>
          </cell>
        </row>
      </sheetData>
      <sheetData sheetId="20">
        <row r="22">
          <cell r="J22">
            <v>17.167927013522011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>
        <row r="4">
          <cell r="I4">
            <v>4.1700131445951589</v>
          </cell>
        </row>
      </sheetData>
      <sheetData sheetId="29">
        <row r="4">
          <cell r="B4">
            <v>3.9652249902750309</v>
          </cell>
        </row>
      </sheetData>
      <sheetData sheetId="30"/>
      <sheetData sheetId="31">
        <row r="36">
          <cell r="C36">
            <v>3.2601410132781763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R1 Schematic"/>
      <sheetName val="R2 Changes Log"/>
      <sheetName val="R3 Data Change Log"/>
      <sheetName val="R4 Licence Condition Values"/>
      <sheetName val="R5a Links"/>
      <sheetName val="R5 Input Page"/>
      <sheetName val="R6 Base Demand Revenue"/>
      <sheetName val="R7 Output Incentives"/>
      <sheetName val="R8 Pass-Through Items"/>
      <sheetName val="R9 NIA"/>
      <sheetName val="R10 Low Carbon Networks Fund"/>
      <sheetName val="R11 Connections Performance"/>
      <sheetName val="R12 DPCR4 Losses Incentive"/>
      <sheetName val="R13 Correction Factor"/>
      <sheetName val="R14 Allowed Revenue Summary"/>
      <sheetName val="R15 RegAccs Recon"/>
      <sheetName val="Licence Values"/>
    </sheetNames>
    <sheetDataSet>
      <sheetData sheetId="0"/>
      <sheetData sheetId="1"/>
      <sheetData sheetId="2"/>
      <sheetData sheetId="3"/>
      <sheetData sheetId="4"/>
      <sheetData sheetId="5"/>
      <sheetData sheetId="6">
        <row r="47">
          <cell r="G47">
            <v>279.46422679</v>
          </cell>
        </row>
      </sheetData>
      <sheetData sheetId="7">
        <row r="6">
          <cell r="G6">
            <v>249.1</v>
          </cell>
        </row>
      </sheetData>
      <sheetData sheetId="8"/>
      <sheetData sheetId="9"/>
      <sheetData sheetId="10">
        <row r="9">
          <cell r="G9">
            <v>0.56927227077149622</v>
          </cell>
        </row>
      </sheetData>
      <sheetData sheetId="11"/>
      <sheetData sheetId="12"/>
      <sheetData sheetId="13"/>
      <sheetData sheetId="14"/>
      <sheetData sheetId="15">
        <row r="9">
          <cell r="G9">
            <v>1.9596124291141461</v>
          </cell>
        </row>
      </sheetData>
      <sheetData sheetId="16"/>
      <sheetData sheetId="17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R1 Schematic"/>
      <sheetName val="R2 Changes Log"/>
      <sheetName val="R3 Data Change Log"/>
      <sheetName val="R4 Licence Condition Values"/>
      <sheetName val="R5a Links"/>
      <sheetName val="R5 Input Page"/>
      <sheetName val="R6 Base Demand Revenue"/>
      <sheetName val="R7 Output Incentives"/>
      <sheetName val="R8 Pass-Through Items"/>
      <sheetName val="R9 NIA"/>
      <sheetName val="R10 Low Carbon Networks Fund"/>
      <sheetName val="R11 Connections Performance"/>
      <sheetName val="R12 DPCR4 Losses Incentive"/>
      <sheetName val="R13 Correction Factor"/>
      <sheetName val="R14 Allowed Revenue Summary"/>
      <sheetName val="R15 RegAccs Recon"/>
      <sheetName val="Licence Values"/>
    </sheetNames>
    <sheetDataSet>
      <sheetData sheetId="0"/>
      <sheetData sheetId="1"/>
      <sheetData sheetId="2"/>
      <sheetData sheetId="3"/>
      <sheetData sheetId="4"/>
      <sheetData sheetId="5"/>
      <sheetData sheetId="6">
        <row r="47">
          <cell r="G47">
            <v>362.40487973000006</v>
          </cell>
        </row>
      </sheetData>
      <sheetData sheetId="7">
        <row r="6">
          <cell r="G6">
            <v>323.60000000000002</v>
          </cell>
        </row>
      </sheetData>
      <sheetData sheetId="8"/>
      <sheetData sheetId="9"/>
      <sheetData sheetId="10">
        <row r="9">
          <cell r="G9">
            <v>0.73822394229707533</v>
          </cell>
        </row>
      </sheetData>
      <sheetData sheetId="11"/>
      <sheetData sheetId="12"/>
      <sheetData sheetId="13"/>
      <sheetData sheetId="14"/>
      <sheetData sheetId="15">
        <row r="9">
          <cell r="G9">
            <v>8.0071736145861934</v>
          </cell>
        </row>
      </sheetData>
      <sheetData sheetId="16"/>
      <sheetData sheetId="17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R1 Schematic"/>
      <sheetName val="R2 Changes Log"/>
      <sheetName val="R3 Data Change Log"/>
      <sheetName val="R4 Licence Condition Values"/>
      <sheetName val="R5a Links"/>
      <sheetName val="R5 Input Page"/>
      <sheetName val="R6 Base Demand Revenue"/>
      <sheetName val="R7 Output Incentives"/>
      <sheetName val="R8 Pass-Through Items"/>
      <sheetName val="R9 NIA"/>
      <sheetName val="R10 Low Carbon Networks Fund"/>
      <sheetName val="R11 Connections Performance"/>
      <sheetName val="R12 DPCR4 Losses Incentive"/>
      <sheetName val="R13 Correction Factor"/>
      <sheetName val="R14 Allowed Revenue Summary"/>
      <sheetName val="R15 RegAccs Recon"/>
      <sheetName val="Licence Values"/>
    </sheetNames>
    <sheetDataSet>
      <sheetData sheetId="0"/>
      <sheetData sheetId="1"/>
      <sheetData sheetId="2"/>
      <sheetData sheetId="3"/>
      <sheetData sheetId="4"/>
      <sheetData sheetId="5"/>
      <sheetData sheetId="6">
        <row r="47">
          <cell r="G47">
            <v>437.17081265000007</v>
          </cell>
        </row>
      </sheetData>
      <sheetData sheetId="7">
        <row r="6">
          <cell r="G6">
            <v>386</v>
          </cell>
        </row>
      </sheetData>
      <sheetData sheetId="8"/>
      <sheetData sheetId="9"/>
      <sheetData sheetId="10">
        <row r="9">
          <cell r="G9">
            <v>0.51183992700000003</v>
          </cell>
        </row>
      </sheetData>
      <sheetData sheetId="11"/>
      <sheetData sheetId="12"/>
      <sheetData sheetId="13"/>
      <sheetData sheetId="14"/>
      <sheetData sheetId="15">
        <row r="9">
          <cell r="G9">
            <v>29.162767154804989</v>
          </cell>
        </row>
      </sheetData>
      <sheetData sheetId="16"/>
      <sheetData sheetId="17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R1 Schematic"/>
      <sheetName val="R2 Changes Log"/>
      <sheetName val="R3 Data Change Log"/>
      <sheetName val="R4 Licence Condition Values"/>
      <sheetName val="R5a Links"/>
      <sheetName val="R5 Input Page"/>
      <sheetName val="R6 Base Demand Revenue"/>
      <sheetName val="R7 Output Incentives"/>
      <sheetName val="R8 Pass-Through Items"/>
      <sheetName val="R9 NIA"/>
      <sheetName val="R10 Low Carbon Networks Fund"/>
      <sheetName val="R11 Connections Performance"/>
      <sheetName val="R12 DPCR4 Losses Incentive"/>
      <sheetName val="R13 Correction Factor"/>
      <sheetName val="R14 Allowed Revenue Summary"/>
      <sheetName val="R15 RegAccs Recon"/>
      <sheetName val="Licence Values"/>
    </sheetNames>
    <sheetDataSet>
      <sheetData sheetId="0"/>
      <sheetData sheetId="1"/>
      <sheetData sheetId="2"/>
      <sheetData sheetId="3"/>
      <sheetData sheetId="4"/>
      <sheetData sheetId="5"/>
      <sheetData sheetId="6">
        <row r="47">
          <cell r="G47">
            <v>307.05878120999995</v>
          </cell>
        </row>
      </sheetData>
      <sheetData sheetId="7">
        <row r="6">
          <cell r="G6">
            <v>286.89999999999998</v>
          </cell>
        </row>
      </sheetData>
      <sheetData sheetId="8"/>
      <sheetData sheetId="9"/>
      <sheetData sheetId="10">
        <row r="9">
          <cell r="G9">
            <v>0.45862408100000007</v>
          </cell>
        </row>
      </sheetData>
      <sheetData sheetId="11"/>
      <sheetData sheetId="12"/>
      <sheetData sheetId="13"/>
      <sheetData sheetId="14"/>
      <sheetData sheetId="15">
        <row r="9">
          <cell r="G9">
            <v>7.2959808351149995</v>
          </cell>
        </row>
      </sheetData>
      <sheetData sheetId="16"/>
      <sheetData sheetId="17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R1 Schematic"/>
      <sheetName val="R2 Changes Log"/>
      <sheetName val="R3 Data Change Log"/>
      <sheetName val="R4 Licence Condition Values"/>
      <sheetName val="R5a Links"/>
      <sheetName val="R5 Input Page"/>
      <sheetName val="R6 Base Demand Revenue"/>
      <sheetName val="R7 Output Incentives"/>
      <sheetName val="R8 Pass-Through Items"/>
      <sheetName val="R9 NIA"/>
      <sheetName val="R10 Low Carbon Networks Fund"/>
      <sheetName val="R11 Connections Performance"/>
      <sheetName val="R12 DPCR4 Losses Incentive"/>
      <sheetName val="R13 Correction Factor"/>
      <sheetName val="R14 Allowed Revenue Summary"/>
      <sheetName val="R15 RegAccs Recon"/>
      <sheetName val="Licence Values"/>
    </sheetNames>
    <sheetDataSet>
      <sheetData sheetId="0"/>
      <sheetData sheetId="1"/>
      <sheetData sheetId="2"/>
      <sheetData sheetId="3"/>
      <sheetData sheetId="4"/>
      <sheetData sheetId="5"/>
      <sheetData sheetId="6">
        <row r="47">
          <cell r="G47">
            <v>443.68934278999996</v>
          </cell>
        </row>
      </sheetData>
      <sheetData sheetId="7">
        <row r="6">
          <cell r="G6">
            <v>385.8</v>
          </cell>
        </row>
      </sheetData>
      <sheetData sheetId="8"/>
      <sheetData sheetId="9"/>
      <sheetData sheetId="10">
        <row r="9">
          <cell r="G9">
            <v>0.34716923099999997</v>
          </cell>
        </row>
      </sheetData>
      <sheetData sheetId="11"/>
      <sheetData sheetId="12"/>
      <sheetData sheetId="13"/>
      <sheetData sheetId="14"/>
      <sheetData sheetId="15">
        <row r="9">
          <cell r="G9">
            <v>35.240511790305</v>
          </cell>
        </row>
      </sheetData>
      <sheetData sheetId="16"/>
      <sheetData sheetId="17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R1 Schematic"/>
      <sheetName val="R2 Changes Log"/>
      <sheetName val="R3 Data Change Log"/>
      <sheetName val="R4 Licence Condition Values"/>
      <sheetName val="R5a Links"/>
      <sheetName val="R5 Input Page"/>
      <sheetName val="R6 Base Demand Revenue"/>
      <sheetName val="R7 Output Incentives"/>
      <sheetName val="R8 Pass-Through Items"/>
      <sheetName val="R9 NIA"/>
      <sheetName val="R10 Low Carbon Networks Fund"/>
      <sheetName val="R11 Connections Performance"/>
      <sheetName val="R12 DPCR4 Losses Incentive"/>
      <sheetName val="R13 Correction Factor"/>
      <sheetName val="R14 Allowed Revenue Summary"/>
      <sheetName val="R15 RegAccs Recon"/>
      <sheetName val="Licence Values"/>
    </sheetNames>
    <sheetDataSet>
      <sheetData sheetId="0"/>
      <sheetData sheetId="1"/>
      <sheetData sheetId="2"/>
      <sheetData sheetId="3"/>
      <sheetData sheetId="4"/>
      <sheetData sheetId="5"/>
      <sheetData sheetId="6">
        <row r="47">
          <cell r="G47">
            <v>212.72767379000004</v>
          </cell>
        </row>
      </sheetData>
      <sheetData sheetId="7">
        <row r="6">
          <cell r="G6">
            <v>198.7</v>
          </cell>
        </row>
      </sheetData>
      <sheetData sheetId="8"/>
      <sheetData sheetId="9"/>
      <sheetData sheetId="10">
        <row r="9">
          <cell r="G9">
            <v>0.21694374899999996</v>
          </cell>
        </row>
      </sheetData>
      <sheetData sheetId="11"/>
      <sheetData sheetId="12"/>
      <sheetData sheetId="13"/>
      <sheetData sheetId="14"/>
      <sheetData sheetId="15">
        <row r="9">
          <cell r="G9">
            <v>6.3768655592999988</v>
          </cell>
        </row>
      </sheetData>
      <sheetData sheetId="16"/>
      <sheetData sheetId="1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R1 Schematic"/>
      <sheetName val="R2 Changes Log"/>
      <sheetName val="R3 Data Change Log"/>
      <sheetName val="R4 Licence Condition Values"/>
      <sheetName val="R5a Links"/>
      <sheetName val="R5 Input Page"/>
      <sheetName val="R6 Base Demand Revenue"/>
      <sheetName val="R7 Output Incentives"/>
      <sheetName val="R8 Pass-Through Items"/>
      <sheetName val="R9 NIA"/>
      <sheetName val="R10 Low Carbon Networks Fund"/>
      <sheetName val="R11 Connections Performance"/>
      <sheetName val="R12 DPCR4 Losses Incentive"/>
      <sheetName val="R13 Correction Factor"/>
      <sheetName val="R14 Allowed Revenue Summary"/>
      <sheetName val="R15 RegAccs Recon"/>
      <sheetName val="Licence Values"/>
    </sheetNames>
    <sheetDataSet>
      <sheetData sheetId="0"/>
      <sheetData sheetId="1"/>
      <sheetData sheetId="2"/>
      <sheetData sheetId="3"/>
      <sheetData sheetId="4"/>
      <sheetData sheetId="5"/>
      <sheetData sheetId="6">
        <row r="47">
          <cell r="G47">
            <v>534.10964196812506</v>
          </cell>
        </row>
      </sheetData>
      <sheetData sheetId="7">
        <row r="6">
          <cell r="G6">
            <v>496.6</v>
          </cell>
        </row>
      </sheetData>
      <sheetData sheetId="8"/>
      <sheetData sheetId="9"/>
      <sheetData sheetId="10">
        <row r="9">
          <cell r="G9">
            <v>0.82273803429337333</v>
          </cell>
        </row>
      </sheetData>
      <sheetData sheetId="11"/>
      <sheetData sheetId="12"/>
      <sheetData sheetId="13"/>
      <sheetData sheetId="14"/>
      <sheetData sheetId="15">
        <row r="9">
          <cell r="G9">
            <v>13.14393920419071</v>
          </cell>
        </row>
      </sheetData>
      <sheetData sheetId="16"/>
      <sheetData sheetId="17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R1 Schematic"/>
      <sheetName val="R2 Changes Log"/>
      <sheetName val="R3 Data Change Log"/>
      <sheetName val="R4 Licence Condition Values"/>
      <sheetName val="R5a Links"/>
      <sheetName val="R5 Input Page"/>
      <sheetName val="R6 Base Demand Revenue"/>
      <sheetName val="R7 Output Incentives"/>
      <sheetName val="R8 Pass-Through Items"/>
      <sheetName val="R9 NIA"/>
      <sheetName val="R10 Low Carbon Networks Fund"/>
      <sheetName val="R11 Connections Performance"/>
      <sheetName val="R12 DPCR4 Losses Incentive"/>
      <sheetName val="R13 Correction Factor"/>
      <sheetName val="R14 Allowed Revenue Summary"/>
      <sheetName val="R15 RegAccs Recon"/>
      <sheetName val="Licence Values"/>
    </sheetNames>
    <sheetDataSet>
      <sheetData sheetId="0"/>
      <sheetData sheetId="1"/>
      <sheetData sheetId="2"/>
      <sheetData sheetId="3"/>
      <sheetData sheetId="4"/>
      <sheetData sheetId="5"/>
      <sheetData sheetId="6">
        <row r="47">
          <cell r="G47">
            <v>403.49101260662496</v>
          </cell>
        </row>
      </sheetData>
      <sheetData sheetId="7">
        <row r="6">
          <cell r="G6">
            <v>366.9</v>
          </cell>
        </row>
      </sheetData>
      <sheetData sheetId="8"/>
      <sheetData sheetId="9"/>
      <sheetData sheetId="10">
        <row r="9">
          <cell r="G9">
            <v>1.0959466105859104</v>
          </cell>
        </row>
      </sheetData>
      <sheetData sheetId="11"/>
      <sheetData sheetId="12"/>
      <sheetData sheetId="13"/>
      <sheetData sheetId="14"/>
      <sheetData sheetId="15">
        <row r="9">
          <cell r="G9">
            <v>7.3266907735895224</v>
          </cell>
        </row>
      </sheetData>
      <sheetData sheetId="16"/>
      <sheetData sheetId="17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R1 Schematic"/>
      <sheetName val="R2 Changes Log"/>
      <sheetName val="R3 Data Change Log"/>
      <sheetName val="R4 Licence Condition Values"/>
      <sheetName val="R5a Links"/>
      <sheetName val="R5 Input Page"/>
      <sheetName val="R6 Base Demand Revenue"/>
      <sheetName val="R7 Output Incentives"/>
      <sheetName val="R8 Pass-Through Items"/>
      <sheetName val="R9 NIA"/>
      <sheetName val="R10 Low Carbon Networks Fund"/>
      <sheetName val="R11 Connections Performance"/>
      <sheetName val="R12 DPCR4 Losses Incentive"/>
      <sheetName val="R13 Correction Factor"/>
      <sheetName val="R14 Allowed Revenue Summary"/>
      <sheetName val="R15 RegAccs Recon"/>
      <sheetName val="Licence Values"/>
    </sheetNames>
    <sheetDataSet>
      <sheetData sheetId="0"/>
      <sheetData sheetId="1"/>
      <sheetData sheetId="2"/>
      <sheetData sheetId="3"/>
      <sheetData sheetId="4"/>
      <sheetData sheetId="5"/>
      <sheetData sheetId="6">
        <row r="47">
          <cell r="G47">
            <v>353.84590606353055</v>
          </cell>
        </row>
      </sheetData>
      <sheetData sheetId="7">
        <row r="6">
          <cell r="G6">
            <v>322.10000000000002</v>
          </cell>
        </row>
      </sheetData>
      <sheetData sheetId="8"/>
      <sheetData sheetId="9"/>
      <sheetData sheetId="10">
        <row r="9">
          <cell r="G9">
            <v>0.54978236441877071</v>
          </cell>
        </row>
      </sheetData>
      <sheetData sheetId="11"/>
      <sheetData sheetId="12"/>
      <sheetData sheetId="13"/>
      <sheetData sheetId="14"/>
      <sheetData sheetId="15">
        <row r="9">
          <cell r="G9">
            <v>11.40108695596399</v>
          </cell>
        </row>
      </sheetData>
      <sheetData sheetId="16"/>
      <sheetData sheetId="17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R1 Schematic"/>
      <sheetName val="R2 Changes Log"/>
      <sheetName val="R3 Data Change Log"/>
      <sheetName val="R4 Licence Condition Values"/>
      <sheetName val="R5a Links"/>
      <sheetName val="R5 Input Page"/>
      <sheetName val="R6 Base Demand Revenue"/>
      <sheetName val="R7 Output Incentives"/>
      <sheetName val="R8 Pass-Through Items"/>
      <sheetName val="R9 NIA"/>
      <sheetName val="R10 Low Carbon Networks Fund"/>
      <sheetName val="R11 Connections Performance"/>
      <sheetName val="R12 DPCR4 Losses Incentive"/>
      <sheetName val="R13 Correction Factor"/>
      <sheetName val="R14 Allowed Revenue Summary"/>
      <sheetName val="R15 RegAccs Recon"/>
      <sheetName val="Licence Values"/>
    </sheetNames>
    <sheetDataSet>
      <sheetData sheetId="0"/>
      <sheetData sheetId="1"/>
      <sheetData sheetId="2"/>
      <sheetData sheetId="3"/>
      <sheetData sheetId="4"/>
      <sheetData sheetId="5"/>
      <sheetData sheetId="6">
        <row r="47">
          <cell r="G47">
            <v>391.37700000000001</v>
          </cell>
        </row>
      </sheetData>
      <sheetData sheetId="7">
        <row r="6">
          <cell r="G6">
            <v>338.3</v>
          </cell>
        </row>
      </sheetData>
      <sheetData sheetId="8"/>
      <sheetData sheetId="9"/>
      <sheetData sheetId="10">
        <row r="9">
          <cell r="G9">
            <v>1.6166</v>
          </cell>
        </row>
      </sheetData>
      <sheetData sheetId="11"/>
      <sheetData sheetId="12"/>
      <sheetData sheetId="13"/>
      <sheetData sheetId="14"/>
      <sheetData sheetId="15">
        <row r="9">
          <cell r="G9">
            <v>7.1489569499999979</v>
          </cell>
        </row>
      </sheetData>
      <sheetData sheetId="16"/>
      <sheetData sheetId="1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ing Page"/>
      <sheetName val="Index"/>
      <sheetName val="Log"/>
      <sheetName val="Diagram of Worksheets"/>
      <sheetName val="Input TO"/>
      <sheetName val="Input SO"/>
      <sheetName val="Inputs Capex Incentive 1"/>
      <sheetName val="Inputs Capex Incentive 2"/>
      <sheetName val="Enhanced TO Incentives"/>
      <sheetName val="TIRG_DataSheet"/>
      <sheetName val="TIRG t"/>
      <sheetName val="PR t"/>
      <sheetName val="PT t"/>
      <sheetName val="IP t"/>
      <sheetName val="CxIncRA t "/>
      <sheetName val="TOInc t"/>
      <sheetName val="LVGC n"/>
      <sheetName val="LVZS n"/>
      <sheetName val="LVZD n"/>
      <sheetName val="LVST n"/>
      <sheetName val="Other terms"/>
      <sheetName val="TO Summary "/>
      <sheetName val="BXext (External Costs)"/>
      <sheetName val="BXint (Internal Costs)"/>
      <sheetName val="SO Summary"/>
      <sheetName val="Section 1"/>
      <sheetName val="Section 2"/>
      <sheetName val="Section 2a"/>
      <sheetName val="Section 2b"/>
      <sheetName val="Section 2c"/>
      <sheetName val="Section 2d"/>
      <sheetName val="Section 3a"/>
      <sheetName val="Section 3b"/>
      <sheetName val="BExRepositorySheet"/>
      <sheetName val="Section 4"/>
      <sheetName val="Section 5"/>
      <sheetName val="Forecast"/>
      <sheetName val="NGET_Published Data"/>
    </sheetNames>
    <sheetDataSet>
      <sheetData sheetId="0"/>
      <sheetData sheetId="1"/>
      <sheetData sheetId="2"/>
      <sheetData sheetId="3"/>
      <sheetData sheetId="4">
        <row r="119">
          <cell r="L119">
            <v>1208816.07</v>
          </cell>
          <cell r="O119" t="str">
            <v>TOFTO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R1 Schematic"/>
      <sheetName val="R2 Changes Log"/>
      <sheetName val="R3 Data Change Log"/>
      <sheetName val="R4 Licence Condition Values"/>
      <sheetName val="R5a Links"/>
      <sheetName val="R5 Input Page"/>
      <sheetName val="R6 Base Demand Revenue"/>
      <sheetName val="R7 Output Incentives"/>
      <sheetName val="R8 Pass-Through Items"/>
      <sheetName val="R9 NIA"/>
      <sheetName val="R10 Low Carbon Networks Fund"/>
      <sheetName val="R11 Connections Performance"/>
      <sheetName val="R12 DPCR4 Losses Incentive"/>
      <sheetName val="R13 Correction Factor"/>
      <sheetName val="R14 Allowed Revenue Summary"/>
      <sheetName val="R15 RegAccs Recon"/>
      <sheetName val="Licence Values"/>
    </sheetNames>
    <sheetDataSet>
      <sheetData sheetId="0"/>
      <sheetData sheetId="1"/>
      <sheetData sheetId="2"/>
      <sheetData sheetId="3"/>
      <sheetData sheetId="4"/>
      <sheetData sheetId="5"/>
      <sheetData sheetId="6">
        <row r="47">
          <cell r="G47">
            <v>370.27699999999999</v>
          </cell>
        </row>
      </sheetData>
      <sheetData sheetId="7">
        <row r="6">
          <cell r="G6">
            <v>304.60000000000002</v>
          </cell>
        </row>
      </sheetData>
      <sheetData sheetId="8"/>
      <sheetData sheetId="9"/>
      <sheetData sheetId="10">
        <row r="9">
          <cell r="G9">
            <v>1.4572999999999998</v>
          </cell>
        </row>
      </sheetData>
      <sheetData sheetId="11"/>
      <sheetData sheetId="12"/>
      <sheetData sheetId="13"/>
      <sheetData sheetId="14"/>
      <sheetData sheetId="15">
        <row r="9">
          <cell r="G9">
            <v>4.696616249999999</v>
          </cell>
        </row>
      </sheetData>
      <sheetData sheetId="16"/>
      <sheetData sheetId="17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R1 Schematic"/>
      <sheetName val="R2 Changes Log"/>
      <sheetName val="R3 Data Change Log"/>
      <sheetName val="R4 Licence Condition Values"/>
      <sheetName val="R5a Links"/>
      <sheetName val="R5 Input Page"/>
      <sheetName val="R6 Base Demand Revenue"/>
      <sheetName val="R7 Output Incentives"/>
      <sheetName val="R8 Pass-Through Items"/>
      <sheetName val="R9 NIA"/>
      <sheetName val="R10 Low Carbon Networks Fund"/>
      <sheetName val="R11 Connections Performance"/>
      <sheetName val="R12 DPCR4 Losses Incentive"/>
      <sheetName val="R13 Correction Factor"/>
      <sheetName val="R14 Allowed Revenue Summary"/>
      <sheetName val="R15 RegAccs Recon"/>
      <sheetName val="Licence Values"/>
    </sheetNames>
    <sheetDataSet>
      <sheetData sheetId="0"/>
      <sheetData sheetId="1"/>
      <sheetData sheetId="2"/>
      <sheetData sheetId="3"/>
      <sheetData sheetId="4"/>
      <sheetData sheetId="5"/>
      <sheetData sheetId="6">
        <row r="47">
          <cell r="G47">
            <v>220.81409839000005</v>
          </cell>
        </row>
      </sheetData>
      <sheetData sheetId="7">
        <row r="6">
          <cell r="G6">
            <v>246.4</v>
          </cell>
        </row>
      </sheetData>
      <sheetData sheetId="8"/>
      <sheetData sheetId="9"/>
      <sheetData sheetId="10">
        <row r="9">
          <cell r="G9">
            <v>1.0527371891998223</v>
          </cell>
        </row>
      </sheetData>
      <sheetData sheetId="11"/>
      <sheetData sheetId="12"/>
      <sheetData sheetId="13"/>
      <sheetData sheetId="14"/>
      <sheetData sheetId="15">
        <row r="9">
          <cell r="G9">
            <v>0.79434541415276783</v>
          </cell>
        </row>
      </sheetData>
      <sheetData sheetId="16"/>
      <sheetData sheetId="17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R1 Schematic"/>
      <sheetName val="R2 Changes Log"/>
      <sheetName val="R3 Data Change Log"/>
      <sheetName val="R4 Licence Condition Values"/>
      <sheetName val="R5a Links"/>
      <sheetName val="R5 Input Page"/>
      <sheetName val="R6 Base Demand Revenue"/>
      <sheetName val="R7 Output Incentives"/>
      <sheetName val="R8 Pass-Through Items"/>
      <sheetName val="R9 NIA"/>
      <sheetName val="R10 Low Carbon Networks Fund"/>
      <sheetName val="R11 Connections Performance"/>
      <sheetName val="R12 DPCR4 Losses Incentive"/>
      <sheetName val="R13 Correction Factor"/>
      <sheetName val="R14 Allowed Revenue Summary"/>
      <sheetName val="R15 RegAccs Recon"/>
      <sheetName val="Licence Values"/>
    </sheetNames>
    <sheetDataSet>
      <sheetData sheetId="0"/>
      <sheetData sheetId="1"/>
      <sheetData sheetId="2"/>
      <sheetData sheetId="3"/>
      <sheetData sheetId="4"/>
      <sheetData sheetId="5"/>
      <sheetData sheetId="6">
        <row r="47">
          <cell r="G47">
            <v>526.16413163000004</v>
          </cell>
        </row>
      </sheetData>
      <sheetData sheetId="7">
        <row r="6">
          <cell r="G6">
            <v>473.7</v>
          </cell>
        </row>
      </sheetData>
      <sheetData sheetId="8"/>
      <sheetData sheetId="9"/>
      <sheetData sheetId="10">
        <row r="9">
          <cell r="G9">
            <v>2.03284049166</v>
          </cell>
        </row>
      </sheetData>
      <sheetData sheetId="11"/>
      <sheetData sheetId="12"/>
      <sheetData sheetId="13"/>
      <sheetData sheetId="14"/>
      <sheetData sheetId="15">
        <row r="9">
          <cell r="G9">
            <v>-1.8734220900311565</v>
          </cell>
        </row>
      </sheetData>
      <sheetData sheetId="16"/>
      <sheetData sheetId="17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4 Setting Totex 2002-03"/>
      <sheetName val="DR5 setting Totex 2007-08"/>
      <sheetName val="DR5 CV actuals"/>
      <sheetName val="ED1 bpdt"/>
      <sheetName val="CV excl areas from Totex"/>
      <sheetName val="Summary"/>
      <sheetName val="Charts"/>
      <sheetName val="Ofgem Post IQI"/>
      <sheetName val="Data"/>
      <sheetName val="Data ADJ"/>
      <sheetName val="I6 - RPI"/>
      <sheetName val="ED1 2010 prices"/>
      <sheetName val="ED1 2016 prices"/>
      <sheetName val="Sheet1"/>
      <sheetName val="Totex over ti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4">
          <cell r="E4">
            <v>272.6786732137827</v>
          </cell>
          <cell r="F4">
            <v>268.5865932212937</v>
          </cell>
          <cell r="G4">
            <v>265.66367894094452</v>
          </cell>
          <cell r="H4">
            <v>262.88691037461268</v>
          </cell>
          <cell r="I4">
            <v>260.1101418082809</v>
          </cell>
          <cell r="J4">
            <v>282.95245359387826</v>
          </cell>
          <cell r="K4">
            <v>299.84945720506659</v>
          </cell>
          <cell r="L4">
            <v>296.53166757741121</v>
          </cell>
          <cell r="M4">
            <v>258.78856411905196</v>
          </cell>
          <cell r="N4">
            <v>265.10349691081188</v>
          </cell>
          <cell r="O4">
            <v>250.51806771287494</v>
          </cell>
        </row>
        <row r="5">
          <cell r="E5">
            <v>184.17282880480707</v>
          </cell>
          <cell r="F5">
            <v>186.07272308703412</v>
          </cell>
          <cell r="G5">
            <v>185.48814023096421</v>
          </cell>
          <cell r="H5">
            <v>184.90355737489438</v>
          </cell>
          <cell r="I5">
            <v>184.31897451882452</v>
          </cell>
          <cell r="J5">
            <v>183.8339454978906</v>
          </cell>
          <cell r="K5">
            <v>182.97342332741994</v>
          </cell>
          <cell r="L5">
            <v>191.68505384718497</v>
          </cell>
          <cell r="M5">
            <v>197.88662323220868</v>
          </cell>
          <cell r="N5">
            <v>194.00915357203036</v>
          </cell>
          <cell r="O5">
            <v>194.16409813696509</v>
          </cell>
        </row>
        <row r="6">
          <cell r="E6">
            <v>226.90583558351324</v>
          </cell>
          <cell r="F6">
            <v>224.71364987325128</v>
          </cell>
          <cell r="G6">
            <v>222.37531844897188</v>
          </cell>
          <cell r="H6">
            <v>221.49844416486712</v>
          </cell>
          <cell r="I6">
            <v>220.62156988076231</v>
          </cell>
          <cell r="J6">
            <v>245.92045740899582</v>
          </cell>
          <cell r="K6">
            <v>248.35625054948355</v>
          </cell>
          <cell r="L6">
            <v>244.59950167332616</v>
          </cell>
          <cell r="M6">
            <v>248.92108799270946</v>
          </cell>
          <cell r="N6">
            <v>257.88394622550112</v>
          </cell>
          <cell r="O6">
            <v>255.54684317035668</v>
          </cell>
        </row>
        <row r="7">
          <cell r="E7">
            <v>292.6421777485682</v>
          </cell>
          <cell r="F7">
            <v>288.2578063280443</v>
          </cell>
          <cell r="G7">
            <v>284.75030919162521</v>
          </cell>
          <cell r="H7">
            <v>282.11968633931082</v>
          </cell>
          <cell r="I7">
            <v>280.94450930382038</v>
          </cell>
          <cell r="J7">
            <v>271.6314300817686</v>
          </cell>
          <cell r="K7">
            <v>280.04420284671664</v>
          </cell>
          <cell r="L7">
            <v>295.54165648331468</v>
          </cell>
          <cell r="M7">
            <v>300.11930464929367</v>
          </cell>
          <cell r="N7">
            <v>303.72655529438566</v>
          </cell>
          <cell r="O7">
            <v>276.15247913468841</v>
          </cell>
        </row>
        <row r="8">
          <cell r="E8">
            <v>290.09924232466426</v>
          </cell>
          <cell r="F8">
            <v>293.31444803304851</v>
          </cell>
          <cell r="G8">
            <v>293.31444803304851</v>
          </cell>
          <cell r="H8">
            <v>290.82997089475163</v>
          </cell>
          <cell r="I8">
            <v>289.5146594685944</v>
          </cell>
          <cell r="J8">
            <v>269.8327814627213</v>
          </cell>
          <cell r="K8">
            <v>281.75082048209993</v>
          </cell>
          <cell r="L8">
            <v>308.64044157806399</v>
          </cell>
          <cell r="M8">
            <v>303.3652053203362</v>
          </cell>
          <cell r="N8">
            <v>301.52428674091607</v>
          </cell>
          <cell r="O8">
            <v>301.84965309174589</v>
          </cell>
        </row>
        <row r="9">
          <cell r="E9">
            <v>141.84903002534975</v>
          </cell>
          <cell r="F9">
            <v>143.74892430757674</v>
          </cell>
          <cell r="G9">
            <v>144.91809001971643</v>
          </cell>
          <cell r="H9">
            <v>144.47965287766408</v>
          </cell>
          <cell r="I9">
            <v>143.89507002159422</v>
          </cell>
          <cell r="J9">
            <v>132.70914180298496</v>
          </cell>
          <cell r="K9">
            <v>137.45885524962594</v>
          </cell>
          <cell r="L9">
            <v>142.20206144238372</v>
          </cell>
          <cell r="M9">
            <v>141.3149737623458</v>
          </cell>
          <cell r="N9">
            <v>144.01885635991883</v>
          </cell>
          <cell r="O9">
            <v>155.78457093662718</v>
          </cell>
        </row>
        <row r="10">
          <cell r="E10">
            <v>192.09392650455359</v>
          </cell>
          <cell r="F10">
            <v>195.1629864989203</v>
          </cell>
          <cell r="G10">
            <v>196.33215221106002</v>
          </cell>
          <cell r="H10">
            <v>195.74756935499016</v>
          </cell>
          <cell r="I10">
            <v>195.1629864989203</v>
          </cell>
          <cell r="J10">
            <v>182.56415629308702</v>
          </cell>
          <cell r="K10">
            <v>198.64577708374966</v>
          </cell>
          <cell r="L10">
            <v>203.69711592621039</v>
          </cell>
          <cell r="M10">
            <v>207.06152528201304</v>
          </cell>
          <cell r="N10">
            <v>209.02783192801616</v>
          </cell>
          <cell r="O10">
            <v>227.6188715224327</v>
          </cell>
        </row>
        <row r="11">
          <cell r="E11">
            <v>264.4652840860013</v>
          </cell>
          <cell r="F11">
            <v>267.97278122242039</v>
          </cell>
          <cell r="G11">
            <v>270.16496693268238</v>
          </cell>
          <cell r="H11">
            <v>269.28809264857756</v>
          </cell>
          <cell r="I11">
            <v>268.26507265045535</v>
          </cell>
          <cell r="J11">
            <v>256.13354704418117</v>
          </cell>
          <cell r="K11">
            <v>257.94430390302853</v>
          </cell>
          <cell r="L11">
            <v>251.41887421568777</v>
          </cell>
          <cell r="M11">
            <v>231.42376151646639</v>
          </cell>
          <cell r="N11">
            <v>230.97695384708805</v>
          </cell>
          <cell r="O11">
            <v>262.10101046678136</v>
          </cell>
        </row>
        <row r="12">
          <cell r="E12">
            <v>271.91871550089189</v>
          </cell>
          <cell r="F12">
            <v>265.63444979814096</v>
          </cell>
          <cell r="G12">
            <v>259.64247552342499</v>
          </cell>
          <cell r="H12">
            <v>255.98883267298842</v>
          </cell>
          <cell r="I12">
            <v>249.55842125622002</v>
          </cell>
          <cell r="J12">
            <v>256.05452554490262</v>
          </cell>
          <cell r="K12">
            <v>261.18105944236345</v>
          </cell>
          <cell r="L12">
            <v>250.9785239072051</v>
          </cell>
          <cell r="M12">
            <v>248.83452558368177</v>
          </cell>
          <cell r="N12">
            <v>261.32274179215659</v>
          </cell>
          <cell r="O12">
            <v>236.33963068743907</v>
          </cell>
        </row>
        <row r="13">
          <cell r="E13">
            <v>374.57146502675795</v>
          </cell>
          <cell r="F13">
            <v>375.30219359684537</v>
          </cell>
          <cell r="G13">
            <v>373.98688217068815</v>
          </cell>
          <cell r="H13">
            <v>372.67157074453098</v>
          </cell>
          <cell r="I13">
            <v>371.50240503239127</v>
          </cell>
          <cell r="J13">
            <v>380.37150426013261</v>
          </cell>
          <cell r="K13">
            <v>364.3996062075085</v>
          </cell>
          <cell r="L13">
            <v>356.01032240038319</v>
          </cell>
          <cell r="M13">
            <v>355.32998341068975</v>
          </cell>
          <cell r="N13">
            <v>369.16891315707903</v>
          </cell>
          <cell r="O13">
            <v>352.95053638003623</v>
          </cell>
        </row>
        <row r="14">
          <cell r="E14">
            <v>235.15576113979907</v>
          </cell>
          <cell r="F14">
            <v>241.28657384283167</v>
          </cell>
          <cell r="G14">
            <v>240.26355384470941</v>
          </cell>
          <cell r="H14">
            <v>239.09438813256975</v>
          </cell>
          <cell r="I14">
            <v>238.07136813444743</v>
          </cell>
          <cell r="J14">
            <v>194.39413921039281</v>
          </cell>
          <cell r="K14">
            <v>206.11261689654984</v>
          </cell>
          <cell r="L14">
            <v>211.85361453542646</v>
          </cell>
          <cell r="M14">
            <v>223.06771846653629</v>
          </cell>
          <cell r="N14">
            <v>217.95813184158055</v>
          </cell>
          <cell r="O14">
            <v>217.44923447319573</v>
          </cell>
        </row>
        <row r="15">
          <cell r="E15">
            <v>228.32344900948263</v>
          </cell>
          <cell r="F15">
            <v>226.40528651300349</v>
          </cell>
          <cell r="G15">
            <v>224.39304271312551</v>
          </cell>
          <cell r="H15">
            <v>221.81996473570555</v>
          </cell>
          <cell r="I15">
            <v>220.9430904516008</v>
          </cell>
          <cell r="J15">
            <v>255.82345791621037</v>
          </cell>
          <cell r="K15">
            <v>249.85660245147881</v>
          </cell>
          <cell r="L15">
            <v>267.76275668943794</v>
          </cell>
          <cell r="M15">
            <v>259.23584099224814</v>
          </cell>
          <cell r="N15">
            <v>261.8430271936582</v>
          </cell>
          <cell r="O15">
            <v>249.29334477909211</v>
          </cell>
        </row>
        <row r="16">
          <cell r="E16">
            <v>143.84391902168809</v>
          </cell>
          <cell r="F16">
            <v>144.74618612360339</v>
          </cell>
          <cell r="G16">
            <v>146.81223438150758</v>
          </cell>
          <cell r="H16">
            <v>148.32036224204299</v>
          </cell>
          <cell r="I16">
            <v>147.58963367195568</v>
          </cell>
          <cell r="J16">
            <v>144.3819036729723</v>
          </cell>
          <cell r="K16">
            <v>140.28821119065063</v>
          </cell>
          <cell r="L16">
            <v>136.22794353793694</v>
          </cell>
          <cell r="M16">
            <v>135.19100084457409</v>
          </cell>
          <cell r="N16">
            <v>140.91766997811825</v>
          </cell>
          <cell r="O16">
            <v>169.99185209179922</v>
          </cell>
        </row>
        <row r="17">
          <cell r="E17">
            <v>351.94810849685467</v>
          </cell>
          <cell r="F17">
            <v>358.2323741996056</v>
          </cell>
          <cell r="G17">
            <v>360.57070562388503</v>
          </cell>
          <cell r="H17">
            <v>359.40153991174532</v>
          </cell>
          <cell r="I17">
            <v>358.08622848558815</v>
          </cell>
          <cell r="J17">
            <v>339.06568376229075</v>
          </cell>
          <cell r="K17">
            <v>342.57600982240132</v>
          </cell>
          <cell r="L17">
            <v>346.67977958836985</v>
          </cell>
          <cell r="M17">
            <v>341.86565605493826</v>
          </cell>
          <cell r="N17">
            <v>331.36783516493398</v>
          </cell>
          <cell r="O17">
            <v>324.8105738845216</v>
          </cell>
        </row>
        <row r="105">
          <cell r="P105">
            <v>244.9682999730596</v>
          </cell>
          <cell r="Q105">
            <v>231.06707529791066</v>
          </cell>
          <cell r="R105">
            <v>239.84599294004209</v>
          </cell>
          <cell r="S105">
            <v>235.53665272333581</v>
          </cell>
          <cell r="T105">
            <v>230.59743215625878</v>
          </cell>
          <cell r="U105">
            <v>223.55769320312862</v>
          </cell>
          <cell r="V105">
            <v>222.31080411400745</v>
          </cell>
        </row>
        <row r="106">
          <cell r="P106">
            <v>192.07102272209718</v>
          </cell>
          <cell r="Q106">
            <v>177.42921647923973</v>
          </cell>
          <cell r="R106">
            <v>179.92211246176021</v>
          </cell>
          <cell r="S106">
            <v>162.78244243022743</v>
          </cell>
          <cell r="T106">
            <v>158.68545098099764</v>
          </cell>
          <cell r="U106">
            <v>155.67084963190698</v>
          </cell>
          <cell r="V106">
            <v>155.87715684819057</v>
          </cell>
        </row>
        <row r="107">
          <cell r="P107">
            <v>229.51846824647237</v>
          </cell>
          <cell r="Q107">
            <v>258.40172124611388</v>
          </cell>
          <cell r="R107">
            <v>236.30454674713383</v>
          </cell>
          <cell r="S107">
            <v>219.85279588626841</v>
          </cell>
          <cell r="T107">
            <v>222.30580178406953</v>
          </cell>
          <cell r="U107">
            <v>209.72349295123487</v>
          </cell>
          <cell r="V107">
            <v>204.41328417632718</v>
          </cell>
        </row>
        <row r="108">
          <cell r="P108">
            <v>335.54908205127219</v>
          </cell>
          <cell r="Q108">
            <v>296.19585966268352</v>
          </cell>
          <cell r="R108">
            <v>292.36087894977277</v>
          </cell>
          <cell r="S108">
            <v>298.11527432288648</v>
          </cell>
          <cell r="T108">
            <v>297.38851423692688</v>
          </cell>
          <cell r="U108">
            <v>291.58815238665215</v>
          </cell>
          <cell r="V108">
            <v>294.04139252826093</v>
          </cell>
        </row>
        <row r="109">
          <cell r="P109">
            <v>312.67191183233422</v>
          </cell>
          <cell r="Q109">
            <v>285.15433019432754</v>
          </cell>
          <cell r="R109">
            <v>284.92590984932997</v>
          </cell>
          <cell r="S109">
            <v>284.12491149794909</v>
          </cell>
          <cell r="T109">
            <v>291.6857903728739</v>
          </cell>
          <cell r="U109">
            <v>301.95153329361904</v>
          </cell>
          <cell r="V109">
            <v>293.92941269782614</v>
          </cell>
        </row>
        <row r="110">
          <cell r="P110">
            <v>159.20983048946613</v>
          </cell>
          <cell r="Q110">
            <v>156.45308954154302</v>
          </cell>
          <cell r="R110">
            <v>165.41301303768114</v>
          </cell>
          <cell r="S110">
            <v>151.75008688676749</v>
          </cell>
          <cell r="T110">
            <v>150.68578525103632</v>
          </cell>
          <cell r="U110">
            <v>143.87966261026369</v>
          </cell>
          <cell r="V110">
            <v>146.26598692247259</v>
          </cell>
        </row>
        <row r="111">
          <cell r="P111">
            <v>261.09359225192213</v>
          </cell>
          <cell r="Q111">
            <v>239.97672319267249</v>
          </cell>
          <cell r="R111">
            <v>242.76857646352428</v>
          </cell>
          <cell r="S111">
            <v>235.09075764989177</v>
          </cell>
          <cell r="T111">
            <v>235.35614587797113</v>
          </cell>
          <cell r="U111">
            <v>231.54276650619687</v>
          </cell>
          <cell r="V111">
            <v>238.03877941270017</v>
          </cell>
        </row>
        <row r="112">
          <cell r="P112">
            <v>210.14143048412274</v>
          </cell>
          <cell r="Q112">
            <v>217.32826135697076</v>
          </cell>
          <cell r="R112">
            <v>212.4857661015491</v>
          </cell>
          <cell r="S112">
            <v>205.58515295309385</v>
          </cell>
          <cell r="T112">
            <v>205.68073521246487</v>
          </cell>
          <cell r="U112">
            <v>186.27476703599118</v>
          </cell>
          <cell r="V112">
            <v>188.03935519300788</v>
          </cell>
        </row>
        <row r="113">
          <cell r="P113">
            <v>183.62599450708902</v>
          </cell>
          <cell r="Q113">
            <v>206.49374286574377</v>
          </cell>
          <cell r="R113">
            <v>204.30991527091624</v>
          </cell>
          <cell r="S113">
            <v>195.44818983954082</v>
          </cell>
          <cell r="T113">
            <v>201.29164128149174</v>
          </cell>
          <cell r="U113">
            <v>194.88760618353865</v>
          </cell>
          <cell r="V113">
            <v>184.06844944730858</v>
          </cell>
        </row>
        <row r="114">
          <cell r="P114">
            <v>285.64396532214084</v>
          </cell>
          <cell r="Q114">
            <v>295.71955715746782</v>
          </cell>
          <cell r="R114">
            <v>294.67620651351967</v>
          </cell>
          <cell r="S114">
            <v>299.69574327151025</v>
          </cell>
          <cell r="T114">
            <v>288.50027162850199</v>
          </cell>
          <cell r="U114">
            <v>282.73491234046571</v>
          </cell>
          <cell r="V114">
            <v>277.96714235498786</v>
          </cell>
        </row>
        <row r="115">
          <cell r="P115">
            <v>217.69958525098696</v>
          </cell>
          <cell r="Q115">
            <v>235.22494642027124</v>
          </cell>
          <cell r="R115">
            <v>215.40742988995962</v>
          </cell>
          <cell r="S115">
            <v>197.18497539115188</v>
          </cell>
          <cell r="T115">
            <v>194.41422442449075</v>
          </cell>
          <cell r="U115">
            <v>177.59503798416023</v>
          </cell>
          <cell r="V115">
            <v>173.34364222448093</v>
          </cell>
        </row>
        <row r="116">
          <cell r="P116">
            <v>288.67210116351634</v>
          </cell>
          <cell r="Q116">
            <v>265.15064403102053</v>
          </cell>
          <cell r="R116">
            <v>223.20398309867736</v>
          </cell>
          <cell r="S116">
            <v>197.69439371962625</v>
          </cell>
          <cell r="T116">
            <v>200.93516676719562</v>
          </cell>
          <cell r="U116">
            <v>175.41183169421799</v>
          </cell>
          <cell r="V116">
            <v>165.37555378474795</v>
          </cell>
        </row>
        <row r="117">
          <cell r="P117">
            <v>139.09944346218907</v>
          </cell>
          <cell r="Q117">
            <v>141.20847717271999</v>
          </cell>
          <cell r="R117">
            <v>141.31566781115714</v>
          </cell>
          <cell r="S117">
            <v>141.89341680667027</v>
          </cell>
          <cell r="T117">
            <v>140.11305079464674</v>
          </cell>
          <cell r="U117">
            <v>142.74084082199371</v>
          </cell>
          <cell r="V117">
            <v>137.98760742540586</v>
          </cell>
        </row>
        <row r="118">
          <cell r="P118">
            <v>316.58649585272855</v>
          </cell>
          <cell r="Q118">
            <v>306.94346135532993</v>
          </cell>
          <cell r="R118">
            <v>305.02779077493039</v>
          </cell>
          <cell r="S118">
            <v>275.53702884438928</v>
          </cell>
          <cell r="T118">
            <v>275.01994384961637</v>
          </cell>
          <cell r="U118">
            <v>283.56625254558048</v>
          </cell>
          <cell r="V118">
            <v>275.91152665152651</v>
          </cell>
        </row>
        <row r="119">
          <cell r="P119">
            <v>3376.5512236093978</v>
          </cell>
          <cell r="Q119">
            <v>3312.7471059740151</v>
          </cell>
          <cell r="R119">
            <v>3237.9677899099538</v>
          </cell>
          <cell r="S119">
            <v>3100.2918222233093</v>
          </cell>
          <cell r="T119">
            <v>3092.659954618543</v>
          </cell>
          <cell r="U119">
            <v>3001.1253991889498</v>
          </cell>
          <cell r="V119">
            <v>2957.5700937812503</v>
          </cell>
        </row>
        <row r="120">
          <cell r="P120">
            <v>2308.0268069844028</v>
          </cell>
          <cell r="Q120">
            <v>2334.9671033827885</v>
          </cell>
          <cell r="R120">
            <v>2252.4994116096459</v>
          </cell>
          <cell r="S120">
            <v>2131.2107918658144</v>
          </cell>
          <cell r="T120">
            <v>2117.5437188797341</v>
          </cell>
          <cell r="U120">
            <v>2032.1632843922184</v>
          </cell>
          <cell r="V120">
            <v>1985.2945222199905</v>
          </cell>
        </row>
        <row r="124">
          <cell r="E124">
            <v>222.49295390995292</v>
          </cell>
          <cell r="F124">
            <v>211.11624470117241</v>
          </cell>
          <cell r="G124">
            <v>234.15745460737602</v>
          </cell>
          <cell r="H124">
            <v>241.46241918388657</v>
          </cell>
          <cell r="I124">
            <v>224.70685118983897</v>
          </cell>
          <cell r="J124">
            <v>240.57644435682249</v>
          </cell>
          <cell r="K124">
            <v>258.37449082377276</v>
          </cell>
          <cell r="L124">
            <v>256.69097951647973</v>
          </cell>
          <cell r="M124">
            <v>255.8193021921723</v>
          </cell>
          <cell r="N124">
            <v>273.88966552027352</v>
          </cell>
          <cell r="O124">
            <v>244.24690358490216</v>
          </cell>
        </row>
        <row r="125">
          <cell r="E125">
            <v>140.88388302897496</v>
          </cell>
          <cell r="F125">
            <v>145.37940485073662</v>
          </cell>
          <cell r="G125">
            <v>157.50071516826785</v>
          </cell>
          <cell r="H125">
            <v>155.22762135564145</v>
          </cell>
          <cell r="I125">
            <v>143.96117141259413</v>
          </cell>
          <cell r="J125">
            <v>135.41535315567501</v>
          </cell>
          <cell r="K125">
            <v>137.85273075155771</v>
          </cell>
          <cell r="L125">
            <v>187.29546626334127</v>
          </cell>
          <cell r="M125">
            <v>216.30558145162544</v>
          </cell>
          <cell r="N125">
            <v>220.80567044520015</v>
          </cell>
          <cell r="O125">
            <v>187.58269079382353</v>
          </cell>
        </row>
        <row r="126">
          <cell r="E126">
            <v>195.72546045396246</v>
          </cell>
          <cell r="F126">
            <v>172.49647830635095</v>
          </cell>
          <cell r="G126">
            <v>187.16980647043221</v>
          </cell>
          <cell r="H126">
            <v>199.33058945188958</v>
          </cell>
          <cell r="I126">
            <v>209.76948986510064</v>
          </cell>
          <cell r="J126">
            <v>186.13736189822541</v>
          </cell>
          <cell r="K126">
            <v>196.98930938477906</v>
          </cell>
          <cell r="L126">
            <v>249.58618393568588</v>
          </cell>
          <cell r="M126">
            <v>255.27944553579161</v>
          </cell>
          <cell r="N126">
            <v>287.16606341889184</v>
          </cell>
          <cell r="O126">
            <v>247.94625562878957</v>
          </cell>
        </row>
        <row r="127">
          <cell r="E127">
            <v>201.88024106583418</v>
          </cell>
          <cell r="F127">
            <v>257.97904957812875</v>
          </cell>
          <cell r="G127">
            <v>271.90464854532178</v>
          </cell>
          <cell r="H127">
            <v>306.44635162055948</v>
          </cell>
          <cell r="I127">
            <v>270.29953143164568</v>
          </cell>
          <cell r="J127">
            <v>250.4220661559448</v>
          </cell>
          <cell r="K127">
            <v>263.36373228216127</v>
          </cell>
          <cell r="L127">
            <v>296.85668588176173</v>
          </cell>
          <cell r="M127">
            <v>348.77934990292118</v>
          </cell>
          <cell r="N127">
            <v>336.40289042272548</v>
          </cell>
          <cell r="O127">
            <v>311.78615757000006</v>
          </cell>
        </row>
        <row r="128">
          <cell r="E128">
            <v>191.48113647013383</v>
          </cell>
          <cell r="F128">
            <v>234.41737658146519</v>
          </cell>
          <cell r="G128">
            <v>259.85174395901919</v>
          </cell>
          <cell r="H128">
            <v>290.98358601290852</v>
          </cell>
          <cell r="I128">
            <v>249.05948913154808</v>
          </cell>
          <cell r="J128">
            <v>231.08932217176857</v>
          </cell>
          <cell r="K128">
            <v>238.92766700883851</v>
          </cell>
          <cell r="L128">
            <v>329.39694996576384</v>
          </cell>
          <cell r="M128">
            <v>353.4978552593422</v>
          </cell>
          <cell r="N128">
            <v>373.8319891061181</v>
          </cell>
          <cell r="O128">
            <v>307.90075266999997</v>
          </cell>
        </row>
        <row r="129">
          <cell r="E129">
            <v>105.49352042052455</v>
          </cell>
          <cell r="F129">
            <v>109.84772028912893</v>
          </cell>
          <cell r="G129">
            <v>114.72593282336396</v>
          </cell>
          <cell r="H129">
            <v>109.61228716404401</v>
          </cell>
          <cell r="I129">
            <v>109.0828942830603</v>
          </cell>
          <cell r="J129">
            <v>126.83535134829312</v>
          </cell>
          <cell r="K129">
            <v>126.50431367938231</v>
          </cell>
          <cell r="L129">
            <v>145.76349364076361</v>
          </cell>
          <cell r="M129">
            <v>142.27957340158022</v>
          </cell>
          <cell r="N129">
            <v>142.28490067168744</v>
          </cell>
          <cell r="O129">
            <v>142.34195350000002</v>
          </cell>
        </row>
        <row r="130">
          <cell r="E130">
            <v>153.50164689827267</v>
          </cell>
          <cell r="F130">
            <v>160.99170653580845</v>
          </cell>
          <cell r="G130">
            <v>160.28306046954822</v>
          </cell>
          <cell r="H130">
            <v>163.16020899665659</v>
          </cell>
          <cell r="I130">
            <v>169.11130077773817</v>
          </cell>
          <cell r="J130">
            <v>181.13804082689907</v>
          </cell>
          <cell r="K130">
            <v>183.10260243618848</v>
          </cell>
          <cell r="L130">
            <v>192.44225645977852</v>
          </cell>
          <cell r="M130">
            <v>206.86523160505067</v>
          </cell>
          <cell r="N130">
            <v>190.70190888232617</v>
          </cell>
          <cell r="O130">
            <v>223.139621742</v>
          </cell>
        </row>
        <row r="131">
          <cell r="E131">
            <v>180.71486508729171</v>
          </cell>
          <cell r="F131">
            <v>202.8533688626103</v>
          </cell>
          <cell r="G131">
            <v>214.54448883384597</v>
          </cell>
          <cell r="H131">
            <v>228.50596474000312</v>
          </cell>
          <cell r="I131">
            <v>215.54917553622624</v>
          </cell>
          <cell r="J131">
            <v>215.32186424666568</v>
          </cell>
          <cell r="K131">
            <v>192.71800352427505</v>
          </cell>
          <cell r="L131">
            <v>219.74614635213726</v>
          </cell>
          <cell r="M131">
            <v>236.95095296415411</v>
          </cell>
          <cell r="N131">
            <v>221.330360469639</v>
          </cell>
          <cell r="O131">
            <v>189.0514959355713</v>
          </cell>
        </row>
        <row r="132">
          <cell r="E132">
            <v>201.85837992888813</v>
          </cell>
          <cell r="F132">
            <v>164.0488004474451</v>
          </cell>
          <cell r="G132">
            <v>200.3658965283048</v>
          </cell>
          <cell r="H132">
            <v>252.66190465370724</v>
          </cell>
          <cell r="I132">
            <v>276.5126597623385</v>
          </cell>
          <cell r="J132">
            <v>255.28586674848808</v>
          </cell>
          <cell r="K132">
            <v>233.26103786611668</v>
          </cell>
          <cell r="L132">
            <v>227.34863898908807</v>
          </cell>
          <cell r="M132">
            <v>244.15136187151199</v>
          </cell>
          <cell r="N132">
            <v>195.90426327932201</v>
          </cell>
          <cell r="O132">
            <v>172.97239217491892</v>
          </cell>
        </row>
        <row r="133">
          <cell r="E133">
            <v>263.42332020294822</v>
          </cell>
          <cell r="F133">
            <v>290.03927418001666</v>
          </cell>
          <cell r="G133">
            <v>358.07164252327095</v>
          </cell>
          <cell r="H133">
            <v>408.31253764770111</v>
          </cell>
          <cell r="I133">
            <v>439.26154960031022</v>
          </cell>
          <cell r="J133">
            <v>385.43865267474843</v>
          </cell>
          <cell r="K133">
            <v>339.01459683767513</v>
          </cell>
          <cell r="L133">
            <v>327.50795373191283</v>
          </cell>
          <cell r="M133">
            <v>387.18859674128367</v>
          </cell>
          <cell r="N133">
            <v>366.69422091812191</v>
          </cell>
          <cell r="O133">
            <v>280.86781134050881</v>
          </cell>
        </row>
        <row r="134">
          <cell r="E134">
            <v>177.08130999889258</v>
          </cell>
          <cell r="F134">
            <v>199.00622856779148</v>
          </cell>
          <cell r="G134">
            <v>200.17569115000433</v>
          </cell>
          <cell r="H134">
            <v>197.65816421522612</v>
          </cell>
          <cell r="I134">
            <v>171.55220329882923</v>
          </cell>
          <cell r="J134">
            <v>187.75777592630971</v>
          </cell>
          <cell r="K134">
            <v>210.76424450703578</v>
          </cell>
          <cell r="L134">
            <v>197.87525197764026</v>
          </cell>
          <cell r="M134">
            <v>225.15069535612815</v>
          </cell>
          <cell r="N134">
            <v>222.122903977834</v>
          </cell>
          <cell r="O134">
            <v>191.78854429598954</v>
          </cell>
        </row>
        <row r="135">
          <cell r="E135">
            <v>198.78708262847601</v>
          </cell>
          <cell r="F135">
            <v>188.35628608789972</v>
          </cell>
          <cell r="G135">
            <v>206.84248758111141</v>
          </cell>
          <cell r="H135">
            <v>218.43517680456415</v>
          </cell>
          <cell r="I135">
            <v>187.46077964563489</v>
          </cell>
          <cell r="J135">
            <v>203.39648214567569</v>
          </cell>
          <cell r="K135">
            <v>233.94768169994441</v>
          </cell>
          <cell r="L135">
            <v>248.02505077374875</v>
          </cell>
          <cell r="M135">
            <v>274.61041955139308</v>
          </cell>
          <cell r="N135">
            <v>295.97517661141131</v>
          </cell>
          <cell r="O135">
            <v>238.83323015617924</v>
          </cell>
        </row>
        <row r="136">
          <cell r="E136">
            <v>97.548804371965545</v>
          </cell>
          <cell r="F136">
            <v>102.87753231754829</v>
          </cell>
          <cell r="G136">
            <v>111.06563972673881</v>
          </cell>
          <cell r="H136">
            <v>127.9190121214818</v>
          </cell>
          <cell r="I136">
            <v>133.08754534874936</v>
          </cell>
          <cell r="J136">
            <v>111.92247193729992</v>
          </cell>
          <cell r="K136">
            <v>134.51638852287493</v>
          </cell>
          <cell r="L136">
            <v>132.63915708061714</v>
          </cell>
          <cell r="M136">
            <v>127.4813668838474</v>
          </cell>
          <cell r="N136">
            <v>130.76683234121256</v>
          </cell>
          <cell r="O136">
            <v>150.74225295237716</v>
          </cell>
        </row>
        <row r="137">
          <cell r="E137">
            <v>212.39997917628099</v>
          </cell>
          <cell r="F137">
            <v>238.56491475291293</v>
          </cell>
          <cell r="G137">
            <v>275.48756102432975</v>
          </cell>
          <cell r="H137">
            <v>303.24499782387079</v>
          </cell>
          <cell r="I137">
            <v>306.30804297419388</v>
          </cell>
          <cell r="J137">
            <v>244.18937101534385</v>
          </cell>
          <cell r="K137">
            <v>272.24533385344608</v>
          </cell>
          <cell r="L137">
            <v>298.58625618882195</v>
          </cell>
          <cell r="M137">
            <v>331.56759791468698</v>
          </cell>
          <cell r="N137">
            <v>307.22723235364117</v>
          </cell>
          <cell r="O137">
            <v>276.2929171171001</v>
          </cell>
        </row>
      </sheetData>
      <sheetData sheetId="13"/>
      <sheetData sheetId="14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VP RIGs"/>
      <sheetName val="Total to PCFM"/>
      <sheetName val="Actual total to PCFM"/>
      <sheetName val="RIGs inputs"/>
      <sheetName val="2016 Actuals to PCFM"/>
      <sheetName val="2016 Baselines to PCFM"/>
      <sheetName val="Load Related NI"/>
      <sheetName val="Non Load NI"/>
      <sheetName val="HVP NI"/>
      <sheetName val="NOCs"/>
      <sheetName val="Non Op Capex"/>
      <sheetName val="CAI"/>
      <sheetName val="Business Support"/>
      <sheetName val="Load Related NI 2016"/>
      <sheetName val="Non Load NI 2016"/>
      <sheetName val="NOCs 2016"/>
      <sheetName val="Non Op Capex 2016"/>
      <sheetName val="CAI 2016"/>
      <sheetName val="Business Support 2016"/>
      <sheetName val="Final PCFM values"/>
      <sheetName val="Sheet1"/>
      <sheetName val="I2 - PCFM 2016"/>
      <sheetName val="Load related"/>
      <sheetName val="Non load asst rep"/>
      <sheetName val="Non Load other"/>
      <sheetName val="Faults"/>
      <sheetName val="Tree Cutting"/>
      <sheetName val="Pensions"/>
      <sheetName val="Controllable Opex"/>
      <sheetName val="HVP"/>
      <sheetName val="Forecasts"/>
      <sheetName val="Baselines"/>
      <sheetName val="Actuals"/>
      <sheetName val="Forecasts excl pens"/>
      <sheetName val="Baselines excl pens"/>
      <sheetName val="Actuals excl pens"/>
      <sheetName val="Forecast Pensions"/>
      <sheetName val="Baselines Pensions"/>
      <sheetName val="Actuals Pensions"/>
      <sheetName val="Civil works"/>
      <sheetName val="Switch and Drivers"/>
      <sheetName val="I6 - RPI"/>
      <sheetName val="All DNO 2011"/>
      <sheetName val="All DNO 2012"/>
      <sheetName val="All DNO 2013"/>
      <sheetName val="All DNO 2014"/>
      <sheetName val="All DNO 2015"/>
      <sheetName val="All DNO 2016"/>
      <sheetName val="All DNO 2017"/>
      <sheetName val="All DNO 2018"/>
      <sheetName val="All DNO 2019"/>
      <sheetName val="All DNO 2020"/>
      <sheetName val="All DNO 2021"/>
      <sheetName val="All DNO 2022"/>
      <sheetName val="All DNO 2023"/>
      <sheetName val="ENWL - Summary of C1s"/>
      <sheetName val="NPgN - Summary of C1s"/>
      <sheetName val="NPgY - Summary of C1s"/>
      <sheetName val="WMID - Summary of C1s"/>
      <sheetName val="EMID - Summary of C1s"/>
      <sheetName val="SWALES - Summary of C1s"/>
      <sheetName val="SWEST - Summary of C1s"/>
      <sheetName val="LPN - Summary of C1s"/>
      <sheetName val="SPN - Summary of C1s"/>
      <sheetName val="EPN - Summary of C1s"/>
      <sheetName val="SPD - Summary of C1s"/>
      <sheetName val="SPMW - Summary of C1s"/>
      <sheetName val="SSEH - Summary of C1s"/>
      <sheetName val="SSES - Summary of C1s"/>
      <sheetName val="ENWL - Forecasts"/>
      <sheetName val="NPgN - Forecasts"/>
      <sheetName val="NPgY - Forecasts"/>
      <sheetName val="WMID - Forecasts"/>
      <sheetName val="EMID - Forecasts"/>
      <sheetName val="SWALES - Forecasts"/>
      <sheetName val="SWEST - Forecasts"/>
      <sheetName val="LPN - Forecasts"/>
      <sheetName val="SPN - Forecasts"/>
      <sheetName val="EPN - Forecasts"/>
      <sheetName val="SPD - Forecasts"/>
      <sheetName val="SPMW - Forecasts"/>
      <sheetName val="SSEH - Forecasts"/>
      <sheetName val="SSES - Forecasts"/>
      <sheetName val="ED1 Load"/>
      <sheetName val="ED1 Non Load"/>
      <sheetName val="ED1 HVP"/>
      <sheetName val="ED1 NOCs"/>
      <sheetName val="ED1 Indirects"/>
      <sheetName val="ED1 forecast 1213"/>
      <sheetName val="NIA"/>
      <sheetName val="JB slides"/>
      <sheetName val="Sheet2"/>
    </sheetNames>
    <sheetDataSet>
      <sheetData sheetId="0">
        <row r="8"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</row>
        <row r="9"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</row>
        <row r="10">
          <cell r="X10">
            <v>11.378939030815935</v>
          </cell>
          <cell r="Y10">
            <v>4.3911262624816126E-4</v>
          </cell>
          <cell r="Z10">
            <v>4.4038470916369867E-4</v>
          </cell>
          <cell r="AA10">
            <v>4.4185369565404552E-4</v>
          </cell>
          <cell r="AB10">
            <v>4.4323780576400687E-4</v>
          </cell>
          <cell r="AC10">
            <v>0</v>
          </cell>
          <cell r="AD10">
            <v>0</v>
          </cell>
          <cell r="AE10">
            <v>0</v>
          </cell>
        </row>
        <row r="11"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</row>
        <row r="12"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X15">
            <v>11.67516997667841</v>
          </cell>
          <cell r="Y15">
            <v>10.22468538619033</v>
          </cell>
          <cell r="Z15">
            <v>15.712796743354156</v>
          </cell>
          <cell r="AA15">
            <v>17.281162916952443</v>
          </cell>
          <cell r="AB15">
            <v>15.555901348804088</v>
          </cell>
          <cell r="AC15">
            <v>8.4953847156508502</v>
          </cell>
          <cell r="AD15">
            <v>8.0785209669709701</v>
          </cell>
          <cell r="AE15">
            <v>6.1161972317302009</v>
          </cell>
        </row>
        <row r="16">
          <cell r="X16">
            <v>5.0170838556208803</v>
          </cell>
          <cell r="Y16">
            <v>6.14591157924339</v>
          </cell>
          <cell r="Z16">
            <v>6.129720581648642</v>
          </cell>
          <cell r="AA16">
            <v>5.739846816143622</v>
          </cell>
          <cell r="AB16">
            <v>4.7856277376798424</v>
          </cell>
          <cell r="AC16">
            <v>2.8814981980799548</v>
          </cell>
          <cell r="AD16">
            <v>0</v>
          </cell>
          <cell r="AE16">
            <v>0</v>
          </cell>
        </row>
        <row r="17">
          <cell r="X17">
            <v>12.427645269171695</v>
          </cell>
          <cell r="Y17">
            <v>9.6282537930611607</v>
          </cell>
          <cell r="Z17">
            <v>0.59586085843383496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X21">
            <v>4.700595103928455</v>
          </cell>
          <cell r="Y21">
            <v>4.688559068406791</v>
          </cell>
          <cell r="Z21">
            <v>9.3591878669616761</v>
          </cell>
          <cell r="AA21">
            <v>9.286744094376207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171">
          <cell r="AH171">
            <v>0</v>
          </cell>
        </row>
        <row r="172">
          <cell r="AH172">
            <v>0</v>
          </cell>
        </row>
        <row r="173">
          <cell r="AH173">
            <v>21.650244319717089</v>
          </cell>
        </row>
        <row r="174">
          <cell r="AH174">
            <v>0</v>
          </cell>
        </row>
        <row r="175">
          <cell r="AH175">
            <v>0.16550000000000004</v>
          </cell>
        </row>
        <row r="176">
          <cell r="AH176">
            <v>0</v>
          </cell>
        </row>
        <row r="177">
          <cell r="AH177">
            <v>0</v>
          </cell>
        </row>
        <row r="178">
          <cell r="AH178">
            <v>12.603559609384806</v>
          </cell>
        </row>
        <row r="179">
          <cell r="AH179">
            <v>-0.32097720041139838</v>
          </cell>
        </row>
        <row r="180">
          <cell r="AH180">
            <v>0.36921776094634368</v>
          </cell>
        </row>
        <row r="181">
          <cell r="AH181">
            <v>0</v>
          </cell>
        </row>
        <row r="182">
          <cell r="AH182">
            <v>1.3192405512086811</v>
          </cell>
        </row>
        <row r="183">
          <cell r="AH183">
            <v>0</v>
          </cell>
        </row>
        <row r="184">
          <cell r="AH184">
            <v>0</v>
          </cell>
        </row>
        <row r="231">
          <cell r="AH231">
            <v>0</v>
          </cell>
        </row>
        <row r="232">
          <cell r="AH232">
            <v>0</v>
          </cell>
        </row>
        <row r="233">
          <cell r="AH233">
            <v>0</v>
          </cell>
        </row>
        <row r="234">
          <cell r="AH234">
            <v>0</v>
          </cell>
        </row>
        <row r="235">
          <cell r="AH235">
            <v>0</v>
          </cell>
        </row>
        <row r="236">
          <cell r="AH236">
            <v>0</v>
          </cell>
        </row>
        <row r="237">
          <cell r="AH237">
            <v>0</v>
          </cell>
        </row>
        <row r="238">
          <cell r="AH238">
            <v>1.1558657597808806</v>
          </cell>
        </row>
        <row r="239">
          <cell r="AH239">
            <v>0.40302657180323065</v>
          </cell>
        </row>
        <row r="240">
          <cell r="AH240">
            <v>6.5203084786261481E-3</v>
          </cell>
        </row>
        <row r="241">
          <cell r="AH241">
            <v>0</v>
          </cell>
        </row>
        <row r="242">
          <cell r="AH242">
            <v>0</v>
          </cell>
        </row>
        <row r="243">
          <cell r="AH243">
            <v>0</v>
          </cell>
        </row>
        <row r="244">
          <cell r="AH244">
            <v>0.55289604000000014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C320">
            <v>11.360640019561234</v>
          </cell>
          <cell r="D320">
            <v>4.3941614102772908E-4</v>
          </cell>
          <cell r="E320">
            <v>4.4068910320736097E-4</v>
          </cell>
          <cell r="F320">
            <v>4.4215910506161253E-4</v>
          </cell>
          <cell r="G320">
            <v>4.4354417186889898E-4</v>
          </cell>
          <cell r="H320">
            <v>0</v>
          </cell>
          <cell r="I320">
            <v>0</v>
          </cell>
          <cell r="J320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C325">
            <v>12.277914481802613</v>
          </cell>
          <cell r="D325">
            <v>10.752546903021393</v>
          </cell>
          <cell r="E325">
            <v>16.523988521812925</v>
          </cell>
          <cell r="F325">
            <v>18.173323460324042</v>
          </cell>
          <cell r="G325">
            <v>16.358993216329377</v>
          </cell>
          <cell r="H325">
            <v>8.9339690331814019</v>
          </cell>
          <cell r="I325">
            <v>8.4955841987782161</v>
          </cell>
          <cell r="J325">
            <v>6.4319531719901857</v>
          </cell>
        </row>
        <row r="326">
          <cell r="C326">
            <v>5.515009638999091</v>
          </cell>
          <cell r="D326">
            <v>6.7558690616640753</v>
          </cell>
          <cell r="E326">
            <v>6.7380711714215193</v>
          </cell>
          <cell r="F326">
            <v>6.3095039725009467</v>
          </cell>
          <cell r="G326">
            <v>5.2605824143036077</v>
          </cell>
          <cell r="H326">
            <v>3.1674755285115399</v>
          </cell>
          <cell r="I326">
            <v>0</v>
          </cell>
          <cell r="J326">
            <v>0</v>
          </cell>
        </row>
        <row r="327">
          <cell r="C327">
            <v>12.904788820817119</v>
          </cell>
          <cell r="D327">
            <v>9.9979182879402355</v>
          </cell>
          <cell r="E327">
            <v>0.61873817429872202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</row>
        <row r="328"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</row>
        <row r="331">
          <cell r="C331">
            <v>5.2271125674462731</v>
          </cell>
          <cell r="D331">
            <v>5.2137283658406215</v>
          </cell>
          <cell r="E331">
            <v>10.407518077785637</v>
          </cell>
          <cell r="F331">
            <v>10.326959819577382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</row>
      </sheetData>
      <sheetData sheetId="1">
        <row r="399">
          <cell r="AI399">
            <v>-3.1518811063508331E-2</v>
          </cell>
        </row>
        <row r="400">
          <cell r="AI400">
            <v>1.0546850031761166</v>
          </cell>
        </row>
        <row r="401">
          <cell r="AI401">
            <v>1.5106667088945782</v>
          </cell>
        </row>
        <row r="402">
          <cell r="AI402">
            <v>0.96249128374374182</v>
          </cell>
        </row>
        <row r="403">
          <cell r="AI403">
            <v>0.4905783891897415</v>
          </cell>
        </row>
        <row r="404">
          <cell r="AI404">
            <v>0.23119103441708388</v>
          </cell>
        </row>
        <row r="405">
          <cell r="AI405">
            <v>0.18067720540308571</v>
          </cell>
        </row>
        <row r="406">
          <cell r="AI406">
            <v>0.81423419486257276</v>
          </cell>
        </row>
        <row r="407">
          <cell r="AI407">
            <v>0.83850484305516626</v>
          </cell>
        </row>
        <row r="408">
          <cell r="AI408">
            <v>2.5100261188806514</v>
          </cell>
        </row>
        <row r="409">
          <cell r="AI409">
            <v>-0.14683054245018901</v>
          </cell>
        </row>
        <row r="410">
          <cell r="AI410">
            <v>0.46220641787142575</v>
          </cell>
        </row>
        <row r="411">
          <cell r="AI411">
            <v>22.579626345393994</v>
          </cell>
        </row>
        <row r="412">
          <cell r="AI412">
            <v>0.9773124396750793</v>
          </cell>
        </row>
      </sheetData>
      <sheetData sheetId="2">
        <row r="27">
          <cell r="Q27">
            <v>-1.2046625404361153</v>
          </cell>
        </row>
        <row r="28">
          <cell r="Q28">
            <v>-3.1947475806289849</v>
          </cell>
        </row>
        <row r="29">
          <cell r="Q29">
            <v>-1.6484997225496529</v>
          </cell>
        </row>
        <row r="30">
          <cell r="Q30">
            <v>-3.2665424299999999</v>
          </cell>
        </row>
        <row r="31">
          <cell r="Q31">
            <v>-3.8256473299999993</v>
          </cell>
        </row>
        <row r="32">
          <cell r="Q32">
            <v>-2.6418007100000001</v>
          </cell>
        </row>
        <row r="33">
          <cell r="Q33">
            <v>-4.8308782580000003</v>
          </cell>
        </row>
        <row r="34">
          <cell r="Q34">
            <v>10.015991207332378</v>
          </cell>
        </row>
        <row r="35">
          <cell r="Q35">
            <v>9.3879753266713362</v>
          </cell>
        </row>
        <row r="36">
          <cell r="Q36">
            <v>11.634957185572494</v>
          </cell>
        </row>
        <row r="37">
          <cell r="Q37">
            <v>-8.2485501290339744</v>
          </cell>
        </row>
        <row r="38">
          <cell r="Q38">
            <v>-10.15892875366379</v>
          </cell>
        </row>
        <row r="39">
          <cell r="Q39">
            <v>20.015401000000001</v>
          </cell>
        </row>
        <row r="40">
          <cell r="Q40">
            <v>-0.19886800000000004</v>
          </cell>
        </row>
      </sheetData>
      <sheetData sheetId="3"/>
      <sheetData sheetId="4"/>
      <sheetData sheetId="5">
        <row r="83">
          <cell r="S83">
            <v>238.09704955687079</v>
          </cell>
          <cell r="T83">
            <v>237.92325362353782</v>
          </cell>
          <cell r="U83">
            <v>238.78816639252574</v>
          </cell>
          <cell r="V83">
            <v>238.89591144913339</v>
          </cell>
          <cell r="W83">
            <v>236.97289110386612</v>
          </cell>
          <cell r="X83">
            <v>245.47267033684602</v>
          </cell>
          <cell r="Y83">
            <v>236.99898065047549</v>
          </cell>
        </row>
        <row r="84">
          <cell r="S84">
            <v>188.20351016970113</v>
          </cell>
          <cell r="T84">
            <v>175.74925544954604</v>
          </cell>
          <cell r="U84">
            <v>174.82812815705236</v>
          </cell>
          <cell r="V84">
            <v>172.16074347153426</v>
          </cell>
          <cell r="W84">
            <v>158.79564613898546</v>
          </cell>
          <cell r="X84">
            <v>147.91604495509998</v>
          </cell>
          <cell r="Y84">
            <v>145.02405968787798</v>
          </cell>
        </row>
        <row r="85">
          <cell r="S85">
            <v>240.29530239933845</v>
          </cell>
          <cell r="T85">
            <v>235.49842460028441</v>
          </cell>
          <cell r="U85">
            <v>237.30613956102121</v>
          </cell>
          <cell r="V85">
            <v>224.79826098647126</v>
          </cell>
          <cell r="W85">
            <v>215.05687768421257</v>
          </cell>
          <cell r="X85">
            <v>200.10085649325478</v>
          </cell>
          <cell r="Y85">
            <v>204.92984693937885</v>
          </cell>
        </row>
        <row r="86">
          <cell r="S86">
            <v>276.38711448063492</v>
          </cell>
          <cell r="T86">
            <v>268.44020625424446</v>
          </cell>
          <cell r="U86">
            <v>273.16896833545786</v>
          </cell>
          <cell r="V86">
            <v>281.48157415150382</v>
          </cell>
          <cell r="W86">
            <v>286.57462232119838</v>
          </cell>
          <cell r="X86">
            <v>284.00047304885305</v>
          </cell>
          <cell r="Y86">
            <v>286.91080120594103</v>
          </cell>
        </row>
        <row r="87">
          <cell r="S87">
            <v>295.5066230295821</v>
          </cell>
          <cell r="T87">
            <v>263.10286608004463</v>
          </cell>
          <cell r="U87">
            <v>267.56447970674549</v>
          </cell>
          <cell r="V87">
            <v>264.55601960789636</v>
          </cell>
          <cell r="W87">
            <v>275.1132606973822</v>
          </cell>
          <cell r="X87">
            <v>289.05301882955257</v>
          </cell>
          <cell r="Y87">
            <v>281.07324284711052</v>
          </cell>
        </row>
        <row r="88">
          <cell r="S88">
            <v>155.85956738176</v>
          </cell>
          <cell r="T88">
            <v>148.43810832998093</v>
          </cell>
          <cell r="U88">
            <v>157.97385845282344</v>
          </cell>
          <cell r="V88">
            <v>144.71940722037246</v>
          </cell>
          <cell r="W88">
            <v>145.06083574597244</v>
          </cell>
          <cell r="X88">
            <v>140.18892803526879</v>
          </cell>
          <cell r="Y88">
            <v>142.64774404748172</v>
          </cell>
        </row>
        <row r="89">
          <cell r="S89">
            <v>228.07824523084341</v>
          </cell>
          <cell r="T89">
            <v>223.16742232236834</v>
          </cell>
          <cell r="U89">
            <v>227.36792651302423</v>
          </cell>
          <cell r="V89">
            <v>223.36733625249175</v>
          </cell>
          <cell r="W89">
            <v>225.93729297008693</v>
          </cell>
          <cell r="X89">
            <v>225.73419979997243</v>
          </cell>
          <cell r="Y89">
            <v>236.23806537893361</v>
          </cell>
        </row>
        <row r="90">
          <cell r="S90">
            <v>257.51177089611127</v>
          </cell>
          <cell r="T90">
            <v>244.698388510504</v>
          </cell>
          <cell r="U90">
            <v>234.98548826065246</v>
          </cell>
          <cell r="V90">
            <v>239.07687729987526</v>
          </cell>
          <cell r="W90">
            <v>226.91258296395543</v>
          </cell>
          <cell r="X90">
            <v>211.05304812046396</v>
          </cell>
          <cell r="Y90">
            <v>200.55431579200041</v>
          </cell>
        </row>
        <row r="91">
          <cell r="S91">
            <v>258.80040871540513</v>
          </cell>
          <cell r="T91">
            <v>244.49170095455176</v>
          </cell>
          <cell r="U91">
            <v>231.51699240105222</v>
          </cell>
          <cell r="V91">
            <v>221.45040037056111</v>
          </cell>
          <cell r="W91">
            <v>214.31952701604382</v>
          </cell>
          <cell r="X91">
            <v>213.39276873947409</v>
          </cell>
          <cell r="Y91">
            <v>205.59595394348779</v>
          </cell>
        </row>
        <row r="92">
          <cell r="S92">
            <v>363.02756471689281</v>
          </cell>
          <cell r="T92">
            <v>345.85086902268165</v>
          </cell>
          <cell r="U92">
            <v>342.23713666748881</v>
          </cell>
          <cell r="V92">
            <v>338.49059822231595</v>
          </cell>
          <cell r="W92">
            <v>323.95386006316835</v>
          </cell>
          <cell r="X92">
            <v>319.61811479004007</v>
          </cell>
          <cell r="Y92">
            <v>303.71728660908536</v>
          </cell>
        </row>
        <row r="93">
          <cell r="S93">
            <v>213.6290383796306</v>
          </cell>
          <cell r="T93">
            <v>217.10415793751704</v>
          </cell>
          <cell r="U93">
            <v>206.42944451557196</v>
          </cell>
          <cell r="V93">
            <v>200.34933090821903</v>
          </cell>
          <cell r="W93">
            <v>191.83315733065612</v>
          </cell>
          <cell r="X93">
            <v>181.66898591043949</v>
          </cell>
          <cell r="Y93">
            <v>176.09186619673596</v>
          </cell>
        </row>
        <row r="94">
          <cell r="S94">
            <v>258.33780212377502</v>
          </cell>
          <cell r="T94">
            <v>235.16969762731404</v>
          </cell>
          <cell r="U94">
            <v>214.59577177997582</v>
          </cell>
          <cell r="V94">
            <v>212.93175280005005</v>
          </cell>
          <cell r="W94">
            <v>215.78740671518275</v>
          </cell>
          <cell r="X94">
            <v>199.69478119388867</v>
          </cell>
          <cell r="Y94">
            <v>179.8230060473704</v>
          </cell>
        </row>
        <row r="95">
          <cell r="S95">
            <v>170.62165381024414</v>
          </cell>
          <cell r="T95">
            <v>170.59712443153651</v>
          </cell>
          <cell r="U95">
            <v>171.57989953071916</v>
          </cell>
          <cell r="V95">
            <v>149.2368103323611</v>
          </cell>
          <cell r="W95">
            <v>147.41382677263857</v>
          </cell>
          <cell r="X95">
            <v>149.85803532650667</v>
          </cell>
          <cell r="Y95">
            <v>145.22220230383277</v>
          </cell>
        </row>
        <row r="96">
          <cell r="S96">
            <v>331.34835802853462</v>
          </cell>
          <cell r="T96">
            <v>322.75974632013612</v>
          </cell>
          <cell r="U96">
            <v>322.29991256607565</v>
          </cell>
          <cell r="V96">
            <v>289.85141140591708</v>
          </cell>
          <cell r="W96">
            <v>290.25067956700747</v>
          </cell>
          <cell r="X96">
            <v>298.69579482841948</v>
          </cell>
          <cell r="Y96">
            <v>291.03991421369665</v>
          </cell>
        </row>
      </sheetData>
      <sheetData sheetId="6">
        <row r="130"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73">
          <cell r="C73">
            <v>3.8706128394646302</v>
          </cell>
          <cell r="D73">
            <v>4.155149142837729</v>
          </cell>
          <cell r="E73">
            <v>4.0950671621083483</v>
          </cell>
          <cell r="F73">
            <v>5.2065778661594706</v>
          </cell>
          <cell r="G73">
            <v>4.6106766685743521</v>
          </cell>
          <cell r="H73">
            <v>3.8953099879435475</v>
          </cell>
          <cell r="I73">
            <v>3.7093501502073503</v>
          </cell>
          <cell r="J73">
            <v>4.3770801024739407</v>
          </cell>
          <cell r="M73">
            <v>3.2501816552503184</v>
          </cell>
          <cell r="N73">
            <v>3.8859020489658009</v>
          </cell>
          <cell r="O73">
            <v>2.9013939658617538</v>
          </cell>
          <cell r="P73">
            <v>3.7286967719018564</v>
          </cell>
          <cell r="Q73">
            <v>3.4207626655815022</v>
          </cell>
          <cell r="R73">
            <v>3.4170675348349597</v>
          </cell>
          <cell r="S73">
            <v>4.2254413621918552</v>
          </cell>
          <cell r="T73">
            <v>3.9413728733917952</v>
          </cell>
          <cell r="W73">
            <v>0.42964825522099098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4">
          <cell r="C74">
            <v>1.0052486202208963</v>
          </cell>
          <cell r="D74">
            <v>0.28602455753604372</v>
          </cell>
          <cell r="E74">
            <v>0.63393236470388004</v>
          </cell>
          <cell r="F74">
            <v>0.62969367800192599</v>
          </cell>
          <cell r="G74">
            <v>0.6262687665014447</v>
          </cell>
          <cell r="H74">
            <v>0.6304091879100685</v>
          </cell>
          <cell r="I74">
            <v>0.63936969639969021</v>
          </cell>
          <cell r="J74">
            <v>0.64198948251792298</v>
          </cell>
          <cell r="M74">
            <v>1.1667254754559244</v>
          </cell>
          <cell r="N74">
            <v>0.86536398983988327</v>
          </cell>
          <cell r="O74">
            <v>0.81854069080590652</v>
          </cell>
          <cell r="P74">
            <v>0.78046674402840532</v>
          </cell>
          <cell r="Q74">
            <v>0.92226526853185287</v>
          </cell>
          <cell r="R74">
            <v>0.79152058855691587</v>
          </cell>
          <cell r="S74">
            <v>0.54738509657809298</v>
          </cell>
          <cell r="T74">
            <v>0.5347296342226302</v>
          </cell>
          <cell r="W74">
            <v>1.6934082204615439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C75">
            <v>0.78116006394758675</v>
          </cell>
          <cell r="D75">
            <v>0.79693823224574611</v>
          </cell>
          <cell r="E75">
            <v>0.79854797127200572</v>
          </cell>
          <cell r="F75">
            <v>0.8006963144117365</v>
          </cell>
          <cell r="G75">
            <v>0.80499496942981819</v>
          </cell>
          <cell r="H75">
            <v>0.80962503281115072</v>
          </cell>
          <cell r="I75">
            <v>0.8053927370977314</v>
          </cell>
          <cell r="J75">
            <v>0.82045515560627547</v>
          </cell>
          <cell r="M75">
            <v>0.74153386978856106</v>
          </cell>
          <cell r="N75">
            <v>0.90248494750866115</v>
          </cell>
          <cell r="O75">
            <v>0.92531535947331334</v>
          </cell>
          <cell r="P75">
            <v>1.180561945201912</v>
          </cell>
          <cell r="Q75">
            <v>1.4816570216460063</v>
          </cell>
          <cell r="R75">
            <v>1.2426968577577233</v>
          </cell>
          <cell r="S75">
            <v>1.011066042407172</v>
          </cell>
          <cell r="T75">
            <v>1.1620033887008954</v>
          </cell>
          <cell r="W75">
            <v>0.82683242273986424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C76">
            <v>2.3199205192008052</v>
          </cell>
          <cell r="D76">
            <v>2.3625660054393309</v>
          </cell>
          <cell r="E76">
            <v>2.4994919994930509</v>
          </cell>
          <cell r="F76">
            <v>2.7091344479389452</v>
          </cell>
          <cell r="G76">
            <v>2.6967884624064582</v>
          </cell>
          <cell r="H76">
            <v>2.7734496046540298</v>
          </cell>
          <cell r="I76">
            <v>2.8644440617303384</v>
          </cell>
          <cell r="J76">
            <v>2.9618404724745022</v>
          </cell>
          <cell r="M76">
            <v>2.3199205192008052</v>
          </cell>
          <cell r="N76">
            <v>2.3625660054393309</v>
          </cell>
          <cell r="O76">
            <v>2.4994919994930509</v>
          </cell>
          <cell r="P76">
            <v>2.7091344479389452</v>
          </cell>
          <cell r="Q76">
            <v>2.6967884624064582</v>
          </cell>
          <cell r="R76">
            <v>2.7734496046540298</v>
          </cell>
          <cell r="S76">
            <v>2.8644440617303384</v>
          </cell>
          <cell r="T76">
            <v>2.9618404724745022</v>
          </cell>
          <cell r="W76">
            <v>5.5970000000000004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C77">
            <v>2.148985730810288</v>
          </cell>
          <cell r="D77">
            <v>2.19644680512322</v>
          </cell>
          <cell r="E77">
            <v>2.3136058815096319</v>
          </cell>
          <cell r="F77">
            <v>2.532409920320482</v>
          </cell>
          <cell r="G77">
            <v>2.5073542668723996</v>
          </cell>
          <cell r="H77">
            <v>2.7768622796768998</v>
          </cell>
          <cell r="I77">
            <v>2.676734453473959</v>
          </cell>
          <cell r="J77">
            <v>2.7536797231240304</v>
          </cell>
          <cell r="M77">
            <v>2.148985730810288</v>
          </cell>
          <cell r="N77">
            <v>2.19644680512322</v>
          </cell>
          <cell r="O77">
            <v>2.3136058815096319</v>
          </cell>
          <cell r="P77">
            <v>2.532409920320482</v>
          </cell>
          <cell r="Q77">
            <v>2.5073542668723996</v>
          </cell>
          <cell r="R77">
            <v>2.7768622796768998</v>
          </cell>
          <cell r="S77">
            <v>2.676734453473959</v>
          </cell>
          <cell r="T77">
            <v>2.7536797231240304</v>
          </cell>
          <cell r="W77">
            <v>21.309200000000001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C78">
            <v>1.1431775776546726</v>
          </cell>
          <cell r="D78">
            <v>1.0159131150192351</v>
          </cell>
          <cell r="E78">
            <v>1.2675338211588163</v>
          </cell>
          <cell r="F78">
            <v>1.1586701423676318</v>
          </cell>
          <cell r="G78">
            <v>1.4338204327034294</v>
          </cell>
          <cell r="H78">
            <v>1.2805915199945799</v>
          </cell>
          <cell r="I78">
            <v>1.3023104437876525</v>
          </cell>
          <cell r="J78">
            <v>1.5200207866181437</v>
          </cell>
          <cell r="M78">
            <v>1.1431775776546726</v>
          </cell>
          <cell r="N78">
            <v>1.0159131150192351</v>
          </cell>
          <cell r="O78">
            <v>1.2675338211588163</v>
          </cell>
          <cell r="P78">
            <v>1.1586701423676318</v>
          </cell>
          <cell r="Q78">
            <v>1.4338204327034294</v>
          </cell>
          <cell r="R78">
            <v>1.2805915199945799</v>
          </cell>
          <cell r="S78">
            <v>1.3023104437876525</v>
          </cell>
          <cell r="T78">
            <v>1.5200207866181437</v>
          </cell>
          <cell r="W78">
            <v>1.2711000000000001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C79">
            <v>1.1400505138052659</v>
          </cell>
          <cell r="D79">
            <v>1.1508948423858809</v>
          </cell>
          <cell r="E79">
            <v>1.071254762189684</v>
          </cell>
          <cell r="F79">
            <v>1.2407249973870935</v>
          </cell>
          <cell r="G79">
            <v>1.3586282637945055</v>
          </cell>
          <cell r="H79">
            <v>1.1913811398847374</v>
          </cell>
          <cell r="I79">
            <v>1.395759799754408</v>
          </cell>
          <cell r="J79">
            <v>1.4180768282984215</v>
          </cell>
          <cell r="M79">
            <v>1.1400505138052659</v>
          </cell>
          <cell r="N79">
            <v>1.1508948423858809</v>
          </cell>
          <cell r="O79">
            <v>1.071254762189684</v>
          </cell>
          <cell r="P79">
            <v>1.2407249973870935</v>
          </cell>
          <cell r="Q79">
            <v>1.3586282637945055</v>
          </cell>
          <cell r="R79">
            <v>1.1913811398847374</v>
          </cell>
          <cell r="S79">
            <v>1.395759799754408</v>
          </cell>
          <cell r="T79">
            <v>1.4180768282984215</v>
          </cell>
          <cell r="W79">
            <v>3.1190000000000002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C80">
            <v>1.6603294371109012</v>
          </cell>
          <cell r="D80">
            <v>1.627302384816083</v>
          </cell>
          <cell r="E80">
            <v>1.6646984089648813</v>
          </cell>
          <cell r="F80">
            <v>1.705386786671657</v>
          </cell>
          <cell r="G80">
            <v>1.7467949562027603</v>
          </cell>
          <cell r="H80">
            <v>1.7869302142499839</v>
          </cell>
          <cell r="I80">
            <v>1.8278690472935397</v>
          </cell>
          <cell r="J80">
            <v>1.8706931767317545</v>
          </cell>
          <cell r="M80">
            <v>1.5257191729012241</v>
          </cell>
          <cell r="N80">
            <v>1.4347979434674207</v>
          </cell>
          <cell r="O80">
            <v>1.5236899955103527</v>
          </cell>
          <cell r="P80">
            <v>1.4300197646148884</v>
          </cell>
          <cell r="Q80">
            <v>1.5824799592784995</v>
          </cell>
          <cell r="R80">
            <v>1.5577756899998787</v>
          </cell>
          <cell r="S80">
            <v>1.4253459161898299</v>
          </cell>
          <cell r="T80">
            <v>1.412736018141691</v>
          </cell>
          <cell r="W80">
            <v>5.3204772307141717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C81">
            <v>2.7692338209678198</v>
          </cell>
          <cell r="D81">
            <v>2.8251321458638445</v>
          </cell>
          <cell r="E81">
            <v>2.8871584366692997</v>
          </cell>
          <cell r="F81">
            <v>2.9450872127663446</v>
          </cell>
          <cell r="G81">
            <v>3.008359198643956</v>
          </cell>
          <cell r="H81">
            <v>3.0394509351065708</v>
          </cell>
          <cell r="I81">
            <v>3.1242450401822959</v>
          </cell>
          <cell r="J81">
            <v>3.1881171696564086</v>
          </cell>
          <cell r="M81">
            <v>2.6450009698533896</v>
          </cell>
          <cell r="N81">
            <v>3.2510870015082705</v>
          </cell>
          <cell r="O81">
            <v>3.3407579997111978</v>
          </cell>
          <cell r="P81">
            <v>2.6549822010779254</v>
          </cell>
          <cell r="Q81">
            <v>2.3117797412222032</v>
          </cell>
          <cell r="R81">
            <v>2.297746176999949</v>
          </cell>
          <cell r="S81">
            <v>2.8063349243594846</v>
          </cell>
          <cell r="T81">
            <v>2.6756771548814497</v>
          </cell>
          <cell r="W81">
            <v>1.9398464574146626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C82">
            <v>5.9291761963966119</v>
          </cell>
          <cell r="D82">
            <v>6.0910088097759898</v>
          </cell>
          <cell r="E82">
            <v>6.2622815618344818</v>
          </cell>
          <cell r="F82">
            <v>6.2645730265481605</v>
          </cell>
          <cell r="G82">
            <v>6.5176410471032353</v>
          </cell>
          <cell r="H82">
            <v>6.6827380620310528</v>
          </cell>
          <cell r="I82">
            <v>6.8115463516587722</v>
          </cell>
          <cell r="J82">
            <v>6.929827341215554</v>
          </cell>
          <cell r="M82">
            <v>5.722346003190947</v>
          </cell>
          <cell r="N82">
            <v>6.084669301947474</v>
          </cell>
          <cell r="O82">
            <v>6.061110324061656</v>
          </cell>
          <cell r="P82">
            <v>5.4446847410106871</v>
          </cell>
          <cell r="Q82">
            <v>5.7574746908318515</v>
          </cell>
          <cell r="R82">
            <v>6.215821034855618</v>
          </cell>
          <cell r="S82">
            <v>6.4579397018505871</v>
          </cell>
          <cell r="T82">
            <v>5.930782769530544</v>
          </cell>
          <cell r="W82">
            <v>5.629584071384194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C83">
            <v>0.98156382034853307</v>
          </cell>
          <cell r="D83">
            <v>0.77085799587625059</v>
          </cell>
          <cell r="E83">
            <v>0.68132076842895073</v>
          </cell>
          <cell r="F83">
            <v>0.65379330341972031</v>
          </cell>
          <cell r="G83">
            <v>0.59321864667378732</v>
          </cell>
          <cell r="H83">
            <v>0.54289579126938969</v>
          </cell>
          <cell r="I83">
            <v>0.56805944632426697</v>
          </cell>
          <cell r="J83">
            <v>0.56019606541610567</v>
          </cell>
          <cell r="M83">
            <v>0.62462883904539157</v>
          </cell>
          <cell r="N83">
            <v>0.61013263165514253</v>
          </cell>
          <cell r="O83">
            <v>0.68029581145617168</v>
          </cell>
          <cell r="P83">
            <v>0.55601506481792851</v>
          </cell>
          <cell r="Q83">
            <v>0.43495791295089509</v>
          </cell>
          <cell r="R83">
            <v>0.40078489061325878</v>
          </cell>
          <cell r="S83">
            <v>0.41777354054263799</v>
          </cell>
          <cell r="T83">
            <v>0.38017058357599798</v>
          </cell>
          <cell r="W83">
            <v>2.306302997526001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C84">
            <v>3.4743599157479759</v>
          </cell>
          <cell r="D84">
            <v>2.0123166514570743</v>
          </cell>
          <cell r="E84">
            <v>2.9170359979017118</v>
          </cell>
          <cell r="F84">
            <v>2.9190954590416074</v>
          </cell>
          <cell r="G84">
            <v>2.8463909347342597</v>
          </cell>
          <cell r="H84">
            <v>4.4545576110414027</v>
          </cell>
          <cell r="I84">
            <v>4.4570121768733708</v>
          </cell>
          <cell r="J84">
            <v>3.3376452451919802</v>
          </cell>
          <cell r="M84">
            <v>3.7599849932403449</v>
          </cell>
          <cell r="N84">
            <v>2.9177120769877534</v>
          </cell>
          <cell r="O84">
            <v>2.7272967636534027</v>
          </cell>
          <cell r="P84">
            <v>2.2764424015764932</v>
          </cell>
          <cell r="Q84">
            <v>2.0999526694420698</v>
          </cell>
          <cell r="R84">
            <v>3.3608959853620695</v>
          </cell>
          <cell r="S84">
            <v>3.4160404396655748</v>
          </cell>
          <cell r="T84">
            <v>2.5278884360153109</v>
          </cell>
          <cell r="W84">
            <v>3.3754872492584878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C85">
            <v>3.6482031598465428</v>
          </cell>
          <cell r="D85">
            <v>2.4819716343625218</v>
          </cell>
          <cell r="E85">
            <v>4.0791540811810485</v>
          </cell>
          <cell r="F85">
            <v>4.1343447528243065</v>
          </cell>
          <cell r="G85">
            <v>5.6040641573973371</v>
          </cell>
          <cell r="H85">
            <v>4.0646213492144874</v>
          </cell>
          <cell r="I85">
            <v>5.6554218470079043</v>
          </cell>
          <cell r="J85">
            <v>3.5536989088764024</v>
          </cell>
          <cell r="M85">
            <v>1.9827801288902256</v>
          </cell>
          <cell r="N85">
            <v>1.9042133630060787</v>
          </cell>
          <cell r="O85">
            <v>2.7505291862500281</v>
          </cell>
          <cell r="P85">
            <v>2.8882103222666529</v>
          </cell>
          <cell r="Q85">
            <v>3.7555221101117819</v>
          </cell>
          <cell r="R85">
            <v>3.3076895385717493</v>
          </cell>
          <cell r="S85">
            <v>4.1578491760665095</v>
          </cell>
          <cell r="T85">
            <v>3.4682195875137971</v>
          </cell>
          <cell r="W85">
            <v>1.6123999999999987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C86">
            <v>2.1553242157129251</v>
          </cell>
          <cell r="D86">
            <v>2.3809843254452741</v>
          </cell>
          <cell r="E86">
            <v>2.5311862882800797</v>
          </cell>
          <cell r="F86">
            <v>2.4247578866779853</v>
          </cell>
          <cell r="G86">
            <v>2.8631385850592967</v>
          </cell>
          <cell r="H86">
            <v>3.5811245057657684</v>
          </cell>
          <cell r="I86">
            <v>3.5631908501892795</v>
          </cell>
          <cell r="J86">
            <v>3.5100743199514315</v>
          </cell>
          <cell r="M86">
            <v>2.0000766292777437</v>
          </cell>
          <cell r="N86">
            <v>2.441855236233661</v>
          </cell>
          <cell r="O86">
            <v>2.0995758653255412</v>
          </cell>
          <cell r="P86">
            <v>2.2736909938745664</v>
          </cell>
          <cell r="Q86">
            <v>1.7176653667931079</v>
          </cell>
          <cell r="R86">
            <v>2.4027576015701486</v>
          </cell>
          <cell r="S86">
            <v>3.015079501895332</v>
          </cell>
          <cell r="T86">
            <v>2.7154403746066218</v>
          </cell>
          <cell r="W86">
            <v>2.7103000000000002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92">
          <cell r="C92">
            <v>12.095291978682418</v>
          </cell>
          <cell r="D92">
            <v>16.211151016941947</v>
          </cell>
          <cell r="E92">
            <v>9.8300131411311416</v>
          </cell>
          <cell r="F92">
            <v>13.078936607373921</v>
          </cell>
          <cell r="G92">
            <v>12.981453977733967</v>
          </cell>
          <cell r="H92">
            <v>13.879180500200782</v>
          </cell>
          <cell r="I92">
            <v>21.024503502223464</v>
          </cell>
          <cell r="J92">
            <v>15.807535071865582</v>
          </cell>
          <cell r="M92">
            <v>11.934495971414689</v>
          </cell>
          <cell r="N92">
            <v>15.167527039934857</v>
          </cell>
          <cell r="O92">
            <v>9.7874981274014061</v>
          </cell>
          <cell r="P92">
            <v>12.744608138307042</v>
          </cell>
          <cell r="Q92">
            <v>12.099684449832662</v>
          </cell>
          <cell r="R92">
            <v>13.007863763356591</v>
          </cell>
          <cell r="S92">
            <v>18.131463610840871</v>
          </cell>
          <cell r="T92">
            <v>15.066576537280348</v>
          </cell>
          <cell r="W92">
            <v>10.193792628858379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</row>
        <row r="93">
          <cell r="C93">
            <v>20.457213392081265</v>
          </cell>
          <cell r="D93">
            <v>16.836524311090987</v>
          </cell>
          <cell r="E93">
            <v>13.397429664503409</v>
          </cell>
          <cell r="F93">
            <v>13.746432896795294</v>
          </cell>
          <cell r="G93">
            <v>17.458864207361145</v>
          </cell>
          <cell r="H93">
            <v>14.301308501037353</v>
          </cell>
          <cell r="I93">
            <v>8.1548909144706929</v>
          </cell>
          <cell r="J93">
            <v>7.8934756759812812</v>
          </cell>
          <cell r="M93">
            <v>17.42354428593779</v>
          </cell>
          <cell r="N93">
            <v>14.883858366470298</v>
          </cell>
          <cell r="O93">
            <v>12.224919793994589</v>
          </cell>
          <cell r="P93">
            <v>11.814452663930505</v>
          </cell>
          <cell r="Q93">
            <v>14.660788770354399</v>
          </cell>
          <cell r="R93">
            <v>12.09940342184222</v>
          </cell>
          <cell r="S93">
            <v>7.2498727336996707</v>
          </cell>
          <cell r="T93">
            <v>7.0055385375168484</v>
          </cell>
          <cell r="W93">
            <v>14.353535022093098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C94">
            <v>8.1023058156925138</v>
          </cell>
          <cell r="D94">
            <v>10.73555162245794</v>
          </cell>
          <cell r="E94">
            <v>11.220341298141538</v>
          </cell>
          <cell r="F94">
            <v>15.60577174676645</v>
          </cell>
          <cell r="G94">
            <v>20.84085776012828</v>
          </cell>
          <cell r="H94">
            <v>16.956499421902265</v>
          </cell>
          <cell r="I94">
            <v>13.168877476008454</v>
          </cell>
          <cell r="J94">
            <v>15.875270022108097</v>
          </cell>
          <cell r="M94">
            <v>7.7678295180979049</v>
          </cell>
          <cell r="N94">
            <v>10.076633243764642</v>
          </cell>
          <cell r="O94">
            <v>10.433599211750336</v>
          </cell>
          <cell r="P94">
            <v>14.207527283229291</v>
          </cell>
          <cell r="Q94">
            <v>18.670188980650021</v>
          </cell>
          <cell r="R94">
            <v>15.174921828480045</v>
          </cell>
          <cell r="S94">
            <v>11.804177571589017</v>
          </cell>
          <cell r="T94">
            <v>14.027882149062084</v>
          </cell>
          <cell r="W94">
            <v>13.795502584039806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C95">
            <v>22.82303237381177</v>
          </cell>
          <cell r="D95">
            <v>23.714306502978015</v>
          </cell>
          <cell r="E95">
            <v>22.334943722383965</v>
          </cell>
          <cell r="F95">
            <v>26.354545223858867</v>
          </cell>
          <cell r="G95">
            <v>28.827049831134637</v>
          </cell>
          <cell r="H95">
            <v>25.651659728209054</v>
          </cell>
          <cell r="I95">
            <v>29.666920008520393</v>
          </cell>
          <cell r="J95">
            <v>33.975117827943308</v>
          </cell>
          <cell r="M95">
            <v>22.82303237381177</v>
          </cell>
          <cell r="N95">
            <v>23.714306502978015</v>
          </cell>
          <cell r="O95">
            <v>22.334943722383965</v>
          </cell>
          <cell r="P95">
            <v>26.354545223858867</v>
          </cell>
          <cell r="Q95">
            <v>28.827049831134637</v>
          </cell>
          <cell r="R95">
            <v>25.651659728209054</v>
          </cell>
          <cell r="S95">
            <v>29.666920008520393</v>
          </cell>
          <cell r="T95">
            <v>33.975117827943308</v>
          </cell>
          <cell r="W95">
            <v>28.624400000000001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C96">
            <v>53.677460453709401</v>
          </cell>
          <cell r="D96">
            <v>46.924028075529314</v>
          </cell>
          <cell r="E96">
            <v>19.951742773844746</v>
          </cell>
          <cell r="F96">
            <v>26.758726357943448</v>
          </cell>
          <cell r="G96">
            <v>24.788330828518745</v>
          </cell>
          <cell r="H96">
            <v>33.415693169458528</v>
          </cell>
          <cell r="I96">
            <v>47.549692272291466</v>
          </cell>
          <cell r="J96">
            <v>41.225222901531772</v>
          </cell>
          <cell r="M96">
            <v>53.677460453709401</v>
          </cell>
          <cell r="N96">
            <v>46.924028075529314</v>
          </cell>
          <cell r="O96">
            <v>19.951742773844746</v>
          </cell>
          <cell r="P96">
            <v>26.758726357943448</v>
          </cell>
          <cell r="Q96">
            <v>24.788330828518745</v>
          </cell>
          <cell r="R96">
            <v>33.415693169458528</v>
          </cell>
          <cell r="S96">
            <v>47.549692272291466</v>
          </cell>
          <cell r="T96">
            <v>41.225222901531772</v>
          </cell>
          <cell r="W96">
            <v>26.393500000000007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C97">
            <v>3.1357651708252874</v>
          </cell>
          <cell r="D97">
            <v>3.2343640168586578</v>
          </cell>
          <cell r="E97">
            <v>3.8973054347642782</v>
          </cell>
          <cell r="F97">
            <v>9.7230596934364808</v>
          </cell>
          <cell r="G97">
            <v>8.7178931834285205</v>
          </cell>
          <cell r="H97">
            <v>8.6984079077555219</v>
          </cell>
          <cell r="I97">
            <v>5.4338841733547882</v>
          </cell>
          <cell r="J97">
            <v>5.3404159866752225</v>
          </cell>
          <cell r="M97">
            <v>3.1357651708252874</v>
          </cell>
          <cell r="N97">
            <v>3.2343640168586578</v>
          </cell>
          <cell r="O97">
            <v>3.8973054347642782</v>
          </cell>
          <cell r="P97">
            <v>9.7230596934364808</v>
          </cell>
          <cell r="Q97">
            <v>8.7178931834285205</v>
          </cell>
          <cell r="R97">
            <v>8.6984079077555219</v>
          </cell>
          <cell r="S97">
            <v>5.4338841733547882</v>
          </cell>
          <cell r="T97">
            <v>5.3404159866752225</v>
          </cell>
          <cell r="W97">
            <v>5.0124000000000013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C98">
            <v>4.9700847399047587</v>
          </cell>
          <cell r="D98">
            <v>5.7519615805900717</v>
          </cell>
          <cell r="E98">
            <v>7.5431376185614845</v>
          </cell>
          <cell r="F98">
            <v>13.307130473068025</v>
          </cell>
          <cell r="G98">
            <v>14.183230951516922</v>
          </cell>
          <cell r="H98">
            <v>14.289982071897771</v>
          </cell>
          <cell r="I98">
            <v>14.991481177425884</v>
          </cell>
          <cell r="J98">
            <v>16.724214807048352</v>
          </cell>
          <cell r="M98">
            <v>4.9700847399047587</v>
          </cell>
          <cell r="N98">
            <v>5.7519615805900717</v>
          </cell>
          <cell r="O98">
            <v>7.5431376185614845</v>
          </cell>
          <cell r="P98">
            <v>13.307130473068025</v>
          </cell>
          <cell r="Q98">
            <v>14.183230951516922</v>
          </cell>
          <cell r="R98">
            <v>14.289982071897771</v>
          </cell>
          <cell r="S98">
            <v>14.991481177425884</v>
          </cell>
          <cell r="T98">
            <v>16.724214807048352</v>
          </cell>
          <cell r="W98">
            <v>5.8029000000000002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C99">
            <v>52.224278449256317</v>
          </cell>
          <cell r="D99">
            <v>46.531485723900929</v>
          </cell>
          <cell r="E99">
            <v>47.817044024075635</v>
          </cell>
          <cell r="F99">
            <v>42.704807392508322</v>
          </cell>
          <cell r="G99">
            <v>50.586168326070734</v>
          </cell>
          <cell r="H99">
            <v>49.627482632406299</v>
          </cell>
          <cell r="I99">
            <v>42.422885506972563</v>
          </cell>
          <cell r="J99">
            <v>39.97188674582349</v>
          </cell>
          <cell r="M99">
            <v>42.689429037656197</v>
          </cell>
          <cell r="N99">
            <v>39.060626095782808</v>
          </cell>
          <cell r="O99">
            <v>41.504336525997992</v>
          </cell>
          <cell r="P99">
            <v>37.455617407902487</v>
          </cell>
          <cell r="Q99">
            <v>43.217603931199704</v>
          </cell>
          <cell r="R99">
            <v>42.051071350218599</v>
          </cell>
          <cell r="S99">
            <v>36.443432114105697</v>
          </cell>
          <cell r="T99">
            <v>35.208580457061871</v>
          </cell>
          <cell r="W99">
            <v>10.027481198353149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C100">
            <v>25.864560785153451</v>
          </cell>
          <cell r="D100">
            <v>33.029487810827533</v>
          </cell>
          <cell r="E100">
            <v>32.595257646131358</v>
          </cell>
          <cell r="F100">
            <v>22.356288941418477</v>
          </cell>
          <cell r="G100">
            <v>17.112246654987413</v>
          </cell>
          <cell r="H100">
            <v>16.981435555750267</v>
          </cell>
          <cell r="I100">
            <v>24.689167380635109</v>
          </cell>
          <cell r="J100">
            <v>22.640485816406368</v>
          </cell>
          <cell r="M100">
            <v>22.872906094676146</v>
          </cell>
          <cell r="N100">
            <v>29.639132060516992</v>
          </cell>
          <cell r="O100">
            <v>30.153713266527994</v>
          </cell>
          <cell r="P100">
            <v>21.710316153364829</v>
          </cell>
          <cell r="Q100">
            <v>17.382770958111617</v>
          </cell>
          <cell r="R100">
            <v>17.166847266226796</v>
          </cell>
          <cell r="S100">
            <v>23.188893610122477</v>
          </cell>
          <cell r="T100">
            <v>21.444754955982837</v>
          </cell>
          <cell r="W100">
            <v>5.1435188674385062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C101">
            <v>37.003251274739071</v>
          </cell>
          <cell r="D101">
            <v>40.413597511616224</v>
          </cell>
          <cell r="E101">
            <v>38.526775284965716</v>
          </cell>
          <cell r="F101">
            <v>33.91590578446182</v>
          </cell>
          <cell r="G101">
            <v>37.240528756005396</v>
          </cell>
          <cell r="H101">
            <v>42.495243719960868</v>
          </cell>
          <cell r="I101">
            <v>44.968675439556513</v>
          </cell>
          <cell r="J101">
            <v>38.404835701843574</v>
          </cell>
          <cell r="M101">
            <v>38.64669252400644</v>
          </cell>
          <cell r="N101">
            <v>41.730739734722455</v>
          </cell>
          <cell r="O101">
            <v>40.798847556500498</v>
          </cell>
          <cell r="P101">
            <v>35.368538211206776</v>
          </cell>
          <cell r="Q101">
            <v>37.92961296098666</v>
          </cell>
          <cell r="R101">
            <v>42.134813109592621</v>
          </cell>
          <cell r="S101">
            <v>44.208502962183161</v>
          </cell>
          <cell r="T101">
            <v>38.707806076271929</v>
          </cell>
          <cell r="W101">
            <v>12.86862149303739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C102">
            <v>17.468049732589179</v>
          </cell>
          <cell r="D102">
            <v>19.980931542231371</v>
          </cell>
          <cell r="E102">
            <v>26.42694940582755</v>
          </cell>
          <cell r="F102">
            <v>21.044775647533978</v>
          </cell>
          <cell r="G102">
            <v>15.002203970023041</v>
          </cell>
          <cell r="H102">
            <v>14.327013731844049</v>
          </cell>
          <cell r="I102">
            <v>17.963809692461648</v>
          </cell>
          <cell r="J102">
            <v>15.813085556616375</v>
          </cell>
          <cell r="M102">
            <v>17.994599136692006</v>
          </cell>
          <cell r="N102">
            <v>19.994793940585225</v>
          </cell>
          <cell r="O102">
            <v>24.931912623949973</v>
          </cell>
          <cell r="P102">
            <v>19.367741539216258</v>
          </cell>
          <cell r="Q102">
            <v>14.05118866860491</v>
          </cell>
          <cell r="R102">
            <v>13.106490102128184</v>
          </cell>
          <cell r="S102">
            <v>14.400103026902105</v>
          </cell>
          <cell r="T102">
            <v>12.5818330785992</v>
          </cell>
          <cell r="W102">
            <v>8.0584531573441005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C103">
            <v>26.901965756314215</v>
          </cell>
          <cell r="D103">
            <v>24.319695837688752</v>
          </cell>
          <cell r="E103">
            <v>19.90659707435454</v>
          </cell>
          <cell r="F103">
            <v>15.90673953950621</v>
          </cell>
          <cell r="G103">
            <v>15.197508968767977</v>
          </cell>
          <cell r="H103">
            <v>24.0546347724644</v>
          </cell>
          <cell r="I103">
            <v>25.75651861659933</v>
          </cell>
          <cell r="J103">
            <v>21.089802757213747</v>
          </cell>
          <cell r="M103">
            <v>25.97656225072242</v>
          </cell>
          <cell r="N103">
            <v>22.156685862920543</v>
          </cell>
          <cell r="O103">
            <v>18.279697206435461</v>
          </cell>
          <cell r="P103">
            <v>14.274491091602041</v>
          </cell>
          <cell r="Q103">
            <v>13.043122578877474</v>
          </cell>
          <cell r="R103">
            <v>20.976019556846794</v>
          </cell>
          <cell r="S103">
            <v>21.764559740284366</v>
          </cell>
          <cell r="T103">
            <v>16.547716740658579</v>
          </cell>
          <cell r="W103">
            <v>21.114182626194609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C104">
            <v>6.1406799190723556</v>
          </cell>
          <cell r="D104">
            <v>6.7717656256768457</v>
          </cell>
          <cell r="E104">
            <v>8.8864943581252245</v>
          </cell>
          <cell r="F104">
            <v>8.2901079396650967</v>
          </cell>
          <cell r="G104">
            <v>8.6089489588759136</v>
          </cell>
          <cell r="H104">
            <v>7.1643205374664625</v>
          </cell>
          <cell r="I104">
            <v>9.1851805678242151</v>
          </cell>
          <cell r="J104">
            <v>8.6467555056238563</v>
          </cell>
          <cell r="M104">
            <v>4.4619625705531414</v>
          </cell>
          <cell r="N104">
            <v>5.2019360496237468</v>
          </cell>
          <cell r="O104">
            <v>6.9525287525069794</v>
          </cell>
          <cell r="P104">
            <v>7.1420622791402923</v>
          </cell>
          <cell r="Q104">
            <v>8.5881783056110272</v>
          </cell>
          <cell r="R104">
            <v>8.054890303716423</v>
          </cell>
          <cell r="S104">
            <v>9.7968839277763244</v>
          </cell>
          <cell r="T104">
            <v>9.2134471577389512</v>
          </cell>
          <cell r="W104">
            <v>2.7084907959516862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C105">
            <v>28.764868661274122</v>
          </cell>
          <cell r="D105">
            <v>37.437885253486918</v>
          </cell>
          <cell r="E105">
            <v>29.829788593823743</v>
          </cell>
          <cell r="F105">
            <v>34.873129769186818</v>
          </cell>
          <cell r="G105">
            <v>17.620318889940492</v>
          </cell>
          <cell r="H105">
            <v>31.235808466526013</v>
          </cell>
          <cell r="I105">
            <v>45.846158281286328</v>
          </cell>
          <cell r="J105">
            <v>40.398069627305873</v>
          </cell>
          <cell r="M105">
            <v>25.003199242286723</v>
          </cell>
          <cell r="N105">
            <v>31.868876799088415</v>
          </cell>
          <cell r="O105">
            <v>25.336882968876697</v>
          </cell>
          <cell r="P105">
            <v>29.04443961114195</v>
          </cell>
          <cell r="Q105">
            <v>16.617593305659771</v>
          </cell>
          <cell r="R105">
            <v>26.184469832071805</v>
          </cell>
          <cell r="S105">
            <v>37.355660173045337</v>
          </cell>
          <cell r="T105">
            <v>32.503027546994616</v>
          </cell>
          <cell r="W105">
            <v>12.896120590701299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1.7780826961562866</v>
          </cell>
          <cell r="I111">
            <v>1.7737267156373926</v>
          </cell>
          <cell r="J111">
            <v>3.5274809716181981</v>
          </cell>
          <cell r="M111">
            <v>0.55431505799335479</v>
          </cell>
          <cell r="N111">
            <v>0.69142559353409117</v>
          </cell>
          <cell r="O111">
            <v>0.45598424794673825</v>
          </cell>
          <cell r="P111">
            <v>0.58941286892624312</v>
          </cell>
          <cell r="Q111">
            <v>0.55080951199684325</v>
          </cell>
          <cell r="R111">
            <v>1.0378647552533826</v>
          </cell>
          <cell r="S111">
            <v>1.2443805636956418</v>
          </cell>
          <cell r="T111">
            <v>1.5732929427477884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C112">
            <v>0.50427628503180277</v>
          </cell>
          <cell r="D112">
            <v>2.1228955366908453</v>
          </cell>
          <cell r="E112">
            <v>2.1520493484790211</v>
          </cell>
          <cell r="F112">
            <v>1.0563495104681719</v>
          </cell>
          <cell r="G112">
            <v>1.0722139072914338</v>
          </cell>
          <cell r="H112">
            <v>1.0882948038058624</v>
          </cell>
          <cell r="I112">
            <v>1.1054334198418556</v>
          </cell>
          <cell r="J112">
            <v>1.1222127480241346</v>
          </cell>
          <cell r="M112">
            <v>1.4288711441258823</v>
          </cell>
          <cell r="N112">
            <v>1.6605300931141296</v>
          </cell>
          <cell r="O112">
            <v>1.4773960994553321</v>
          </cell>
          <cell r="P112">
            <v>1.1507929963709882</v>
          </cell>
          <cell r="Q112">
            <v>1.3577831317814637</v>
          </cell>
          <cell r="R112">
            <v>1.174256404538337</v>
          </cell>
          <cell r="S112">
            <v>0.82790308975669147</v>
          </cell>
          <cell r="T112">
            <v>0.8131547538368501</v>
          </cell>
          <cell r="W112">
            <v>0.42761805265227787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0.42055649478356005</v>
          </cell>
          <cell r="G114">
            <v>0.42679918029389108</v>
          </cell>
          <cell r="H114">
            <v>0.4323727964475757</v>
          </cell>
          <cell r="I114">
            <v>0.43890954756215372</v>
          </cell>
          <cell r="J114">
            <v>0.44604986213329034</v>
          </cell>
          <cell r="M114">
            <v>0</v>
          </cell>
          <cell r="N114">
            <v>0</v>
          </cell>
          <cell r="O114">
            <v>0</v>
          </cell>
          <cell r="P114">
            <v>0.42055649478356005</v>
          </cell>
          <cell r="Q114">
            <v>0.42679918029389108</v>
          </cell>
          <cell r="R114">
            <v>0.4323727964475757</v>
          </cell>
          <cell r="S114">
            <v>0.43890954756215372</v>
          </cell>
          <cell r="T114">
            <v>0.44604986213329034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0.4412596431400731</v>
          </cell>
          <cell r="J115">
            <v>0.44707833651358742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0.4412596431400731</v>
          </cell>
          <cell r="T115">
            <v>0.44707833651358742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C118">
            <v>0</v>
          </cell>
          <cell r="D118">
            <v>2.5194052140556678</v>
          </cell>
          <cell r="E118">
            <v>5.9441184247839063</v>
          </cell>
          <cell r="F118">
            <v>6.7015256755151782</v>
          </cell>
          <cell r="G118">
            <v>6.764259612988913</v>
          </cell>
          <cell r="H118">
            <v>6.8278021546821126</v>
          </cell>
          <cell r="I118">
            <v>7.5802508593012554</v>
          </cell>
          <cell r="J118">
            <v>9.6332544172135215</v>
          </cell>
          <cell r="M118">
            <v>4.2650027998347415</v>
          </cell>
          <cell r="N118">
            <v>4.5774108346329285</v>
          </cell>
          <cell r="O118">
            <v>5.7390457094008802</v>
          </cell>
          <cell r="P118">
            <v>5.5296282729396733</v>
          </cell>
          <cell r="Q118">
            <v>6.0910272062492465</v>
          </cell>
          <cell r="R118">
            <v>5.9735136757078493</v>
          </cell>
          <cell r="S118">
            <v>5.6137740176663762</v>
          </cell>
          <cell r="T118">
            <v>6.0374884292879907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C119">
            <v>0</v>
          </cell>
          <cell r="D119">
            <v>1.8518704992204056</v>
          </cell>
          <cell r="E119">
            <v>3.7272991219394513</v>
          </cell>
          <cell r="F119">
            <v>3.7620676050764423</v>
          </cell>
          <cell r="G119">
            <v>3.7972848563914847</v>
          </cell>
          <cell r="H119">
            <v>3.8329560377348031</v>
          </cell>
          <cell r="I119">
            <v>3.8690863761016825</v>
          </cell>
          <cell r="J119">
            <v>3.9056811644258138</v>
          </cell>
          <cell r="M119">
            <v>2.1579520061694191</v>
          </cell>
          <cell r="N119">
            <v>3.2752715490426074</v>
          </cell>
          <cell r="O119">
            <v>3.8260890080471088</v>
          </cell>
          <cell r="P119">
            <v>3.0609147219167014</v>
          </cell>
          <cell r="Q119">
            <v>2.6729597353752634</v>
          </cell>
          <cell r="R119">
            <v>2.6577788175323911</v>
          </cell>
          <cell r="S119">
            <v>3.2054341998865721</v>
          </cell>
          <cell r="T119">
            <v>3.0525443574211195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C120">
            <v>0</v>
          </cell>
          <cell r="D120">
            <v>0.67830140378421833</v>
          </cell>
          <cell r="E120">
            <v>2.716690322113303</v>
          </cell>
          <cell r="F120">
            <v>1.919422247487981</v>
          </cell>
          <cell r="G120">
            <v>1.9373902328527983</v>
          </cell>
          <cell r="H120">
            <v>1.955589815170818</v>
          </cell>
          <cell r="I120">
            <v>2.6733920441285681</v>
          </cell>
          <cell r="J120">
            <v>4.2131254543368843</v>
          </cell>
          <cell r="M120">
            <v>1.343510719509712</v>
          </cell>
          <cell r="N120">
            <v>1.6150728568864938</v>
          </cell>
          <cell r="O120">
            <v>2.1036376946765238</v>
          </cell>
          <cell r="P120">
            <v>1.7088174040235862</v>
          </cell>
          <cell r="Q120">
            <v>1.7923737030134679</v>
          </cell>
          <cell r="R120">
            <v>1.9290778340085608</v>
          </cell>
          <cell r="S120">
            <v>2.1750429524103545</v>
          </cell>
          <cell r="T120">
            <v>2.3835706991160337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C121">
            <v>0.21375151300561757</v>
          </cell>
          <cell r="D121">
            <v>0.74976208128378252</v>
          </cell>
          <cell r="E121">
            <v>0</v>
          </cell>
          <cell r="F121">
            <v>0.42690050287897641</v>
          </cell>
          <cell r="G121">
            <v>2.1415178122816636</v>
          </cell>
          <cell r="H121">
            <v>2.7412676527080677</v>
          </cell>
          <cell r="I121">
            <v>0.64528136588031693</v>
          </cell>
          <cell r="J121">
            <v>1.9417571400015001</v>
          </cell>
          <cell r="M121">
            <v>0.91103230169966742</v>
          </cell>
          <cell r="N121">
            <v>1.131374335955174</v>
          </cell>
          <cell r="O121">
            <v>1.1532172544031039</v>
          </cell>
          <cell r="P121">
            <v>0.99446092535044006</v>
          </cell>
          <cell r="Q121">
            <v>1.1836064371398645</v>
          </cell>
          <cell r="R121">
            <v>1.2847158551897104</v>
          </cell>
          <cell r="S121">
            <v>0.78491074553670748</v>
          </cell>
          <cell r="T121">
            <v>1.0284412521294972</v>
          </cell>
          <cell r="W121">
            <v>0.13612334585555494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C123">
            <v>0.53643697350406272</v>
          </cell>
          <cell r="D123">
            <v>3.1492736571099895</v>
          </cell>
          <cell r="E123">
            <v>3.8247552245052412</v>
          </cell>
          <cell r="F123">
            <v>5.5940440735548069</v>
          </cell>
          <cell r="G123">
            <v>8.8873995593555772</v>
          </cell>
          <cell r="H123">
            <v>11.397828786176801</v>
          </cell>
          <cell r="I123">
            <v>12.540926393536042</v>
          </cell>
          <cell r="J123">
            <v>13.69956679693712</v>
          </cell>
          <cell r="M123">
            <v>2.8534706217005952</v>
          </cell>
          <cell r="N123">
            <v>4.0476193114171695</v>
          </cell>
          <cell r="O123">
            <v>5.3517994910848952</v>
          </cell>
          <cell r="P123">
            <v>6.1087520271198139</v>
          </cell>
          <cell r="Q123">
            <v>8.201655094643483</v>
          </cell>
          <cell r="R123">
            <v>8.6693309755459786</v>
          </cell>
          <cell r="S123">
            <v>10.104229512029496</v>
          </cell>
          <cell r="T123">
            <v>9.9768691710625088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3.0647837538903215</v>
          </cell>
          <cell r="H124">
            <v>0.57883584778729713</v>
          </cell>
          <cell r="I124">
            <v>0.57603021412005606</v>
          </cell>
          <cell r="J124">
            <v>0.57427117562484076</v>
          </cell>
          <cell r="M124">
            <v>0.38684739111887101</v>
          </cell>
          <cell r="N124">
            <v>0.48886781662810075</v>
          </cell>
          <cell r="O124">
            <v>0.38831237713575956</v>
          </cell>
          <cell r="P124">
            <v>0.44145120056051157</v>
          </cell>
          <cell r="Q124">
            <v>1.0314319463598636</v>
          </cell>
          <cell r="R124">
            <v>0.54379543407326769</v>
          </cell>
          <cell r="S124">
            <v>0.70638589846635214</v>
          </cell>
          <cell r="T124">
            <v>0.63013573520431854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</row>
      </sheetData>
      <sheetData sheetId="14">
        <row r="73">
          <cell r="C73">
            <v>3.3009405263453124</v>
          </cell>
          <cell r="D73">
            <v>3.3642216342522704</v>
          </cell>
          <cell r="E73">
            <v>3.4207524159911062</v>
          </cell>
          <cell r="F73">
            <v>5.5454060518903452</v>
          </cell>
          <cell r="G73">
            <v>3.4056175061836083</v>
          </cell>
          <cell r="H73">
            <v>3.4414172038843098</v>
          </cell>
          <cell r="I73">
            <v>3.4459086959230607</v>
          </cell>
          <cell r="J73">
            <v>3.4529238368871464</v>
          </cell>
          <cell r="M73">
            <v>3.836826291290143</v>
          </cell>
          <cell r="N73">
            <v>3.5119397197494604</v>
          </cell>
          <cell r="O73">
            <v>3.7615182454138107</v>
          </cell>
          <cell r="P73">
            <v>4.1595387498834544</v>
          </cell>
          <cell r="Q73">
            <v>3.7464099365462165</v>
          </cell>
          <cell r="R73">
            <v>3.7481083730004463</v>
          </cell>
          <cell r="S73">
            <v>3.7163398628076063</v>
          </cell>
          <cell r="T73">
            <v>3.6317677376761068</v>
          </cell>
          <cell r="W73">
            <v>4.2650866509010088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4">
          <cell r="C74">
            <v>4.3759923697652896</v>
          </cell>
          <cell r="D74">
            <v>3.2142645509552459</v>
          </cell>
          <cell r="E74">
            <v>3.2295735869634976</v>
          </cell>
          <cell r="F74">
            <v>3.1851985103924476</v>
          </cell>
          <cell r="G74">
            <v>3.1580053634494187</v>
          </cell>
          <cell r="H74">
            <v>3.1786890334043147</v>
          </cell>
          <cell r="I74">
            <v>3.2402752964173454</v>
          </cell>
          <cell r="J74">
            <v>3.2475181755210873</v>
          </cell>
          <cell r="M74">
            <v>4.1261733276812906</v>
          </cell>
          <cell r="N74">
            <v>3.7192582702043269</v>
          </cell>
          <cell r="O74">
            <v>3.3317904054217635</v>
          </cell>
          <cell r="P74">
            <v>3.2700744530816026</v>
          </cell>
          <cell r="Q74">
            <v>3.1028207153985772</v>
          </cell>
          <cell r="R74">
            <v>2.774372735736689</v>
          </cell>
          <cell r="S74">
            <v>2.5441642552090582</v>
          </cell>
          <cell r="T74">
            <v>2.547047832451256</v>
          </cell>
          <cell r="W74">
            <v>7.0476292900057045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C75">
            <v>5.2472497120162016</v>
          </cell>
          <cell r="D75">
            <v>5.1912453009378288</v>
          </cell>
          <cell r="E75">
            <v>4.0150580234097921</v>
          </cell>
          <cell r="F75">
            <v>4.7067817668111571</v>
          </cell>
          <cell r="G75">
            <v>4.8821739861647773</v>
          </cell>
          <cell r="H75">
            <v>4.7217659560171281</v>
          </cell>
          <cell r="I75">
            <v>3.8795012764335532</v>
          </cell>
          <cell r="J75">
            <v>2.9956945631748244</v>
          </cell>
          <cell r="M75">
            <v>5.5034333341054325</v>
          </cell>
          <cell r="N75">
            <v>5.3152677876263041</v>
          </cell>
          <cell r="O75">
            <v>4.8018296780656424</v>
          </cell>
          <cell r="P75">
            <v>4.846173259799091</v>
          </cell>
          <cell r="Q75">
            <v>4.2519159083387841</v>
          </cell>
          <cell r="R75">
            <v>4.0959004161130785</v>
          </cell>
          <cell r="S75">
            <v>3.4040664452732381</v>
          </cell>
          <cell r="T75">
            <v>3.4433946679990011</v>
          </cell>
          <cell r="W75">
            <v>3.4797059544457967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C76">
            <v>10.045475590188246</v>
          </cell>
          <cell r="D76">
            <v>9.7394976290450526</v>
          </cell>
          <cell r="E76">
            <v>9.5213537506020369</v>
          </cell>
          <cell r="F76">
            <v>10.432311851255669</v>
          </cell>
          <cell r="G76">
            <v>9.720789335322392</v>
          </cell>
          <cell r="H76">
            <v>10.305124844735433</v>
          </cell>
          <cell r="I76">
            <v>9.7277770906334755</v>
          </cell>
          <cell r="J76">
            <v>9.8360518725814305</v>
          </cell>
          <cell r="M76">
            <v>10.045475590188246</v>
          </cell>
          <cell r="N76">
            <v>9.7394976290450526</v>
          </cell>
          <cell r="O76">
            <v>9.5213537506020369</v>
          </cell>
          <cell r="P76">
            <v>10.432311851255669</v>
          </cell>
          <cell r="Q76">
            <v>9.720789335322392</v>
          </cell>
          <cell r="R76">
            <v>10.305124844735433</v>
          </cell>
          <cell r="S76">
            <v>9.7277770906334755</v>
          </cell>
          <cell r="T76">
            <v>9.8360518725814305</v>
          </cell>
          <cell r="W76">
            <v>7.8872000000000009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C77">
            <v>9.8948248166369943</v>
          </cell>
          <cell r="D77">
            <v>9.6110922416515407</v>
          </cell>
          <cell r="E77">
            <v>9.4590873069336627</v>
          </cell>
          <cell r="F77">
            <v>9.3580814442784703</v>
          </cell>
          <cell r="G77">
            <v>9.6155954675449795</v>
          </cell>
          <cell r="H77">
            <v>9.6267342911709353</v>
          </cell>
          <cell r="I77">
            <v>9.7849995707270665</v>
          </cell>
          <cell r="J77">
            <v>9.9936918630698059</v>
          </cell>
          <cell r="M77">
            <v>9.8948248166369943</v>
          </cell>
          <cell r="N77">
            <v>9.6110922416515407</v>
          </cell>
          <cell r="O77">
            <v>9.4590873069336627</v>
          </cell>
          <cell r="P77">
            <v>9.3580814442784703</v>
          </cell>
          <cell r="Q77">
            <v>9.6155954675449795</v>
          </cell>
          <cell r="R77">
            <v>9.6267342911709353</v>
          </cell>
          <cell r="S77">
            <v>9.7849995707270665</v>
          </cell>
          <cell r="T77">
            <v>9.9936918630698059</v>
          </cell>
          <cell r="W77">
            <v>12.0084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C78">
            <v>4.0400607685755849</v>
          </cell>
          <cell r="D78">
            <v>3.9735460502296602</v>
          </cell>
          <cell r="E78">
            <v>3.9123710339033795</v>
          </cell>
          <cell r="F78">
            <v>3.875921154862755</v>
          </cell>
          <cell r="G78">
            <v>4.0838731006647508</v>
          </cell>
          <cell r="H78">
            <v>4.2073876185383767</v>
          </cell>
          <cell r="I78">
            <v>4.3562307715637578</v>
          </cell>
          <cell r="J78">
            <v>4.5353689444005401</v>
          </cell>
          <cell r="M78">
            <v>4.0400607685755849</v>
          </cell>
          <cell r="N78">
            <v>3.9735460502296602</v>
          </cell>
          <cell r="O78">
            <v>3.9123710339033795</v>
          </cell>
          <cell r="P78">
            <v>3.875921154862755</v>
          </cell>
          <cell r="Q78">
            <v>4.0838731006647508</v>
          </cell>
          <cell r="R78">
            <v>4.2073876185383767</v>
          </cell>
          <cell r="S78">
            <v>4.3562307715637578</v>
          </cell>
          <cell r="T78">
            <v>4.5353689444005401</v>
          </cell>
          <cell r="W78">
            <v>4.3532000000000002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C79">
            <v>8.5178969730081402</v>
          </cell>
          <cell r="D79">
            <v>8.4446309556604042</v>
          </cell>
          <cell r="E79">
            <v>8.4065665137852026</v>
          </cell>
          <cell r="F79">
            <v>8.3931881023168398</v>
          </cell>
          <cell r="G79">
            <v>8.5701191856125014</v>
          </cell>
          <cell r="H79">
            <v>8.7566590771356605</v>
          </cell>
          <cell r="I79">
            <v>9.1067055636785827</v>
          </cell>
          <cell r="J79">
            <v>9.2524432702146129</v>
          </cell>
          <cell r="M79">
            <v>8.5178969730081402</v>
          </cell>
          <cell r="N79">
            <v>8.4446309556604042</v>
          </cell>
          <cell r="O79">
            <v>8.4065665137852026</v>
          </cell>
          <cell r="P79">
            <v>8.3931881023168398</v>
          </cell>
          <cell r="Q79">
            <v>8.5701191856125014</v>
          </cell>
          <cell r="R79">
            <v>8.7566590771356605</v>
          </cell>
          <cell r="S79">
            <v>9.1067055636785827</v>
          </cell>
          <cell r="T79">
            <v>9.2524432702146129</v>
          </cell>
          <cell r="W79">
            <v>6.3237999999999994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C80">
            <v>4.178219792601344</v>
          </cell>
          <cell r="D80">
            <v>4.1594571029599976</v>
          </cell>
          <cell r="E80">
            <v>4.2107548670069255</v>
          </cell>
          <cell r="F80">
            <v>4.2628897025949248</v>
          </cell>
          <cell r="G80">
            <v>4.3158755856967073</v>
          </cell>
          <cell r="H80">
            <v>4.3697267455924012</v>
          </cell>
          <cell r="I80">
            <v>4.4244576696179738</v>
          </cell>
          <cell r="J80">
            <v>4.357320603044216</v>
          </cell>
          <cell r="M80">
            <v>4.7904557877679084</v>
          </cell>
          <cell r="N80">
            <v>4.7443609141705414</v>
          </cell>
          <cell r="O80">
            <v>3.9277113048543604</v>
          </cell>
          <cell r="P80">
            <v>3.644979572301045</v>
          </cell>
          <cell r="Q80">
            <v>3.7233446887530945</v>
          </cell>
          <cell r="R80">
            <v>3.6819833472163692</v>
          </cell>
          <cell r="S80">
            <v>3.3702708894126903</v>
          </cell>
          <cell r="T80">
            <v>3.183735097669135</v>
          </cell>
          <cell r="W80">
            <v>1.1395689350169795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C81">
            <v>6.7717751067383425</v>
          </cell>
          <cell r="D81">
            <v>6.8461474994284313</v>
          </cell>
          <cell r="E81">
            <v>6.8050826596382032</v>
          </cell>
          <cell r="F81">
            <v>6.8026920650932254</v>
          </cell>
          <cell r="G81">
            <v>7.2758400569809298</v>
          </cell>
          <cell r="H81">
            <v>9.7431232124663225</v>
          </cell>
          <cell r="I81">
            <v>11.782014663535604</v>
          </cell>
          <cell r="J81">
            <v>8.5312713779067302</v>
          </cell>
          <cell r="M81">
            <v>7.5741160823113631</v>
          </cell>
          <cell r="N81">
            <v>8.3747090164863653</v>
          </cell>
          <cell r="O81">
            <v>7.5688004539721412</v>
          </cell>
          <cell r="P81">
            <v>7.527837175252917</v>
          </cell>
          <cell r="Q81">
            <v>7.477877586396259</v>
          </cell>
          <cell r="R81">
            <v>7.9954953077240907</v>
          </cell>
          <cell r="S81">
            <v>8.1154850232239948</v>
          </cell>
          <cell r="T81">
            <v>7.0884976342048862</v>
          </cell>
          <cell r="W81">
            <v>5.9076965720225862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C82">
            <v>15.980067313576463</v>
          </cell>
          <cell r="D82">
            <v>16.121793489487462</v>
          </cell>
          <cell r="E82">
            <v>16.352164948395643</v>
          </cell>
          <cell r="F82">
            <v>16.510837989380764</v>
          </cell>
          <cell r="G82">
            <v>16.002311960637879</v>
          </cell>
          <cell r="H82">
            <v>13.559156466578012</v>
          </cell>
          <cell r="I82">
            <v>13.591352491185129</v>
          </cell>
          <cell r="J82">
            <v>13.811387084059772</v>
          </cell>
          <cell r="M82">
            <v>13.920281211389089</v>
          </cell>
          <cell r="N82">
            <v>14.230800825925591</v>
          </cell>
          <cell r="O82">
            <v>14.713569155295216</v>
          </cell>
          <cell r="P82">
            <v>15.201565696567769</v>
          </cell>
          <cell r="Q82">
            <v>14.756202180276288</v>
          </cell>
          <cell r="R82">
            <v>13.093749922227785</v>
          </cell>
          <cell r="S82">
            <v>12.775431755115854</v>
          </cell>
          <cell r="T82">
            <v>12.079593348858086</v>
          </cell>
          <cell r="W82">
            <v>10.227204860161597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C83">
            <v>1.5320623961054811</v>
          </cell>
          <cell r="D83">
            <v>1.5407558314314893</v>
          </cell>
          <cell r="E83">
            <v>1.5472059498458388</v>
          </cell>
          <cell r="F83">
            <v>1.5496789081737319</v>
          </cell>
          <cell r="G83">
            <v>1.5609401002972567</v>
          </cell>
          <cell r="H83">
            <v>1.5712552498006349</v>
          </cell>
          <cell r="I83">
            <v>1.5820280912319735</v>
          </cell>
          <cell r="J83">
            <v>1.6044941830887594</v>
          </cell>
          <cell r="M83">
            <v>1.5391248595629548</v>
          </cell>
          <cell r="N83">
            <v>1.5353061453337242</v>
          </cell>
          <cell r="O83">
            <v>1.5313462635358102</v>
          </cell>
          <cell r="P83">
            <v>1.4810575813729134</v>
          </cell>
          <cell r="Q83">
            <v>1.446986597504438</v>
          </cell>
          <cell r="R83">
            <v>1.4164466830625615</v>
          </cell>
          <cell r="S83">
            <v>1.2907837629982539</v>
          </cell>
          <cell r="T83">
            <v>1.2511267029211808</v>
          </cell>
          <cell r="W83">
            <v>2.2834221837815258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C84">
            <v>3.5452515600019674</v>
          </cell>
          <cell r="D84">
            <v>3.3228555756882128</v>
          </cell>
          <cell r="E84">
            <v>3.0728472137294696</v>
          </cell>
          <cell r="F84">
            <v>3.0946235751645239</v>
          </cell>
          <cell r="G84">
            <v>3.1324986098862513</v>
          </cell>
          <cell r="H84">
            <v>3.1696122870356391</v>
          </cell>
          <cell r="I84">
            <v>3.2078043972434278</v>
          </cell>
          <cell r="J84">
            <v>3.2471166402819116</v>
          </cell>
          <cell r="M84">
            <v>3.187116266033605</v>
          </cell>
          <cell r="N84">
            <v>3.4216741373072641</v>
          </cell>
          <cell r="O84">
            <v>3.1295552115934195</v>
          </cell>
          <cell r="P84">
            <v>2.9231654619215437</v>
          </cell>
          <cell r="Q84">
            <v>2.8674743440344179</v>
          </cell>
          <cell r="R84">
            <v>2.889114287740584</v>
          </cell>
          <cell r="S84">
            <v>2.5133661861358947</v>
          </cell>
          <cell r="T84">
            <v>2.2051166610859019</v>
          </cell>
          <cell r="W84">
            <v>3.6195365062389491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C85">
            <v>0.3729433827574592</v>
          </cell>
          <cell r="D85">
            <v>0.47028101963370778</v>
          </cell>
          <cell r="E85">
            <v>0.48727971056731256</v>
          </cell>
          <cell r="F85">
            <v>0.50011750246017828</v>
          </cell>
          <cell r="G85">
            <v>0.50598242527469839</v>
          </cell>
          <cell r="H85">
            <v>0.54342209738812475</v>
          </cell>
          <cell r="I85">
            <v>0.47723441304554309</v>
          </cell>
          <cell r="J85">
            <v>0.53763305252262195</v>
          </cell>
          <cell r="M85">
            <v>0.54924598846519923</v>
          </cell>
          <cell r="N85">
            <v>0.56453995396961965</v>
          </cell>
          <cell r="O85">
            <v>0.54271144651927838</v>
          </cell>
          <cell r="P85">
            <v>0.54348504053603552</v>
          </cell>
          <cell r="Q85">
            <v>0.5458167898098526</v>
          </cell>
          <cell r="R85">
            <v>0.55091863930761997</v>
          </cell>
          <cell r="S85">
            <v>0.53502827705928702</v>
          </cell>
          <cell r="T85">
            <v>0.53796175939909907</v>
          </cell>
          <cell r="W85">
            <v>0.5576504294087814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C86">
            <v>8.0997857162599551</v>
          </cell>
          <cell r="D86">
            <v>7.2495844654787067</v>
          </cell>
          <cell r="E86">
            <v>5.9134536758329634</v>
          </cell>
          <cell r="F86">
            <v>7.4921033455472514</v>
          </cell>
          <cell r="G86">
            <v>7.7531952388579546</v>
          </cell>
          <cell r="H86">
            <v>8.0417686319387265</v>
          </cell>
          <cell r="I86">
            <v>8.0313698875644164</v>
          </cell>
          <cell r="J86">
            <v>8.6578023127831472</v>
          </cell>
          <cell r="M86">
            <v>8.7009027429608317</v>
          </cell>
          <cell r="N86">
            <v>8.4328313721033119</v>
          </cell>
          <cell r="O86">
            <v>7.8089308851103878</v>
          </cell>
          <cell r="P86">
            <v>7.9284259430649175</v>
          </cell>
          <cell r="Q86">
            <v>7.6625272324003086</v>
          </cell>
          <cell r="R86">
            <v>7.3726132451631727</v>
          </cell>
          <cell r="S86">
            <v>7.2560404793692994</v>
          </cell>
          <cell r="T86">
            <v>7.5006154565104435</v>
          </cell>
          <cell r="W86">
            <v>6.027000000000001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95">
          <cell r="C95">
            <v>0.5625893806832668</v>
          </cell>
          <cell r="D95">
            <v>0.15481398294042875</v>
          </cell>
          <cell r="E95">
            <v>0.15416944669658661</v>
          </cell>
          <cell r="F95">
            <v>0.15407437743133029</v>
          </cell>
          <cell r="G95">
            <v>1.332179638626694</v>
          </cell>
          <cell r="H95">
            <v>6.1247123432738526</v>
          </cell>
          <cell r="I95">
            <v>6.1376007783874567</v>
          </cell>
          <cell r="J95">
            <v>6.2621037498344965</v>
          </cell>
          <cell r="M95">
            <v>0.5625893806832668</v>
          </cell>
          <cell r="N95">
            <v>0.15481398294042875</v>
          </cell>
          <cell r="O95">
            <v>0.15416944669658661</v>
          </cell>
          <cell r="P95">
            <v>0.15407437743133029</v>
          </cell>
          <cell r="Q95">
            <v>1.332179638626694</v>
          </cell>
          <cell r="R95">
            <v>6.1247123432738526</v>
          </cell>
          <cell r="S95">
            <v>6.1376007783874567</v>
          </cell>
          <cell r="T95">
            <v>6.2621037498344965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C96">
            <v>4.7905905804482405</v>
          </cell>
          <cell r="D96">
            <v>4.7955675297549574</v>
          </cell>
          <cell r="E96">
            <v>4.7873220618661296</v>
          </cell>
          <cell r="F96">
            <v>4.8003825679794456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M96">
            <v>4.7905905804482405</v>
          </cell>
          <cell r="N96">
            <v>4.7955675297549574</v>
          </cell>
          <cell r="O96">
            <v>4.7873220618661296</v>
          </cell>
          <cell r="P96">
            <v>4.8003825679794456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C97">
            <v>15.109183657393309</v>
          </cell>
          <cell r="D97">
            <v>15.125907930892559</v>
          </cell>
          <cell r="E97">
            <v>6.0044939237134685</v>
          </cell>
          <cell r="F97">
            <v>6.0216330901469712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M97">
            <v>15.109183657393309</v>
          </cell>
          <cell r="N97">
            <v>15.125907930892559</v>
          </cell>
          <cell r="O97">
            <v>6.0044939237134685</v>
          </cell>
          <cell r="P97">
            <v>6.0216330901469712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W97">
            <v>1.6378000000000001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C98">
            <v>6.3101915804649833</v>
          </cell>
          <cell r="D98">
            <v>6.3268012370548412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0.83439965693884222</v>
          </cell>
          <cell r="J98">
            <v>6.5365773634385373</v>
          </cell>
          <cell r="M98">
            <v>6.3101915804649833</v>
          </cell>
          <cell r="N98">
            <v>6.3268012370548412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0.83439965693884222</v>
          </cell>
          <cell r="T98">
            <v>6.5365773634385373</v>
          </cell>
          <cell r="W98">
            <v>2.3442000000000003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111">
          <cell r="C111">
            <v>55.777678089289658</v>
          </cell>
          <cell r="D111">
            <v>48.356258943387367</v>
          </cell>
          <cell r="E111">
            <v>55.953280749996125</v>
          </cell>
          <cell r="F111">
            <v>49.170666342315968</v>
          </cell>
          <cell r="G111">
            <v>60.434379656420397</v>
          </cell>
          <cell r="H111">
            <v>57.884108692150676</v>
          </cell>
          <cell r="I111">
            <v>58.691850570511384</v>
          </cell>
          <cell r="J111">
            <v>55.590332988715744</v>
          </cell>
          <cell r="M111">
            <v>56.070644785284948</v>
          </cell>
          <cell r="N111">
            <v>49.424695921056419</v>
          </cell>
          <cell r="O111">
            <v>54.104652660145447</v>
          </cell>
          <cell r="P111">
            <v>50.585510132501291</v>
          </cell>
          <cell r="Q111">
            <v>55.069495565255224</v>
          </cell>
          <cell r="R111">
            <v>54.346538188349371</v>
          </cell>
          <cell r="S111">
            <v>54.083843422243824</v>
          </cell>
          <cell r="T111">
            <v>52.171672239533748</v>
          </cell>
          <cell r="W111">
            <v>43.675384762396156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C112">
            <v>43.493505758052976</v>
          </cell>
          <cell r="D112">
            <v>46.947884495529969</v>
          </cell>
          <cell r="E112">
            <v>46.4253056218705</v>
          </cell>
          <cell r="F112">
            <v>46.517301298860822</v>
          </cell>
          <cell r="G112">
            <v>43.327958890480566</v>
          </cell>
          <cell r="H112">
            <v>37.552068681978547</v>
          </cell>
          <cell r="I112">
            <v>31.475726434196179</v>
          </cell>
          <cell r="J112">
            <v>30.696695180255308</v>
          </cell>
          <cell r="M112">
            <v>46.617478615795598</v>
          </cell>
          <cell r="N112">
            <v>46.441267719820843</v>
          </cell>
          <cell r="O112">
            <v>41.789327773749726</v>
          </cell>
          <cell r="P112">
            <v>41.18331898243401</v>
          </cell>
          <cell r="Q112">
            <v>38.351173116824491</v>
          </cell>
          <cell r="R112">
            <v>32.853682114213832</v>
          </cell>
          <cell r="S112">
            <v>28.307857360598486</v>
          </cell>
          <cell r="T112">
            <v>28.033847963359452</v>
          </cell>
          <cell r="W112">
            <v>43.478344058760364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C113">
            <v>64.940332451604206</v>
          </cell>
          <cell r="D113">
            <v>61.667174494886424</v>
          </cell>
          <cell r="E113">
            <v>61.768561513877181</v>
          </cell>
          <cell r="F113">
            <v>63.461903982455027</v>
          </cell>
          <cell r="G113">
            <v>51.026726571508767</v>
          </cell>
          <cell r="H113">
            <v>48.106002608669868</v>
          </cell>
          <cell r="I113">
            <v>38.379093598600598</v>
          </cell>
          <cell r="J113">
            <v>43.46974438599181</v>
          </cell>
          <cell r="M113">
            <v>60.144271305055661</v>
          </cell>
          <cell r="N113">
            <v>57.813385708329989</v>
          </cell>
          <cell r="O113">
            <v>55.329536576320479</v>
          </cell>
          <cell r="P113">
            <v>54.75380600758028</v>
          </cell>
          <cell r="Q113">
            <v>44.503549977201331</v>
          </cell>
          <cell r="R113">
            <v>42.256002497979786</v>
          </cell>
          <cell r="S113">
            <v>34.55110344539812</v>
          </cell>
          <cell r="T113">
            <v>38.8540405702974</v>
          </cell>
          <cell r="W113">
            <v>49.224929065076203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C114">
            <v>59.436367939681233</v>
          </cell>
          <cell r="D114">
            <v>60.696784753174249</v>
          </cell>
          <cell r="E114">
            <v>60.084057378644424</v>
          </cell>
          <cell r="F114">
            <v>61.079594086686043</v>
          </cell>
          <cell r="G114">
            <v>61.370945460729395</v>
          </cell>
          <cell r="H114">
            <v>61.853804501147579</v>
          </cell>
          <cell r="I114">
            <v>62.382619478465053</v>
          </cell>
          <cell r="J114">
            <v>62.444568239416313</v>
          </cell>
          <cell r="M114">
            <v>59.436367939681233</v>
          </cell>
          <cell r="N114">
            <v>60.696784753174249</v>
          </cell>
          <cell r="O114">
            <v>60.084057378644424</v>
          </cell>
          <cell r="P114">
            <v>61.079594086686043</v>
          </cell>
          <cell r="Q114">
            <v>61.370945460729395</v>
          </cell>
          <cell r="R114">
            <v>61.853804501147579</v>
          </cell>
          <cell r="S114">
            <v>62.382619478465053</v>
          </cell>
          <cell r="T114">
            <v>62.444568239416313</v>
          </cell>
          <cell r="W114">
            <v>56.941699999999997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</row>
        <row r="115">
          <cell r="C115">
            <v>49.951104558359987</v>
          </cell>
          <cell r="D115">
            <v>50.372287178654389</v>
          </cell>
          <cell r="E115">
            <v>50.531583501356309</v>
          </cell>
          <cell r="F115">
            <v>51.040864488029094</v>
          </cell>
          <cell r="G115">
            <v>51.316073537818411</v>
          </cell>
          <cell r="H115">
            <v>52.705720296607751</v>
          </cell>
          <cell r="I115">
            <v>53.271840615511479</v>
          </cell>
          <cell r="J115">
            <v>53.693470268146456</v>
          </cell>
          <cell r="M115">
            <v>49.951104558359987</v>
          </cell>
          <cell r="N115">
            <v>50.372287178654389</v>
          </cell>
          <cell r="O115">
            <v>50.531583501356309</v>
          </cell>
          <cell r="P115">
            <v>51.040864488029094</v>
          </cell>
          <cell r="Q115">
            <v>51.316073537818411</v>
          </cell>
          <cell r="R115">
            <v>52.705720296607751</v>
          </cell>
          <cell r="S115">
            <v>53.271840615511479</v>
          </cell>
          <cell r="T115">
            <v>53.693470268146456</v>
          </cell>
          <cell r="W115">
            <v>51.186400000000013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C116">
            <v>33.510220564512707</v>
          </cell>
          <cell r="D116">
            <v>34.830031963136683</v>
          </cell>
          <cell r="E116">
            <v>34.753604909702069</v>
          </cell>
          <cell r="F116">
            <v>36.465943168726199</v>
          </cell>
          <cell r="G116">
            <v>36.497129160404718</v>
          </cell>
          <cell r="H116">
            <v>36.322419787550444</v>
          </cell>
          <cell r="I116">
            <v>37.213389138915339</v>
          </cell>
          <cell r="J116">
            <v>37.293830804392243</v>
          </cell>
          <cell r="M116">
            <v>33.510220564512707</v>
          </cell>
          <cell r="N116">
            <v>34.830031963136683</v>
          </cell>
          <cell r="O116">
            <v>34.753604909702069</v>
          </cell>
          <cell r="P116">
            <v>36.465943168726199</v>
          </cell>
          <cell r="Q116">
            <v>36.497129160404718</v>
          </cell>
          <cell r="R116">
            <v>36.322419787550444</v>
          </cell>
          <cell r="S116">
            <v>37.213389138915339</v>
          </cell>
          <cell r="T116">
            <v>37.293830804392243</v>
          </cell>
          <cell r="W116">
            <v>31.102600000000006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C117">
            <v>53.004671265611115</v>
          </cell>
          <cell r="D117">
            <v>53.235229687245919</v>
          </cell>
          <cell r="E117">
            <v>53.451499981397852</v>
          </cell>
          <cell r="F117">
            <v>53.629567869653819</v>
          </cell>
          <cell r="G117">
            <v>54.678570357102899</v>
          </cell>
          <cell r="H117">
            <v>55.41141776095516</v>
          </cell>
          <cell r="I117">
            <v>55.658662501463077</v>
          </cell>
          <cell r="J117">
            <v>56.009435699350703</v>
          </cell>
          <cell r="M117">
            <v>53.004671265611115</v>
          </cell>
          <cell r="N117">
            <v>53.235229687245919</v>
          </cell>
          <cell r="O117">
            <v>53.451499981397852</v>
          </cell>
          <cell r="P117">
            <v>53.629567869653819</v>
          </cell>
          <cell r="Q117">
            <v>54.678570357102899</v>
          </cell>
          <cell r="R117">
            <v>55.41141776095516</v>
          </cell>
          <cell r="S117">
            <v>55.658662501463077</v>
          </cell>
          <cell r="T117">
            <v>56.009435699350703</v>
          </cell>
          <cell r="W117">
            <v>42.438600000000001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C118">
            <v>51.543365573499678</v>
          </cell>
          <cell r="D118">
            <v>53.953057945309666</v>
          </cell>
          <cell r="E118">
            <v>40.655438451637345</v>
          </cell>
          <cell r="F118">
            <v>39.374646257077323</v>
          </cell>
          <cell r="G118">
            <v>41.388291703893586</v>
          </cell>
          <cell r="H118">
            <v>42.008595077891336</v>
          </cell>
          <cell r="I118">
            <v>38.368022143860991</v>
          </cell>
          <cell r="J118">
            <v>35.727029437796347</v>
          </cell>
          <cell r="M118">
            <v>44.254553787142406</v>
          </cell>
          <cell r="N118">
            <v>44.886392743971705</v>
          </cell>
          <cell r="O118">
            <v>34.621095013826107</v>
          </cell>
          <cell r="P118">
            <v>32.050237495332276</v>
          </cell>
          <cell r="Q118">
            <v>32.908659135550607</v>
          </cell>
          <cell r="R118">
            <v>32.421831212584038</v>
          </cell>
          <cell r="S118">
            <v>28.829252982564732</v>
          </cell>
          <cell r="T118">
            <v>26.660461011162568</v>
          </cell>
          <cell r="W118">
            <v>21.279845674868206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C119">
            <v>41.200586497459653</v>
          </cell>
          <cell r="D119">
            <v>50.619746599871782</v>
          </cell>
          <cell r="E119">
            <v>44.825652028914817</v>
          </cell>
          <cell r="F119">
            <v>45.433824677903679</v>
          </cell>
          <cell r="G119">
            <v>44.092385595448519</v>
          </cell>
          <cell r="H119">
            <v>41.238104192493154</v>
          </cell>
          <cell r="I119">
            <v>35.639117261642312</v>
          </cell>
          <cell r="J119">
            <v>38.085928235063939</v>
          </cell>
          <cell r="M119">
            <v>38.617016396195503</v>
          </cell>
          <cell r="N119">
            <v>45.760341805694402</v>
          </cell>
          <cell r="O119">
            <v>40.618044985986174</v>
          </cell>
          <cell r="P119">
            <v>40.588059498848139</v>
          </cell>
          <cell r="Q119">
            <v>39.509794489865271</v>
          </cell>
          <cell r="R119">
            <v>37.795366736868196</v>
          </cell>
          <cell r="S119">
            <v>33.909300816996321</v>
          </cell>
          <cell r="T119">
            <v>33.473459375300187</v>
          </cell>
          <cell r="W119">
            <v>17.630662779842105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C120">
            <v>57.706370053516245</v>
          </cell>
          <cell r="D120">
            <v>62.18133693024847</v>
          </cell>
          <cell r="E120">
            <v>71.046488995685493</v>
          </cell>
          <cell r="F120">
            <v>77.148133383936781</v>
          </cell>
          <cell r="G120">
            <v>75.094104427147158</v>
          </cell>
          <cell r="H120">
            <v>68.837383324400761</v>
          </cell>
          <cell r="I120">
            <v>66.493054906463641</v>
          </cell>
          <cell r="J120">
            <v>59.35652261328395</v>
          </cell>
          <cell r="M120">
            <v>50.770526987189754</v>
          </cell>
          <cell r="N120">
            <v>53.423544374024466</v>
          </cell>
          <cell r="O120">
            <v>58.079284919433071</v>
          </cell>
          <cell r="P120">
            <v>61.37770599557949</v>
          </cell>
          <cell r="Q120">
            <v>59.620244016156818</v>
          </cell>
          <cell r="R120">
            <v>54.01430311119546</v>
          </cell>
          <cell r="S120">
            <v>51.787120465415711</v>
          </cell>
          <cell r="T120">
            <v>46.892630306751336</v>
          </cell>
          <cell r="W120">
            <v>31.747023596828257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C121">
            <v>34.701024999196477</v>
          </cell>
          <cell r="D121">
            <v>35.987638222797585</v>
          </cell>
          <cell r="E121">
            <v>37.39469982812934</v>
          </cell>
          <cell r="F121">
            <v>36.616320762259285</v>
          </cell>
          <cell r="G121">
            <v>35.730650031995403</v>
          </cell>
          <cell r="H121">
            <v>34.923884332388468</v>
          </cell>
          <cell r="I121">
            <v>36.343191801601428</v>
          </cell>
          <cell r="J121">
            <v>34.648303008144616</v>
          </cell>
          <cell r="M121">
            <v>34.452333098472018</v>
          </cell>
          <cell r="N121">
            <v>34.764645791052921</v>
          </cell>
          <cell r="O121">
            <v>35.049778781306387</v>
          </cell>
          <cell r="P121">
            <v>33.700079464877341</v>
          </cell>
          <cell r="Q121">
            <v>32.563371251551295</v>
          </cell>
          <cell r="R121">
            <v>31.529661532888245</v>
          </cell>
          <cell r="S121">
            <v>29.106952896232603</v>
          </cell>
          <cell r="T121">
            <v>27.528628014962777</v>
          </cell>
          <cell r="W121">
            <v>37.820838828859138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C122">
            <v>61.577744910432415</v>
          </cell>
          <cell r="D122">
            <v>75.293658908590373</v>
          </cell>
          <cell r="E122">
            <v>68.35015681037882</v>
          </cell>
          <cell r="F122">
            <v>64.959110051168494</v>
          </cell>
          <cell r="G122">
            <v>65.129236818339322</v>
          </cell>
          <cell r="H122">
            <v>66.386531339783389</v>
          </cell>
          <cell r="I122">
            <v>61.220472930508485</v>
          </cell>
          <cell r="J122">
            <v>49.746093195938172</v>
          </cell>
          <cell r="M122">
            <v>55.393124813077399</v>
          </cell>
          <cell r="N122">
            <v>65.211706564631413</v>
          </cell>
          <cell r="O122">
            <v>57.929567403412705</v>
          </cell>
          <cell r="P122">
            <v>54.33948741724452</v>
          </cell>
          <cell r="Q122">
            <v>52.084151616100364</v>
          </cell>
          <cell r="R122">
            <v>52.746948050792653</v>
          </cell>
          <cell r="S122">
            <v>44.875205053289342</v>
          </cell>
          <cell r="T122">
            <v>36.487798951131118</v>
          </cell>
          <cell r="W122">
            <v>49.124667191177636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C123">
            <v>28.193205054868592</v>
          </cell>
          <cell r="D123">
            <v>28.110779018439302</v>
          </cell>
          <cell r="E123">
            <v>27.827563565819446</v>
          </cell>
          <cell r="F123">
            <v>28.298346016200057</v>
          </cell>
          <cell r="G123">
            <v>30.340953640127506</v>
          </cell>
          <cell r="H123">
            <v>30.799814648194143</v>
          </cell>
          <cell r="I123">
            <v>31.683913463099941</v>
          </cell>
          <cell r="J123">
            <v>31.615707232380899</v>
          </cell>
          <cell r="M123">
            <v>26.534990770737604</v>
          </cell>
          <cell r="N123">
            <v>26.128058820269388</v>
          </cell>
          <cell r="O123">
            <v>24.94285562148708</v>
          </cell>
          <cell r="P123">
            <v>24.956459843822728</v>
          </cell>
          <cell r="Q123">
            <v>25.504097970192422</v>
          </cell>
          <cell r="R123">
            <v>25.454054489665708</v>
          </cell>
          <cell r="S123">
            <v>25.703163143463254</v>
          </cell>
          <cell r="T123">
            <v>25.165709905269939</v>
          </cell>
          <cell r="W123">
            <v>21.79165553701668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C124">
            <v>66.114622843336136</v>
          </cell>
          <cell r="D124">
            <v>68.995353932108742</v>
          </cell>
          <cell r="E124">
            <v>68.421631655613552</v>
          </cell>
          <cell r="F124">
            <v>65.33402958232017</v>
          </cell>
          <cell r="G124">
            <v>66.960762513581457</v>
          </cell>
          <cell r="H124">
            <v>63.598232934644386</v>
          </cell>
          <cell r="I124">
            <v>64.786692760306778</v>
          </cell>
          <cell r="J124">
            <v>63.477744852582966</v>
          </cell>
          <cell r="M124">
            <v>66.889419621821673</v>
          </cell>
          <cell r="N124">
            <v>67.400102511080561</v>
          </cell>
          <cell r="O124">
            <v>64.894435790559498</v>
          </cell>
          <cell r="P124">
            <v>62.190572316090694</v>
          </cell>
          <cell r="Q124">
            <v>60.139599233464118</v>
          </cell>
          <cell r="R124">
            <v>56.50488223175342</v>
          </cell>
          <cell r="S124">
            <v>55.96356284462528</v>
          </cell>
          <cell r="T124">
            <v>56.227608819004928</v>
          </cell>
          <cell r="W124">
            <v>39.845559525678844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</row>
        <row r="130">
          <cell r="C130">
            <v>15.430016946904392</v>
          </cell>
          <cell r="D130">
            <v>15.493443515580765</v>
          </cell>
          <cell r="E130">
            <v>14.653877519383375</v>
          </cell>
          <cell r="F130">
            <v>15.15987474475787</v>
          </cell>
          <cell r="G130">
            <v>14.649707127695635</v>
          </cell>
          <cell r="H130">
            <v>15.322435425361631</v>
          </cell>
          <cell r="I130">
            <v>14.800705130581212</v>
          </cell>
          <cell r="J130">
            <v>15.425371172446821</v>
          </cell>
          <cell r="M130">
            <v>14.337441240372097</v>
          </cell>
          <cell r="N130">
            <v>13.167683328697002</v>
          </cell>
          <cell r="O130">
            <v>13.777112028748137</v>
          </cell>
          <cell r="P130">
            <v>13.440291721736994</v>
          </cell>
          <cell r="Q130">
            <v>13.736661392504997</v>
          </cell>
          <cell r="R130">
            <v>13.87960925248527</v>
          </cell>
          <cell r="S130">
            <v>13.634719036419089</v>
          </cell>
          <cell r="T130">
            <v>13.490482851263494</v>
          </cell>
          <cell r="W130">
            <v>6.7144405042316269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C131">
            <v>12.184636460485279</v>
          </cell>
          <cell r="D131">
            <v>11.080314673655066</v>
          </cell>
          <cell r="E131">
            <v>7.374236419071873</v>
          </cell>
          <cell r="F131">
            <v>7.2283458155783995</v>
          </cell>
          <cell r="G131">
            <v>9.2293526363328038</v>
          </cell>
          <cell r="H131">
            <v>6.7148565669398277</v>
          </cell>
          <cell r="I131">
            <v>6.543395437390922</v>
          </cell>
          <cell r="J131">
            <v>7.8421403258294085</v>
          </cell>
          <cell r="M131">
            <v>8.8158419837014073</v>
          </cell>
          <cell r="N131">
            <v>8.3181151905868216</v>
          </cell>
          <cell r="O131">
            <v>6.6470315443574499</v>
          </cell>
          <cell r="P131">
            <v>6.514234004417756</v>
          </cell>
          <cell r="Q131">
            <v>6.7091679114325045</v>
          </cell>
          <cell r="R131">
            <v>5.4457272736087834</v>
          </cell>
          <cell r="S131">
            <v>4.935519862872729</v>
          </cell>
          <cell r="T131">
            <v>5.2622475393388068</v>
          </cell>
          <cell r="W131">
            <v>5.3655160208979042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C132">
            <v>8.2019289635000749</v>
          </cell>
          <cell r="D132">
            <v>10.24667094530558</v>
          </cell>
          <cell r="E132">
            <v>10.266736785009815</v>
          </cell>
          <cell r="F132">
            <v>9.7362104932574951</v>
          </cell>
          <cell r="G132">
            <v>11.396220608485317</v>
          </cell>
          <cell r="H132">
            <v>12.379378376230012</v>
          </cell>
          <cell r="I132">
            <v>10.974434776479743</v>
          </cell>
          <cell r="J132">
            <v>14.367111069440819</v>
          </cell>
          <cell r="M132">
            <v>9.4354344523258842</v>
          </cell>
          <cell r="N132">
            <v>9.6397706113173136</v>
          </cell>
          <cell r="O132">
            <v>9.2582554096564404</v>
          </cell>
          <cell r="P132">
            <v>8.8990738966300551</v>
          </cell>
          <cell r="Q132">
            <v>8.189838800673515</v>
          </cell>
          <cell r="R132">
            <v>8.2314075928263417</v>
          </cell>
          <cell r="S132">
            <v>7.0322563421213333</v>
          </cell>
          <cell r="T132">
            <v>8.3389961386793843</v>
          </cell>
          <cell r="W132">
            <v>3.2391406404581167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C133">
            <v>3.8502312974964341</v>
          </cell>
          <cell r="D133">
            <v>4.0181065087957428</v>
          </cell>
          <cell r="E133">
            <v>3.9276501896511355</v>
          </cell>
          <cell r="F133">
            <v>4.0950873117867763</v>
          </cell>
          <cell r="G133">
            <v>4.1445208145395664</v>
          </cell>
          <cell r="H133">
            <v>4.1866631528551546</v>
          </cell>
          <cell r="I133">
            <v>4.2434793413338019</v>
          </cell>
          <cell r="J133">
            <v>4.2600986285072278</v>
          </cell>
          <cell r="M133">
            <v>3.8502312974964341</v>
          </cell>
          <cell r="N133">
            <v>4.0181065087957428</v>
          </cell>
          <cell r="O133">
            <v>3.9276501896511355</v>
          </cell>
          <cell r="P133">
            <v>4.0950873117867763</v>
          </cell>
          <cell r="Q133">
            <v>4.1445208145395664</v>
          </cell>
          <cell r="R133">
            <v>4.1866631528551546</v>
          </cell>
          <cell r="S133">
            <v>4.2434793413338019</v>
          </cell>
          <cell r="T133">
            <v>4.2600986285072278</v>
          </cell>
          <cell r="W133">
            <v>7.689700000000002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C134">
            <v>3.3372077570637555</v>
          </cell>
          <cell r="D134">
            <v>3.3660378807706834</v>
          </cell>
          <cell r="E134">
            <v>3.397859778646783</v>
          </cell>
          <cell r="F134">
            <v>3.5124915375249888</v>
          </cell>
          <cell r="G134">
            <v>3.6089566181600463</v>
          </cell>
          <cell r="H134">
            <v>3.6562294085761491</v>
          </cell>
          <cell r="I134">
            <v>3.7059995504169576</v>
          </cell>
          <cell r="J134">
            <v>3.755056034972903</v>
          </cell>
          <cell r="M134">
            <v>3.3372077570637555</v>
          </cell>
          <cell r="N134">
            <v>3.3660378807706834</v>
          </cell>
          <cell r="O134">
            <v>3.397859778646783</v>
          </cell>
          <cell r="P134">
            <v>3.5124915375249888</v>
          </cell>
          <cell r="Q134">
            <v>3.6089566181600463</v>
          </cell>
          <cell r="R134">
            <v>3.6562294085761491</v>
          </cell>
          <cell r="S134">
            <v>3.7059995504169576</v>
          </cell>
          <cell r="T134">
            <v>3.755056034972903</v>
          </cell>
          <cell r="W134">
            <v>6.8293999999999997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C135">
            <v>2.7226093333902908</v>
          </cell>
          <cell r="D135">
            <v>2.7532841572430899</v>
          </cell>
          <cell r="E135">
            <v>2.7544560469286772</v>
          </cell>
          <cell r="F135">
            <v>2.9410964068032843</v>
          </cell>
          <cell r="G135">
            <v>2.9574330141343976</v>
          </cell>
          <cell r="H135">
            <v>2.8639229948357205</v>
          </cell>
          <cell r="I135">
            <v>2.8899067017397919</v>
          </cell>
          <cell r="J135">
            <v>2.9212801196898672</v>
          </cell>
          <cell r="M135">
            <v>2.7226093333902908</v>
          </cell>
          <cell r="N135">
            <v>2.7532841572430899</v>
          </cell>
          <cell r="O135">
            <v>2.7544560469286772</v>
          </cell>
          <cell r="P135">
            <v>2.9410964068032843</v>
          </cell>
          <cell r="Q135">
            <v>2.9574330141343976</v>
          </cell>
          <cell r="R135">
            <v>2.8639229948357205</v>
          </cell>
          <cell r="S135">
            <v>2.8899067017397919</v>
          </cell>
          <cell r="T135">
            <v>2.9212801196898672</v>
          </cell>
          <cell r="W135">
            <v>3.5328000000000004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C136">
            <v>3.8783453558643113</v>
          </cell>
          <cell r="D136">
            <v>3.8287238164209505</v>
          </cell>
          <cell r="E136">
            <v>3.8244627982511905</v>
          </cell>
          <cell r="F136">
            <v>3.8210268849121176</v>
          </cell>
          <cell r="G136">
            <v>3.8231087091598233</v>
          </cell>
          <cell r="H136">
            <v>3.6861135801433664</v>
          </cell>
          <cell r="I136">
            <v>3.7135060402384164</v>
          </cell>
          <cell r="J136">
            <v>3.6866576548546459</v>
          </cell>
          <cell r="M136">
            <v>3.8783453558643113</v>
          </cell>
          <cell r="N136">
            <v>3.8287238164209505</v>
          </cell>
          <cell r="O136">
            <v>3.8244627982511905</v>
          </cell>
          <cell r="P136">
            <v>3.8210268849121176</v>
          </cell>
          <cell r="Q136">
            <v>3.8231087091598233</v>
          </cell>
          <cell r="R136">
            <v>3.6861135801433664</v>
          </cell>
          <cell r="S136">
            <v>3.7135060402384164</v>
          </cell>
          <cell r="T136">
            <v>3.6866576548546459</v>
          </cell>
          <cell r="W136">
            <v>5.2499000000000002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C137">
            <v>1.6192974719236672</v>
          </cell>
          <cell r="D137">
            <v>1.4771114002776604</v>
          </cell>
          <cell r="E137">
            <v>1.4707847687260418</v>
          </cell>
          <cell r="F137">
            <v>1.8681479294770369</v>
          </cell>
          <cell r="G137">
            <v>2.5440945874479777</v>
          </cell>
          <cell r="H137">
            <v>1.8874985070514905</v>
          </cell>
          <cell r="I137">
            <v>2.7887551478168744</v>
          </cell>
          <cell r="J137">
            <v>2.6347770841319424</v>
          </cell>
          <cell r="M137">
            <v>2.27495597725395</v>
          </cell>
          <cell r="N137">
            <v>2.2187385156330923</v>
          </cell>
          <cell r="O137">
            <v>1.8030440162668937</v>
          </cell>
          <cell r="P137">
            <v>1.7547246508154724</v>
          </cell>
          <cell r="Q137">
            <v>1.9562216360152824</v>
          </cell>
          <cell r="R137">
            <v>1.7647018056147663</v>
          </cell>
          <cell r="S137">
            <v>1.827563233031368</v>
          </cell>
          <cell r="T137">
            <v>1.7043206934960231</v>
          </cell>
          <cell r="W137">
            <v>2.9240757748282764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C138">
            <v>2.442293815551285</v>
          </cell>
          <cell r="D138">
            <v>2.6123906820541483</v>
          </cell>
          <cell r="E138">
            <v>3.1532825672493421</v>
          </cell>
          <cell r="F138">
            <v>2.9918526360423328</v>
          </cell>
          <cell r="G138">
            <v>3.7889078459959369</v>
          </cell>
          <cell r="H138">
            <v>4.1716690486136025</v>
          </cell>
          <cell r="I138">
            <v>4.3721372376024448</v>
          </cell>
          <cell r="J138">
            <v>3.0482505727756357</v>
          </cell>
          <cell r="M138">
            <v>2.8487926048228012</v>
          </cell>
          <cell r="N138">
            <v>3.1889253453977613</v>
          </cell>
          <cell r="O138">
            <v>3.0213478105617746</v>
          </cell>
          <cell r="P138">
            <v>2.9656282329945198</v>
          </cell>
          <cell r="Q138">
            <v>3.1008618195412971</v>
          </cell>
          <cell r="R138">
            <v>3.1587980476964326</v>
          </cell>
          <cell r="S138">
            <v>3.0605929325180465</v>
          </cell>
          <cell r="T138">
            <v>2.6480637386998147</v>
          </cell>
          <cell r="W138">
            <v>2.1752561928720153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C139">
            <v>5.0661426397879499</v>
          </cell>
          <cell r="D139">
            <v>3.8720925112600937</v>
          </cell>
          <cell r="E139">
            <v>3.5632107582658441</v>
          </cell>
          <cell r="F139">
            <v>3.6130010129672363</v>
          </cell>
          <cell r="G139">
            <v>4.0678743783419709</v>
          </cell>
          <cell r="H139">
            <v>4.1509875097157591</v>
          </cell>
          <cell r="I139">
            <v>4.5548245424389551</v>
          </cell>
          <cell r="J139">
            <v>4.7629310219358825</v>
          </cell>
          <cell r="M139">
            <v>3.8698429952398818</v>
          </cell>
          <cell r="N139">
            <v>3.6434835830957488</v>
          </cell>
          <cell r="O139">
            <v>3.6777828347193258</v>
          </cell>
          <cell r="P139">
            <v>3.8078228631973867</v>
          </cell>
          <cell r="Q139">
            <v>3.8380718185719238</v>
          </cell>
          <cell r="R139">
            <v>3.5830082802236047</v>
          </cell>
          <cell r="S139">
            <v>3.5983643722447285</v>
          </cell>
          <cell r="T139">
            <v>3.453450581347584</v>
          </cell>
          <cell r="W139">
            <v>2.8006341350447643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C140">
            <v>7.7033652488932161</v>
          </cell>
          <cell r="D140">
            <v>7.7173482190517557</v>
          </cell>
          <cell r="E140">
            <v>7.647206809273464</v>
          </cell>
          <cell r="F140">
            <v>6.599102603298201</v>
          </cell>
          <cell r="G140">
            <v>6.6428420749716919</v>
          </cell>
          <cell r="H140">
            <v>6.8359785577325649</v>
          </cell>
          <cell r="I140">
            <v>6.8847508308575307</v>
          </cell>
          <cell r="J140">
            <v>6.9024389416672873</v>
          </cell>
          <cell r="M140">
            <v>6.5231623365856022</v>
          </cell>
          <cell r="N140">
            <v>6.5028303282352944</v>
          </cell>
          <cell r="O140">
            <v>6.4631360285640307</v>
          </cell>
          <cell r="P140">
            <v>5.9986762888263945</v>
          </cell>
          <cell r="Q140">
            <v>5.8629311801413797</v>
          </cell>
          <cell r="R140">
            <v>5.7795172776745751</v>
          </cell>
          <cell r="S140">
            <v>5.2812963590272597</v>
          </cell>
          <cell r="T140">
            <v>5.1056859258987579</v>
          </cell>
          <cell r="W140">
            <v>2.2111265048045365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C141">
            <v>14.520366828333358</v>
          </cell>
          <cell r="D141">
            <v>17.912235596645463</v>
          </cell>
          <cell r="E141">
            <v>16.421831177591191</v>
          </cell>
          <cell r="F141">
            <v>11.704632835573429</v>
          </cell>
          <cell r="G141">
            <v>11.031456379863011</v>
          </cell>
          <cell r="H141">
            <v>13.298154454467911</v>
          </cell>
          <cell r="I141">
            <v>12.274323803846155</v>
          </cell>
          <cell r="J141">
            <v>9.2356794899120782</v>
          </cell>
          <cell r="M141">
            <v>8.6293959641557709</v>
          </cell>
          <cell r="N141">
            <v>10.107830964688224</v>
          </cell>
          <cell r="O141">
            <v>9.2363065560955349</v>
          </cell>
          <cell r="P141">
            <v>7.5967234760131825</v>
          </cell>
          <cell r="Q141">
            <v>7.2868466211578644</v>
          </cell>
          <cell r="R141">
            <v>7.8803808977069822</v>
          </cell>
          <cell r="S141">
            <v>6.7872319310091518</v>
          </cell>
          <cell r="T141">
            <v>5.3364354667809462</v>
          </cell>
          <cell r="W141">
            <v>4.2884665186786517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C142">
            <v>4.0042443194139148</v>
          </cell>
          <cell r="D142">
            <v>3.9303599712559794</v>
          </cell>
          <cell r="E142">
            <v>3.9896502799842395</v>
          </cell>
          <cell r="F142">
            <v>3.8968978133827448</v>
          </cell>
          <cell r="G142">
            <v>3.9490921978492293</v>
          </cell>
          <cell r="H142">
            <v>3.8758262948691145</v>
          </cell>
          <cell r="I142">
            <v>3.9307360343602142</v>
          </cell>
          <cell r="J142">
            <v>3.8354487989228647</v>
          </cell>
          <cell r="M142">
            <v>4.0827125929962964</v>
          </cell>
          <cell r="N142">
            <v>4.003147476593516</v>
          </cell>
          <cell r="O142">
            <v>3.8417374311105497</v>
          </cell>
          <cell r="P142">
            <v>3.802088160800249</v>
          </cell>
          <cell r="Q142">
            <v>3.820985807982344</v>
          </cell>
          <cell r="R142">
            <v>3.7738939123519595</v>
          </cell>
          <cell r="S142">
            <v>3.7920582782152494</v>
          </cell>
          <cell r="T142">
            <v>3.6860191766338781</v>
          </cell>
          <cell r="W142">
            <v>1.5836143200000001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C143">
            <v>13.240300377257277</v>
          </cell>
          <cell r="D143">
            <v>12.665958282976655</v>
          </cell>
          <cell r="E143">
            <v>14.960230102013224</v>
          </cell>
          <cell r="F143">
            <v>13.242792552366648</v>
          </cell>
          <cell r="G143">
            <v>12.882808163920112</v>
          </cell>
          <cell r="H143">
            <v>11.755258177614898</v>
          </cell>
          <cell r="I143">
            <v>11.335464957537903</v>
          </cell>
          <cell r="J143">
            <v>14.534369355912121</v>
          </cell>
          <cell r="M143">
            <v>12.611167331861058</v>
          </cell>
          <cell r="N143">
            <v>12.390228623396926</v>
          </cell>
          <cell r="O143">
            <v>12.559946265058695</v>
          </cell>
          <cell r="P143">
            <v>11.747217533856858</v>
          </cell>
          <cell r="Q143">
            <v>11.195825610522627</v>
          </cell>
          <cell r="R143">
            <v>10.409511704530697</v>
          </cell>
          <cell r="S143">
            <v>10.145773545736768</v>
          </cell>
          <cell r="T143">
            <v>11.068057064975985</v>
          </cell>
          <cell r="W143">
            <v>8.1512577773731945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88">
          <cell r="C188">
            <v>5.0826334775955031</v>
          </cell>
          <cell r="D188">
            <v>5.1050089078291485</v>
          </cell>
          <cell r="E188">
            <v>6.5161201298613429</v>
          </cell>
          <cell r="F188">
            <v>6.4990139751197411</v>
          </cell>
          <cell r="G188">
            <v>6.510867653054615</v>
          </cell>
          <cell r="H188">
            <v>6.5669873466128346</v>
          </cell>
          <cell r="I188">
            <v>6.5874516081559786</v>
          </cell>
          <cell r="J188">
            <v>6.4171365142615757</v>
          </cell>
          <cell r="M188">
            <v>6.0002096552266035</v>
          </cell>
          <cell r="N188">
            <v>5.4955173859537307</v>
          </cell>
          <cell r="O188">
            <v>6.7307728103109756</v>
          </cell>
          <cell r="P188">
            <v>6.4784841695791862</v>
          </cell>
          <cell r="Q188">
            <v>6.7086982552260679</v>
          </cell>
          <cell r="R188">
            <v>6.6952956941877977</v>
          </cell>
          <cell r="S188">
            <v>6.6533021142590769</v>
          </cell>
          <cell r="T188">
            <v>6.4044153006505669</v>
          </cell>
          <cell r="W188">
            <v>5.4290483458659855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C189">
            <v>1.9228931344650972</v>
          </cell>
          <cell r="D189">
            <v>1.9191092823857046</v>
          </cell>
          <cell r="E189">
            <v>1.9266037870873201</v>
          </cell>
          <cell r="F189">
            <v>1.9331155262762467</v>
          </cell>
          <cell r="G189">
            <v>1.9414160361304151</v>
          </cell>
          <cell r="H189">
            <v>1.9554742779117549</v>
          </cell>
          <cell r="I189">
            <v>1.9806096900224275</v>
          </cell>
          <cell r="J189">
            <v>1.9885472195058278</v>
          </cell>
          <cell r="M189">
            <v>2.0781753569812529</v>
          </cell>
          <cell r="N189">
            <v>1.6825334155341074</v>
          </cell>
          <cell r="O189">
            <v>1.3868620115170969</v>
          </cell>
          <cell r="P189">
            <v>1.3940801913789351</v>
          </cell>
          <cell r="Q189">
            <v>1.4549399699305776</v>
          </cell>
          <cell r="R189">
            <v>1.4034214691041367</v>
          </cell>
          <cell r="S189">
            <v>1.411792754531084</v>
          </cell>
          <cell r="T189">
            <v>1.5062410722418189</v>
          </cell>
          <cell r="W189">
            <v>1.7405915348717242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C190">
            <v>3.1402948437625016</v>
          </cell>
          <cell r="D190">
            <v>3.1428383026463957</v>
          </cell>
          <cell r="E190">
            <v>3.153800629901768</v>
          </cell>
          <cell r="F190">
            <v>3.1648123405648891</v>
          </cell>
          <cell r="G190">
            <v>3.1795879757097993</v>
          </cell>
          <cell r="H190">
            <v>3.1923722417691445</v>
          </cell>
          <cell r="I190">
            <v>3.2368361473603513</v>
          </cell>
          <cell r="J190">
            <v>3.2537506241221186</v>
          </cell>
          <cell r="M190">
            <v>2.9052167348739242</v>
          </cell>
          <cell r="N190">
            <v>2.5059014980405205</v>
          </cell>
          <cell r="O190">
            <v>2.6086424339576872</v>
          </cell>
          <cell r="P190">
            <v>2.1984087771272653</v>
          </cell>
          <cell r="Q190">
            <v>2.3363550392235819</v>
          </cell>
          <cell r="R190">
            <v>2.5840400371731893</v>
          </cell>
          <cell r="S190">
            <v>2.5833949655712867</v>
          </cell>
          <cell r="T190">
            <v>2.4155536657206667</v>
          </cell>
          <cell r="W190">
            <v>4.1542205266179684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C191">
            <v>7.2851622881520663</v>
          </cell>
          <cell r="D191">
            <v>7.2908123589894229</v>
          </cell>
          <cell r="E191">
            <v>7.2808718922743294</v>
          </cell>
          <cell r="F191">
            <v>7.3019282871967581</v>
          </cell>
          <cell r="G191">
            <v>7.3226857945452792</v>
          </cell>
          <cell r="H191">
            <v>7.349587885985561</v>
          </cell>
          <cell r="I191">
            <v>7.3697627560846959</v>
          </cell>
          <cell r="J191">
            <v>7.3918635105312589</v>
          </cell>
          <cell r="M191">
            <v>7.2851622881520663</v>
          </cell>
          <cell r="N191">
            <v>7.2908123589894229</v>
          </cell>
          <cell r="O191">
            <v>7.2808718922743294</v>
          </cell>
          <cell r="P191">
            <v>7.3019282871967581</v>
          </cell>
          <cell r="Q191">
            <v>7.3226857945452792</v>
          </cell>
          <cell r="R191">
            <v>7.349587885985561</v>
          </cell>
          <cell r="S191">
            <v>7.3697627560846959</v>
          </cell>
          <cell r="T191">
            <v>7.3918635105312589</v>
          </cell>
          <cell r="W191">
            <v>6.6406000000000001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C192">
            <v>5.7176998367263012</v>
          </cell>
          <cell r="D192">
            <v>5.7222798304088069</v>
          </cell>
          <cell r="E192">
            <v>5.713778543032956</v>
          </cell>
          <cell r="F192">
            <v>5.728191389236768</v>
          </cell>
          <cell r="G192">
            <v>5.7422617628990622</v>
          </cell>
          <cell r="H192">
            <v>5.7578998163311521</v>
          </cell>
          <cell r="I192">
            <v>5.7711725552668875</v>
          </cell>
          <cell r="J192">
            <v>5.7850482750794159</v>
          </cell>
          <cell r="M192">
            <v>5.7176998367263012</v>
          </cell>
          <cell r="N192">
            <v>5.7222798304088069</v>
          </cell>
          <cell r="O192">
            <v>5.713778543032956</v>
          </cell>
          <cell r="P192">
            <v>5.728191389236768</v>
          </cell>
          <cell r="Q192">
            <v>5.7422617628990622</v>
          </cell>
          <cell r="R192">
            <v>5.7578998163311521</v>
          </cell>
          <cell r="S192">
            <v>5.7711725552668875</v>
          </cell>
          <cell r="T192">
            <v>5.7850482750794159</v>
          </cell>
          <cell r="W192">
            <v>4.0797999999999996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</row>
        <row r="193">
          <cell r="C193">
            <v>2.5590623523409093</v>
          </cell>
          <cell r="D193">
            <v>2.5628699065157758</v>
          </cell>
          <cell r="E193">
            <v>2.5585341388251304</v>
          </cell>
          <cell r="F193">
            <v>2.5657236332547448</v>
          </cell>
          <cell r="G193">
            <v>2.5720033838958973</v>
          </cell>
          <cell r="H193">
            <v>2.5780544599073263</v>
          </cell>
          <cell r="I193">
            <v>2.5861497430172737</v>
          </cell>
          <cell r="J193">
            <v>2.5920526702070381</v>
          </cell>
          <cell r="M193">
            <v>2.5590623523409093</v>
          </cell>
          <cell r="N193">
            <v>2.5628699065157758</v>
          </cell>
          <cell r="O193">
            <v>2.5585341388251304</v>
          </cell>
          <cell r="P193">
            <v>2.5657236332547448</v>
          </cell>
          <cell r="Q193">
            <v>2.5720033838958973</v>
          </cell>
          <cell r="R193">
            <v>2.5780544599073263</v>
          </cell>
          <cell r="S193">
            <v>2.5861497430172737</v>
          </cell>
          <cell r="T193">
            <v>2.5920526702070381</v>
          </cell>
          <cell r="W193">
            <v>1.3528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</row>
        <row r="194">
          <cell r="C194">
            <v>4.7083753957464021</v>
          </cell>
          <cell r="D194">
            <v>4.7127335552431857</v>
          </cell>
          <cell r="E194">
            <v>4.7038912675634732</v>
          </cell>
          <cell r="F194">
            <v>4.7172084231255784</v>
          </cell>
          <cell r="G194">
            <v>4.7306875270181736</v>
          </cell>
          <cell r="H194">
            <v>4.7438373577366226</v>
          </cell>
          <cell r="I194">
            <v>4.7554806223626604</v>
          </cell>
          <cell r="J194">
            <v>4.7706055350172303</v>
          </cell>
          <cell r="M194">
            <v>4.7083753957464021</v>
          </cell>
          <cell r="N194">
            <v>4.7127335552431857</v>
          </cell>
          <cell r="O194">
            <v>4.7038912675634732</v>
          </cell>
          <cell r="P194">
            <v>4.7172084231255784</v>
          </cell>
          <cell r="Q194">
            <v>4.7306875270181736</v>
          </cell>
          <cell r="R194">
            <v>4.7438373577366226</v>
          </cell>
          <cell r="S194">
            <v>4.7554806223626604</v>
          </cell>
          <cell r="T194">
            <v>4.7706055350172303</v>
          </cell>
          <cell r="W194">
            <v>2.5106000000000002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C195">
            <v>12.057542780215416</v>
          </cell>
          <cell r="D195">
            <v>11.496737478764613</v>
          </cell>
          <cell r="E195">
            <v>10.474397825592169</v>
          </cell>
          <cell r="F195">
            <v>5.1626429969624672</v>
          </cell>
          <cell r="G195">
            <v>4.9997462375066313</v>
          </cell>
          <cell r="H195">
            <v>5.0414678038541147</v>
          </cell>
          <cell r="I195">
            <v>5.14184239033652</v>
          </cell>
          <cell r="J195">
            <v>5.0189746399014403</v>
          </cell>
          <cell r="M195">
            <v>7.3026232302490293</v>
          </cell>
          <cell r="N195">
            <v>6.7388825466125386</v>
          </cell>
          <cell r="O195">
            <v>5.5284890429857487</v>
          </cell>
          <cell r="P195">
            <v>3.6358406894008732</v>
          </cell>
          <cell r="Q195">
            <v>3.85996573886551</v>
          </cell>
          <cell r="R195">
            <v>3.9904330894741058</v>
          </cell>
          <cell r="S195">
            <v>3.6005492672752224</v>
          </cell>
          <cell r="T195">
            <v>3.4625240531778636</v>
          </cell>
          <cell r="W195">
            <v>1.7616218419296596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196">
          <cell r="C196">
            <v>2.866769739883686</v>
          </cell>
          <cell r="D196">
            <v>3.2274680627903791</v>
          </cell>
          <cell r="E196">
            <v>2.8918421554364899</v>
          </cell>
          <cell r="F196">
            <v>3.28785267515573</v>
          </cell>
          <cell r="G196">
            <v>2.9461397316562974</v>
          </cell>
          <cell r="H196">
            <v>3.3469987639158263</v>
          </cell>
          <cell r="I196">
            <v>2.9493079450378685</v>
          </cell>
          <cell r="J196">
            <v>3.0057946037482126</v>
          </cell>
          <cell r="M196">
            <v>4.666587457485492</v>
          </cell>
          <cell r="N196">
            <v>4.2586305850712725</v>
          </cell>
          <cell r="O196">
            <v>3.5032443532096935</v>
          </cell>
          <cell r="P196">
            <v>3.5628115733240118</v>
          </cell>
          <cell r="Q196">
            <v>3.2972118893121447</v>
          </cell>
          <cell r="R196">
            <v>3.854011261667178</v>
          </cell>
          <cell r="S196">
            <v>4.1026558545292975</v>
          </cell>
          <cell r="T196">
            <v>3.9885666136319231</v>
          </cell>
          <cell r="W196">
            <v>1.254692483495736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C197">
            <v>4.7585190486654083</v>
          </cell>
          <cell r="D197">
            <v>4.4363311965743772</v>
          </cell>
          <cell r="E197">
            <v>4.6350116329210103</v>
          </cell>
          <cell r="F197">
            <v>4.5748195159770395</v>
          </cell>
          <cell r="G197">
            <v>5.0180257993856632</v>
          </cell>
          <cell r="H197">
            <v>4.5885147151562062</v>
          </cell>
          <cell r="I197">
            <v>4.6317686511828766</v>
          </cell>
          <cell r="J197">
            <v>4.6974341334844576</v>
          </cell>
          <cell r="M197">
            <v>5.4477515041164049</v>
          </cell>
          <cell r="N197">
            <v>4.9582531846258826</v>
          </cell>
          <cell r="O197">
            <v>4.3077693315161794</v>
          </cell>
          <cell r="P197">
            <v>4.3537229290266115</v>
          </cell>
          <cell r="Q197">
            <v>4.4066626410919065</v>
          </cell>
          <cell r="R197">
            <v>4.0389237410168475</v>
          </cell>
          <cell r="S197">
            <v>4.355742014256653</v>
          </cell>
          <cell r="T197">
            <v>4.4109666288908409</v>
          </cell>
          <cell r="W197">
            <v>1.7305921559080937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C198">
            <v>4.9632447347866</v>
          </cell>
          <cell r="D198">
            <v>4.9826119631491439</v>
          </cell>
          <cell r="E198">
            <v>4.9982736387029041</v>
          </cell>
          <cell r="F198">
            <v>5.0318930023506798</v>
          </cell>
          <cell r="G198">
            <v>5.0304812219428641</v>
          </cell>
          <cell r="H198">
            <v>5.0595661441535222</v>
          </cell>
          <cell r="I198">
            <v>5.110788522831256</v>
          </cell>
          <cell r="J198">
            <v>5.1418551957313028</v>
          </cell>
          <cell r="M198">
            <v>5.1318982507728155</v>
          </cell>
          <cell r="N198">
            <v>4.9923116358250033</v>
          </cell>
          <cell r="O198">
            <v>4.9198598199039072</v>
          </cell>
          <cell r="P198">
            <v>4.7769919068951925</v>
          </cell>
          <cell r="Q198">
            <v>4.7453509164724403</v>
          </cell>
          <cell r="R198">
            <v>4.7347457917729399</v>
          </cell>
          <cell r="S198">
            <v>4.2312020933986609</v>
          </cell>
          <cell r="T198">
            <v>4.2317573076039894</v>
          </cell>
          <cell r="W198">
            <v>4.5339274465816315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C199">
            <v>6.9855515810533939</v>
          </cell>
          <cell r="D199">
            <v>7.0012475190374674</v>
          </cell>
          <cell r="E199">
            <v>7.0199468535059157</v>
          </cell>
          <cell r="F199">
            <v>7.0277944371386027</v>
          </cell>
          <cell r="G199">
            <v>7.0826364866175986</v>
          </cell>
          <cell r="H199">
            <v>7.1193339491436438</v>
          </cell>
          <cell r="I199">
            <v>7.1827622232515749</v>
          </cell>
          <cell r="J199">
            <v>7.226091868446999</v>
          </cell>
          <cell r="M199">
            <v>5.5737624639141581</v>
          </cell>
          <cell r="N199">
            <v>4.7150366621452964</v>
          </cell>
          <cell r="O199">
            <v>5.8921976829473426</v>
          </cell>
          <cell r="P199">
            <v>4.6014337040980733</v>
          </cell>
          <cell r="Q199">
            <v>5.6718361724980753</v>
          </cell>
          <cell r="R199">
            <v>5.5680019875036546</v>
          </cell>
          <cell r="S199">
            <v>4.8249064219477633</v>
          </cell>
          <cell r="T199">
            <v>4.2957583167305948</v>
          </cell>
          <cell r="W199">
            <v>7.8830698317214107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C200">
            <v>0.73395537691322144</v>
          </cell>
          <cell r="D200">
            <v>0.73219609228176163</v>
          </cell>
          <cell r="E200">
            <v>0.73149267259535444</v>
          </cell>
          <cell r="F200">
            <v>0.72617655247323343</v>
          </cell>
          <cell r="G200">
            <v>0.72426671146182386</v>
          </cell>
          <cell r="H200">
            <v>0.72246310353386434</v>
          </cell>
          <cell r="I200">
            <v>0.72074951486133054</v>
          </cell>
          <cell r="J200">
            <v>0.71919795123398644</v>
          </cell>
          <cell r="M200">
            <v>1.0088734425473813</v>
          </cell>
          <cell r="N200">
            <v>0.99207029455951667</v>
          </cell>
          <cell r="O200">
            <v>0.94469257665998607</v>
          </cell>
          <cell r="P200">
            <v>0.93895461763682908</v>
          </cell>
          <cell r="Q200">
            <v>0.94004375783949057</v>
          </cell>
          <cell r="R200">
            <v>0.91468430816791113</v>
          </cell>
          <cell r="S200">
            <v>0.9154170818306524</v>
          </cell>
          <cell r="T200">
            <v>0.89351244380594985</v>
          </cell>
          <cell r="W200">
            <v>2.0299999999999998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C201">
            <v>4.3858784397759534</v>
          </cell>
          <cell r="D201">
            <v>4.3750479053593487</v>
          </cell>
          <cell r="E201">
            <v>4.3712034841356759</v>
          </cell>
          <cell r="F201">
            <v>4.3393066207086672</v>
          </cell>
          <cell r="G201">
            <v>4.5138721664700885</v>
          </cell>
          <cell r="H201">
            <v>4.3170611393855554</v>
          </cell>
          <cell r="I201">
            <v>4.3069034186427126</v>
          </cell>
          <cell r="J201">
            <v>4.2975815885655377</v>
          </cell>
          <cell r="M201">
            <v>5.6672275160495733</v>
          </cell>
          <cell r="N201">
            <v>5.4171779176586066</v>
          </cell>
          <cell r="O201">
            <v>5.393344664834788</v>
          </cell>
          <cell r="P201">
            <v>5.0531841058181604</v>
          </cell>
          <cell r="Q201">
            <v>4.8295142181791926</v>
          </cell>
          <cell r="R201">
            <v>4.5952932268841193</v>
          </cell>
          <cell r="S201">
            <v>4.4933877084019187</v>
          </cell>
          <cell r="T201">
            <v>4.6235888150259967</v>
          </cell>
          <cell r="W201">
            <v>3.6839999999999997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</row>
        <row r="207">
          <cell r="C207">
            <v>9.6729646263389988</v>
          </cell>
          <cell r="D207">
            <v>6.4977904965904294</v>
          </cell>
          <cell r="E207">
            <v>7.0429948833273368</v>
          </cell>
          <cell r="F207">
            <v>8.9709957720722464</v>
          </cell>
          <cell r="G207">
            <v>7.7585790601775475</v>
          </cell>
          <cell r="H207">
            <v>7.2814392611105525</v>
          </cell>
          <cell r="I207">
            <v>13.086535027536032</v>
          </cell>
          <cell r="J207">
            <v>13.079617783632415</v>
          </cell>
          <cell r="M207">
            <v>7.1569011548114432</v>
          </cell>
          <cell r="N207">
            <v>5.3680258700786085</v>
          </cell>
          <cell r="O207">
            <v>5.6487156631124984</v>
          </cell>
          <cell r="P207">
            <v>6.8544057956031681</v>
          </cell>
          <cell r="Q207">
            <v>6.3321658219287009</v>
          </cell>
          <cell r="R207">
            <v>5.8929288068065677</v>
          </cell>
          <cell r="S207">
            <v>8.9743362368301991</v>
          </cell>
          <cell r="T207">
            <v>8.892645200304143</v>
          </cell>
          <cell r="W207">
            <v>9.7451171150586777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C208">
            <v>2.8007334646719038</v>
          </cell>
          <cell r="D208">
            <v>3.9498616708327572</v>
          </cell>
          <cell r="E208">
            <v>3.6018417602909771</v>
          </cell>
          <cell r="F208">
            <v>3.5247454578824984</v>
          </cell>
          <cell r="G208">
            <v>2.5996552465517295</v>
          </cell>
          <cell r="H208">
            <v>3.0202666007663734</v>
          </cell>
          <cell r="I208">
            <v>2.8936350525436483</v>
          </cell>
          <cell r="J208">
            <v>3.4844159372448611</v>
          </cell>
          <cell r="M208">
            <v>3.3244073592517869</v>
          </cell>
          <cell r="N208">
            <v>3.4476866685974024</v>
          </cell>
          <cell r="O208">
            <v>3.1811104510155133</v>
          </cell>
          <cell r="P208">
            <v>3.2941277328808858</v>
          </cell>
          <cell r="Q208">
            <v>2.7780212513143936</v>
          </cell>
          <cell r="R208">
            <v>2.7275287099324919</v>
          </cell>
          <cell r="S208">
            <v>3.2797195408703703</v>
          </cell>
          <cell r="T208">
            <v>3.0939123814866702</v>
          </cell>
          <cell r="W208">
            <v>0.90501992632705841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</row>
        <row r="209">
          <cell r="C209">
            <v>6.0014444073885436</v>
          </cell>
          <cell r="D209">
            <v>6.8363435867521005</v>
          </cell>
          <cell r="E209">
            <v>6.1449235496261414</v>
          </cell>
          <cell r="F209">
            <v>5.9884821254566312</v>
          </cell>
          <cell r="G209">
            <v>5.065603599391566</v>
          </cell>
          <cell r="H209">
            <v>5.4775030543985146</v>
          </cell>
          <cell r="I209">
            <v>5.3366877710229463</v>
          </cell>
          <cell r="J209">
            <v>5.2931221647704181</v>
          </cell>
          <cell r="M209">
            <v>6.1999532074856258</v>
          </cell>
          <cell r="N209">
            <v>6.1337384598452012</v>
          </cell>
          <cell r="O209">
            <v>5.6809204058371705</v>
          </cell>
          <cell r="P209">
            <v>5.7208466258707409</v>
          </cell>
          <cell r="Q209">
            <v>5.1970869572322034</v>
          </cell>
          <cell r="R209">
            <v>4.935369939296268</v>
          </cell>
          <cell r="S209">
            <v>5.7071393875527514</v>
          </cell>
          <cell r="T209">
            <v>5.1094164216381701</v>
          </cell>
          <cell r="W209">
            <v>0.8328228775005011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C210">
            <v>6.2252768525327085</v>
          </cell>
          <cell r="D210">
            <v>4.3451368445391916</v>
          </cell>
          <cell r="E210">
            <v>7.5867677295565423</v>
          </cell>
          <cell r="F210">
            <v>1.3112041833791956</v>
          </cell>
          <cell r="G210">
            <v>1.8877642437888884</v>
          </cell>
          <cell r="H210">
            <v>2.1974383208909285</v>
          </cell>
          <cell r="I210">
            <v>0.88291984098799658</v>
          </cell>
          <cell r="J210">
            <v>3.0176899006071181</v>
          </cell>
          <cell r="M210">
            <v>6.2252768525327085</v>
          </cell>
          <cell r="N210">
            <v>4.3451368445391916</v>
          </cell>
          <cell r="O210">
            <v>7.5867677295565423</v>
          </cell>
          <cell r="P210">
            <v>1.3112041833791956</v>
          </cell>
          <cell r="Q210">
            <v>1.8877642437888884</v>
          </cell>
          <cell r="R210">
            <v>2.1974383208909285</v>
          </cell>
          <cell r="S210">
            <v>0.88291984098799658</v>
          </cell>
          <cell r="T210">
            <v>3.0176899006071181</v>
          </cell>
          <cell r="W210">
            <v>2.0249999999999999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C211">
            <v>6.5261519733683748</v>
          </cell>
          <cell r="D211">
            <v>4.456297480952303</v>
          </cell>
          <cell r="E211">
            <v>7.6948887475278216</v>
          </cell>
          <cell r="F211">
            <v>1.4198139678325239</v>
          </cell>
          <cell r="G211">
            <v>2.1874406634285397</v>
          </cell>
          <cell r="H211">
            <v>2.3073694062377799</v>
          </cell>
          <cell r="I211">
            <v>0.99151431788112077</v>
          </cell>
          <cell r="J211">
            <v>3.1271442925566006</v>
          </cell>
          <cell r="M211">
            <v>6.5261519733683748</v>
          </cell>
          <cell r="N211">
            <v>4.456297480952303</v>
          </cell>
          <cell r="O211">
            <v>7.6948887475278216</v>
          </cell>
          <cell r="P211">
            <v>1.4198139678325239</v>
          </cell>
          <cell r="Q211">
            <v>2.1874406634285397</v>
          </cell>
          <cell r="R211">
            <v>2.3073694062377799</v>
          </cell>
          <cell r="S211">
            <v>0.99151431788112077</v>
          </cell>
          <cell r="T211">
            <v>3.1271442925566006</v>
          </cell>
          <cell r="W211">
            <v>2.2934999999999999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C212">
            <v>4.1236247766003959</v>
          </cell>
          <cell r="D212">
            <v>2.2570101790578576</v>
          </cell>
          <cell r="E212">
            <v>6.4032775759447755</v>
          </cell>
          <cell r="F212">
            <v>5.9150186301149192</v>
          </cell>
          <cell r="G212">
            <v>1.4371946593687501</v>
          </cell>
          <cell r="H212">
            <v>2.5302186827793225</v>
          </cell>
          <cell r="I212">
            <v>1.0529092459572016</v>
          </cell>
          <cell r="J212">
            <v>3.1890483940898164</v>
          </cell>
          <cell r="M212">
            <v>4.1236247766003959</v>
          </cell>
          <cell r="N212">
            <v>2.2570101790578576</v>
          </cell>
          <cell r="O212">
            <v>6.4032775759447755</v>
          </cell>
          <cell r="P212">
            <v>5.9150186301149192</v>
          </cell>
          <cell r="Q212">
            <v>1.4371946593687501</v>
          </cell>
          <cell r="R212">
            <v>2.5302186827793225</v>
          </cell>
          <cell r="S212">
            <v>1.0529092459572016</v>
          </cell>
          <cell r="T212">
            <v>3.1890483940898164</v>
          </cell>
          <cell r="W212">
            <v>0.62119999999999986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C213">
            <v>4.2368742308059364</v>
          </cell>
          <cell r="D213">
            <v>1.8824766494386853</v>
          </cell>
          <cell r="E213">
            <v>5.5528565033605437</v>
          </cell>
          <cell r="F213">
            <v>5.8966083078500109</v>
          </cell>
          <cell r="G213">
            <v>1.9655586389132575</v>
          </cell>
          <cell r="H213">
            <v>3.1673722595243721</v>
          </cell>
          <cell r="I213">
            <v>1.3887004772461655</v>
          </cell>
          <cell r="J213">
            <v>3.5359972800273276</v>
          </cell>
          <cell r="M213">
            <v>4.2368742308059364</v>
          </cell>
          <cell r="N213">
            <v>1.8824766494386853</v>
          </cell>
          <cell r="O213">
            <v>5.5528565033605437</v>
          </cell>
          <cell r="P213">
            <v>5.8966083078500109</v>
          </cell>
          <cell r="Q213">
            <v>1.9655586389132575</v>
          </cell>
          <cell r="R213">
            <v>3.1673722595243721</v>
          </cell>
          <cell r="S213">
            <v>1.3887004772461655</v>
          </cell>
          <cell r="T213">
            <v>3.5359972800273276</v>
          </cell>
          <cell r="W213">
            <v>1.3353000000000002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C214">
            <v>3.9473064443551866</v>
          </cell>
          <cell r="D214">
            <v>6.0966994595895354</v>
          </cell>
          <cell r="E214">
            <v>7.3028147861904325</v>
          </cell>
          <cell r="F214">
            <v>7.0062501329440066</v>
          </cell>
          <cell r="G214">
            <v>7.1881564896422345</v>
          </cell>
          <cell r="H214">
            <v>7.4508303509898788</v>
          </cell>
          <cell r="I214">
            <v>7.6752232521060675</v>
          </cell>
          <cell r="J214">
            <v>7.465890243298297</v>
          </cell>
          <cell r="M214">
            <v>5.1820702089152819</v>
          </cell>
          <cell r="N214">
            <v>6.3840096320332362</v>
          </cell>
          <cell r="O214">
            <v>6.0237364926895998</v>
          </cell>
          <cell r="P214">
            <v>5.6845485680836978</v>
          </cell>
          <cell r="Q214">
            <v>5.6626418050198382</v>
          </cell>
          <cell r="R214">
            <v>5.7613906459443545</v>
          </cell>
          <cell r="S214">
            <v>6.3988236823772437</v>
          </cell>
          <cell r="T214">
            <v>5.529348191722355</v>
          </cell>
          <cell r="W214">
            <v>2.3444416828991557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C215">
            <v>3.9858810920174661</v>
          </cell>
          <cell r="D215">
            <v>4.0888213844700729</v>
          </cell>
          <cell r="E215">
            <v>4.6896770612336747</v>
          </cell>
          <cell r="F215">
            <v>5.038281907796553</v>
          </cell>
          <cell r="G215">
            <v>5.4295651350857996</v>
          </cell>
          <cell r="H215">
            <v>5.4344084881912318</v>
          </cell>
          <cell r="I215">
            <v>5.7539120622758055</v>
          </cell>
          <cell r="J215">
            <v>6.1836197120886878</v>
          </cell>
          <cell r="M215">
            <v>3.7499335698896008</v>
          </cell>
          <cell r="N215">
            <v>4.6858571481767655</v>
          </cell>
          <cell r="O215">
            <v>4.3204158364516196</v>
          </cell>
          <cell r="P215">
            <v>4.1612434515377794</v>
          </cell>
          <cell r="Q215">
            <v>4.2744212226841034</v>
          </cell>
          <cell r="R215">
            <v>3.9973994984011996</v>
          </cell>
          <cell r="S215">
            <v>4.4458618016544111</v>
          </cell>
          <cell r="T215">
            <v>4.2433845881015628</v>
          </cell>
          <cell r="W215">
            <v>3.1184324901535434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C216">
            <v>4.98854058062145</v>
          </cell>
          <cell r="D216">
            <v>5.0667731110084899</v>
          </cell>
          <cell r="E216">
            <v>6.221778720776955</v>
          </cell>
          <cell r="F216">
            <v>6.3714104021606044</v>
          </cell>
          <cell r="G216">
            <v>6.884747151008269</v>
          </cell>
          <cell r="H216">
            <v>7.0155434401161161</v>
          </cell>
          <cell r="I216">
            <v>7.558100840772072</v>
          </cell>
          <cell r="J216">
            <v>7.6448350838868704</v>
          </cell>
          <cell r="M216">
            <v>5.5175444570917129</v>
          </cell>
          <cell r="N216">
            <v>7.2761804980290297</v>
          </cell>
          <cell r="O216">
            <v>5.793961972110357</v>
          </cell>
          <cell r="P216">
            <v>5.7116467797145098</v>
          </cell>
          <cell r="Q216">
            <v>5.9181419007131311</v>
          </cell>
          <cell r="R216">
            <v>4.8765199442836993</v>
          </cell>
          <cell r="S216">
            <v>5.0709334712833112</v>
          </cell>
          <cell r="T216">
            <v>4.901127201164333</v>
          </cell>
          <cell r="W216">
            <v>4.5105319305233884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C217">
            <v>2.5791643920705094</v>
          </cell>
          <cell r="D217">
            <v>2.574293229323386</v>
          </cell>
          <cell r="E217">
            <v>2.5513667568812775</v>
          </cell>
          <cell r="F217">
            <v>2.6869306818630574</v>
          </cell>
          <cell r="G217">
            <v>2.5315585827009546</v>
          </cell>
          <cell r="H217">
            <v>3.817731996852165</v>
          </cell>
          <cell r="I217">
            <v>3.5433159322923844</v>
          </cell>
          <cell r="J217">
            <v>2.9266626591439775</v>
          </cell>
          <cell r="M217">
            <v>4.3696379161087711</v>
          </cell>
          <cell r="N217">
            <v>2.9701761671639404</v>
          </cell>
          <cell r="O217">
            <v>2.7275734029857426</v>
          </cell>
          <cell r="P217">
            <v>2.7258890846870867</v>
          </cell>
          <cell r="Q217">
            <v>2.9731707297740533</v>
          </cell>
          <cell r="R217">
            <v>2.3695835614633807</v>
          </cell>
          <cell r="S217">
            <v>2.2553127140713465</v>
          </cell>
          <cell r="T217">
            <v>1.9699280357081792</v>
          </cell>
          <cell r="W217">
            <v>2.9039702019441216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C218">
            <v>3.0578199617486508</v>
          </cell>
          <cell r="D218">
            <v>3.4423743813039747</v>
          </cell>
          <cell r="E218">
            <v>4.243214884096397</v>
          </cell>
          <cell r="F218">
            <v>4.7596154981939147</v>
          </cell>
          <cell r="G218">
            <v>4.661113269886334</v>
          </cell>
          <cell r="H218">
            <v>5.8163994920549849</v>
          </cell>
          <cell r="I218">
            <v>5.7731432818929482</v>
          </cell>
          <cell r="J218">
            <v>5.4456447025151622</v>
          </cell>
          <cell r="M218">
            <v>5.6214439280222566</v>
          </cell>
          <cell r="N218">
            <v>6.000584051098377</v>
          </cell>
          <cell r="O218">
            <v>4.4954821631169208</v>
          </cell>
          <cell r="P218">
            <v>3.4112711614387057</v>
          </cell>
          <cell r="Q218">
            <v>3.9425905276290449</v>
          </cell>
          <cell r="R218">
            <v>3.092918107870493</v>
          </cell>
          <cell r="S218">
            <v>2.9971784272658066</v>
          </cell>
          <cell r="T218">
            <v>2.8120524924421804</v>
          </cell>
          <cell r="W218">
            <v>3.2231347960518191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C219">
            <v>4.0910799069785195</v>
          </cell>
          <cell r="D219">
            <v>3.4589786228906463</v>
          </cell>
          <cell r="E219">
            <v>2.87773468249625</v>
          </cell>
          <cell r="F219">
            <v>2.9431159480449169</v>
          </cell>
          <cell r="G219">
            <v>2.2456291039179597</v>
          </cell>
          <cell r="H219">
            <v>1.9708858083656677</v>
          </cell>
          <cell r="I219">
            <v>1.5695949097647068</v>
          </cell>
          <cell r="J219">
            <v>1.0677178175588393</v>
          </cell>
          <cell r="M219">
            <v>3.1691171375642173</v>
          </cell>
          <cell r="N219">
            <v>2.8029627308891767</v>
          </cell>
          <cell r="O219">
            <v>2.3641211118834122</v>
          </cell>
          <cell r="P219">
            <v>2.4274290527954583</v>
          </cell>
          <cell r="Q219">
            <v>2.0849391856133828</v>
          </cell>
          <cell r="R219">
            <v>1.9304234183961873</v>
          </cell>
          <cell r="S219">
            <v>1.6619383900149254</v>
          </cell>
          <cell r="T219">
            <v>1.4484781335313721</v>
          </cell>
          <cell r="W219">
            <v>1.4133090166666666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C220">
            <v>6.3047765409503373</v>
          </cell>
          <cell r="D220">
            <v>5.6918715300176705</v>
          </cell>
          <cell r="E220">
            <v>4.1984486193113613</v>
          </cell>
          <cell r="F220">
            <v>4.2065497136736285</v>
          </cell>
          <cell r="G220">
            <v>3.5543826610534857</v>
          </cell>
          <cell r="H220">
            <v>3.1145694717807433</v>
          </cell>
          <cell r="I220">
            <v>2.814785805647734</v>
          </cell>
          <cell r="J220">
            <v>2.5925133447492881</v>
          </cell>
          <cell r="M220">
            <v>5.7971673522569231</v>
          </cell>
          <cell r="N220">
            <v>5.7671860924553497</v>
          </cell>
          <cell r="O220">
            <v>4.7104380638643919</v>
          </cell>
          <cell r="P220">
            <v>4.9151265993142959</v>
          </cell>
          <cell r="Q220">
            <v>3.7324852458212257</v>
          </cell>
          <cell r="R220">
            <v>3.4817375623332203</v>
          </cell>
          <cell r="S220">
            <v>3.3224674780980741</v>
          </cell>
          <cell r="T220">
            <v>3.1301598509895867</v>
          </cell>
          <cell r="W220">
            <v>2.7443556966666667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2.8319951024121814</v>
          </cell>
          <cell r="I226">
            <v>2.8384528951587149</v>
          </cell>
          <cell r="J226">
            <v>2.8672074484220063</v>
          </cell>
          <cell r="M226">
            <v>0.85293842212065496</v>
          </cell>
          <cell r="N226">
            <v>0.75644392921985515</v>
          </cell>
          <cell r="O226">
            <v>0.82312655122313827</v>
          </cell>
          <cell r="P226">
            <v>0.78541801348909646</v>
          </cell>
          <cell r="Q226">
            <v>0.81991921991829697</v>
          </cell>
          <cell r="R226">
            <v>1.5258642397557114</v>
          </cell>
          <cell r="S226">
            <v>1.5181632387321375</v>
          </cell>
          <cell r="T226">
            <v>1.5009027795853058</v>
          </cell>
          <cell r="W226">
            <v>4.4377455601496009E-2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C227">
            <v>1.8662598929571661</v>
          </cell>
          <cell r="D227">
            <v>1.7673019173801388</v>
          </cell>
          <cell r="E227">
            <v>0.71349939382991778</v>
          </cell>
          <cell r="F227">
            <v>0.10956901553971816</v>
          </cell>
          <cell r="G227">
            <v>0.10939336747015811</v>
          </cell>
          <cell r="H227">
            <v>0</v>
          </cell>
          <cell r="I227">
            <v>0</v>
          </cell>
          <cell r="J227">
            <v>0</v>
          </cell>
          <cell r="M227">
            <v>0.82204522206090969</v>
          </cell>
          <cell r="N227">
            <v>0.78364970925437527</v>
          </cell>
          <cell r="O227">
            <v>0.47432518349786579</v>
          </cell>
          <cell r="P227">
            <v>0.31740784410260098</v>
          </cell>
          <cell r="Q227">
            <v>0.29855276874457837</v>
          </cell>
          <cell r="R227">
            <v>0.23209226502294081</v>
          </cell>
          <cell r="S227">
            <v>0.20329849942882749</v>
          </cell>
          <cell r="T227">
            <v>0.20342427700085716</v>
          </cell>
          <cell r="W227">
            <v>0.71622955673289523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C228">
            <v>1.8623191350848631</v>
          </cell>
          <cell r="D228">
            <v>1.8154735312896033</v>
          </cell>
          <cell r="E228">
            <v>1.8033951381125843</v>
          </cell>
          <cell r="F228">
            <v>1.3362752119614307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M228">
            <v>1.0538275730909181</v>
          </cell>
          <cell r="N228">
            <v>1.0176741123076605</v>
          </cell>
          <cell r="O228">
            <v>0.98386536481918052</v>
          </cell>
          <cell r="P228">
            <v>0.84903956556833815</v>
          </cell>
          <cell r="Q228">
            <v>0.42541970273337892</v>
          </cell>
          <cell r="R228">
            <v>0.40915252288863813</v>
          </cell>
          <cell r="S228">
            <v>0.34161189211166593</v>
          </cell>
          <cell r="T228">
            <v>0.37813930711919325</v>
          </cell>
          <cell r="W228">
            <v>0.6714843949053384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C229">
            <v>0.24438123708300077</v>
          </cell>
          <cell r="D229">
            <v>0.5171492734975861</v>
          </cell>
          <cell r="E229">
            <v>0.7874210051696513</v>
          </cell>
          <cell r="F229">
            <v>0.87068366178275503</v>
          </cell>
          <cell r="G229">
            <v>0.60106227974037174</v>
          </cell>
          <cell r="H229">
            <v>0.32943247900206718</v>
          </cell>
          <cell r="I229">
            <v>0.33116635328377425</v>
          </cell>
          <cell r="J229">
            <v>0.13737270257341502</v>
          </cell>
          <cell r="M229">
            <v>0.24438123708300077</v>
          </cell>
          <cell r="N229">
            <v>0.5171492734975861</v>
          </cell>
          <cell r="O229">
            <v>0.7874210051696513</v>
          </cell>
          <cell r="P229">
            <v>0.87068366178275503</v>
          </cell>
          <cell r="Q229">
            <v>0.60106227974037174</v>
          </cell>
          <cell r="R229">
            <v>0.32943247900206718</v>
          </cell>
          <cell r="S229">
            <v>0.33116635328377425</v>
          </cell>
          <cell r="T229">
            <v>0.13737270257341502</v>
          </cell>
          <cell r="W229">
            <v>0.54080000000000006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</row>
        <row r="230">
          <cell r="C230">
            <v>0.44112955058079439</v>
          </cell>
          <cell r="D230">
            <v>0.98374574070479692</v>
          </cell>
          <cell r="E230">
            <v>1.482997685459599</v>
          </cell>
          <cell r="F230">
            <v>1.6616058889985414</v>
          </cell>
          <cell r="G230">
            <v>1.1623397686099712</v>
          </cell>
          <cell r="H230">
            <v>0.66057780642890529</v>
          </cell>
          <cell r="I230">
            <v>0.6626381489647396</v>
          </cell>
          <cell r="J230">
            <v>0.29449328558062438</v>
          </cell>
          <cell r="M230">
            <v>0.44112955058079439</v>
          </cell>
          <cell r="N230">
            <v>0.98374574070479692</v>
          </cell>
          <cell r="O230">
            <v>1.482997685459599</v>
          </cell>
          <cell r="P230">
            <v>1.6616058889985414</v>
          </cell>
          <cell r="Q230">
            <v>1.1623397686099712</v>
          </cell>
          <cell r="R230">
            <v>0.66057780642890529</v>
          </cell>
          <cell r="S230">
            <v>0.6626381489647396</v>
          </cell>
          <cell r="T230">
            <v>0.29449328558062438</v>
          </cell>
          <cell r="W230">
            <v>0.81329999999999991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</row>
        <row r="231">
          <cell r="C231">
            <v>9.2506319204862825E-2</v>
          </cell>
          <cell r="D231">
            <v>0.24292710318745381</v>
          </cell>
          <cell r="E231">
            <v>0.35486106335376111</v>
          </cell>
          <cell r="F231">
            <v>0.41031738610110591</v>
          </cell>
          <cell r="G231">
            <v>0.29887008272951027</v>
          </cell>
          <cell r="H231">
            <v>0.18751395057617321</v>
          </cell>
          <cell r="I231">
            <v>0.18853072611536384</v>
          </cell>
          <cell r="J231">
            <v>9.4074117153870651E-2</v>
          </cell>
          <cell r="M231">
            <v>9.2506319204862825E-2</v>
          </cell>
          <cell r="N231">
            <v>0.24292710318745381</v>
          </cell>
          <cell r="O231">
            <v>0.35486106335376111</v>
          </cell>
          <cell r="P231">
            <v>0.41031738610110591</v>
          </cell>
          <cell r="Q231">
            <v>0.29887008272951027</v>
          </cell>
          <cell r="R231">
            <v>0.18751395057617321</v>
          </cell>
          <cell r="S231">
            <v>0.18853072611536384</v>
          </cell>
          <cell r="T231">
            <v>9.4074117153870651E-2</v>
          </cell>
          <cell r="W231">
            <v>0.80030000000000001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C232">
            <v>0.20581691002069732</v>
          </cell>
          <cell r="D232">
            <v>0.5338686558930188</v>
          </cell>
          <cell r="E232">
            <v>0.77932911147984907</v>
          </cell>
          <cell r="F232">
            <v>0.90201475121561503</v>
          </cell>
          <cell r="G232">
            <v>0.65828286285864801</v>
          </cell>
          <cell r="H232">
            <v>0.41421943920421439</v>
          </cell>
          <cell r="I232">
            <v>0.41304130146937496</v>
          </cell>
          <cell r="J232">
            <v>0.20862048695866575</v>
          </cell>
          <cell r="M232">
            <v>0.20581691002069732</v>
          </cell>
          <cell r="N232">
            <v>0.5338686558930188</v>
          </cell>
          <cell r="O232">
            <v>0.77932911147984907</v>
          </cell>
          <cell r="P232">
            <v>0.90201475121561503</v>
          </cell>
          <cell r="Q232">
            <v>0.65828286285864801</v>
          </cell>
          <cell r="R232">
            <v>0.41421943920421439</v>
          </cell>
          <cell r="S232">
            <v>0.41304130146937496</v>
          </cell>
          <cell r="T232">
            <v>0.20862048695866575</v>
          </cell>
          <cell r="W232">
            <v>0.82420000000000015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C233">
            <v>0.48218247264419783</v>
          </cell>
          <cell r="D233">
            <v>0.4855712113358287</v>
          </cell>
          <cell r="E233">
            <v>0.4833980956013062</v>
          </cell>
          <cell r="F233">
            <v>0.47879713746260583</v>
          </cell>
          <cell r="G233">
            <v>0.29434382315515367</v>
          </cell>
          <cell r="H233">
            <v>0</v>
          </cell>
          <cell r="I233">
            <v>0</v>
          </cell>
          <cell r="J233">
            <v>0</v>
          </cell>
          <cell r="M233">
            <v>0.36688416301675947</v>
          </cell>
          <cell r="N233">
            <v>0.36500851782629917</v>
          </cell>
          <cell r="O233">
            <v>0.30991723046908981</v>
          </cell>
          <cell r="P233">
            <v>0.28931681550667548</v>
          </cell>
          <cell r="Q233">
            <v>0.24748582997778987</v>
          </cell>
          <cell r="R233">
            <v>0.17029452066856762</v>
          </cell>
          <cell r="S233">
            <v>0.14889582893952927</v>
          </cell>
          <cell r="T233">
            <v>0.13773260132871265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C234">
            <v>0.77543438387871155</v>
          </cell>
          <cell r="D234">
            <v>0.77510039728074009</v>
          </cell>
          <cell r="E234">
            <v>0.78121798892610617</v>
          </cell>
          <cell r="F234">
            <v>0.78740842725051519</v>
          </cell>
          <cell r="G234">
            <v>0.51014363210686753</v>
          </cell>
          <cell r="H234">
            <v>0</v>
          </cell>
          <cell r="I234">
            <v>0</v>
          </cell>
          <cell r="J234">
            <v>0</v>
          </cell>
          <cell r="M234">
            <v>0.61414858388886417</v>
          </cell>
          <cell r="N234">
            <v>0.66994964299568494</v>
          </cell>
          <cell r="O234">
            <v>0.61461954124089668</v>
          </cell>
          <cell r="P234">
            <v>0.61328247591395479</v>
          </cell>
          <cell r="Q234">
            <v>0.53194276340137037</v>
          </cell>
          <cell r="R234">
            <v>0.39731744294245508</v>
          </cell>
          <cell r="S234">
            <v>0.36946569311359639</v>
          </cell>
          <cell r="T234">
            <v>0.3541509227613503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C235">
            <v>1.0433520055247427</v>
          </cell>
          <cell r="D235">
            <v>1.0530143060871535</v>
          </cell>
          <cell r="E235">
            <v>1.0617150033891025</v>
          </cell>
          <cell r="F235">
            <v>1.0710371797843434</v>
          </cell>
          <cell r="G235">
            <v>0.65761657053313549</v>
          </cell>
          <cell r="H235">
            <v>0</v>
          </cell>
          <cell r="I235">
            <v>0</v>
          </cell>
          <cell r="J235">
            <v>0</v>
          </cell>
          <cell r="M235">
            <v>0.79985992551226603</v>
          </cell>
          <cell r="N235">
            <v>0.81721500204812969</v>
          </cell>
          <cell r="O235">
            <v>0.84248063403816265</v>
          </cell>
          <cell r="P235">
            <v>0.86915902050731764</v>
          </cell>
          <cell r="Q235">
            <v>0.74852130288953733</v>
          </cell>
          <cell r="R235">
            <v>0.52700335459877479</v>
          </cell>
          <cell r="S235">
            <v>0.50927898425280882</v>
          </cell>
          <cell r="T235">
            <v>0.46850193203388257</v>
          </cell>
          <cell r="W235">
            <v>3.7421987606153367E-2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C236">
            <v>0.25327582160558626</v>
          </cell>
          <cell r="D236">
            <v>0.21613489775373948</v>
          </cell>
          <cell r="E236">
            <v>0.23831421634353211</v>
          </cell>
          <cell r="F236">
            <v>0.23851119914558844</v>
          </cell>
          <cell r="G236">
            <v>0.22042291136196174</v>
          </cell>
          <cell r="H236">
            <v>0.22169234588150258</v>
          </cell>
          <cell r="I236">
            <v>0.21041086392568611</v>
          </cell>
          <cell r="J236">
            <v>0.19185468696579883</v>
          </cell>
          <cell r="M236">
            <v>0.25600671721510543</v>
          </cell>
          <cell r="N236">
            <v>0.24572279245553766</v>
          </cell>
          <cell r="O236">
            <v>0.25033887296351243</v>
          </cell>
          <cell r="P236">
            <v>0.24190350466889951</v>
          </cell>
          <cell r="Q236">
            <v>0.23123362702379996</v>
          </cell>
          <cell r="R236">
            <v>0.22603111937005166</v>
          </cell>
          <cell r="S236">
            <v>0.20181774016613241</v>
          </cell>
          <cell r="T236">
            <v>0.18963298577290019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C237">
            <v>0.53156902644880522</v>
          </cell>
          <cell r="D237">
            <v>0.70165175523018042</v>
          </cell>
          <cell r="E237">
            <v>0.77829427974885679</v>
          </cell>
          <cell r="F237">
            <v>0.76174759622349608</v>
          </cell>
          <cell r="G237">
            <v>0.58974921015182491</v>
          </cell>
          <cell r="H237">
            <v>0.57141108290216103</v>
          </cell>
          <cell r="I237">
            <v>0.50826520376854045</v>
          </cell>
          <cell r="J237">
            <v>0.37161538220309459</v>
          </cell>
          <cell r="M237">
            <v>0.57845507584169842</v>
          </cell>
          <cell r="N237">
            <v>0.67716617968841386</v>
          </cell>
          <cell r="O237">
            <v>0.65186028859773382</v>
          </cell>
          <cell r="P237">
            <v>0.60670086716089211</v>
          </cell>
          <cell r="Q237">
            <v>0.55108271374823292</v>
          </cell>
          <cell r="R237">
            <v>0.54889205693069776</v>
          </cell>
          <cell r="S237">
            <v>0.45849094109212601</v>
          </cell>
          <cell r="T237">
            <v>0.36273106831893076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C238">
            <v>1.2079392616065607</v>
          </cell>
          <cell r="D238">
            <v>1.2050438417410936</v>
          </cell>
          <cell r="E238">
            <v>1.2038861579317974</v>
          </cell>
          <cell r="F238">
            <v>1.2238396449835229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M238">
            <v>0.70478634549650165</v>
          </cell>
          <cell r="N238">
            <v>0.69607691253656745</v>
          </cell>
          <cell r="O238">
            <v>0.6727521906232633</v>
          </cell>
          <cell r="P238">
            <v>0.675588931076468</v>
          </cell>
          <cell r="Q238">
            <v>0.37039354713314815</v>
          </cell>
          <cell r="R238">
            <v>0.36663232263728596</v>
          </cell>
          <cell r="S238">
            <v>0.36721227224686465</v>
          </cell>
          <cell r="T238">
            <v>0.35646568030827203</v>
          </cell>
          <cell r="W238">
            <v>0.95099999999999996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C239">
            <v>1.7270523491028897</v>
          </cell>
          <cell r="D239">
            <v>0.90539069574042319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M239">
            <v>0.58803117045691922</v>
          </cell>
          <cell r="N239">
            <v>0.38131614265999758</v>
          </cell>
          <cell r="O239">
            <v>0.14818336083561687</v>
          </cell>
          <cell r="P239">
            <v>0.14174235466403109</v>
          </cell>
          <cell r="Q239">
            <v>0.13399042193288907</v>
          </cell>
          <cell r="R239">
            <v>0.12551553037261093</v>
          </cell>
          <cell r="S239">
            <v>0.12284769465565887</v>
          </cell>
          <cell r="T239">
            <v>0.12490678756201128</v>
          </cell>
          <cell r="W239">
            <v>0.60199999999999998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W246">
            <v>0.34169676080579559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W247">
            <v>0.37400896135295736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C248">
            <v>3.2469862982617252</v>
          </cell>
          <cell r="D248">
            <v>3.2516660203027379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M248">
            <v>3.2469862982617252</v>
          </cell>
          <cell r="N248">
            <v>3.2516660203027379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W248">
            <v>0.59109999999999996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C249">
            <v>4.8727143246820503</v>
          </cell>
          <cell r="D249">
            <v>4.8752155367089713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M249">
            <v>4.8727143246820503</v>
          </cell>
          <cell r="N249">
            <v>4.8752155367089713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W249">
            <v>0.77289999999999992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W250">
            <v>0.24330000000000002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C253">
            <v>4.4901502746401887</v>
          </cell>
          <cell r="D253">
            <v>4.6796849142359749</v>
          </cell>
          <cell r="E253">
            <v>4.6471645941848969</v>
          </cell>
          <cell r="F253">
            <v>0.78303433833264235</v>
          </cell>
          <cell r="G253">
            <v>0.79246124420504438</v>
          </cell>
          <cell r="H253">
            <v>0.80280537848424105</v>
          </cell>
          <cell r="I253">
            <v>0.81037280938661282</v>
          </cell>
          <cell r="J253">
            <v>0.81860685972999025</v>
          </cell>
          <cell r="M253">
            <v>2.0612392444469947</v>
          </cell>
          <cell r="N253">
            <v>2.4189213841024606</v>
          </cell>
          <cell r="O253">
            <v>2.2349958141201105</v>
          </cell>
          <cell r="P253">
            <v>1.1849874175635273</v>
          </cell>
          <cell r="Q253">
            <v>1.1925795899379739</v>
          </cell>
          <cell r="R253">
            <v>1.1003114908856588</v>
          </cell>
          <cell r="S253">
            <v>1.2278606184499963</v>
          </cell>
          <cell r="T253">
            <v>1.124267632886486</v>
          </cell>
          <cell r="W253">
            <v>3.5364138062533694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C254">
            <v>8.2818829372092413</v>
          </cell>
          <cell r="D254">
            <v>6.3700920467712896</v>
          </cell>
          <cell r="E254">
            <v>4.360061665978419</v>
          </cell>
          <cell r="F254">
            <v>1.5150350779490784</v>
          </cell>
          <cell r="G254">
            <v>1.5292175373549703</v>
          </cell>
          <cell r="H254">
            <v>1.543582800470944</v>
          </cell>
          <cell r="I254">
            <v>1.5582841260898763</v>
          </cell>
          <cell r="J254">
            <v>1.574049859439034</v>
          </cell>
          <cell r="M254">
            <v>3.4216309263505971</v>
          </cell>
          <cell r="N254">
            <v>3.4939285476833026</v>
          </cell>
          <cell r="O254">
            <v>2.4310849533509176</v>
          </cell>
          <cell r="P254">
            <v>1.6819478381756676</v>
          </cell>
          <cell r="Q254">
            <v>1.7102236216343349</v>
          </cell>
          <cell r="R254">
            <v>1.3738990882671844</v>
          </cell>
          <cell r="S254">
            <v>1.3961706061870436</v>
          </cell>
          <cell r="T254">
            <v>1.3395245365962631</v>
          </cell>
          <cell r="W254">
            <v>3.6893765556129057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</row>
        <row r="255">
          <cell r="C255">
            <v>1.5960233528870984</v>
          </cell>
          <cell r="D255">
            <v>2.4006601679220276</v>
          </cell>
          <cell r="E255">
            <v>1.3898846382548469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M255">
            <v>1.0322100584279434</v>
          </cell>
          <cell r="N255">
            <v>0.99567519891765255</v>
          </cell>
          <cell r="O255">
            <v>0.70271447690717337</v>
          </cell>
          <cell r="P255">
            <v>0.34919570494313007</v>
          </cell>
          <cell r="Q255">
            <v>0.39783538257808077</v>
          </cell>
          <cell r="R255">
            <v>0.24056809635550522</v>
          </cell>
          <cell r="S255">
            <v>0.23280497704229705</v>
          </cell>
          <cell r="T255">
            <v>0.21049804120327129</v>
          </cell>
          <cell r="W255">
            <v>1.4697513781910765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C256">
            <v>10.016188261337714</v>
          </cell>
          <cell r="D256">
            <v>15.166557730333537</v>
          </cell>
          <cell r="E256">
            <v>5.4953644338662659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M256">
            <v>5.5824229034423434</v>
          </cell>
          <cell r="N256">
            <v>7.0493825797238703</v>
          </cell>
          <cell r="O256">
            <v>3.5507517960716548</v>
          </cell>
          <cell r="P256">
            <v>1.4079100182027955</v>
          </cell>
          <cell r="Q256">
            <v>1.7602697705302381</v>
          </cell>
          <cell r="R256">
            <v>1.0386884800569478</v>
          </cell>
          <cell r="S256">
            <v>0.98486233286401459</v>
          </cell>
          <cell r="T256">
            <v>0.91942131983930442</v>
          </cell>
          <cell r="W256">
            <v>4.9941161769791416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C257">
            <v>0.49989021372822501</v>
          </cell>
          <cell r="D257">
            <v>0.49801479492009332</v>
          </cell>
          <cell r="E257">
            <v>0.49672062161138808</v>
          </cell>
          <cell r="F257">
            <v>0.49260956405999323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M257">
            <v>0.35336277822322815</v>
          </cell>
          <cell r="N257">
            <v>0.330747157366304</v>
          </cell>
          <cell r="O257">
            <v>0.29918937165517256</v>
          </cell>
          <cell r="P257">
            <v>0.30315884376653257</v>
          </cell>
          <cell r="Q257">
            <v>0.16211720157373749</v>
          </cell>
          <cell r="R257">
            <v>0.15298414033900856</v>
          </cell>
          <cell r="S257">
            <v>0.13509019147014822</v>
          </cell>
          <cell r="T257">
            <v>0.12572717655229276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C258">
            <v>1.0843095047441387</v>
          </cell>
          <cell r="D258">
            <v>1.0812190156097614</v>
          </cell>
          <cell r="E258">
            <v>1.0798562171233725</v>
          </cell>
          <cell r="F258">
            <v>1.0923222688412595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M258">
            <v>0.76856247628633112</v>
          </cell>
          <cell r="N258">
            <v>0.78231554381242729</v>
          </cell>
          <cell r="O258">
            <v>0.70143003384772162</v>
          </cell>
          <cell r="P258">
            <v>0.7284324962796026</v>
          </cell>
          <cell r="Q258">
            <v>0.33518163227225528</v>
          </cell>
          <cell r="R258">
            <v>0.31858756599985333</v>
          </cell>
          <cell r="S258">
            <v>0.30864909568667886</v>
          </cell>
          <cell r="T258">
            <v>0.29253293804726782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</row>
        <row r="264">
          <cell r="C264">
            <v>5.8438260742792876</v>
          </cell>
          <cell r="D264">
            <v>5.6639789290955251</v>
          </cell>
          <cell r="E264">
            <v>5.5041822932650541</v>
          </cell>
          <cell r="F264">
            <v>5.4007421426216045</v>
          </cell>
          <cell r="G264">
            <v>5.3677511699582059</v>
          </cell>
          <cell r="H264">
            <v>5.425967282094347</v>
          </cell>
          <cell r="I264">
            <v>5.4362162066569111</v>
          </cell>
          <cell r="J264">
            <v>5.4810112503154995</v>
          </cell>
          <cell r="M264">
            <v>5.3955263460159069</v>
          </cell>
          <cell r="N264">
            <v>4.9054394364569767</v>
          </cell>
          <cell r="O264">
            <v>5.1730944676081689</v>
          </cell>
          <cell r="P264">
            <v>4.9732864977664697</v>
          </cell>
          <cell r="Q264">
            <v>5.1241913995117416</v>
          </cell>
          <cell r="R264">
            <v>5.1292715367480053</v>
          </cell>
          <cell r="S264">
            <v>5.0888619841806744</v>
          </cell>
          <cell r="T264">
            <v>4.9872780650213295</v>
          </cell>
          <cell r="W264">
            <v>2.5207829642469828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C265">
            <v>4.7872307639074902</v>
          </cell>
          <cell r="D265">
            <v>3.2543253832734096</v>
          </cell>
          <cell r="E265">
            <v>3.2531473455012061</v>
          </cell>
          <cell r="F265">
            <v>3.2787781635550335</v>
          </cell>
          <cell r="G265">
            <v>3.0670909869451815</v>
          </cell>
          <cell r="H265">
            <v>3.0895526956189907</v>
          </cell>
          <cell r="I265">
            <v>3.1267239316455036</v>
          </cell>
          <cell r="J265">
            <v>3.1679430339516776</v>
          </cell>
          <cell r="M265">
            <v>4.1215045424116319</v>
          </cell>
          <cell r="N265">
            <v>3.6259239507140486</v>
          </cell>
          <cell r="O265">
            <v>3.2482041515930735</v>
          </cell>
          <cell r="P265">
            <v>3.2057840251522065</v>
          </cell>
          <cell r="Q265">
            <v>2.9980942786970521</v>
          </cell>
          <cell r="R265">
            <v>2.6819162531865364</v>
          </cell>
          <cell r="S265">
            <v>2.4543097243165546</v>
          </cell>
          <cell r="T265">
            <v>2.4656493288888464</v>
          </cell>
          <cell r="W265">
            <v>4.6022719262754777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C266">
            <v>11.577223178502843</v>
          </cell>
          <cell r="D266">
            <v>9.8017940649908368</v>
          </cell>
          <cell r="E266">
            <v>8.3529447335714586</v>
          </cell>
          <cell r="F266">
            <v>6.813876472149853</v>
          </cell>
          <cell r="G266">
            <v>6.7778168274609447</v>
          </cell>
          <cell r="H266">
            <v>6.6351411705487937</v>
          </cell>
          <cell r="I266">
            <v>6.635693607949892</v>
          </cell>
          <cell r="J266">
            <v>6.5464797897518956</v>
          </cell>
          <cell r="M266">
            <v>9.3372570726208775</v>
          </cell>
          <cell r="N266">
            <v>8.6256911797672018</v>
          </cell>
          <cell r="O266">
            <v>7.9262519303798991</v>
          </cell>
          <cell r="P266">
            <v>7.3438329122118065</v>
          </cell>
          <cell r="Q266">
            <v>6.3539845394487466</v>
          </cell>
          <cell r="R266">
            <v>6.1401447097103281</v>
          </cell>
          <cell r="S266">
            <v>5.4005248441358704</v>
          </cell>
          <cell r="T266">
            <v>5.7782982950631947</v>
          </cell>
          <cell r="W266">
            <v>6.7780791140973209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C267">
            <v>3.6140288166745775</v>
          </cell>
          <cell r="D267">
            <v>3.5627064022829442</v>
          </cell>
          <cell r="E267">
            <v>3.5535723763462141</v>
          </cell>
          <cell r="F267">
            <v>3.5521639203553801</v>
          </cell>
          <cell r="G267">
            <v>3.5586449487819962</v>
          </cell>
          <cell r="H267">
            <v>3.5694692041415137</v>
          </cell>
          <cell r="I267">
            <v>3.5755177449087387</v>
          </cell>
          <cell r="J267">
            <v>3.5828607115817159</v>
          </cell>
          <cell r="M267">
            <v>3.6140288166745775</v>
          </cell>
          <cell r="N267">
            <v>3.5627064022829442</v>
          </cell>
          <cell r="O267">
            <v>3.5535723763462141</v>
          </cell>
          <cell r="P267">
            <v>3.5521639203553801</v>
          </cell>
          <cell r="Q267">
            <v>3.5586449487819962</v>
          </cell>
          <cell r="R267">
            <v>3.5694692041415137</v>
          </cell>
          <cell r="S267">
            <v>3.5755177449087387</v>
          </cell>
          <cell r="T267">
            <v>3.5828607115817159</v>
          </cell>
          <cell r="W267">
            <v>1.7339000000000002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</row>
        <row r="268">
          <cell r="C268">
            <v>3.7560899829675454</v>
          </cell>
          <cell r="D268">
            <v>3.7594479685127493</v>
          </cell>
          <cell r="E268">
            <v>3.6990415494750852</v>
          </cell>
          <cell r="F268">
            <v>3.7054892923293341</v>
          </cell>
          <cell r="G268">
            <v>3.7115025898951162</v>
          </cell>
          <cell r="H268">
            <v>3.7183932812119287</v>
          </cell>
          <cell r="I268">
            <v>3.723902364612897</v>
          </cell>
          <cell r="J268">
            <v>3.7170148499944795</v>
          </cell>
          <cell r="M268">
            <v>3.7560899829675454</v>
          </cell>
          <cell r="N268">
            <v>3.7594479685127493</v>
          </cell>
          <cell r="O268">
            <v>3.6990415494750852</v>
          </cell>
          <cell r="P268">
            <v>3.7054892923293341</v>
          </cell>
          <cell r="Q268">
            <v>3.7115025898951162</v>
          </cell>
          <cell r="R268">
            <v>3.7183932812119287</v>
          </cell>
          <cell r="S268">
            <v>3.723902364612897</v>
          </cell>
          <cell r="T268">
            <v>3.7170148499944795</v>
          </cell>
          <cell r="W268">
            <v>2.1287000000000003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C269">
            <v>1.6431871299326049</v>
          </cell>
          <cell r="D269">
            <v>1.5075380858567464</v>
          </cell>
          <cell r="E269">
            <v>1.5035429881785063</v>
          </cell>
          <cell r="F269">
            <v>1.5057746273457617</v>
          </cell>
          <cell r="G269">
            <v>1.5887244336617949</v>
          </cell>
          <cell r="H269">
            <v>1.509475741475397</v>
          </cell>
          <cell r="I269">
            <v>1.5097681067114199</v>
          </cell>
          <cell r="J269">
            <v>1.511829191688433</v>
          </cell>
          <cell r="M269">
            <v>1.6431871299326049</v>
          </cell>
          <cell r="N269">
            <v>1.5075380858567464</v>
          </cell>
          <cell r="O269">
            <v>1.5035429881785063</v>
          </cell>
          <cell r="P269">
            <v>1.5057746273457617</v>
          </cell>
          <cell r="Q269">
            <v>1.5887244336617949</v>
          </cell>
          <cell r="R269">
            <v>1.509475741475397</v>
          </cell>
          <cell r="S269">
            <v>1.5097681067114199</v>
          </cell>
          <cell r="T269">
            <v>1.511829191688433</v>
          </cell>
          <cell r="W269">
            <v>0.90210000000000012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C270">
            <v>3.481981470853599</v>
          </cell>
          <cell r="D270">
            <v>2.9430598677581057</v>
          </cell>
          <cell r="E270">
            <v>2.9326887414729073</v>
          </cell>
          <cell r="F270">
            <v>2.9372665234150452</v>
          </cell>
          <cell r="G270">
            <v>2.9412128536984192</v>
          </cell>
          <cell r="H270">
            <v>2.9450978999589434</v>
          </cell>
          <cell r="I270">
            <v>2.9483370722299203</v>
          </cell>
          <cell r="J270">
            <v>2.9515583749678509</v>
          </cell>
          <cell r="M270">
            <v>3.481981470853599</v>
          </cell>
          <cell r="N270">
            <v>2.9430598677581057</v>
          </cell>
          <cell r="O270">
            <v>2.9326887414729073</v>
          </cell>
          <cell r="P270">
            <v>2.9372665234150452</v>
          </cell>
          <cell r="Q270">
            <v>2.9412128536984192</v>
          </cell>
          <cell r="R270">
            <v>2.9450978999589434</v>
          </cell>
          <cell r="S270">
            <v>2.9483370722299203</v>
          </cell>
          <cell r="T270">
            <v>2.9515583749678509</v>
          </cell>
          <cell r="W270">
            <v>0.44580000000000009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C271">
            <v>10.095924505703922</v>
          </cell>
          <cell r="D271">
            <v>8.9886057915952495</v>
          </cell>
          <cell r="E271">
            <v>5.6930059302902123</v>
          </cell>
          <cell r="F271">
            <v>5.9782164902703672</v>
          </cell>
          <cell r="G271">
            <v>5.8542281058963823</v>
          </cell>
          <cell r="H271">
            <v>5.6346927965851812</v>
          </cell>
          <cell r="I271">
            <v>1.4464566183765526</v>
          </cell>
          <cell r="J271">
            <v>1.2111284774047395</v>
          </cell>
          <cell r="M271">
            <v>10.929553832836113</v>
          </cell>
          <cell r="N271">
            <v>10.559815655571443</v>
          </cell>
          <cell r="O271">
            <v>7.8746265807279201</v>
          </cell>
          <cell r="P271">
            <v>7.2822496337299603</v>
          </cell>
          <cell r="Q271">
            <v>7.3973748014691418</v>
          </cell>
          <cell r="R271">
            <v>7.2194689713684141</v>
          </cell>
          <cell r="S271">
            <v>5.4422429963594547</v>
          </cell>
          <cell r="T271">
            <v>5.0024989062211294</v>
          </cell>
          <cell r="W271">
            <v>3.2253221988997658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</row>
        <row r="272">
          <cell r="C272">
            <v>7.4081799024697235</v>
          </cell>
          <cell r="D272">
            <v>7.6613620199745798</v>
          </cell>
          <cell r="E272">
            <v>4.5715821752073005</v>
          </cell>
          <cell r="F272">
            <v>4.1431640119340445</v>
          </cell>
          <cell r="G272">
            <v>3.8264757025825369</v>
          </cell>
          <cell r="H272">
            <v>3.5735483592769404</v>
          </cell>
          <cell r="I272">
            <v>3.3805538624847604</v>
          </cell>
          <cell r="J272">
            <v>3.4560925746589106</v>
          </cell>
          <cell r="M272">
            <v>6.3504443583587546</v>
          </cell>
          <cell r="N272">
            <v>7.0118770271980955</v>
          </cell>
          <cell r="O272">
            <v>5.6308600191977778</v>
          </cell>
          <cell r="P272">
            <v>5.4928805582082738</v>
          </cell>
          <cell r="Q272">
            <v>5.2850197938183374</v>
          </cell>
          <cell r="R272">
            <v>5.1459093755234653</v>
          </cell>
          <cell r="S272">
            <v>4.7995611109825855</v>
          </cell>
          <cell r="T272">
            <v>4.6545305032006237</v>
          </cell>
          <cell r="W272">
            <v>2.6092599136484833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</row>
        <row r="273">
          <cell r="C273">
            <v>8.522733394768764</v>
          </cell>
          <cell r="D273">
            <v>8.8373363221256351</v>
          </cell>
          <cell r="E273">
            <v>5.9832648635295991</v>
          </cell>
          <cell r="F273">
            <v>5.9512765838120512</v>
          </cell>
          <cell r="G273">
            <v>6.3376332441939036</v>
          </cell>
          <cell r="H273">
            <v>6.0985963217737718</v>
          </cell>
          <cell r="I273">
            <v>5.8303180525046727</v>
          </cell>
          <cell r="J273">
            <v>5.450438688156984</v>
          </cell>
          <cell r="M273">
            <v>7.3885001524701606</v>
          </cell>
          <cell r="N273">
            <v>7.6128762397347476</v>
          </cell>
          <cell r="O273">
            <v>7.124591136278676</v>
          </cell>
          <cell r="P273">
            <v>7.3540918174044121</v>
          </cell>
          <cell r="Q273">
            <v>7.2821005255557756</v>
          </cell>
          <cell r="R273">
            <v>6.6652323654806018</v>
          </cell>
          <cell r="S273">
            <v>6.425272813416175</v>
          </cell>
          <cell r="T273">
            <v>5.932548705263363</v>
          </cell>
          <cell r="W273">
            <v>2.7368126564563484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</row>
        <row r="274">
          <cell r="C274">
            <v>3.5996367254768638</v>
          </cell>
          <cell r="D274">
            <v>3.5715603581739783</v>
          </cell>
          <cell r="E274">
            <v>3.5409415834191091</v>
          </cell>
          <cell r="F274">
            <v>3.5112091837414359</v>
          </cell>
          <cell r="G274">
            <v>3.4847505952581885</v>
          </cell>
          <cell r="H274">
            <v>3.4672864303257631</v>
          </cell>
          <cell r="I274">
            <v>3.4387190662276872</v>
          </cell>
          <cell r="J274">
            <v>3.427395113208711</v>
          </cell>
          <cell r="M274">
            <v>3.4607379633146866</v>
          </cell>
          <cell r="N274">
            <v>3.4404461872529426</v>
          </cell>
          <cell r="O274">
            <v>3.4204483768806146</v>
          </cell>
          <cell r="P274">
            <v>3.3002543858807085</v>
          </cell>
          <cell r="Q274">
            <v>3.2119351321356198</v>
          </cell>
          <cell r="R274">
            <v>3.1342098265747387</v>
          </cell>
          <cell r="S274">
            <v>2.8427539640782267</v>
          </cell>
          <cell r="T274">
            <v>2.7396401578655407</v>
          </cell>
          <cell r="W274">
            <v>0.96187074683879514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</row>
        <row r="275">
          <cell r="C275">
            <v>5.1277561538051133</v>
          </cell>
          <cell r="D275">
            <v>5.0742640347632841</v>
          </cell>
          <cell r="E275">
            <v>5.1142685233953955</v>
          </cell>
          <cell r="F275">
            <v>5.0791267937515538</v>
          </cell>
          <cell r="G275">
            <v>5.0698937471299326</v>
          </cell>
          <cell r="H275">
            <v>5.0393978808662361</v>
          </cell>
          <cell r="I275">
            <v>4.9939928266082356</v>
          </cell>
          <cell r="J275">
            <v>4.990207431557832</v>
          </cell>
          <cell r="M275">
            <v>5.2146631680138062</v>
          </cell>
          <cell r="N275">
            <v>5.6972503430585464</v>
          </cell>
          <cell r="O275">
            <v>5.3147713090040281</v>
          </cell>
          <cell r="P275">
            <v>4.9439018920055906</v>
          </cell>
          <cell r="Q275">
            <v>4.8302169601288627</v>
          </cell>
          <cell r="R275">
            <v>4.8437223372810791</v>
          </cell>
          <cell r="S275">
            <v>4.1737909447296966</v>
          </cell>
          <cell r="T275">
            <v>3.6291599813594795</v>
          </cell>
          <cell r="W275">
            <v>3.1404453585885013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C276">
            <v>0.73318379564022307</v>
          </cell>
          <cell r="D276">
            <v>0.73142636048233933</v>
          </cell>
          <cell r="E276">
            <v>0.73072368027611601</v>
          </cell>
          <cell r="F276">
            <v>0.72541314880265173</v>
          </cell>
          <cell r="G276">
            <v>0.72350531553940378</v>
          </cell>
          <cell r="H276">
            <v>0.72170360368053099</v>
          </cell>
          <cell r="I276">
            <v>0.71999181644303123</v>
          </cell>
          <cell r="J276">
            <v>0.54991573479153977</v>
          </cell>
          <cell r="M276">
            <v>0.60528029262129857</v>
          </cell>
          <cell r="N276">
            <v>0.59647505476484186</v>
          </cell>
          <cell r="O276">
            <v>0.5721670623859082</v>
          </cell>
          <cell r="P276">
            <v>0.5685853300211231</v>
          </cell>
          <cell r="Q276">
            <v>0.56890930846427656</v>
          </cell>
          <cell r="R276">
            <v>0.56451853337609237</v>
          </cell>
          <cell r="S276">
            <v>0.56469815539925383</v>
          </cell>
          <cell r="T276">
            <v>0.51092075286138861</v>
          </cell>
          <cell r="W276">
            <v>0.32040022999999995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</row>
        <row r="277">
          <cell r="C277">
            <v>4.4189166591607769</v>
          </cell>
          <cell r="D277">
            <v>4.7753737486227523</v>
          </cell>
          <cell r="E277">
            <v>4.6849301421146237</v>
          </cell>
          <cell r="F277">
            <v>4.4043242420754023</v>
          </cell>
          <cell r="G277">
            <v>3.3384515090932529</v>
          </cell>
          <cell r="H277">
            <v>2.4692051643556314</v>
          </cell>
          <cell r="I277">
            <v>2.4219759611269325</v>
          </cell>
          <cell r="J277">
            <v>2.360263836056617</v>
          </cell>
          <cell r="M277">
            <v>3.6038366889674491</v>
          </cell>
          <cell r="N277">
            <v>3.6721669586104198</v>
          </cell>
          <cell r="O277">
            <v>3.5410456444074572</v>
          </cell>
          <cell r="P277">
            <v>3.3678867819708955</v>
          </cell>
          <cell r="Q277">
            <v>2.9774463004739644</v>
          </cell>
          <cell r="R277">
            <v>2.6246005422838836</v>
          </cell>
          <cell r="S277">
            <v>2.5701280460140321</v>
          </cell>
          <cell r="T277">
            <v>2.5876299289713462</v>
          </cell>
          <cell r="W277">
            <v>1.6439999999999999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W283">
            <v>5.9789900362944506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W284">
            <v>1.7231646457159637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W285">
            <v>0.89610985914890795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</row>
        <row r="286">
          <cell r="C286">
            <v>2.9147996813884549</v>
          </cell>
          <cell r="D286">
            <v>2.9176481400311571</v>
          </cell>
          <cell r="E286">
            <v>2.913646815851652</v>
          </cell>
          <cell r="F286">
            <v>2.9203124500700564</v>
          </cell>
          <cell r="G286">
            <v>2.9273240246398005</v>
          </cell>
          <cell r="H286">
            <v>2.9375746493726145</v>
          </cell>
          <cell r="I286">
            <v>0</v>
          </cell>
          <cell r="J286">
            <v>0</v>
          </cell>
          <cell r="M286">
            <v>2.9147996813884549</v>
          </cell>
          <cell r="N286">
            <v>2.9176481400311571</v>
          </cell>
          <cell r="O286">
            <v>2.913646815851652</v>
          </cell>
          <cell r="P286">
            <v>2.9203124500700564</v>
          </cell>
          <cell r="Q286">
            <v>2.9273240246398005</v>
          </cell>
          <cell r="R286">
            <v>2.9375746493726145</v>
          </cell>
          <cell r="S286">
            <v>0</v>
          </cell>
          <cell r="T286">
            <v>0</v>
          </cell>
          <cell r="W286">
            <v>5.9426000000000005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C287">
            <v>1.6219826466719789</v>
          </cell>
          <cell r="D287">
            <v>1.6221550478871298</v>
          </cell>
          <cell r="E287">
            <v>1.6192412856311909</v>
          </cell>
          <cell r="F287">
            <v>1.6229612714282609</v>
          </cell>
          <cell r="G287">
            <v>1.6265912757976633</v>
          </cell>
          <cell r="H287">
            <v>1.6309350599517223</v>
          </cell>
          <cell r="I287">
            <v>0</v>
          </cell>
          <cell r="J287">
            <v>0</v>
          </cell>
          <cell r="M287">
            <v>1.6219826466719789</v>
          </cell>
          <cell r="N287">
            <v>1.6221550478871298</v>
          </cell>
          <cell r="O287">
            <v>1.6192412856311909</v>
          </cell>
          <cell r="P287">
            <v>1.6229612714282609</v>
          </cell>
          <cell r="Q287">
            <v>1.6265912757976633</v>
          </cell>
          <cell r="R287">
            <v>1.6309350599517223</v>
          </cell>
          <cell r="S287">
            <v>0</v>
          </cell>
          <cell r="T287">
            <v>0</v>
          </cell>
          <cell r="W287">
            <v>4.1692999999999998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C288">
            <v>0.53998382083027241</v>
          </cell>
          <cell r="D288">
            <v>0.54057348120732218</v>
          </cell>
          <cell r="E288">
            <v>0.54063472347939789</v>
          </cell>
          <cell r="F288">
            <v>0.5410778717816781</v>
          </cell>
          <cell r="G288">
            <v>0.54319266658742604</v>
          </cell>
          <cell r="H288">
            <v>0.54450721776434996</v>
          </cell>
          <cell r="I288">
            <v>0</v>
          </cell>
          <cell r="J288">
            <v>0</v>
          </cell>
          <cell r="M288">
            <v>0.53998382083027241</v>
          </cell>
          <cell r="N288">
            <v>0.54057348120732218</v>
          </cell>
          <cell r="O288">
            <v>0.54063472347939789</v>
          </cell>
          <cell r="P288">
            <v>0.5410778717816781</v>
          </cell>
          <cell r="Q288">
            <v>0.54319266658742604</v>
          </cell>
          <cell r="R288">
            <v>0.54450721776434996</v>
          </cell>
          <cell r="S288">
            <v>0</v>
          </cell>
          <cell r="T288">
            <v>0</v>
          </cell>
          <cell r="W288">
            <v>1.6773000000000002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C289">
            <v>0.53990127429912649</v>
          </cell>
          <cell r="D289">
            <v>0.54037521459941984</v>
          </cell>
          <cell r="E289">
            <v>0.54053653229514287</v>
          </cell>
          <cell r="F289">
            <v>0.54087080647532182</v>
          </cell>
          <cell r="G289">
            <v>0.5433373378198656</v>
          </cell>
          <cell r="H289">
            <v>0.54466040163368223</v>
          </cell>
          <cell r="I289">
            <v>0</v>
          </cell>
          <cell r="J289">
            <v>0</v>
          </cell>
          <cell r="M289">
            <v>0.53990127429912649</v>
          </cell>
          <cell r="N289">
            <v>0.54037521459941984</v>
          </cell>
          <cell r="O289">
            <v>0.54053653229514287</v>
          </cell>
          <cell r="P289">
            <v>0.54087080647532182</v>
          </cell>
          <cell r="Q289">
            <v>0.5433373378198656</v>
          </cell>
          <cell r="R289">
            <v>0.54466040163368223</v>
          </cell>
          <cell r="S289">
            <v>0</v>
          </cell>
          <cell r="T289">
            <v>0</v>
          </cell>
          <cell r="W289">
            <v>2.1354000000000002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W290">
            <v>0.13095139209963597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W291">
            <v>0.518129946895594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W292">
            <v>1.1321719132986463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W293">
            <v>1.7351082049033955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W294">
            <v>2.0399111831110326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W295">
            <v>5.4110000000000005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W296">
            <v>3.2060000000000004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</row>
        <row r="302">
          <cell r="C302">
            <v>2.5272608987701504</v>
          </cell>
          <cell r="D302">
            <v>2.4950725228979693</v>
          </cell>
          <cell r="E302">
            <v>2.4756910636224028</v>
          </cell>
          <cell r="F302">
            <v>2.4381253055796024</v>
          </cell>
          <cell r="G302">
            <v>0.9145540540895114</v>
          </cell>
          <cell r="H302">
            <v>0.84524496382198666</v>
          </cell>
          <cell r="I302">
            <v>0</v>
          </cell>
          <cell r="J302">
            <v>0</v>
          </cell>
          <cell r="M302">
            <v>1.7385816182640321</v>
          </cell>
          <cell r="N302">
            <v>1.6053240060011253</v>
          </cell>
          <cell r="O302">
            <v>1.6870055030921141</v>
          </cell>
          <cell r="P302">
            <v>1.628683752515117</v>
          </cell>
          <cell r="Q302">
            <v>1.2925594420610609</v>
          </cell>
          <cell r="R302">
            <v>1.2725672316709395</v>
          </cell>
          <cell r="S302">
            <v>1.0491683348431167</v>
          </cell>
          <cell r="T302">
            <v>1.0174433723803606</v>
          </cell>
          <cell r="W302">
            <v>6.0105812076658015E-2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C303">
            <v>7.988722565337385</v>
          </cell>
          <cell r="D303">
            <v>6.3532666233163013</v>
          </cell>
          <cell r="E303">
            <v>2.1869590806356776</v>
          </cell>
          <cell r="F303">
            <v>2.1946352186349296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M303">
            <v>4.0666421229994354</v>
          </cell>
          <cell r="N303">
            <v>3.5782783474902766</v>
          </cell>
          <cell r="O303">
            <v>2.2696422967611549</v>
          </cell>
          <cell r="P303">
            <v>2.2370116597818002</v>
          </cell>
          <cell r="Q303">
            <v>1.5788419101752262</v>
          </cell>
          <cell r="R303">
            <v>1.3511468056229523</v>
          </cell>
          <cell r="S303">
            <v>1.1835212089642408</v>
          </cell>
          <cell r="T303">
            <v>1.1842534348514333</v>
          </cell>
          <cell r="W303">
            <v>1.0307086999671873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C304">
            <v>7.9427157503507768</v>
          </cell>
          <cell r="D304">
            <v>7.780539042201398</v>
          </cell>
          <cell r="E304">
            <v>5.7968347908234499</v>
          </cell>
          <cell r="F304">
            <v>3.609340564439254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M304">
            <v>4.5678190683902198</v>
          </cell>
          <cell r="N304">
            <v>4.4199853702975069</v>
          </cell>
          <cell r="O304">
            <v>3.7889089521586663</v>
          </cell>
          <cell r="P304">
            <v>3.1628224670042093</v>
          </cell>
          <cell r="Q304">
            <v>1.8673989206696826</v>
          </cell>
          <cell r="R304">
            <v>1.7959934030379654</v>
          </cell>
          <cell r="S304">
            <v>1.4995207662421248</v>
          </cell>
          <cell r="T304">
            <v>1.6598594974330962</v>
          </cell>
          <cell r="W304">
            <v>4.4070592480247983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C305">
            <v>3.1624524209759135E-2</v>
          </cell>
          <cell r="D305">
            <v>6.5057158073257113E-2</v>
          </cell>
          <cell r="E305">
            <v>0.1879843902721727</v>
          </cell>
          <cell r="F305">
            <v>9.6930478852190208E-2</v>
          </cell>
          <cell r="G305">
            <v>0.18954471587557314</v>
          </cell>
          <cell r="H305">
            <v>0.45722357415958031</v>
          </cell>
          <cell r="I305">
            <v>0.15831252724259748</v>
          </cell>
          <cell r="J305">
            <v>9.8632649771569603E-2</v>
          </cell>
          <cell r="M305">
            <v>3.1624524209759135E-2</v>
          </cell>
          <cell r="N305">
            <v>6.5057158073257113E-2</v>
          </cell>
          <cell r="O305">
            <v>0.1879843902721727</v>
          </cell>
          <cell r="P305">
            <v>9.6930478852190208E-2</v>
          </cell>
          <cell r="Q305">
            <v>0.18954471587557314</v>
          </cell>
          <cell r="R305">
            <v>0.45722357415958031</v>
          </cell>
          <cell r="S305">
            <v>0.15831252724259748</v>
          </cell>
          <cell r="T305">
            <v>9.8632649771569603E-2</v>
          </cell>
          <cell r="W305">
            <v>0.1273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C306">
            <v>1.4420410500197391</v>
          </cell>
          <cell r="D306">
            <v>1.8482996919339283</v>
          </cell>
          <cell r="E306">
            <v>0.98551391111875697</v>
          </cell>
          <cell r="F306">
            <v>7.8866566469960611E-2</v>
          </cell>
          <cell r="G306">
            <v>0.2486654264543412</v>
          </cell>
          <cell r="H306">
            <v>0.41250004704411253</v>
          </cell>
          <cell r="I306">
            <v>0.20114338302496684</v>
          </cell>
          <cell r="J306">
            <v>0.21912196581029147</v>
          </cell>
          <cell r="M306">
            <v>1.4420410500197391</v>
          </cell>
          <cell r="N306">
            <v>1.8482996919339283</v>
          </cell>
          <cell r="O306">
            <v>0.98551391111875697</v>
          </cell>
          <cell r="P306">
            <v>7.8866566469960611E-2</v>
          </cell>
          <cell r="Q306">
            <v>0.2486654264543412</v>
          </cell>
          <cell r="R306">
            <v>0.41250004704411253</v>
          </cell>
          <cell r="S306">
            <v>0.20114338302496684</v>
          </cell>
          <cell r="T306">
            <v>0.21912196581029147</v>
          </cell>
          <cell r="W306">
            <v>1.0087999999999999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C307">
            <v>4.0128979460732124</v>
          </cell>
          <cell r="D307">
            <v>2.3459785873211647</v>
          </cell>
          <cell r="E307">
            <v>1.2252162231280015</v>
          </cell>
          <cell r="F307">
            <v>6.571841651014966E-2</v>
          </cell>
          <cell r="G307">
            <v>0.19000331719917318</v>
          </cell>
          <cell r="H307">
            <v>6.6126991201955046E-2</v>
          </cell>
          <cell r="I307">
            <v>0.15855316966472216</v>
          </cell>
          <cell r="J307">
            <v>0.32920009470616773</v>
          </cell>
          <cell r="M307">
            <v>4.0128979460732124</v>
          </cell>
          <cell r="N307">
            <v>2.3459785873211647</v>
          </cell>
          <cell r="O307">
            <v>1.2252162231280015</v>
          </cell>
          <cell r="P307">
            <v>6.571841651014966E-2</v>
          </cell>
          <cell r="Q307">
            <v>0.19000331719917318</v>
          </cell>
          <cell r="R307">
            <v>6.6126991201955046E-2</v>
          </cell>
          <cell r="S307">
            <v>0.15855316966472216</v>
          </cell>
          <cell r="T307">
            <v>0.32920009470616773</v>
          </cell>
          <cell r="W307">
            <v>7.8700000000000006E-2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C308">
            <v>0.14113782806930703</v>
          </cell>
          <cell r="D308">
            <v>6.3962780503604807E-2</v>
          </cell>
          <cell r="E308">
            <v>6.3396259960541462E-2</v>
          </cell>
          <cell r="F308">
            <v>9.8370877927699163E-2</v>
          </cell>
          <cell r="G308">
            <v>8.1044014674811884E-2</v>
          </cell>
          <cell r="H308">
            <v>0.51783211858081302</v>
          </cell>
          <cell r="I308">
            <v>0.15837545081865992</v>
          </cell>
          <cell r="J308">
            <v>0.15815736404606873</v>
          </cell>
          <cell r="M308">
            <v>0.14113782806930703</v>
          </cell>
          <cell r="N308">
            <v>6.3962780503604807E-2</v>
          </cell>
          <cell r="O308">
            <v>6.3396259960541462E-2</v>
          </cell>
          <cell r="P308">
            <v>9.8370877927699163E-2</v>
          </cell>
          <cell r="Q308">
            <v>8.1044014674811884E-2</v>
          </cell>
          <cell r="R308">
            <v>0.51783211858081302</v>
          </cell>
          <cell r="S308">
            <v>0.15837545081865992</v>
          </cell>
          <cell r="T308">
            <v>0.15815736404606873</v>
          </cell>
          <cell r="W308">
            <v>0.4501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</row>
        <row r="309">
          <cell r="C309">
            <v>0.49740394087289658</v>
          </cell>
          <cell r="D309">
            <v>0.5020103118313004</v>
          </cell>
          <cell r="E309">
            <v>0.50667630957628329</v>
          </cell>
          <cell r="F309">
            <v>0.51140261839913126</v>
          </cell>
          <cell r="G309">
            <v>0.51618993123503842</v>
          </cell>
          <cell r="H309">
            <v>0.52103894976829046</v>
          </cell>
          <cell r="I309">
            <v>0.52595038453877052</v>
          </cell>
          <cell r="J309">
            <v>0.53092495504980264</v>
          </cell>
          <cell r="M309">
            <v>0.60913694626885739</v>
          </cell>
          <cell r="N309">
            <v>0.60493010152615756</v>
          </cell>
          <cell r="O309">
            <v>0.49874795723914045</v>
          </cell>
          <cell r="P309">
            <v>0.46165224416994644</v>
          </cell>
          <cell r="Q309">
            <v>0.47127657929335359</v>
          </cell>
          <cell r="R309">
            <v>0.46539361960543829</v>
          </cell>
          <cell r="S309">
            <v>0.42450957355670149</v>
          </cell>
          <cell r="T309">
            <v>0.40378436015786173</v>
          </cell>
          <cell r="W309">
            <v>0.13514456965132821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C310">
            <v>0.62175364071479955</v>
          </cell>
          <cell r="D310">
            <v>0.627511592509159</v>
          </cell>
          <cell r="E310">
            <v>0.63334407763265643</v>
          </cell>
          <cell r="F310">
            <v>0.63925195144763092</v>
          </cell>
          <cell r="G310">
            <v>0.4985915075262895</v>
          </cell>
          <cell r="H310">
            <v>0.50327520884284271</v>
          </cell>
          <cell r="I310">
            <v>0.32871831037892335</v>
          </cell>
          <cell r="J310">
            <v>0.33182741051710712</v>
          </cell>
          <cell r="M310">
            <v>0.54466488508132171</v>
          </cell>
          <cell r="N310">
            <v>0.5978585172250177</v>
          </cell>
          <cell r="O310">
            <v>0.5466596082270031</v>
          </cell>
          <cell r="P310">
            <v>0.54546510727159669</v>
          </cell>
          <cell r="Q310">
            <v>0.49916513703147847</v>
          </cell>
          <cell r="R310">
            <v>0.49377062637729285</v>
          </cell>
          <cell r="S310">
            <v>0.42433816681077985</v>
          </cell>
          <cell r="T310">
            <v>0.41093258179752917</v>
          </cell>
          <cell r="W310">
            <v>0.1244603337652704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C311">
            <v>0.50870758664952986</v>
          </cell>
          <cell r="D311">
            <v>1.083883756514034</v>
          </cell>
          <cell r="E311">
            <v>1.0939580498991022</v>
          </cell>
          <cell r="F311">
            <v>1.1041625601265241</v>
          </cell>
          <cell r="G311">
            <v>1.114498783303419</v>
          </cell>
          <cell r="H311">
            <v>1.1249682344269525</v>
          </cell>
          <cell r="I311">
            <v>1.135572447614291</v>
          </cell>
          <cell r="J311">
            <v>1.1463129763354489</v>
          </cell>
          <cell r="M311">
            <v>0.83482659681627003</v>
          </cell>
          <cell r="N311">
            <v>0.99823381865324867</v>
          </cell>
          <cell r="O311">
            <v>1.0310664751772498</v>
          </cell>
          <cell r="P311">
            <v>1.0655824312158848</v>
          </cell>
          <cell r="Q311">
            <v>1.0454772389323552</v>
          </cell>
          <cell r="R311">
            <v>0.9731132964290149</v>
          </cell>
          <cell r="S311">
            <v>0.95249508218917489</v>
          </cell>
          <cell r="T311">
            <v>0.90164645723630288</v>
          </cell>
          <cell r="W311">
            <v>-8.9572145091956559E-3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C312">
            <v>0.34012036432251924</v>
          </cell>
          <cell r="D312">
            <v>0.32108526133549842</v>
          </cell>
          <cell r="E312">
            <v>0.1932789216924066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M312">
            <v>0.16780228819399529</v>
          </cell>
          <cell r="N312">
            <v>0.16261450710195774</v>
          </cell>
          <cell r="O312">
            <v>0.13026396272371388</v>
          </cell>
          <cell r="P312">
            <v>7.8299526817373261E-2</v>
          </cell>
          <cell r="Q312">
            <v>7.5658635769812896E-2</v>
          </cell>
          <cell r="R312">
            <v>7.3287486425569343E-2</v>
          </cell>
          <cell r="S312">
            <v>6.40977676933802E-2</v>
          </cell>
          <cell r="T312">
            <v>6.0856383797033752E-2</v>
          </cell>
          <cell r="W312">
            <v>0.52154120999999998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C313">
            <v>0.34014778103683818</v>
          </cell>
          <cell r="D313">
            <v>0.32105764181267837</v>
          </cell>
          <cell r="E313">
            <v>0.19325316809570273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M313">
            <v>0.1629819244899578</v>
          </cell>
          <cell r="N313">
            <v>0.16803911752376985</v>
          </cell>
          <cell r="O313">
            <v>0.12830920337516522</v>
          </cell>
          <cell r="P313">
            <v>7.2819555286417648E-2</v>
          </cell>
          <cell r="Q313">
            <v>7.0612115364066252E-2</v>
          </cell>
          <cell r="R313">
            <v>7.1030890290303725E-2</v>
          </cell>
          <cell r="S313">
            <v>5.7978102252161746E-2</v>
          </cell>
          <cell r="T313">
            <v>4.720249618431839E-2</v>
          </cell>
          <cell r="W313">
            <v>0.46237989661759982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</row>
        <row r="314">
          <cell r="C314">
            <v>0.10469816440586757</v>
          </cell>
          <cell r="D314">
            <v>0.10444720381974049</v>
          </cell>
          <cell r="E314">
            <v>0.10434686154786624</v>
          </cell>
          <cell r="F314">
            <v>0.1035885211418214</v>
          </cell>
          <cell r="G314">
            <v>0.10331608380504136</v>
          </cell>
          <cell r="H314">
            <v>0.10305880053509735</v>
          </cell>
          <cell r="I314">
            <v>0.102814358442016</v>
          </cell>
          <cell r="J314">
            <v>0.10259302909577558</v>
          </cell>
          <cell r="M314">
            <v>9.033975638144276E-2</v>
          </cell>
          <cell r="N314">
            <v>8.9004934842937103E-2</v>
          </cell>
          <cell r="O314">
            <v>8.5310386934911789E-2</v>
          </cell>
          <cell r="P314">
            <v>8.4778052673139842E-2</v>
          </cell>
          <cell r="Q314">
            <v>8.4831730510271347E-2</v>
          </cell>
          <cell r="R314">
            <v>8.4168256607551339E-2</v>
          </cell>
          <cell r="S314">
            <v>8.4199530518722907E-2</v>
          </cell>
          <cell r="T314">
            <v>8.2432294592562613E-2</v>
          </cell>
          <cell r="W314">
            <v>0.77110000000000001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C315">
            <v>5.1784672351334224</v>
          </cell>
          <cell r="D315">
            <v>4.5170617013251961</v>
          </cell>
          <cell r="E315">
            <v>4.3800783382105877</v>
          </cell>
          <cell r="F315">
            <v>4.2160731724778051</v>
          </cell>
          <cell r="G315">
            <v>0.8343434990850408</v>
          </cell>
          <cell r="H315">
            <v>0.83224877142129017</v>
          </cell>
          <cell r="I315">
            <v>0.83029055254605943</v>
          </cell>
          <cell r="J315">
            <v>0.82849347778185234</v>
          </cell>
          <cell r="M315">
            <v>3.499928278123587</v>
          </cell>
          <cell r="N315">
            <v>3.3162362674118575</v>
          </cell>
          <cell r="O315">
            <v>3.1862365404632529</v>
          </cell>
          <cell r="P315">
            <v>3.054337450227349</v>
          </cell>
          <cell r="Q315">
            <v>2.0995069653416758</v>
          </cell>
          <cell r="R315">
            <v>1.9793825615200058</v>
          </cell>
          <cell r="S315">
            <v>1.9412435483504416</v>
          </cell>
          <cell r="T315">
            <v>1.9698529403300442</v>
          </cell>
          <cell r="W315">
            <v>1.1559999999999999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</row>
        <row r="323">
          <cell r="C323">
            <v>1.0327905881927133</v>
          </cell>
          <cell r="D323">
            <v>0</v>
          </cell>
          <cell r="E323">
            <v>0.53601491765884313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M323">
            <v>1.0116122676210642</v>
          </cell>
          <cell r="N323">
            <v>0</v>
          </cell>
          <cell r="O323">
            <v>0.51719495870717602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</row>
        <row r="328">
          <cell r="C328">
            <v>0</v>
          </cell>
          <cell r="D328">
            <v>0.59216789219257149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M328">
            <v>0</v>
          </cell>
          <cell r="N328">
            <v>0.57289930144321932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W328">
            <v>5.9616866350344154E-2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29">
          <cell r="C329">
            <v>0.58673424886531722</v>
          </cell>
          <cell r="D329">
            <v>0.59216789219257149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M329">
            <v>0.57553702910603255</v>
          </cell>
          <cell r="N329">
            <v>0.57689543993784609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C330">
            <v>5.3339477169574281E-2</v>
          </cell>
          <cell r="D330">
            <v>0.53833444744779224</v>
          </cell>
          <cell r="E330">
            <v>0.73350638697059189</v>
          </cell>
          <cell r="F330">
            <v>0.74034858117393554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M330">
            <v>5.0967753079735098E-2</v>
          </cell>
          <cell r="N330">
            <v>0.51091244973536332</v>
          </cell>
          <cell r="O330">
            <v>0.69142052787175867</v>
          </cell>
          <cell r="P330">
            <v>0.69313107642259442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W330">
            <v>0.13021715887365112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</row>
        <row r="332">
          <cell r="C332">
            <v>0.26649392003954792</v>
          </cell>
          <cell r="D332">
            <v>0.26749368533878642</v>
          </cell>
          <cell r="E332">
            <v>0.26837186525172535</v>
          </cell>
          <cell r="F332">
            <v>0.26859369273151856</v>
          </cell>
          <cell r="G332">
            <v>0.27012611686514926</v>
          </cell>
          <cell r="H332">
            <v>0.27168179642341</v>
          </cell>
          <cell r="I332">
            <v>0.27326086224115081</v>
          </cell>
          <cell r="J332">
            <v>0.27486344837507004</v>
          </cell>
          <cell r="M332">
            <v>0.2481124417709018</v>
          </cell>
          <cell r="N332">
            <v>0.24654749347810126</v>
          </cell>
          <cell r="O332">
            <v>0.24497029773490195</v>
          </cell>
          <cell r="P332">
            <v>0.24324698129063055</v>
          </cell>
          <cell r="Q332">
            <v>0.24186910174296072</v>
          </cell>
          <cell r="R332">
            <v>0.24051464590725918</v>
          </cell>
          <cell r="S332">
            <v>0.23918347039368032</v>
          </cell>
          <cell r="T332">
            <v>0.23787543437882619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</row>
        <row r="334"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</row>
        <row r="340">
          <cell r="C340">
            <v>2.0123359568856047</v>
          </cell>
          <cell r="D340">
            <v>2.0116003438820345</v>
          </cell>
          <cell r="E340">
            <v>2.0111442279357727</v>
          </cell>
          <cell r="F340">
            <v>2.0107278529580679</v>
          </cell>
          <cell r="G340">
            <v>2.0106558292520309</v>
          </cell>
          <cell r="H340">
            <v>2.0329124581930311</v>
          </cell>
          <cell r="I340">
            <v>2.0375481043901855</v>
          </cell>
          <cell r="J340">
            <v>2.042219122423313</v>
          </cell>
          <cell r="M340">
            <v>2.0165587541412884</v>
          </cell>
          <cell r="N340">
            <v>1.8451526662970483</v>
          </cell>
          <cell r="O340">
            <v>1.9633619101790423</v>
          </cell>
          <cell r="P340">
            <v>1.8963468662389305</v>
          </cell>
          <cell r="Q340">
            <v>1.9575486435179434</v>
          </cell>
          <cell r="R340">
            <v>1.959468566370056</v>
          </cell>
          <cell r="S340">
            <v>1.9440979173579991</v>
          </cell>
          <cell r="T340">
            <v>1.9018825962829422</v>
          </cell>
          <cell r="W340">
            <v>0.47221078246103804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C341">
            <v>0.50903080647367749</v>
          </cell>
          <cell r="D341">
            <v>0.39464115515202397</v>
          </cell>
          <cell r="E341">
            <v>0.39462477004668473</v>
          </cell>
          <cell r="F341">
            <v>0.39581007872642576</v>
          </cell>
          <cell r="G341">
            <v>0.39778874880088494</v>
          </cell>
          <cell r="H341">
            <v>0.40106539197951518</v>
          </cell>
          <cell r="I341">
            <v>0.40727330493231184</v>
          </cell>
          <cell r="J341">
            <v>0.36222726765509156</v>
          </cell>
          <cell r="M341">
            <v>0.50606163405661697</v>
          </cell>
          <cell r="N341">
            <v>0.46291220692282398</v>
          </cell>
          <cell r="O341">
            <v>0.41402434894602885</v>
          </cell>
          <cell r="P341">
            <v>0.4079965422595434</v>
          </cell>
          <cell r="Q341">
            <v>0.38844581296415798</v>
          </cell>
          <cell r="R341">
            <v>0.34758659425501848</v>
          </cell>
          <cell r="S341">
            <v>0.31845559735490808</v>
          </cell>
          <cell r="T341">
            <v>0.30732811809509381</v>
          </cell>
          <cell r="W341">
            <v>0.10419597650898713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</row>
        <row r="342">
          <cell r="C342">
            <v>0.70466799766508326</v>
          </cell>
          <cell r="D342">
            <v>0.55543062663820608</v>
          </cell>
          <cell r="E342">
            <v>0.55756964154317701</v>
          </cell>
          <cell r="F342">
            <v>0.55950270382799949</v>
          </cell>
          <cell r="G342">
            <v>0.56196733736399829</v>
          </cell>
          <cell r="H342">
            <v>0.56437206283269015</v>
          </cell>
          <cell r="I342">
            <v>0.56941266611154928</v>
          </cell>
          <cell r="J342">
            <v>0.71817835261434171</v>
          </cell>
          <cell r="M342">
            <v>0.71270365134682345</v>
          </cell>
          <cell r="N342">
            <v>0.65310087852889775</v>
          </cell>
          <cell r="O342">
            <v>0.62555306683901801</v>
          </cell>
          <cell r="P342">
            <v>0.60957686959046831</v>
          </cell>
          <cell r="Q342">
            <v>0.52851413908068889</v>
          </cell>
          <cell r="R342">
            <v>0.51427814065948896</v>
          </cell>
          <cell r="S342">
            <v>0.45393495940674</v>
          </cell>
          <cell r="T342">
            <v>0.52444277814883289</v>
          </cell>
          <cell r="W342">
            <v>0.35654662549247534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</row>
        <row r="347"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W347">
            <v>8.052871218008562E-4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C348">
            <v>2.1272675076204455</v>
          </cell>
          <cell r="D348">
            <v>2.1469677601971795</v>
          </cell>
          <cell r="E348">
            <v>2.1669230210584298</v>
          </cell>
          <cell r="F348">
            <v>2.1871362167403539</v>
          </cell>
          <cell r="G348">
            <v>2.2076103107468628</v>
          </cell>
          <cell r="H348">
            <v>2.2283483039994585</v>
          </cell>
          <cell r="I348">
            <v>2.2493532352927335</v>
          </cell>
          <cell r="J348">
            <v>2.2706281817555909</v>
          </cell>
          <cell r="M348">
            <v>2.1643923172813837</v>
          </cell>
          <cell r="N348">
            <v>2.3863954832749714</v>
          </cell>
          <cell r="O348">
            <v>2.1705191211716777</v>
          </cell>
          <cell r="P348">
            <v>2.1643671819382386</v>
          </cell>
          <cell r="Q348">
            <v>2.1227815397889653</v>
          </cell>
          <cell r="R348">
            <v>2.1004279073919188</v>
          </cell>
          <cell r="S348">
            <v>1.9974917361630575</v>
          </cell>
          <cell r="T348">
            <v>1.9433217419720621</v>
          </cell>
          <cell r="W348">
            <v>1.1744715341385712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</row>
        <row r="349">
          <cell r="C349">
            <v>1.025659198667014</v>
          </cell>
          <cell r="D349">
            <v>1.3620343914057056</v>
          </cell>
          <cell r="E349">
            <v>1.3746939907189244</v>
          </cell>
          <cell r="F349">
            <v>1.3875172236474271</v>
          </cell>
          <cell r="G349">
            <v>1.4005059702353952</v>
          </cell>
          <cell r="H349">
            <v>1.413662134264696</v>
          </cell>
          <cell r="I349">
            <v>1.4269876435438511</v>
          </cell>
          <cell r="J349">
            <v>1.473278507432463</v>
          </cell>
          <cell r="M349">
            <v>1.1459516600655972</v>
          </cell>
          <cell r="N349">
            <v>1.2546998119455994</v>
          </cell>
          <cell r="O349">
            <v>1.2959704219436776</v>
          </cell>
          <cell r="P349">
            <v>1.3393569766167135</v>
          </cell>
          <cell r="Q349">
            <v>1.3140830991051169</v>
          </cell>
          <cell r="R349">
            <v>1.2231183944009254</v>
          </cell>
          <cell r="S349">
            <v>1.1971996057362544</v>
          </cell>
          <cell r="T349">
            <v>1.1414787861706532</v>
          </cell>
          <cell r="W349">
            <v>2.7846940714935434E-2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</row>
        <row r="350">
          <cell r="C350">
            <v>11.31039645188647</v>
          </cell>
          <cell r="D350">
            <v>11.344230300629622</v>
          </cell>
          <cell r="E350">
            <v>11.386967299449747</v>
          </cell>
          <cell r="F350">
            <v>11.395756211526587</v>
          </cell>
          <cell r="G350">
            <v>11.461202692838869</v>
          </cell>
          <cell r="H350">
            <v>11.526768349484652</v>
          </cell>
          <cell r="I350">
            <v>11.571582889133071</v>
          </cell>
          <cell r="J350">
            <v>11.650599841281947</v>
          </cell>
          <cell r="M350">
            <v>11.744315868833878</v>
          </cell>
          <cell r="N350">
            <v>11.706559306119525</v>
          </cell>
          <cell r="O350">
            <v>11.67426525281255</v>
          </cell>
          <cell r="P350">
            <v>11.283832979792065</v>
          </cell>
          <cell r="Q350">
            <v>11.015702001452777</v>
          </cell>
          <cell r="R350">
            <v>10.776659008581255</v>
          </cell>
          <cell r="S350">
            <v>9.7978911088638831</v>
          </cell>
          <cell r="T350">
            <v>9.4684640625001393</v>
          </cell>
          <cell r="W350">
            <v>9.5041475999471867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</row>
        <row r="351">
          <cell r="C351">
            <v>5.4483436594067456</v>
          </cell>
          <cell r="D351">
            <v>5.4564948822345061</v>
          </cell>
          <cell r="E351">
            <v>5.4560803005547918</v>
          </cell>
          <cell r="F351">
            <v>5.4902680720391306</v>
          </cell>
          <cell r="G351">
            <v>5.5197719866826667</v>
          </cell>
          <cell r="H351">
            <v>5.5362076282054655</v>
          </cell>
          <cell r="I351">
            <v>5.5596055609674178</v>
          </cell>
          <cell r="J351">
            <v>5.6138877567923089</v>
          </cell>
          <cell r="M351">
            <v>5.317907671628002</v>
          </cell>
          <cell r="N351">
            <v>5.8188185495435132</v>
          </cell>
          <cell r="O351">
            <v>5.4239296382622673</v>
          </cell>
          <cell r="P351">
            <v>5.0682660093201877</v>
          </cell>
          <cell r="Q351">
            <v>4.9636111816636648</v>
          </cell>
          <cell r="R351">
            <v>4.9889735323653674</v>
          </cell>
          <cell r="S351">
            <v>4.332374921817669</v>
          </cell>
          <cell r="T351">
            <v>3.799067694343488</v>
          </cell>
          <cell r="W351">
            <v>5.4774671233726435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</row>
        <row r="352">
          <cell r="C352">
            <v>0.3664435754205364</v>
          </cell>
          <cell r="D352">
            <v>0.36556521336909159</v>
          </cell>
          <cell r="E352">
            <v>0.36521401541753173</v>
          </cell>
          <cell r="F352">
            <v>0.36255982399637476</v>
          </cell>
          <cell r="G352">
            <v>0.36160629331764471</v>
          </cell>
          <cell r="H352">
            <v>0.36070580187284057</v>
          </cell>
          <cell r="I352">
            <v>0.35985025454705594</v>
          </cell>
          <cell r="J352">
            <v>0.35907560183521436</v>
          </cell>
          <cell r="M352">
            <v>0.35861764466245477</v>
          </cell>
          <cell r="N352">
            <v>0.35310462035136869</v>
          </cell>
          <cell r="O352">
            <v>0.33774731366470617</v>
          </cell>
          <cell r="P352">
            <v>0.33565750487935009</v>
          </cell>
          <cell r="Q352">
            <v>0.33592590765040864</v>
          </cell>
          <cell r="R352">
            <v>0.33320756602844326</v>
          </cell>
          <cell r="S352">
            <v>0.33337811284313823</v>
          </cell>
          <cell r="T352">
            <v>0.32606081089672528</v>
          </cell>
          <cell r="W352">
            <v>0.25700000000000006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</row>
        <row r="353">
          <cell r="C353">
            <v>1.0216319423278017</v>
          </cell>
          <cell r="D353">
            <v>1.0191091136483441</v>
          </cell>
          <cell r="E353">
            <v>1.0182136069497894</v>
          </cell>
          <cell r="F353">
            <v>1.010783657628447</v>
          </cell>
          <cell r="G353">
            <v>1.0081329177266043</v>
          </cell>
          <cell r="H353">
            <v>1.0056018691670898</v>
          </cell>
          <cell r="I353">
            <v>1.0032357634679401</v>
          </cell>
          <cell r="J353">
            <v>1.0010643673614208</v>
          </cell>
          <cell r="M353">
            <v>1.0777468410061795</v>
          </cell>
          <cell r="N353">
            <v>1.0702770951616583</v>
          </cell>
          <cell r="O353">
            <v>1.0343475405135687</v>
          </cell>
          <cell r="P353">
            <v>0.99859516220424416</v>
          </cell>
          <cell r="Q353">
            <v>0.957139019219439</v>
          </cell>
          <cell r="R353">
            <v>0.91190832969958069</v>
          </cell>
          <cell r="S353">
            <v>0.89727769224663556</v>
          </cell>
          <cell r="T353">
            <v>0.90757053064479232</v>
          </cell>
          <cell r="W353">
            <v>0.46300000000000002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</row>
        <row r="359">
          <cell r="C359">
            <v>3.5226658969162288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M359">
            <v>1.4717371723011581</v>
          </cell>
          <cell r="N359">
            <v>0.52420178256799765</v>
          </cell>
          <cell r="O359">
            <v>0.57041161778536731</v>
          </cell>
          <cell r="P359">
            <v>0.54428029207216655</v>
          </cell>
          <cell r="Q359">
            <v>0.56818899595929495</v>
          </cell>
          <cell r="R359">
            <v>0.56676578084484042</v>
          </cell>
          <cell r="S359">
            <v>0.56031034522987211</v>
          </cell>
          <cell r="T359">
            <v>0.54336756867098035</v>
          </cell>
          <cell r="W359">
            <v>6.5278543211533622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W360">
            <v>1.3876659432547744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W361">
            <v>1.1894352997872975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W362">
            <v>4.9958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W363">
            <v>4.7130000000000001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W364">
            <v>3.3134000000000006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</row>
        <row r="365">
          <cell r="C365">
            <v>5.6378781552569386</v>
          </cell>
          <cell r="D365">
            <v>5.6386499433608845</v>
          </cell>
          <cell r="E365">
            <v>5.6163525249604591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M365">
            <v>5.6378781552569386</v>
          </cell>
          <cell r="N365">
            <v>5.6386499433608845</v>
          </cell>
          <cell r="O365">
            <v>5.6163525249604591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W365">
            <v>11.662299999999998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</row>
        <row r="367">
          <cell r="C367">
            <v>3.9748591227232435</v>
          </cell>
          <cell r="D367">
            <v>3.8942642578030577</v>
          </cell>
          <cell r="E367">
            <v>3.8143551771854014</v>
          </cell>
          <cell r="F367">
            <v>3.7351619710452351</v>
          </cell>
          <cell r="G367">
            <v>3.6651329954978582</v>
          </cell>
          <cell r="H367">
            <v>3.5974932778493445</v>
          </cell>
          <cell r="I367">
            <v>3.534466001107774</v>
          </cell>
          <cell r="J367">
            <v>3.4700409160744146</v>
          </cell>
          <cell r="M367">
            <v>3.2225262504946706</v>
          </cell>
          <cell r="N367">
            <v>3.4987351502806248</v>
          </cell>
          <cell r="O367">
            <v>3.1772301048604468</v>
          </cell>
          <cell r="P367">
            <v>3.1421342785055435</v>
          </cell>
          <cell r="Q367">
            <v>3.0608659504345459</v>
          </cell>
          <cell r="R367">
            <v>3.0063606364134388</v>
          </cell>
          <cell r="S367">
            <v>2.8429050824085951</v>
          </cell>
          <cell r="T367">
            <v>2.7455840860799672</v>
          </cell>
          <cell r="W367">
            <v>2.7794586924105911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C368">
            <v>6.6039401050001612</v>
          </cell>
          <cell r="D368">
            <v>6.4815738199611239</v>
          </cell>
          <cell r="E368">
            <v>6.3541516758123642</v>
          </cell>
          <cell r="F368">
            <v>6.403580297534238</v>
          </cell>
          <cell r="G368">
            <v>6.1283107776586441</v>
          </cell>
          <cell r="H368">
            <v>6.0165591473105984</v>
          </cell>
          <cell r="I368">
            <v>5.9074144438459744</v>
          </cell>
          <cell r="J368">
            <v>5.8021058645651316</v>
          </cell>
          <cell r="M368">
            <v>4.9748982340005528</v>
          </cell>
          <cell r="N368">
            <v>5.0364320546438499</v>
          </cell>
          <cell r="O368">
            <v>5.1469653042352075</v>
          </cell>
          <cell r="P368">
            <v>5.3094649885905962</v>
          </cell>
          <cell r="Q368">
            <v>5.1340735630972363</v>
          </cell>
          <cell r="R368">
            <v>4.7539397160299899</v>
          </cell>
          <cell r="S368">
            <v>4.6173550755661479</v>
          </cell>
          <cell r="T368">
            <v>4.339573627357229</v>
          </cell>
          <cell r="W368">
            <v>14.324384157027199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</row>
        <row r="369">
          <cell r="C369">
            <v>8.8360686376293849</v>
          </cell>
          <cell r="D369">
            <v>8.8650488116339847</v>
          </cell>
          <cell r="E369">
            <v>8.8843020255071643</v>
          </cell>
          <cell r="F369">
            <v>8.8807745785604588</v>
          </cell>
          <cell r="G369">
            <v>8.9243852613594878</v>
          </cell>
          <cell r="H369">
            <v>8.9667219694147278</v>
          </cell>
          <cell r="I369">
            <v>0</v>
          </cell>
          <cell r="J369">
            <v>0</v>
          </cell>
          <cell r="M369">
            <v>8.3711491592315603</v>
          </cell>
          <cell r="N369">
            <v>8.3464560923713353</v>
          </cell>
          <cell r="O369">
            <v>8.3215681074013386</v>
          </cell>
          <cell r="P369">
            <v>8.0493492862573692</v>
          </cell>
          <cell r="Q369">
            <v>7.8636458524951101</v>
          </cell>
          <cell r="R369">
            <v>7.6977053538317293</v>
          </cell>
          <cell r="S369">
            <v>4.7718789544720011</v>
          </cell>
          <cell r="T369">
            <v>4.5305680296932973</v>
          </cell>
          <cell r="W369">
            <v>9.4072355961810334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</row>
        <row r="370">
          <cell r="C370">
            <v>11.304225392906902</v>
          </cell>
          <cell r="D370">
            <v>11.317636596970402</v>
          </cell>
          <cell r="E370">
            <v>11.333239960177824</v>
          </cell>
          <cell r="F370">
            <v>11.323637747313199</v>
          </cell>
          <cell r="G370">
            <v>11.371140764993308</v>
          </cell>
          <cell r="H370">
            <v>11.409884843910138</v>
          </cell>
          <cell r="I370">
            <v>0</v>
          </cell>
          <cell r="J370">
            <v>0</v>
          </cell>
          <cell r="M370">
            <v>9.2890752151065943</v>
          </cell>
          <cell r="N370">
            <v>10.107486498557687</v>
          </cell>
          <cell r="O370">
            <v>9.4663874433816311</v>
          </cell>
          <cell r="P370">
            <v>8.8689399083055456</v>
          </cell>
          <cell r="Q370">
            <v>8.6977798083772679</v>
          </cell>
          <cell r="R370">
            <v>8.7421896842927289</v>
          </cell>
          <cell r="S370">
            <v>4.8074112331508863</v>
          </cell>
          <cell r="T370">
            <v>3.913922697957799</v>
          </cell>
          <cell r="W370">
            <v>3.2069338401793193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</row>
        <row r="371">
          <cell r="C371">
            <v>1.3760081510865869</v>
          </cell>
          <cell r="D371">
            <v>1.3727098715601793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M371">
            <v>0.60516792641653061</v>
          </cell>
          <cell r="N371">
            <v>0.59916571837515831</v>
          </cell>
          <cell r="O371">
            <v>0.24105276887395888</v>
          </cell>
          <cell r="P371">
            <v>0.23965770787975507</v>
          </cell>
          <cell r="Q371">
            <v>0.24015340721912845</v>
          </cell>
          <cell r="R371">
            <v>0.23771472845436947</v>
          </cell>
          <cell r="S371">
            <v>0.23809075248565653</v>
          </cell>
          <cell r="T371">
            <v>0.23112294570278386</v>
          </cell>
          <cell r="W371">
            <v>1.2765000000000002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W372">
            <v>8.636000000000001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</row>
        <row r="378"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W378">
            <v>0.14175977635073103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</row>
        <row r="379"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</row>
        <row r="381"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W381">
            <v>8.249999999999999E-2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</row>
        <row r="382"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W382">
            <v>0.20609999999999998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</row>
        <row r="383"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W383">
            <v>7.9900000000000013E-2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W384">
            <v>5.1900000000000009E-2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</row>
        <row r="385"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W386">
            <v>2.632895693177684E-2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W387">
            <v>4.421267999999999E-2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</row>
        <row r="390">
          <cell r="C390">
            <v>3.2246471316686001</v>
          </cell>
          <cell r="D390">
            <v>5.0611275546985608</v>
          </cell>
          <cell r="E390">
            <v>5.0276757477225997</v>
          </cell>
          <cell r="F390">
            <v>4.1314564057331298</v>
          </cell>
          <cell r="G390">
            <v>3.470244615650627</v>
          </cell>
          <cell r="H390">
            <v>2.8138090492359025</v>
          </cell>
          <cell r="I390">
            <v>2.1620840823895504</v>
          </cell>
          <cell r="J390">
            <v>1.7401283938597361</v>
          </cell>
          <cell r="M390">
            <v>3.2138437393226487</v>
          </cell>
          <cell r="N390">
            <v>3.4394919659465333</v>
          </cell>
          <cell r="O390">
            <v>3.1018569514389438</v>
          </cell>
          <cell r="P390">
            <v>2.9304833042109091</v>
          </cell>
          <cell r="Q390">
            <v>2.5765916127960184</v>
          </cell>
          <cell r="R390">
            <v>2.3162017858486275</v>
          </cell>
          <cell r="S390">
            <v>1.9646319675138173</v>
          </cell>
          <cell r="T390">
            <v>1.7604382001469205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W391">
            <v>0.55300000000000005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</row>
        <row r="397">
          <cell r="C397">
            <v>3.5299924587558595</v>
          </cell>
          <cell r="D397">
            <v>3.5321639723133869</v>
          </cell>
          <cell r="E397">
            <v>3.5295023634646676</v>
          </cell>
          <cell r="F397">
            <v>3.527166133052404</v>
          </cell>
          <cell r="G397">
            <v>0.87200041079364199</v>
          </cell>
          <cell r="H397">
            <v>0.8806181993490998</v>
          </cell>
          <cell r="I397">
            <v>0.68253535268756527</v>
          </cell>
          <cell r="J397">
            <v>0.683207404667316</v>
          </cell>
          <cell r="M397">
            <v>2.2256301009212542</v>
          </cell>
          <cell r="N397">
            <v>2.0742219866609051</v>
          </cell>
          <cell r="O397">
            <v>2.1785624796172947</v>
          </cell>
          <cell r="P397">
            <v>2.1185983520453862</v>
          </cell>
          <cell r="Q397">
            <v>1.5091363697935627</v>
          </cell>
          <cell r="R397">
            <v>1.5080567440038446</v>
          </cell>
          <cell r="S397">
            <v>1.4438668868575442</v>
          </cell>
          <cell r="T397">
            <v>1.4055346236485373</v>
          </cell>
          <cell r="W397">
            <v>2.4203843521593353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C398">
            <v>0.17737306538159059</v>
          </cell>
          <cell r="D398">
            <v>0.15441460670158658</v>
          </cell>
          <cell r="E398">
            <v>0.11734666580221265</v>
          </cell>
          <cell r="F398">
            <v>0.11776044925486027</v>
          </cell>
          <cell r="G398">
            <v>0.11822458598177124</v>
          </cell>
          <cell r="H398">
            <v>0.11901122168371649</v>
          </cell>
          <cell r="I398">
            <v>0.12038930288202437</v>
          </cell>
          <cell r="J398">
            <v>0.12087252658268401</v>
          </cell>
          <cell r="M398">
            <v>0.36071060120398651</v>
          </cell>
          <cell r="N398">
            <v>0.34281751718547127</v>
          </cell>
          <cell r="O398">
            <v>0.29272406717845412</v>
          </cell>
          <cell r="P398">
            <v>0.28754575854512282</v>
          </cell>
          <cell r="Q398">
            <v>0.27092039111201183</v>
          </cell>
          <cell r="R398">
            <v>0.23630833577740429</v>
          </cell>
          <cell r="S398">
            <v>0.21102722170840704</v>
          </cell>
          <cell r="T398">
            <v>0.2112599661037961</v>
          </cell>
          <cell r="W398">
            <v>1.010384057908041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399">
          <cell r="C399">
            <v>8.2001988627251762E-2</v>
          </cell>
          <cell r="D399">
            <v>0.18990911168857427</v>
          </cell>
          <cell r="E399">
            <v>0.14502571050384783</v>
          </cell>
          <cell r="F399">
            <v>0.14553886711169903</v>
          </cell>
          <cell r="G399">
            <v>0.14586944138112581</v>
          </cell>
          <cell r="H399">
            <v>0.14658842463308522</v>
          </cell>
          <cell r="I399">
            <v>0.14757589837437549</v>
          </cell>
          <cell r="J399">
            <v>0.14952923875709445</v>
          </cell>
          <cell r="M399">
            <v>0.54771318320278117</v>
          </cell>
          <cell r="N399">
            <v>0.55278395046194051</v>
          </cell>
          <cell r="O399">
            <v>0.51396855524357576</v>
          </cell>
          <cell r="P399">
            <v>0.49792341510072075</v>
          </cell>
          <cell r="Q399">
            <v>0.41774659036895134</v>
          </cell>
          <cell r="R399">
            <v>0.40334699778738992</v>
          </cell>
          <cell r="S399">
            <v>0.34306108052308959</v>
          </cell>
          <cell r="T399">
            <v>0.37628683840229649</v>
          </cell>
          <cell r="W399">
            <v>0.86814765748664291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</row>
        <row r="400">
          <cell r="C400">
            <v>0.59345055430865234</v>
          </cell>
          <cell r="D400">
            <v>0.59433573222856917</v>
          </cell>
          <cell r="E400">
            <v>0.59276261287598142</v>
          </cell>
          <cell r="F400">
            <v>0.59353011818096946</v>
          </cell>
          <cell r="G400">
            <v>0.59535310155134846</v>
          </cell>
          <cell r="H400">
            <v>0.59647419687197911</v>
          </cell>
          <cell r="I400">
            <v>0.59806954736092377</v>
          </cell>
          <cell r="J400">
            <v>0.60082732198199518</v>
          </cell>
          <cell r="M400">
            <v>0.59345055430865234</v>
          </cell>
          <cell r="N400">
            <v>0.59433573222856917</v>
          </cell>
          <cell r="O400">
            <v>0.59276261287598142</v>
          </cell>
          <cell r="P400">
            <v>0.59353011818096946</v>
          </cell>
          <cell r="Q400">
            <v>0.59535310155134846</v>
          </cell>
          <cell r="R400">
            <v>0.59647419687197911</v>
          </cell>
          <cell r="S400">
            <v>0.59806954736092377</v>
          </cell>
          <cell r="T400">
            <v>0.60082732198199518</v>
          </cell>
          <cell r="W400">
            <v>1.3391000000000002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</row>
        <row r="401">
          <cell r="C401">
            <v>0.66000396541779172</v>
          </cell>
          <cell r="D401">
            <v>0.65957935674692836</v>
          </cell>
          <cell r="E401">
            <v>0.65964146336139795</v>
          </cell>
          <cell r="F401">
            <v>0.65921182916534204</v>
          </cell>
          <cell r="G401">
            <v>0.66158691441980699</v>
          </cell>
          <cell r="H401">
            <v>0.66427528584218565</v>
          </cell>
          <cell r="I401">
            <v>0.66556344540198442</v>
          </cell>
          <cell r="J401">
            <v>0.66684656658437547</v>
          </cell>
          <cell r="M401">
            <v>0.66000396541779172</v>
          </cell>
          <cell r="N401">
            <v>0.65957935674692836</v>
          </cell>
          <cell r="O401">
            <v>0.65964146336139795</v>
          </cell>
          <cell r="P401">
            <v>0.65921182916534204</v>
          </cell>
          <cell r="Q401">
            <v>0.66158691441980699</v>
          </cell>
          <cell r="R401">
            <v>0.66427528584218565</v>
          </cell>
          <cell r="S401">
            <v>0.66556344540198442</v>
          </cell>
          <cell r="T401">
            <v>0.66684656658437547</v>
          </cell>
          <cell r="W401">
            <v>0.95560000000000012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</row>
        <row r="402">
          <cell r="C402">
            <v>0.30413634191410088</v>
          </cell>
          <cell r="D402">
            <v>0.30415532401807904</v>
          </cell>
          <cell r="E402">
            <v>0.30335615039677316</v>
          </cell>
          <cell r="F402">
            <v>0.3039054046507092</v>
          </cell>
          <cell r="G402">
            <v>0.30526058468936235</v>
          </cell>
          <cell r="H402">
            <v>0.30462346471529989</v>
          </cell>
          <cell r="I402">
            <v>0.3060989553202243</v>
          </cell>
          <cell r="J402">
            <v>0.30760931372003358</v>
          </cell>
          <cell r="M402">
            <v>0.30413634191410088</v>
          </cell>
          <cell r="N402">
            <v>0.30415532401807904</v>
          </cell>
          <cell r="O402">
            <v>0.30335615039677316</v>
          </cell>
          <cell r="P402">
            <v>0.3039054046507092</v>
          </cell>
          <cell r="Q402">
            <v>0.30526058468936235</v>
          </cell>
          <cell r="R402">
            <v>0.30462346471529989</v>
          </cell>
          <cell r="S402">
            <v>0.3060989553202243</v>
          </cell>
          <cell r="T402">
            <v>0.30760931372003358</v>
          </cell>
          <cell r="W402">
            <v>0.71930000000000005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03">
          <cell r="C403">
            <v>0.32535868711803928</v>
          </cell>
          <cell r="D403">
            <v>0.32665130319254732</v>
          </cell>
          <cell r="E403">
            <v>0.32599024200762639</v>
          </cell>
          <cell r="F403">
            <v>0.32564929806535009</v>
          </cell>
          <cell r="G403">
            <v>0.32748630718596516</v>
          </cell>
          <cell r="H403">
            <v>0.32702751928238932</v>
          </cell>
          <cell r="I403">
            <v>0.32764507096138451</v>
          </cell>
          <cell r="J403">
            <v>0.32961324518910429</v>
          </cell>
          <cell r="M403">
            <v>0.32535868711803928</v>
          </cell>
          <cell r="N403">
            <v>0.32665130319254732</v>
          </cell>
          <cell r="O403">
            <v>0.32599024200762639</v>
          </cell>
          <cell r="P403">
            <v>0.32564929806535009</v>
          </cell>
          <cell r="Q403">
            <v>0.32748630718596516</v>
          </cell>
          <cell r="R403">
            <v>0.32702751928238932</v>
          </cell>
          <cell r="S403">
            <v>0.32764507096138451</v>
          </cell>
          <cell r="T403">
            <v>0.32961324518910429</v>
          </cell>
          <cell r="W403">
            <v>1.4785000000000004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</row>
        <row r="404">
          <cell r="C404">
            <v>0.98484272343720514</v>
          </cell>
          <cell r="D404">
            <v>0.46697117158083995</v>
          </cell>
          <cell r="E404">
            <v>0.47131149364637648</v>
          </cell>
          <cell r="F404">
            <v>0.4757079172182489</v>
          </cell>
          <cell r="G404">
            <v>0.48016108686640308</v>
          </cell>
          <cell r="H404">
            <v>0.48467165529921025</v>
          </cell>
          <cell r="I404">
            <v>0.48924028346253901</v>
          </cell>
          <cell r="J404">
            <v>0.49386764064007205</v>
          </cell>
          <cell r="M404">
            <v>1.0255882799190783</v>
          </cell>
          <cell r="N404">
            <v>0.88750577339091685</v>
          </cell>
          <cell r="O404">
            <v>0.71600927166420114</v>
          </cell>
          <cell r="P404">
            <v>0.65557098788458623</v>
          </cell>
          <cell r="Q404">
            <v>0.67023296081285477</v>
          </cell>
          <cell r="R404">
            <v>0.65995381405590625</v>
          </cell>
          <cell r="S404">
            <v>0.59339377291834561</v>
          </cell>
          <cell r="T404">
            <v>0.55923186200182595</v>
          </cell>
          <cell r="W404">
            <v>0.7241539989312048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</row>
        <row r="405">
          <cell r="C405">
            <v>0.68052053599852713</v>
          </cell>
          <cell r="D405">
            <v>0.68682271773862313</v>
          </cell>
          <cell r="E405">
            <v>0.69320647754722331</v>
          </cell>
          <cell r="F405">
            <v>0.66859400685291481</v>
          </cell>
          <cell r="G405">
            <v>0.6121135080202188</v>
          </cell>
          <cell r="H405">
            <v>0.61786361968501313</v>
          </cell>
          <cell r="I405">
            <v>0.62500106299952007</v>
          </cell>
          <cell r="J405">
            <v>0.72770787017789573</v>
          </cell>
          <cell r="M405">
            <v>1.0456714167730421</v>
          </cell>
          <cell r="N405">
            <v>1.1636647619190437</v>
          </cell>
          <cell r="O405">
            <v>1.0468119148277353</v>
          </cell>
          <cell r="P405">
            <v>1.0346494891954376</v>
          </cell>
          <cell r="Q405">
            <v>0.99548217579782283</v>
          </cell>
          <cell r="R405">
            <v>0.98215115477540116</v>
          </cell>
          <cell r="S405">
            <v>0.92591520231183522</v>
          </cell>
          <cell r="T405">
            <v>0.9196884230219261</v>
          </cell>
          <cell r="W405">
            <v>0.85168984941715908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</row>
        <row r="406">
          <cell r="C406">
            <v>1.5824892881807191</v>
          </cell>
          <cell r="D406">
            <v>1.5971444448854859</v>
          </cell>
          <cell r="E406">
            <v>1.6119893040499564</v>
          </cell>
          <cell r="F406">
            <v>1.6270260427450007</v>
          </cell>
          <cell r="G406">
            <v>1.642256865542058</v>
          </cell>
          <cell r="H406">
            <v>1.6576840048477801</v>
          </cell>
          <cell r="I406">
            <v>1.673309721242876</v>
          </cell>
          <cell r="J406">
            <v>1.7467206807187723</v>
          </cell>
          <cell r="M406">
            <v>1.6501867110739383</v>
          </cell>
          <cell r="N406">
            <v>1.688621936440881</v>
          </cell>
          <cell r="O406">
            <v>1.7460757999359697</v>
          </cell>
          <cell r="P406">
            <v>1.8065041748968633</v>
          </cell>
          <cell r="Q406">
            <v>1.7700870028833295</v>
          </cell>
          <cell r="R406">
            <v>1.6410123734351203</v>
          </cell>
          <cell r="S406">
            <v>1.6036656310792232</v>
          </cell>
          <cell r="T406">
            <v>1.5271104733039622</v>
          </cell>
          <cell r="W406">
            <v>0.927671386959531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07">
          <cell r="C407">
            <v>2.5534745549247728</v>
          </cell>
          <cell r="D407">
            <v>2.5646666481293292</v>
          </cell>
          <cell r="E407">
            <v>2.5727566069102932</v>
          </cell>
          <cell r="F407">
            <v>2.574210378534604</v>
          </cell>
          <cell r="G407">
            <v>2.5990091138887208</v>
          </cell>
          <cell r="H407">
            <v>2.6140364749248901</v>
          </cell>
          <cell r="I407">
            <v>2.6325323442009023</v>
          </cell>
          <cell r="J407">
            <v>2.6484927574141239</v>
          </cell>
          <cell r="M407">
            <v>2.5014300635737112</v>
          </cell>
          <cell r="N407">
            <v>2.4945719059624101</v>
          </cell>
          <cell r="O407">
            <v>2.4876144963696962</v>
          </cell>
          <cell r="P407">
            <v>2.4059418157035739</v>
          </cell>
          <cell r="Q407">
            <v>2.3526995321966795</v>
          </cell>
          <cell r="R407">
            <v>2.3030858322276977</v>
          </cell>
          <cell r="S407">
            <v>2.1008648555657503</v>
          </cell>
          <cell r="T407">
            <v>2.0318969184763636</v>
          </cell>
          <cell r="W407">
            <v>0.7344015694835031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</row>
        <row r="408">
          <cell r="C408">
            <v>2.2781264702621757</v>
          </cell>
          <cell r="D408">
            <v>2.2971469434907408</v>
          </cell>
          <cell r="E408">
            <v>2.3042431893802324</v>
          </cell>
          <cell r="F408">
            <v>2.306375545112441</v>
          </cell>
          <cell r="G408">
            <v>2.3312430742788868</v>
          </cell>
          <cell r="H408">
            <v>2.3441121969770609</v>
          </cell>
          <cell r="I408">
            <v>2.3602670089412512</v>
          </cell>
          <cell r="J408">
            <v>2.3743097654258385</v>
          </cell>
          <cell r="M408">
            <v>2.0933437656980765</v>
          </cell>
          <cell r="N408">
            <v>2.2902685252448456</v>
          </cell>
          <cell r="O408">
            <v>2.1399683475296958</v>
          </cell>
          <cell r="P408">
            <v>2.0002047982594466</v>
          </cell>
          <cell r="Q408">
            <v>1.9632665754609169</v>
          </cell>
          <cell r="R408">
            <v>1.9746708404188846</v>
          </cell>
          <cell r="S408">
            <v>1.7235295795967733</v>
          </cell>
          <cell r="T408">
            <v>1.5163788561199312</v>
          </cell>
          <cell r="W408">
            <v>0.81828350819521012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09">
          <cell r="C409">
            <v>1.4594924118177941</v>
          </cell>
          <cell r="D409">
            <v>1.4559940212471822</v>
          </cell>
          <cell r="E409">
            <v>1.4545952499772552</v>
          </cell>
          <cell r="F409">
            <v>1.4440239847169904</v>
          </cell>
          <cell r="G409">
            <v>1.440226208242277</v>
          </cell>
          <cell r="H409">
            <v>1.4366396794592571</v>
          </cell>
          <cell r="I409">
            <v>1.4332321566817032</v>
          </cell>
          <cell r="J409">
            <v>1.4301468255951115</v>
          </cell>
          <cell r="M409">
            <v>0.81167704191063483</v>
          </cell>
          <cell r="N409">
            <v>0.80194451440478731</v>
          </cell>
          <cell r="O409">
            <v>0.7760431232062609</v>
          </cell>
          <cell r="P409">
            <v>0.77101362940230589</v>
          </cell>
          <cell r="Q409">
            <v>0.77091223025044597</v>
          </cell>
          <cell r="R409">
            <v>0.76584349394263884</v>
          </cell>
          <cell r="S409">
            <v>0.76563491708548959</v>
          </cell>
          <cell r="T409">
            <v>0.75294302480805431</v>
          </cell>
          <cell r="W409">
            <v>6.4989999999999996E-3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C410">
            <v>4.0219618719326657</v>
          </cell>
          <cell r="D410">
            <v>4.4202050223100091</v>
          </cell>
          <cell r="E410">
            <v>1.9160814977568925</v>
          </cell>
          <cell r="F410">
            <v>2.3654276045644971</v>
          </cell>
          <cell r="G410">
            <v>1.3520144067986331</v>
          </cell>
          <cell r="H410">
            <v>2.2436629033632767</v>
          </cell>
          <cell r="I410">
            <v>1.3220081507197472</v>
          </cell>
          <cell r="J410">
            <v>2.1789671868761795</v>
          </cell>
          <cell r="M410">
            <v>3.0856358108849316</v>
          </cell>
          <cell r="N410">
            <v>3.1678969240747623</v>
          </cell>
          <cell r="O410">
            <v>2.451546828099787</v>
          </cell>
          <cell r="P410">
            <v>2.4781446120035824</v>
          </cell>
          <cell r="Q410">
            <v>2.1216023155455255</v>
          </cell>
          <cell r="R410">
            <v>2.2317018560046504</v>
          </cell>
          <cell r="S410">
            <v>1.96577556713048</v>
          </cell>
          <cell r="T410">
            <v>2.2074247141428471</v>
          </cell>
          <cell r="W410">
            <v>1.2827736999999999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</sheetData>
      <sheetData sheetId="15">
        <row r="73">
          <cell r="C73">
            <v>22.748791725179494</v>
          </cell>
          <cell r="D73">
            <v>23.049727824091725</v>
          </cell>
          <cell r="E73">
            <v>22.894047813877457</v>
          </cell>
          <cell r="F73">
            <v>22.884159123764707</v>
          </cell>
          <cell r="G73">
            <v>22.911052575670549</v>
          </cell>
          <cell r="H73">
            <v>23.061378225413037</v>
          </cell>
          <cell r="I73">
            <v>23.016883230328556</v>
          </cell>
          <cell r="J73">
            <v>23.06803673839871</v>
          </cell>
          <cell r="M73">
            <v>22.797219084415357</v>
          </cell>
          <cell r="N73">
            <v>22.496250210367197</v>
          </cell>
          <cell r="O73">
            <v>21.966467291611437</v>
          </cell>
          <cell r="P73">
            <v>21.487978258423635</v>
          </cell>
          <cell r="Q73">
            <v>21.067195855983858</v>
          </cell>
          <cell r="R73">
            <v>20.630447808618193</v>
          </cell>
          <cell r="S73">
            <v>20.131304361960428</v>
          </cell>
          <cell r="T73">
            <v>19.655670332594891</v>
          </cell>
          <cell r="W73">
            <v>32.385056445050672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4">
          <cell r="C74">
            <v>21.003269904468521</v>
          </cell>
          <cell r="D74">
            <v>20.990517749836194</v>
          </cell>
          <cell r="E74">
            <v>20.956828867129456</v>
          </cell>
          <cell r="F74">
            <v>20.93723549130501</v>
          </cell>
          <cell r="G74">
            <v>20.894956469818897</v>
          </cell>
          <cell r="H74">
            <v>20.8915693207055</v>
          </cell>
          <cell r="I74">
            <v>20.861289144141708</v>
          </cell>
          <cell r="J74">
            <v>20.876515479070871</v>
          </cell>
          <cell r="M74">
            <v>18.926899912620211</v>
          </cell>
          <cell r="N74">
            <v>18.76980552186355</v>
          </cell>
          <cell r="O74">
            <v>18.536917190572538</v>
          </cell>
          <cell r="P74">
            <v>18.360981532342279</v>
          </cell>
          <cell r="Q74">
            <v>18.141702674067822</v>
          </cell>
          <cell r="R74">
            <v>18.007351865033748</v>
          </cell>
          <cell r="S74">
            <v>17.87684922409014</v>
          </cell>
          <cell r="T74">
            <v>17.775193413948525</v>
          </cell>
          <cell r="W74">
            <v>22.286016947634121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C75">
            <v>31.434548387103117</v>
          </cell>
          <cell r="D75">
            <v>31.653775011476046</v>
          </cell>
          <cell r="E75">
            <v>31.361141484539903</v>
          </cell>
          <cell r="F75">
            <v>31.482104132287692</v>
          </cell>
          <cell r="G75">
            <v>31.463678117108724</v>
          </cell>
          <cell r="H75">
            <v>31.433982390510398</v>
          </cell>
          <cell r="I75">
            <v>31.469529199591815</v>
          </cell>
          <cell r="J75">
            <v>31.490130585971762</v>
          </cell>
          <cell r="M75">
            <v>31.002260658392593</v>
          </cell>
          <cell r="N75">
            <v>30.887542358054777</v>
          </cell>
          <cell r="O75">
            <v>30.285594728926501</v>
          </cell>
          <cell r="P75">
            <v>30.0150221860379</v>
          </cell>
          <cell r="Q75">
            <v>29.551971902544611</v>
          </cell>
          <cell r="R75">
            <v>29.415534472746934</v>
          </cell>
          <cell r="S75">
            <v>29.302527675452151</v>
          </cell>
          <cell r="T75">
            <v>29.173104679565675</v>
          </cell>
          <cell r="W75">
            <v>34.855185372425666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C76">
            <v>25.006653732791822</v>
          </cell>
          <cell r="D76">
            <v>24.976137994261844</v>
          </cell>
          <cell r="E76">
            <v>24.882119252907103</v>
          </cell>
          <cell r="F76">
            <v>24.913745160653313</v>
          </cell>
          <cell r="G76">
            <v>24.942427701102414</v>
          </cell>
          <cell r="H76">
            <v>24.982508845162236</v>
          </cell>
          <cell r="I76">
            <v>25.009857948992916</v>
          </cell>
          <cell r="J76">
            <v>25.027818580865301</v>
          </cell>
          <cell r="M76">
            <v>25.006653732791822</v>
          </cell>
          <cell r="N76">
            <v>24.976137994261844</v>
          </cell>
          <cell r="O76">
            <v>24.882119252907103</v>
          </cell>
          <cell r="P76">
            <v>24.913745160653313</v>
          </cell>
          <cell r="Q76">
            <v>24.942427701102414</v>
          </cell>
          <cell r="R76">
            <v>24.982508845162236</v>
          </cell>
          <cell r="S76">
            <v>25.009857948992916</v>
          </cell>
          <cell r="T76">
            <v>25.027818580865301</v>
          </cell>
          <cell r="W76">
            <v>39.775199999999998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C77">
            <v>30.828278975059245</v>
          </cell>
          <cell r="D77">
            <v>30.863383479082636</v>
          </cell>
          <cell r="E77">
            <v>30.809245825676587</v>
          </cell>
          <cell r="F77">
            <v>30.90887697201244</v>
          </cell>
          <cell r="G77">
            <v>31.012591021166187</v>
          </cell>
          <cell r="H77">
            <v>31.117772318479329</v>
          </cell>
          <cell r="I77">
            <v>31.222534312995336</v>
          </cell>
          <cell r="J77">
            <v>31.31167383923934</v>
          </cell>
          <cell r="M77">
            <v>30.828278975059245</v>
          </cell>
          <cell r="N77">
            <v>30.863383479082636</v>
          </cell>
          <cell r="O77">
            <v>30.809245825676587</v>
          </cell>
          <cell r="P77">
            <v>30.90887697201244</v>
          </cell>
          <cell r="Q77">
            <v>31.012591021166187</v>
          </cell>
          <cell r="R77">
            <v>31.117772318479329</v>
          </cell>
          <cell r="S77">
            <v>31.222534312995336</v>
          </cell>
          <cell r="T77">
            <v>31.31167383923934</v>
          </cell>
          <cell r="W77">
            <v>34.171499999999995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C78">
            <v>11.385310360963233</v>
          </cell>
          <cell r="D78">
            <v>11.387823216624355</v>
          </cell>
          <cell r="E78">
            <v>11.346165445954176</v>
          </cell>
          <cell r="F78">
            <v>11.362831209326689</v>
          </cell>
          <cell r="G78">
            <v>11.388246806504936</v>
          </cell>
          <cell r="H78">
            <v>11.407113790163356</v>
          </cell>
          <cell r="I78">
            <v>11.429168389476466</v>
          </cell>
          <cell r="J78">
            <v>11.440288022962505</v>
          </cell>
          <cell r="M78">
            <v>11.385310360963233</v>
          </cell>
          <cell r="N78">
            <v>11.387823216624355</v>
          </cell>
          <cell r="O78">
            <v>11.346165445954176</v>
          </cell>
          <cell r="P78">
            <v>11.362831209326689</v>
          </cell>
          <cell r="Q78">
            <v>11.388246806504936</v>
          </cell>
          <cell r="R78">
            <v>11.407113790163356</v>
          </cell>
          <cell r="S78">
            <v>11.429168389476466</v>
          </cell>
          <cell r="T78">
            <v>11.440288022962505</v>
          </cell>
          <cell r="W78">
            <v>11.696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C79">
            <v>21.538180723692385</v>
          </cell>
          <cell r="D79">
            <v>21.532512257772456</v>
          </cell>
          <cell r="E79">
            <v>21.451021567104913</v>
          </cell>
          <cell r="F79">
            <v>21.468220454682886</v>
          </cell>
          <cell r="G79">
            <v>21.498900421135254</v>
          </cell>
          <cell r="H79">
            <v>21.519723543226306</v>
          </cell>
          <cell r="I79">
            <v>21.545401815791234</v>
          </cell>
          <cell r="J79">
            <v>21.54891493296908</v>
          </cell>
          <cell r="M79">
            <v>21.538180723692385</v>
          </cell>
          <cell r="N79">
            <v>21.532512257772456</v>
          </cell>
          <cell r="O79">
            <v>21.451021567104913</v>
          </cell>
          <cell r="P79">
            <v>21.468220454682886</v>
          </cell>
          <cell r="Q79">
            <v>21.498900421135254</v>
          </cell>
          <cell r="R79">
            <v>21.519723543226306</v>
          </cell>
          <cell r="S79">
            <v>21.545401815791234</v>
          </cell>
          <cell r="T79">
            <v>21.54891493296908</v>
          </cell>
          <cell r="W79">
            <v>25.138200000000008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C80">
            <v>18.885147111383127</v>
          </cell>
          <cell r="D80">
            <v>18.982855144174941</v>
          </cell>
          <cell r="E80">
            <v>18.98753207299762</v>
          </cell>
          <cell r="F80">
            <v>19.024342302867563</v>
          </cell>
          <cell r="G80">
            <v>19.070773889249637</v>
          </cell>
          <cell r="H80">
            <v>19.19769043524521</v>
          </cell>
          <cell r="I80">
            <v>19.436483505938007</v>
          </cell>
          <cell r="J80">
            <v>19.955374240800797</v>
          </cell>
          <cell r="M80">
            <v>19.734168290724792</v>
          </cell>
          <cell r="N80">
            <v>19.303222699433107</v>
          </cell>
          <cell r="O80">
            <v>18.834933277514565</v>
          </cell>
          <cell r="P80">
            <v>18.4493783156028</v>
          </cell>
          <cell r="Q80">
            <v>18.119208969266015</v>
          </cell>
          <cell r="R80">
            <v>17.905066508423097</v>
          </cell>
          <cell r="S80">
            <v>17.867458703649767</v>
          </cell>
          <cell r="T80">
            <v>17.942334837913382</v>
          </cell>
          <cell r="W80">
            <v>25.300156579578225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C81">
            <v>20.461224906302725</v>
          </cell>
          <cell r="D81">
            <v>20.602831220282532</v>
          </cell>
          <cell r="E81">
            <v>20.660053748498953</v>
          </cell>
          <cell r="F81">
            <v>20.755913504410984</v>
          </cell>
          <cell r="G81">
            <v>20.869889010792384</v>
          </cell>
          <cell r="H81">
            <v>21.040029825725206</v>
          </cell>
          <cell r="I81">
            <v>21.30043866912062</v>
          </cell>
          <cell r="J81">
            <v>21.77550112423517</v>
          </cell>
          <cell r="M81">
            <v>20.590257999129328</v>
          </cell>
          <cell r="N81">
            <v>20.198529159931788</v>
          </cell>
          <cell r="O81">
            <v>19.768850081940716</v>
          </cell>
          <cell r="P81">
            <v>19.441083821049386</v>
          </cell>
          <cell r="Q81">
            <v>19.13565868431925</v>
          </cell>
          <cell r="R81">
            <v>18.910604540791045</v>
          </cell>
          <cell r="S81">
            <v>18.962595707873124</v>
          </cell>
          <cell r="T81">
            <v>18.948835349781255</v>
          </cell>
          <cell r="W81">
            <v>24.660967697148553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C82">
            <v>30.310283067247806</v>
          </cell>
          <cell r="D82">
            <v>30.9099835689792</v>
          </cell>
          <cell r="E82">
            <v>31.121300058861777</v>
          </cell>
          <cell r="F82">
            <v>31.371711675810925</v>
          </cell>
          <cell r="G82">
            <v>30.94898566547436</v>
          </cell>
          <cell r="H82">
            <v>31.940378201571498</v>
          </cell>
          <cell r="I82">
            <v>32.447080067331484</v>
          </cell>
          <cell r="J82">
            <v>33.238776879902133</v>
          </cell>
          <cell r="M82">
            <v>30.674345846206393</v>
          </cell>
          <cell r="N82">
            <v>30.393522980800395</v>
          </cell>
          <cell r="O82">
            <v>29.908785760390224</v>
          </cell>
          <cell r="P82">
            <v>29.554294623197126</v>
          </cell>
          <cell r="Q82">
            <v>28.620512692776135</v>
          </cell>
          <cell r="R82">
            <v>28.764041586517905</v>
          </cell>
          <cell r="S82">
            <v>28.827232775910147</v>
          </cell>
          <cell r="T82">
            <v>28.853915919445505</v>
          </cell>
          <cell r="W82">
            <v>32.065365036870482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C83">
            <v>19.422977878191638</v>
          </cell>
          <cell r="D83">
            <v>19.310604457177348</v>
          </cell>
          <cell r="E83">
            <v>19.141068450281452</v>
          </cell>
          <cell r="F83">
            <v>18.95242802718024</v>
          </cell>
          <cell r="G83">
            <v>18.847868039975456</v>
          </cell>
          <cell r="H83">
            <v>18.792580771194341</v>
          </cell>
          <cell r="I83">
            <v>18.862239154507396</v>
          </cell>
          <cell r="J83">
            <v>18.827687840847936</v>
          </cell>
          <cell r="M83">
            <v>20.360224872109601</v>
          </cell>
          <cell r="N83">
            <v>19.901563259126913</v>
          </cell>
          <cell r="O83">
            <v>19.434352750687953</v>
          </cell>
          <cell r="P83">
            <v>18.956938529775268</v>
          </cell>
          <cell r="Q83">
            <v>18.525357301765759</v>
          </cell>
          <cell r="R83">
            <v>18.100102169639449</v>
          </cell>
          <cell r="S83">
            <v>17.801555494563004</v>
          </cell>
          <cell r="T83">
            <v>17.413657237357008</v>
          </cell>
          <cell r="W83">
            <v>18.800343720464344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C84">
            <v>16.113308573737374</v>
          </cell>
          <cell r="D84">
            <v>15.840129388842941</v>
          </cell>
          <cell r="E84">
            <v>15.889879975614189</v>
          </cell>
          <cell r="F84">
            <v>15.576964486230494</v>
          </cell>
          <cell r="G84">
            <v>15.414420292868366</v>
          </cell>
          <cell r="H84">
            <v>15.530920404914706</v>
          </cell>
          <cell r="I84">
            <v>15.384820697954481</v>
          </cell>
          <cell r="J84">
            <v>15.269983265173959</v>
          </cell>
          <cell r="M84">
            <v>15.86121680162203</v>
          </cell>
          <cell r="N84">
            <v>15.432091867261375</v>
          </cell>
          <cell r="O84">
            <v>15.13319597037326</v>
          </cell>
          <cell r="P84">
            <v>14.60086562525083</v>
          </cell>
          <cell r="Q84">
            <v>14.213715697781589</v>
          </cell>
          <cell r="R84">
            <v>14.007812733557143</v>
          </cell>
          <cell r="S84">
            <v>13.614709660535429</v>
          </cell>
          <cell r="T84">
            <v>13.223117444479197</v>
          </cell>
          <cell r="W84">
            <v>17.658005727037754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C85">
            <v>15.099137894955879</v>
          </cell>
          <cell r="D85">
            <v>14.901994200406675</v>
          </cell>
          <cell r="E85">
            <v>14.687916185170183</v>
          </cell>
          <cell r="F85">
            <v>13.322136466871628</v>
          </cell>
          <cell r="G85">
            <v>12.543677205499073</v>
          </cell>
          <cell r="H85">
            <v>13.151656086092364</v>
          </cell>
          <cell r="I85">
            <v>13.06739669562241</v>
          </cell>
          <cell r="J85">
            <v>12.25979270031897</v>
          </cell>
          <cell r="M85">
            <v>14.731503906746331</v>
          </cell>
          <cell r="N85">
            <v>14.465686754496657</v>
          </cell>
          <cell r="O85">
            <v>14.188946275269284</v>
          </cell>
          <cell r="P85">
            <v>12.976430077394676</v>
          </cell>
          <cell r="Q85">
            <v>12.224829595321234</v>
          </cell>
          <cell r="R85">
            <v>12.633117014955923</v>
          </cell>
          <cell r="S85">
            <v>12.468888746970414</v>
          </cell>
          <cell r="T85">
            <v>11.710861707153262</v>
          </cell>
          <cell r="W85">
            <v>10.449494659999999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C86">
            <v>22.598131353963524</v>
          </cell>
          <cell r="D86">
            <v>22.487266876225402</v>
          </cell>
          <cell r="E86">
            <v>22.54702656397086</v>
          </cell>
          <cell r="F86">
            <v>22.361891158441953</v>
          </cell>
          <cell r="G86">
            <v>22.460380245481399</v>
          </cell>
          <cell r="H86">
            <v>22.400902907193807</v>
          </cell>
          <cell r="I86">
            <v>23.643323050800827</v>
          </cell>
          <cell r="J86">
            <v>22.4329666710772</v>
          </cell>
          <cell r="M86">
            <v>28.184211928398348</v>
          </cell>
          <cell r="N86">
            <v>27.815779559212299</v>
          </cell>
          <cell r="O86">
            <v>27.591269204662375</v>
          </cell>
          <cell r="P86">
            <v>27.191492235210536</v>
          </cell>
          <cell r="Q86">
            <v>26.958114421697996</v>
          </cell>
          <cell r="R86">
            <v>26.592124321928665</v>
          </cell>
          <cell r="S86">
            <v>27.423510604374549</v>
          </cell>
          <cell r="T86">
            <v>26.057206040279837</v>
          </cell>
          <cell r="W86">
            <v>25.453999999999994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92">
          <cell r="C92">
            <v>0.30872968735604583</v>
          </cell>
          <cell r="D92">
            <v>0.31270409356446827</v>
          </cell>
          <cell r="E92">
            <v>0.31684018315419077</v>
          </cell>
          <cell r="F92">
            <v>0.32110183185406821</v>
          </cell>
          <cell r="G92">
            <v>0.32553460854714966</v>
          </cell>
          <cell r="H92">
            <v>0.33260752545397659</v>
          </cell>
          <cell r="I92">
            <v>0.33789378276617904</v>
          </cell>
          <cell r="J92">
            <v>0.34334288565129012</v>
          </cell>
          <cell r="M92">
            <v>0.46376570156972752</v>
          </cell>
          <cell r="N92">
            <v>0.45625938666050314</v>
          </cell>
          <cell r="O92">
            <v>0.44620286776956009</v>
          </cell>
          <cell r="P92">
            <v>0.43651316996809608</v>
          </cell>
          <cell r="Q92">
            <v>0.4279623123249251</v>
          </cell>
          <cell r="R92">
            <v>0.41901355665711359</v>
          </cell>
          <cell r="S92">
            <v>0.40930881928197749</v>
          </cell>
          <cell r="T92">
            <v>0.39963569451696751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</row>
        <row r="93">
          <cell r="C93">
            <v>2.6751928898609854</v>
          </cell>
          <cell r="D93">
            <v>2.7052986489190385</v>
          </cell>
          <cell r="E93">
            <v>2.7360951072011059</v>
          </cell>
          <cell r="F93">
            <v>2.7668358907446935</v>
          </cell>
          <cell r="G93">
            <v>2.7983983655734783</v>
          </cell>
          <cell r="H93">
            <v>2.830879944597676</v>
          </cell>
          <cell r="I93">
            <v>2.8642251522899196</v>
          </cell>
          <cell r="J93">
            <v>2.8973084056317342</v>
          </cell>
          <cell r="M93">
            <v>1.1042402825467186</v>
          </cell>
          <cell r="N93">
            <v>1.1068663936294927</v>
          </cell>
          <cell r="O93">
            <v>1.1074185795325209</v>
          </cell>
          <cell r="P93">
            <v>1.1096580024184288</v>
          </cell>
          <cell r="Q93">
            <v>1.1109033905087609</v>
          </cell>
          <cell r="R93">
            <v>1.1147730602101475</v>
          </cell>
          <cell r="S93">
            <v>1.1191952278442809</v>
          </cell>
          <cell r="T93">
            <v>1.1241081525253782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C94">
            <v>2.4787097973779821</v>
          </cell>
          <cell r="D94">
            <v>2.5061054263506577</v>
          </cell>
          <cell r="E94">
            <v>2.5338489643921727</v>
          </cell>
          <cell r="F94">
            <v>2.5617276159638309</v>
          </cell>
          <cell r="G94">
            <v>2.5905184117363387</v>
          </cell>
          <cell r="H94">
            <v>2.6197546682844268</v>
          </cell>
          <cell r="I94">
            <v>2.6497724835462906</v>
          </cell>
          <cell r="J94">
            <v>2.6795729122872989</v>
          </cell>
          <cell r="M94">
            <v>0.97908295590275163</v>
          </cell>
          <cell r="N94">
            <v>0.98329925020706266</v>
          </cell>
          <cell r="O94">
            <v>0.98202337968192133</v>
          </cell>
          <cell r="P94">
            <v>0.98432160804463353</v>
          </cell>
          <cell r="Q94">
            <v>0.98439997157200931</v>
          </cell>
          <cell r="R94">
            <v>0.98970553951789597</v>
          </cell>
          <cell r="S94">
            <v>0.99531706611560222</v>
          </cell>
          <cell r="T94">
            <v>1.0006773363228625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C95">
            <v>1.7198475068058237</v>
          </cell>
          <cell r="D95">
            <v>1.7413275291515777</v>
          </cell>
          <cell r="E95">
            <v>1.7583883553408031</v>
          </cell>
          <cell r="F95">
            <v>1.7856031683145919</v>
          </cell>
          <cell r="G95">
            <v>1.8132870457679735</v>
          </cell>
          <cell r="H95">
            <v>1.8414629330121481</v>
          </cell>
          <cell r="I95">
            <v>1.870208843969184</v>
          </cell>
          <cell r="J95">
            <v>1.8995909265693613</v>
          </cell>
          <cell r="M95">
            <v>1.7198475068058237</v>
          </cell>
          <cell r="N95">
            <v>1.7413275291515777</v>
          </cell>
          <cell r="O95">
            <v>1.7583883553408031</v>
          </cell>
          <cell r="P95">
            <v>1.7856031683145919</v>
          </cell>
          <cell r="Q95">
            <v>1.8132870457679735</v>
          </cell>
          <cell r="R95">
            <v>1.8414629330121481</v>
          </cell>
          <cell r="S95">
            <v>1.870208843969184</v>
          </cell>
          <cell r="T95">
            <v>1.8995909265693613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C96">
            <v>1.7200168627076919</v>
          </cell>
          <cell r="D96">
            <v>1.7415557604592498</v>
          </cell>
          <cell r="E96">
            <v>1.7586874040535281</v>
          </cell>
          <cell r="F96">
            <v>1.7859983236650274</v>
          </cell>
          <cell r="G96">
            <v>1.8137952351324069</v>
          </cell>
          <cell r="H96">
            <v>1.842107910682234</v>
          </cell>
          <cell r="I96">
            <v>1.8709441742635551</v>
          </cell>
          <cell r="J96">
            <v>1.9004176379309496</v>
          </cell>
          <cell r="M96">
            <v>1.7200168627076919</v>
          </cell>
          <cell r="N96">
            <v>1.7415557604592498</v>
          </cell>
          <cell r="O96">
            <v>1.7586874040535281</v>
          </cell>
          <cell r="P96">
            <v>1.7859983236650274</v>
          </cell>
          <cell r="Q96">
            <v>1.8137952351324069</v>
          </cell>
          <cell r="R96">
            <v>1.842107910682234</v>
          </cell>
          <cell r="S96">
            <v>1.8709441742635551</v>
          </cell>
          <cell r="T96">
            <v>1.9004176379309496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C97">
            <v>0.85914681018788674</v>
          </cell>
          <cell r="D97">
            <v>0.86952145672129899</v>
          </cell>
          <cell r="E97">
            <v>0.87781571073052778</v>
          </cell>
          <cell r="F97">
            <v>0.89103840219318931</v>
          </cell>
          <cell r="G97">
            <v>0.9044816893176596</v>
          </cell>
          <cell r="H97">
            <v>0.91825324604481584</v>
          </cell>
          <cell r="I97">
            <v>0.93226760805156317</v>
          </cell>
          <cell r="J97">
            <v>0.94666895136155615</v>
          </cell>
          <cell r="M97">
            <v>0.85914681018788674</v>
          </cell>
          <cell r="N97">
            <v>0.86952145672129899</v>
          </cell>
          <cell r="O97">
            <v>0.87781571073052778</v>
          </cell>
          <cell r="P97">
            <v>0.89103840219318931</v>
          </cell>
          <cell r="Q97">
            <v>0.9044816893176596</v>
          </cell>
          <cell r="R97">
            <v>0.91825324604481584</v>
          </cell>
          <cell r="S97">
            <v>0.93226760805156317</v>
          </cell>
          <cell r="T97">
            <v>0.94666895136155615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C98">
            <v>1.3956722319924781</v>
          </cell>
          <cell r="D98">
            <v>1.4124260542007325</v>
          </cell>
          <cell r="E98">
            <v>1.4257800457790046</v>
          </cell>
          <cell r="F98">
            <v>1.4471230515198359</v>
          </cell>
          <cell r="G98">
            <v>1.4688407731964963</v>
          </cell>
          <cell r="H98">
            <v>1.4911095607994949</v>
          </cell>
          <cell r="I98">
            <v>1.5137955152006775</v>
          </cell>
          <cell r="J98">
            <v>1.5371449534394936</v>
          </cell>
          <cell r="M98">
            <v>1.3956722319924781</v>
          </cell>
          <cell r="N98">
            <v>1.4124260542007325</v>
          </cell>
          <cell r="O98">
            <v>1.4257800457790046</v>
          </cell>
          <cell r="P98">
            <v>1.4471230515198359</v>
          </cell>
          <cell r="Q98">
            <v>1.4688407731964963</v>
          </cell>
          <cell r="R98">
            <v>1.4911095607994949</v>
          </cell>
          <cell r="S98">
            <v>1.5137955152006775</v>
          </cell>
          <cell r="T98">
            <v>1.5371449534394936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C100">
            <v>0.80019801207266783</v>
          </cell>
          <cell r="D100">
            <v>0.80930462274119386</v>
          </cell>
          <cell r="E100">
            <v>0.81852297935263796</v>
          </cell>
          <cell r="F100">
            <v>0.82785446592706902</v>
          </cell>
          <cell r="G100">
            <v>0.83730048373137833</v>
          </cell>
          <cell r="H100">
            <v>0.84686245149505424</v>
          </cell>
          <cell r="I100">
            <v>0.85654180562866511</v>
          </cell>
          <cell r="J100">
            <v>0.86634000044508097</v>
          </cell>
          <cell r="M100">
            <v>0.57114197297324731</v>
          </cell>
          <cell r="N100">
            <v>0.56317595192971981</v>
          </cell>
          <cell r="O100">
            <v>0.55483369803618277</v>
          </cell>
          <cell r="P100">
            <v>0.54873198444565274</v>
          </cell>
          <cell r="Q100">
            <v>0.54308604349456135</v>
          </cell>
          <cell r="R100">
            <v>0.5390596888263024</v>
          </cell>
          <cell r="S100">
            <v>0.54116512188131571</v>
          </cell>
          <cell r="T100">
            <v>0.54043667100535975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C101">
            <v>0.93343041328788123</v>
          </cell>
          <cell r="D101">
            <v>0.94405326817095758</v>
          </cell>
          <cell r="E101">
            <v>0.95480647461715651</v>
          </cell>
          <cell r="F101">
            <v>0.96569164708490629</v>
          </cell>
          <cell r="G101">
            <v>0.97671042015104137</v>
          </cell>
          <cell r="H101">
            <v>0.98786444876250312</v>
          </cell>
          <cell r="I101">
            <v>0.99915540849120044</v>
          </cell>
          <cell r="J101">
            <v>1.0105849957920643</v>
          </cell>
          <cell r="M101">
            <v>1.1455463942189197</v>
          </cell>
          <cell r="N101">
            <v>1.131190058093166</v>
          </cell>
          <cell r="O101">
            <v>1.1126476038674293</v>
          </cell>
          <cell r="P101">
            <v>1.0988960990272991</v>
          </cell>
          <cell r="Q101">
            <v>1.0689456234807353</v>
          </cell>
          <cell r="R101">
            <v>1.0676141250772624</v>
          </cell>
          <cell r="S101">
            <v>1.0679296038995159</v>
          </cell>
          <cell r="T101">
            <v>1.0640239710559511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C102">
            <v>0.52792496532804534</v>
          </cell>
          <cell r="D102">
            <v>0.53091425757751465</v>
          </cell>
          <cell r="E102">
            <v>0.53353490150288185</v>
          </cell>
          <cell r="F102">
            <v>0.53503135229504006</v>
          </cell>
          <cell r="G102">
            <v>0.53908161569425939</v>
          </cell>
          <cell r="H102">
            <v>0.54321513061320448</v>
          </cell>
          <cell r="I102">
            <v>0.54743309868315593</v>
          </cell>
          <cell r="J102">
            <v>0.5517367455647485</v>
          </cell>
          <cell r="M102">
            <v>0.6095535799326165</v>
          </cell>
          <cell r="N102">
            <v>0.59703844695441222</v>
          </cell>
          <cell r="O102">
            <v>0.58460801054431344</v>
          </cell>
          <cell r="P102">
            <v>0.57172934348942794</v>
          </cell>
          <cell r="Q102">
            <v>0.56025342137150502</v>
          </cell>
          <cell r="R102">
            <v>0.5486137426824742</v>
          </cell>
          <cell r="S102">
            <v>0.53993592770641385</v>
          </cell>
          <cell r="T102">
            <v>0.52932977816363525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C103">
            <v>0.53129874249366327</v>
          </cell>
          <cell r="D103">
            <v>0.5343071382267619</v>
          </cell>
          <cell r="E103">
            <v>0.53694452973789464</v>
          </cell>
          <cell r="F103">
            <v>0.53845054380484314</v>
          </cell>
          <cell r="G103">
            <v>0.54252669096987871</v>
          </cell>
          <cell r="H103">
            <v>0.54668662168493709</v>
          </cell>
          <cell r="I103">
            <v>0.55093154526048937</v>
          </cell>
          <cell r="J103">
            <v>0.55526269518992311</v>
          </cell>
          <cell r="M103">
            <v>0.58095640514774205</v>
          </cell>
          <cell r="N103">
            <v>0.56804325113515941</v>
          </cell>
          <cell r="O103">
            <v>0.55691186654938196</v>
          </cell>
          <cell r="P103">
            <v>0.5400907725466445</v>
          </cell>
          <cell r="Q103">
            <v>0.52798673754575298</v>
          </cell>
          <cell r="R103">
            <v>0.52012580917577766</v>
          </cell>
          <cell r="S103">
            <v>0.50768281730972231</v>
          </cell>
          <cell r="T103">
            <v>0.49502261184811513</v>
          </cell>
          <cell r="W103">
            <v>1.7239237599999999E-2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C104">
            <v>1.075167108329294</v>
          </cell>
          <cell r="D104">
            <v>1.085148267771092</v>
          </cell>
          <cell r="E104">
            <v>1.094425294945703</v>
          </cell>
          <cell r="F104">
            <v>1.1012672577500968</v>
          </cell>
          <cell r="G104">
            <v>1.1135028325317016</v>
          </cell>
          <cell r="H104">
            <v>1.12591552427065</v>
          </cell>
          <cell r="I104">
            <v>1.1385080070528451</v>
          </cell>
          <cell r="J104">
            <v>1.1512830013733026</v>
          </cell>
          <cell r="M104">
            <v>0.98961364268408092</v>
          </cell>
          <cell r="N104">
            <v>0.97786375221261324</v>
          </cell>
          <cell r="O104">
            <v>0.9654977228742051</v>
          </cell>
          <cell r="P104">
            <v>0.90990208097538039</v>
          </cell>
          <cell r="Q104">
            <v>0.87631794024238463</v>
          </cell>
          <cell r="R104">
            <v>0.89628212553701969</v>
          </cell>
          <cell r="S104">
            <v>0.89001179535531716</v>
          </cell>
          <cell r="T104">
            <v>0.85661906265989207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C105">
            <v>1.0712943756341267</v>
          </cell>
          <cell r="D105">
            <v>1.0808394461487851</v>
          </cell>
          <cell r="E105">
            <v>1.0899844537577308</v>
          </cell>
          <cell r="F105">
            <v>1.0965516106362057</v>
          </cell>
          <cell r="G105">
            <v>1.1082703680541564</v>
          </cell>
          <cell r="H105">
            <v>1.1201570705353119</v>
          </cell>
          <cell r="I105">
            <v>1.132214290622042</v>
          </cell>
          <cell r="J105">
            <v>1.1444446470594991</v>
          </cell>
          <cell r="M105">
            <v>1.0738539681453505</v>
          </cell>
          <cell r="N105">
            <v>1.0640533461715453</v>
          </cell>
          <cell r="O105">
            <v>1.0577748346175411</v>
          </cell>
          <cell r="P105">
            <v>1.0467727255543837</v>
          </cell>
          <cell r="Q105">
            <v>1.0404741536828939</v>
          </cell>
          <cell r="R105">
            <v>1.0308867863878053</v>
          </cell>
          <cell r="S105">
            <v>1.0525286255036159</v>
          </cell>
          <cell r="T105">
            <v>1.017538768972825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11">
          <cell r="C111">
            <v>5.0547779168181153</v>
          </cell>
          <cell r="D111">
            <v>5.1193195213971459</v>
          </cell>
          <cell r="E111">
            <v>5.1033897882651775</v>
          </cell>
          <cell r="F111">
            <v>5.0883035277166853</v>
          </cell>
          <cell r="G111">
            <v>5.0786299242427022</v>
          </cell>
          <cell r="H111">
            <v>5.094962531233814</v>
          </cell>
          <cell r="I111">
            <v>5.0673376360705156</v>
          </cell>
          <cell r="J111">
            <v>5.0585060453153563</v>
          </cell>
          <cell r="M111">
            <v>4.5202994817267772</v>
          </cell>
          <cell r="N111">
            <v>4.4648309829608355</v>
          </cell>
          <cell r="O111">
            <v>4.367421042245148</v>
          </cell>
          <cell r="P111">
            <v>4.2730476668685133</v>
          </cell>
          <cell r="Q111">
            <v>4.1892607275392857</v>
          </cell>
          <cell r="R111">
            <v>4.103063237445145</v>
          </cell>
          <cell r="S111">
            <v>4.0032706650493566</v>
          </cell>
          <cell r="T111">
            <v>3.9080997699605904</v>
          </cell>
          <cell r="W111">
            <v>8.3298363930675201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C112">
            <v>4.9607567803589516</v>
          </cell>
          <cell r="D112">
            <v>4.9552232335244</v>
          </cell>
          <cell r="E112">
            <v>4.8630719724704345</v>
          </cell>
          <cell r="F112">
            <v>4.791594079632552</v>
          </cell>
          <cell r="G112">
            <v>4.6980797450656269</v>
          </cell>
          <cell r="H112">
            <v>4.7702968474437322</v>
          </cell>
          <cell r="I112">
            <v>4.8462310550425087</v>
          </cell>
          <cell r="J112">
            <v>4.9029228525113906</v>
          </cell>
          <cell r="M112">
            <v>4.6384611198372525</v>
          </cell>
          <cell r="N112">
            <v>4.5988346443050991</v>
          </cell>
          <cell r="O112">
            <v>4.5200208504088719</v>
          </cell>
          <cell r="P112">
            <v>4.4596515380911868</v>
          </cell>
          <cell r="Q112">
            <v>4.3844123219819879</v>
          </cell>
          <cell r="R112">
            <v>4.3692931379194988</v>
          </cell>
          <cell r="S112">
            <v>4.3577300479507768</v>
          </cell>
          <cell r="T112">
            <v>4.3456974012430738</v>
          </cell>
          <cell r="W112">
            <v>5.4628832193887904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C113">
            <v>10.402921833356471</v>
          </cell>
          <cell r="D113">
            <v>10.367969979963409</v>
          </cell>
          <cell r="E113">
            <v>10.109281622615669</v>
          </cell>
          <cell r="F113">
            <v>9.843804681235012</v>
          </cell>
          <cell r="G113">
            <v>9.5480937825415904</v>
          </cell>
          <cell r="H113">
            <v>9.8279335557777916</v>
          </cell>
          <cell r="I113">
            <v>10.102331630323162</v>
          </cell>
          <cell r="J113">
            <v>10.23764637677678</v>
          </cell>
          <cell r="M113">
            <v>9.6076978342704251</v>
          </cell>
          <cell r="N113">
            <v>9.5476344664989483</v>
          </cell>
          <cell r="O113">
            <v>9.3228660553665037</v>
          </cell>
          <cell r="P113">
            <v>9.165422563354042</v>
          </cell>
          <cell r="Q113">
            <v>8.9526963225583511</v>
          </cell>
          <cell r="R113">
            <v>8.9835961173918744</v>
          </cell>
          <cell r="S113">
            <v>9.0152911395254502</v>
          </cell>
          <cell r="T113">
            <v>9.0083763782545088</v>
          </cell>
          <cell r="W113">
            <v>12.542560775870365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C114">
            <v>4.7788860440645742</v>
          </cell>
          <cell r="D114">
            <v>4.7004437169710567</v>
          </cell>
          <cell r="E114">
            <v>4.5725629920371977</v>
          </cell>
          <cell r="F114">
            <v>4.4447423868488443</v>
          </cell>
          <cell r="G114">
            <v>4.3172726163196851</v>
          </cell>
          <cell r="H114">
            <v>4.3030893842285112</v>
          </cell>
          <cell r="I114">
            <v>4.3547273760214225</v>
          </cell>
          <cell r="J114">
            <v>4.4041117037676019</v>
          </cell>
          <cell r="M114">
            <v>4.7788860440645742</v>
          </cell>
          <cell r="N114">
            <v>4.7004437169710567</v>
          </cell>
          <cell r="O114">
            <v>4.5725629920371977</v>
          </cell>
          <cell r="P114">
            <v>4.4447423868488443</v>
          </cell>
          <cell r="Q114">
            <v>4.3172726163196851</v>
          </cell>
          <cell r="R114">
            <v>4.3030893842285112</v>
          </cell>
          <cell r="S114">
            <v>4.3547273760214225</v>
          </cell>
          <cell r="T114">
            <v>4.4041117037676019</v>
          </cell>
          <cell r="W114">
            <v>7.1228000000000007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</row>
        <row r="115">
          <cell r="C115">
            <v>3.3825181851482804</v>
          </cell>
          <cell r="D115">
            <v>3.2983963666256391</v>
          </cell>
          <cell r="E115">
            <v>3.1771272695145143</v>
          </cell>
          <cell r="F115">
            <v>3.0607476154467843</v>
          </cell>
          <cell r="G115">
            <v>2.9546720093829135</v>
          </cell>
          <cell r="H115">
            <v>2.9452335685026454</v>
          </cell>
          <cell r="I115">
            <v>2.9893679648159068</v>
          </cell>
          <cell r="J115">
            <v>3.0337434238197543</v>
          </cell>
          <cell r="M115">
            <v>3.3825181851482804</v>
          </cell>
          <cell r="N115">
            <v>3.2983963666256391</v>
          </cell>
          <cell r="O115">
            <v>3.1771272695145143</v>
          </cell>
          <cell r="P115">
            <v>3.0607476154467843</v>
          </cell>
          <cell r="Q115">
            <v>2.9546720093829135</v>
          </cell>
          <cell r="R115">
            <v>2.9452335685026454</v>
          </cell>
          <cell r="S115">
            <v>2.9893679648159068</v>
          </cell>
          <cell r="T115">
            <v>3.0337434238197543</v>
          </cell>
          <cell r="W115">
            <v>6.1012000000000004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C116">
            <v>2.2560565345623669</v>
          </cell>
          <cell r="D116">
            <v>2.2019915853313607</v>
          </cell>
          <cell r="E116">
            <v>2.1108379924917879</v>
          </cell>
          <cell r="F116">
            <v>2.0116391955374295</v>
          </cell>
          <cell r="G116">
            <v>1.9158879166392224</v>
          </cell>
          <cell r="H116">
            <v>1.9032545743255451</v>
          </cell>
          <cell r="I116">
            <v>1.9322610295610543</v>
          </cell>
          <cell r="J116">
            <v>1.9606325215055169</v>
          </cell>
          <cell r="M116">
            <v>2.2560565345623669</v>
          </cell>
          <cell r="N116">
            <v>2.2019915853313607</v>
          </cell>
          <cell r="O116">
            <v>2.1108379924917879</v>
          </cell>
          <cell r="P116">
            <v>2.0116391955374295</v>
          </cell>
          <cell r="Q116">
            <v>1.9158879166392224</v>
          </cell>
          <cell r="R116">
            <v>1.9032545743255451</v>
          </cell>
          <cell r="S116">
            <v>1.9322610295610543</v>
          </cell>
          <cell r="T116">
            <v>1.9606325215055169</v>
          </cell>
          <cell r="W116">
            <v>2.7995000000000001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C117">
            <v>3.1384789886946667</v>
          </cell>
          <cell r="D117">
            <v>3.0659472465119957</v>
          </cell>
          <cell r="E117">
            <v>2.9605049499643115</v>
          </cell>
          <cell r="F117">
            <v>2.8566693600071931</v>
          </cell>
          <cell r="G117">
            <v>2.7614527346462281</v>
          </cell>
          <cell r="H117">
            <v>2.7474286222990112</v>
          </cell>
          <cell r="I117">
            <v>2.7815381549439002</v>
          </cell>
          <cell r="J117">
            <v>2.8123476027701488</v>
          </cell>
          <cell r="M117">
            <v>3.1384789886946667</v>
          </cell>
          <cell r="N117">
            <v>3.0659472465119957</v>
          </cell>
          <cell r="O117">
            <v>2.9605049499643115</v>
          </cell>
          <cell r="P117">
            <v>2.8566693600071931</v>
          </cell>
          <cell r="Q117">
            <v>2.7614527346462281</v>
          </cell>
          <cell r="R117">
            <v>2.7474286222990112</v>
          </cell>
          <cell r="S117">
            <v>2.7815381549439002</v>
          </cell>
          <cell r="T117">
            <v>2.8123476027701488</v>
          </cell>
          <cell r="W117">
            <v>4.6606000000000014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C118">
            <v>6.2793770018234536</v>
          </cell>
          <cell r="D118">
            <v>5.933898486084404</v>
          </cell>
          <cell r="E118">
            <v>5.7776598298151018</v>
          </cell>
          <cell r="F118">
            <v>5.6214530125754187</v>
          </cell>
          <cell r="G118">
            <v>5.5053343009939733</v>
          </cell>
          <cell r="H118">
            <v>5.4986026290606027</v>
          </cell>
          <cell r="I118">
            <v>5.687490561049156</v>
          </cell>
          <cell r="J118">
            <v>5.6877317709749917</v>
          </cell>
          <cell r="M118">
            <v>5.5453847696787273</v>
          </cell>
          <cell r="N118">
            <v>5.3384285485523293</v>
          </cell>
          <cell r="O118">
            <v>5.175052183525926</v>
          </cell>
          <cell r="P118">
            <v>5.0314652830770221</v>
          </cell>
          <cell r="Q118">
            <v>4.9119300432307442</v>
          </cell>
          <cell r="R118">
            <v>4.8451382054894001</v>
          </cell>
          <cell r="S118">
            <v>4.8665927011826673</v>
          </cell>
          <cell r="T118">
            <v>4.8521291642866391</v>
          </cell>
          <cell r="W118">
            <v>6.556736815258752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C119">
            <v>5.7438498431732139</v>
          </cell>
          <cell r="D119">
            <v>5.3083990420214171</v>
          </cell>
          <cell r="E119">
            <v>5.2022333503960931</v>
          </cell>
          <cell r="F119">
            <v>5.0968345803150399</v>
          </cell>
          <cell r="G119">
            <v>5.0178601077108302</v>
          </cell>
          <cell r="H119">
            <v>5.0124997902582304</v>
          </cell>
          <cell r="I119">
            <v>5.4181793222274397</v>
          </cell>
          <cell r="J119">
            <v>5.4078131460322973</v>
          </cell>
          <cell r="M119">
            <v>5.3269412621169847</v>
          </cell>
          <cell r="N119">
            <v>5.1106820784623057</v>
          </cell>
          <cell r="O119">
            <v>4.9725063758316521</v>
          </cell>
          <cell r="P119">
            <v>4.8577183694109198</v>
          </cell>
          <cell r="Q119">
            <v>4.7540150839662489</v>
          </cell>
          <cell r="R119">
            <v>4.6853930839252707</v>
          </cell>
          <cell r="S119">
            <v>4.7835163625656154</v>
          </cell>
          <cell r="T119">
            <v>4.7476028570172444</v>
          </cell>
          <cell r="W119">
            <v>9.2863837789230264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C120">
            <v>9.9914560605711351</v>
          </cell>
          <cell r="D120">
            <v>9.4228179740609779</v>
          </cell>
          <cell r="E120">
            <v>9.2184464275022115</v>
          </cell>
          <cell r="F120">
            <v>9.0703735944405715</v>
          </cell>
          <cell r="G120">
            <v>8.8682583501371663</v>
          </cell>
          <cell r="H120">
            <v>8.8567699347162172</v>
          </cell>
          <cell r="I120">
            <v>9.257782625932597</v>
          </cell>
          <cell r="J120">
            <v>9.2434874975505767</v>
          </cell>
          <cell r="M120">
            <v>8.723595414137856</v>
          </cell>
          <cell r="N120">
            <v>8.4653278522145978</v>
          </cell>
          <cell r="O120">
            <v>8.2693340584823929</v>
          </cell>
          <cell r="P120">
            <v>8.1198882294283337</v>
          </cell>
          <cell r="Q120">
            <v>7.8461451030472853</v>
          </cell>
          <cell r="R120">
            <v>7.8151537675021858</v>
          </cell>
          <cell r="S120">
            <v>7.8982947653121487</v>
          </cell>
          <cell r="T120">
            <v>7.8485629876553729</v>
          </cell>
          <cell r="W120">
            <v>15.54048224737152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C121">
            <v>4.8776410701216504</v>
          </cell>
          <cell r="D121">
            <v>4.8500518883647894</v>
          </cell>
          <cell r="E121">
            <v>4.8227257417701281</v>
          </cell>
          <cell r="F121">
            <v>4.7810012930029107</v>
          </cell>
          <cell r="G121">
            <v>4.7682394836562638</v>
          </cell>
          <cell r="H121">
            <v>4.7456052059904117</v>
          </cell>
          <cell r="I121">
            <v>4.793187977988195</v>
          </cell>
          <cell r="J121">
            <v>4.7864628143812649</v>
          </cell>
          <cell r="M121">
            <v>5.6913510752808509</v>
          </cell>
          <cell r="N121">
            <v>5.5602654347783158</v>
          </cell>
          <cell r="O121">
            <v>5.4309016402102603</v>
          </cell>
          <cell r="P121">
            <v>5.296372790769067</v>
          </cell>
          <cell r="Q121">
            <v>5.1762413549289867</v>
          </cell>
          <cell r="R121">
            <v>5.0519135116680323</v>
          </cell>
          <cell r="S121">
            <v>4.9726768310347582</v>
          </cell>
          <cell r="T121">
            <v>4.8616058576515817</v>
          </cell>
          <cell r="W121">
            <v>5.1448696373039091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C122">
            <v>5.3514918421410176</v>
          </cell>
          <cell r="D122">
            <v>5.2837498392788209</v>
          </cell>
          <cell r="E122">
            <v>5.2019000870247281</v>
          </cell>
          <cell r="F122">
            <v>5.1261020196980995</v>
          </cell>
          <cell r="G122">
            <v>5.0991768292239055</v>
          </cell>
          <cell r="H122">
            <v>5.058350284380035</v>
          </cell>
          <cell r="I122">
            <v>5.1011051284409197</v>
          </cell>
          <cell r="J122">
            <v>5.0838435445729981</v>
          </cell>
          <cell r="M122">
            <v>5.4142803506908539</v>
          </cell>
          <cell r="N122">
            <v>5.2730395717058558</v>
          </cell>
          <cell r="O122">
            <v>5.1453233355830843</v>
          </cell>
          <cell r="P122">
            <v>4.9699367477587275</v>
          </cell>
          <cell r="Q122">
            <v>4.8438320951546228</v>
          </cell>
          <cell r="R122">
            <v>4.7526587743788697</v>
          </cell>
          <cell r="S122">
            <v>4.6405070100191885</v>
          </cell>
          <cell r="T122">
            <v>4.511179177844606</v>
          </cell>
          <cell r="W122">
            <v>4.1953865236226981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C123">
            <v>1.3445771393057315</v>
          </cell>
          <cell r="D123">
            <v>1.3410575031107084</v>
          </cell>
          <cell r="E123">
            <v>1.3394348675669523</v>
          </cell>
          <cell r="F123">
            <v>1.334770965682718</v>
          </cell>
          <cell r="G123">
            <v>1.3394030985513254</v>
          </cell>
          <cell r="H123">
            <v>1.3383852334882171</v>
          </cell>
          <cell r="I123">
            <v>1.3402758864281044</v>
          </cell>
          <cell r="J123">
            <v>1.3422222463460536</v>
          </cell>
          <cell r="M123">
            <v>1.2130649854434605</v>
          </cell>
          <cell r="N123">
            <v>1.1948550062161978</v>
          </cell>
          <cell r="O123">
            <v>1.1765838634732482</v>
          </cell>
          <cell r="P123">
            <v>1.1057017260108708</v>
          </cell>
          <cell r="Q123">
            <v>1.0622814286347093</v>
          </cell>
          <cell r="R123">
            <v>1.0825393406378834</v>
          </cell>
          <cell r="S123">
            <v>1.0715539239558269</v>
          </cell>
          <cell r="T123">
            <v>1.0275309834614101</v>
          </cell>
          <cell r="W123">
            <v>1.06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C124">
            <v>7.6092925435336687</v>
          </cell>
          <cell r="D124">
            <v>7.607142587562576</v>
          </cell>
          <cell r="E124">
            <v>7.6016727641336024</v>
          </cell>
          <cell r="F124">
            <v>7.5779206108789365</v>
          </cell>
          <cell r="G124">
            <v>7.5893126497740155</v>
          </cell>
          <cell r="H124">
            <v>7.6010758697128393</v>
          </cell>
          <cell r="I124">
            <v>7.6132115303143557</v>
          </cell>
          <cell r="J124">
            <v>7.6257209697073707</v>
          </cell>
          <cell r="M124">
            <v>7.8988345060458807</v>
          </cell>
          <cell r="N124">
            <v>7.8076319200493893</v>
          </cell>
          <cell r="O124">
            <v>7.7425463921570463</v>
          </cell>
          <cell r="P124">
            <v>7.6425433133197735</v>
          </cell>
          <cell r="Q124">
            <v>7.5767371195083477</v>
          </cell>
          <cell r="R124">
            <v>7.4862441705706591</v>
          </cell>
          <cell r="S124">
            <v>7.6278587441723884</v>
          </cell>
          <cell r="T124">
            <v>7.3479298474833481</v>
          </cell>
          <cell r="W124">
            <v>6.5070000000000006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</row>
        <row r="130">
          <cell r="C130">
            <v>3.8610117607702414</v>
          </cell>
          <cell r="D130">
            <v>3.8968800358890596</v>
          </cell>
          <cell r="E130">
            <v>3.891674837213472</v>
          </cell>
          <cell r="F130">
            <v>3.8885600510839837</v>
          </cell>
          <cell r="G130">
            <v>3.8896646284568694</v>
          </cell>
          <cell r="H130">
            <v>3.8885421096970183</v>
          </cell>
          <cell r="I130">
            <v>3.8771632591030403</v>
          </cell>
          <cell r="J130">
            <v>3.8775528839730544</v>
          </cell>
          <cell r="M130">
            <v>4.8867492266963763</v>
          </cell>
          <cell r="N130">
            <v>4.8242129226060451</v>
          </cell>
          <cell r="O130">
            <v>4.7433184706191698</v>
          </cell>
          <cell r="P130">
            <v>4.6540880455790141</v>
          </cell>
          <cell r="Q130">
            <v>4.574705416852118</v>
          </cell>
          <cell r="R130">
            <v>4.4867244445692576</v>
          </cell>
          <cell r="S130">
            <v>4.3936031082591853</v>
          </cell>
          <cell r="T130">
            <v>4.30424693451151</v>
          </cell>
          <cell r="W130">
            <v>3.513499007721538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C131">
            <v>4.3674057979952616</v>
          </cell>
          <cell r="D131">
            <v>4.2931789632434327</v>
          </cell>
          <cell r="E131">
            <v>4.2970080758968638</v>
          </cell>
          <cell r="F131">
            <v>4.2977980178790229</v>
          </cell>
          <cell r="G131">
            <v>4.4167583518064601</v>
          </cell>
          <cell r="H131">
            <v>4.5400930705879512</v>
          </cell>
          <cell r="I131">
            <v>4.5645332867336172</v>
          </cell>
          <cell r="J131">
            <v>4.5495167033638682</v>
          </cell>
          <cell r="M131">
            <v>4.6012726183273482</v>
          </cell>
          <cell r="N131">
            <v>4.4846927919672233</v>
          </cell>
          <cell r="O131">
            <v>4.4496520705087583</v>
          </cell>
          <cell r="P131">
            <v>4.412975952074448</v>
          </cell>
          <cell r="Q131">
            <v>4.4957846504538379</v>
          </cell>
          <cell r="R131">
            <v>4.5806601753793448</v>
          </cell>
          <cell r="S131">
            <v>4.5654737114451978</v>
          </cell>
          <cell r="T131">
            <v>4.5119731977336839</v>
          </cell>
          <cell r="W131">
            <v>4.6090479097695933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C132">
            <v>5.8357729240255605</v>
          </cell>
          <cell r="D132">
            <v>5.7476769167885964</v>
          </cell>
          <cell r="E132">
            <v>5.7474022576294246</v>
          </cell>
          <cell r="F132">
            <v>5.7650839574520685</v>
          </cell>
          <cell r="G132">
            <v>5.9030844827294322</v>
          </cell>
          <cell r="H132">
            <v>6.058474940607665</v>
          </cell>
          <cell r="I132">
            <v>6.0824391305685985</v>
          </cell>
          <cell r="J132">
            <v>6.0768326303584717</v>
          </cell>
          <cell r="M132">
            <v>5.4174540784845355</v>
          </cell>
          <cell r="N132">
            <v>5.2915639888777024</v>
          </cell>
          <cell r="O132">
            <v>5.2474396091511171</v>
          </cell>
          <cell r="P132">
            <v>5.2203360555668041</v>
          </cell>
          <cell r="Q132">
            <v>5.2996271521007641</v>
          </cell>
          <cell r="R132">
            <v>5.393663025072339</v>
          </cell>
          <cell r="S132">
            <v>5.3698184028423812</v>
          </cell>
          <cell r="T132">
            <v>5.3207073305724073</v>
          </cell>
          <cell r="W132">
            <v>7.0917184095930885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C133">
            <v>8.6764385536975617</v>
          </cell>
          <cell r="D133">
            <v>8.7037512992001016</v>
          </cell>
          <cell r="E133">
            <v>8.7102677493184917</v>
          </cell>
          <cell r="F133">
            <v>8.7700858986222254</v>
          </cell>
          <cell r="G133">
            <v>8.8305048860223057</v>
          </cell>
          <cell r="H133">
            <v>8.8919586469496057</v>
          </cell>
          <cell r="I133">
            <v>8.9513160723828467</v>
          </cell>
          <cell r="J133">
            <v>9.0148237530080717</v>
          </cell>
          <cell r="M133">
            <v>8.6764385536975617</v>
          </cell>
          <cell r="N133">
            <v>8.7037512992001016</v>
          </cell>
          <cell r="O133">
            <v>8.7102677493184917</v>
          </cell>
          <cell r="P133">
            <v>8.7700858986222254</v>
          </cell>
          <cell r="Q133">
            <v>8.8305048860223057</v>
          </cell>
          <cell r="R133">
            <v>8.8919586469496057</v>
          </cell>
          <cell r="S133">
            <v>8.9513160723828467</v>
          </cell>
          <cell r="T133">
            <v>9.0148237530080717</v>
          </cell>
          <cell r="W133">
            <v>15.031000000000001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C134">
            <v>6.7461629979004574</v>
          </cell>
          <cell r="D134">
            <v>6.769765052647216</v>
          </cell>
          <cell r="E134">
            <v>6.7749920814068814</v>
          </cell>
          <cell r="F134">
            <v>6.8214988177932234</v>
          </cell>
          <cell r="G134">
            <v>6.870035242219104</v>
          </cell>
          <cell r="H134">
            <v>6.9159054547338732</v>
          </cell>
          <cell r="I134">
            <v>6.9647849480834738</v>
          </cell>
          <cell r="J134">
            <v>7.0132498324273049</v>
          </cell>
          <cell r="M134">
            <v>6.7461629979004574</v>
          </cell>
          <cell r="N134">
            <v>6.769765052647216</v>
          </cell>
          <cell r="O134">
            <v>6.7749920814068814</v>
          </cell>
          <cell r="P134">
            <v>6.8214988177932234</v>
          </cell>
          <cell r="Q134">
            <v>6.870035242219104</v>
          </cell>
          <cell r="R134">
            <v>6.9159054547338732</v>
          </cell>
          <cell r="S134">
            <v>6.9647849480834738</v>
          </cell>
          <cell r="T134">
            <v>7.0132498324273049</v>
          </cell>
          <cell r="W134">
            <v>10.607200000000001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C135">
            <v>8.3595825559677444</v>
          </cell>
          <cell r="D135">
            <v>8.3882070019091461</v>
          </cell>
          <cell r="E135">
            <v>8.392636248872531</v>
          </cell>
          <cell r="F135">
            <v>8.4499903966435141</v>
          </cell>
          <cell r="G135">
            <v>8.5083443292181844</v>
          </cell>
          <cell r="H135">
            <v>8.5659686809748941</v>
          </cell>
          <cell r="I135">
            <v>8.6242645013289732</v>
          </cell>
          <cell r="J135">
            <v>8.6843471665295855</v>
          </cell>
          <cell r="M135">
            <v>8.3595825559677444</v>
          </cell>
          <cell r="N135">
            <v>8.3882070019091461</v>
          </cell>
          <cell r="O135">
            <v>8.392636248872531</v>
          </cell>
          <cell r="P135">
            <v>8.4499903966435141</v>
          </cell>
          <cell r="Q135">
            <v>8.5083443292181844</v>
          </cell>
          <cell r="R135">
            <v>8.5659686809748941</v>
          </cell>
          <cell r="S135">
            <v>8.6242645013289732</v>
          </cell>
          <cell r="T135">
            <v>8.6843471665295855</v>
          </cell>
          <cell r="W135">
            <v>10.5039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C136">
            <v>11.682834590597313</v>
          </cell>
          <cell r="D136">
            <v>11.721163200590118</v>
          </cell>
          <cell r="E136">
            <v>11.722171327518812</v>
          </cell>
          <cell r="F136">
            <v>11.795775394243924</v>
          </cell>
          <cell r="G136">
            <v>11.872382574348292</v>
          </cell>
          <cell r="H136">
            <v>11.94837065614467</v>
          </cell>
          <cell r="I136">
            <v>12.025024720515571</v>
          </cell>
          <cell r="J136">
            <v>12.100026264563059</v>
          </cell>
          <cell r="M136">
            <v>11.682834590597313</v>
          </cell>
          <cell r="N136">
            <v>11.721163200590118</v>
          </cell>
          <cell r="O136">
            <v>11.722171327518812</v>
          </cell>
          <cell r="P136">
            <v>11.795775394243924</v>
          </cell>
          <cell r="Q136">
            <v>11.872382574348292</v>
          </cell>
          <cell r="R136">
            <v>11.94837065614467</v>
          </cell>
          <cell r="S136">
            <v>12.025024720515571</v>
          </cell>
          <cell r="T136">
            <v>12.100026264563059</v>
          </cell>
          <cell r="W136">
            <v>14.504200000000001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C137">
            <v>1.8542769486339369E-2</v>
          </cell>
          <cell r="D137">
            <v>1.875379448250367E-2</v>
          </cell>
          <cell r="E137">
            <v>1.8967408936813712E-2</v>
          </cell>
          <cell r="F137">
            <v>1.9183644920787682E-2</v>
          </cell>
          <cell r="G137">
            <v>1.940253490559966E-2</v>
          </cell>
          <cell r="H137">
            <v>1.9624111767079726E-2</v>
          </cell>
          <cell r="I137">
            <v>1.9848408790776775E-2</v>
          </cell>
          <cell r="J137">
            <v>2.0075459677084833E-2</v>
          </cell>
          <cell r="M137">
            <v>1.8096448252957628E-2</v>
          </cell>
          <cell r="N137">
            <v>1.7921128012081716E-2</v>
          </cell>
          <cell r="O137">
            <v>1.7746455135742231E-2</v>
          </cell>
          <cell r="P137">
            <v>1.7572437641818737E-2</v>
          </cell>
          <cell r="Q137">
            <v>1.7399083648104739E-2</v>
          </cell>
          <cell r="R137">
            <v>1.7226401373557767E-2</v>
          </cell>
          <cell r="S137">
            <v>1.7054399139565041E-2</v>
          </cell>
          <cell r="T137">
            <v>1.6883085371225064E-2</v>
          </cell>
          <cell r="W137">
            <v>-7.0411549976783048E-4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C138">
            <v>8.8019716169922599</v>
          </cell>
          <cell r="D138">
            <v>8.912251949961286</v>
          </cell>
          <cell r="E138">
            <v>9.0235599030005531</v>
          </cell>
          <cell r="F138">
            <v>9.1217498830028347</v>
          </cell>
          <cell r="G138">
            <v>9.2796516433708689</v>
          </cell>
          <cell r="H138">
            <v>9.2697386769688013</v>
          </cell>
          <cell r="I138">
            <v>9.2705283716762636</v>
          </cell>
          <cell r="J138">
            <v>9.2527917991474364</v>
          </cell>
          <cell r="M138">
            <v>8.0593526736904249</v>
          </cell>
          <cell r="N138">
            <v>7.9954307362972008</v>
          </cell>
          <cell r="O138">
            <v>7.9299215688179752</v>
          </cell>
          <cell r="P138">
            <v>7.8524998434846571</v>
          </cell>
          <cell r="Q138">
            <v>7.8271116747132012</v>
          </cell>
          <cell r="R138">
            <v>7.6528650678268901</v>
          </cell>
          <cell r="S138">
            <v>7.4888374955490402</v>
          </cell>
          <cell r="T138">
            <v>7.3093347404978717</v>
          </cell>
          <cell r="W138">
            <v>2.394935840334806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C139">
            <v>16.847605495699653</v>
          </cell>
          <cell r="D139">
            <v>17.137842058680423</v>
          </cell>
          <cell r="E139">
            <v>17.507039643429902</v>
          </cell>
          <cell r="F139">
            <v>17.706078483571446</v>
          </cell>
          <cell r="G139">
            <v>17.874253741217924</v>
          </cell>
          <cell r="H139">
            <v>17.851098478458191</v>
          </cell>
          <cell r="I139">
            <v>17.85140633542597</v>
          </cell>
          <cell r="J139">
            <v>17.826827682455743</v>
          </cell>
          <cell r="M139">
            <v>16.924512304354906</v>
          </cell>
          <cell r="N139">
            <v>16.855332635570722</v>
          </cell>
          <cell r="O139">
            <v>16.858593274013675</v>
          </cell>
          <cell r="P139">
            <v>16.69239777833463</v>
          </cell>
          <cell r="Q139">
            <v>16.493443203789433</v>
          </cell>
          <cell r="R139">
            <v>16.108002621444729</v>
          </cell>
          <cell r="S139">
            <v>15.748547181445989</v>
          </cell>
          <cell r="T139">
            <v>15.366289011987787</v>
          </cell>
          <cell r="W139">
            <v>6.571568713836899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C140">
            <v>7.6553767510519926</v>
          </cell>
          <cell r="D140">
            <v>8.2697122978253983</v>
          </cell>
          <cell r="E140">
            <v>8.7618717155092085</v>
          </cell>
          <cell r="F140">
            <v>7.9352697212394974</v>
          </cell>
          <cell r="G140">
            <v>8.5510062899390196</v>
          </cell>
          <cell r="H140">
            <v>9.0530434900074379</v>
          </cell>
          <cell r="I140">
            <v>8.2710027160458104</v>
          </cell>
          <cell r="J140">
            <v>8.8833010603877494</v>
          </cell>
          <cell r="M140">
            <v>7.0484924558004689</v>
          </cell>
          <cell r="N140">
            <v>7.4698272168185182</v>
          </cell>
          <cell r="O140">
            <v>7.7786042321819009</v>
          </cell>
          <cell r="P140">
            <v>6.9178941339413909</v>
          </cell>
          <cell r="Q140">
            <v>7.3262113997471232</v>
          </cell>
          <cell r="R140">
            <v>7.6244328426141399</v>
          </cell>
          <cell r="S140">
            <v>6.7895654347095382</v>
          </cell>
          <cell r="T140">
            <v>7.1812496918993522</v>
          </cell>
          <cell r="W140">
            <v>3.1314468403232527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C141">
            <v>11.709312574316042</v>
          </cell>
          <cell r="D141">
            <v>12.172181617205711</v>
          </cell>
          <cell r="E141">
            <v>11.832972324223068</v>
          </cell>
          <cell r="F141">
            <v>12.093527059670775</v>
          </cell>
          <cell r="G141">
            <v>12.400576575145056</v>
          </cell>
          <cell r="H141">
            <v>12.283879143316755</v>
          </cell>
          <cell r="I141">
            <v>12.439922167821294</v>
          </cell>
          <cell r="J141">
            <v>12.911992931016703</v>
          </cell>
          <cell r="M141">
            <v>11.362254660118163</v>
          </cell>
          <cell r="N141">
            <v>11.602346535248271</v>
          </cell>
          <cell r="O141">
            <v>11.063850962897185</v>
          </cell>
          <cell r="P141">
            <v>11.122523302531942</v>
          </cell>
          <cell r="Q141">
            <v>11.190107027705391</v>
          </cell>
          <cell r="R141">
            <v>10.855186258144675</v>
          </cell>
          <cell r="S141">
            <v>10.773313048891874</v>
          </cell>
          <cell r="T141">
            <v>10.982790758597373</v>
          </cell>
          <cell r="W141">
            <v>11.01091332211686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C142">
            <v>7.1989374603720835</v>
          </cell>
          <cell r="D142">
            <v>7.2048686313927455</v>
          </cell>
          <cell r="E142">
            <v>7.2110204695506344</v>
          </cell>
          <cell r="F142">
            <v>7.1969548756726995</v>
          </cell>
          <cell r="G142">
            <v>7.2138844970968901</v>
          </cell>
          <cell r="H142">
            <v>7.2310881945787582</v>
          </cell>
          <cell r="I142">
            <v>7.2485697911345826</v>
          </cell>
          <cell r="J142">
            <v>7.266403146181478</v>
          </cell>
          <cell r="M142">
            <v>8.2162894602715983</v>
          </cell>
          <cell r="N142">
            <v>8.0865831886106783</v>
          </cell>
          <cell r="O142">
            <v>7.9533026929591619</v>
          </cell>
          <cell r="P142">
            <v>7.819891990108732</v>
          </cell>
          <cell r="Q142">
            <v>7.6911012960832892</v>
          </cell>
          <cell r="R142">
            <v>7.5660740942761011</v>
          </cell>
          <cell r="S142">
            <v>7.4418296613184136</v>
          </cell>
          <cell r="T142">
            <v>7.3145413217325803</v>
          </cell>
          <cell r="W142">
            <v>6.6770000000000005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C143">
            <v>19.242179093685397</v>
          </cell>
          <cell r="D143">
            <v>18.427646552674453</v>
          </cell>
          <cell r="E143">
            <v>17.863062001659483</v>
          </cell>
          <cell r="F143">
            <v>16.201840671999275</v>
          </cell>
          <cell r="G143">
            <v>16.060500683396508</v>
          </cell>
          <cell r="H143">
            <v>16.057293048921139</v>
          </cell>
          <cell r="I143">
            <v>15.907914084487523</v>
          </cell>
          <cell r="J143">
            <v>15.760758670880396</v>
          </cell>
          <cell r="M143">
            <v>15.71012700246259</v>
          </cell>
          <cell r="N143">
            <v>14.978634772550462</v>
          </cell>
          <cell r="O143">
            <v>14.448279743750561</v>
          </cell>
          <cell r="P143">
            <v>13.081393765461302</v>
          </cell>
          <cell r="Q143">
            <v>12.882624992194613</v>
          </cell>
          <cell r="R143">
            <v>12.795852100115841</v>
          </cell>
          <cell r="S143">
            <v>12.602076223362104</v>
          </cell>
          <cell r="T143">
            <v>12.410245078375818</v>
          </cell>
          <cell r="W143">
            <v>18.015000000000001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9">
          <cell r="C149">
            <v>9.4449406124841957</v>
          </cell>
          <cell r="D149">
            <v>8.6024356059056064</v>
          </cell>
          <cell r="E149">
            <v>8.3323482653337368</v>
          </cell>
          <cell r="F149">
            <v>8.8214243351359531</v>
          </cell>
          <cell r="G149">
            <v>8.2255862638838959</v>
          </cell>
          <cell r="H149">
            <v>9.3043055498806329</v>
          </cell>
          <cell r="I149">
            <v>9.3224044151102401</v>
          </cell>
          <cell r="J149">
            <v>8.7535013733274223</v>
          </cell>
          <cell r="M149">
            <v>8.4495844204517567</v>
          </cell>
          <cell r="N149">
            <v>7.9742678317645597</v>
          </cell>
          <cell r="O149">
            <v>7.815293200674823</v>
          </cell>
          <cell r="P149">
            <v>7.9174692326117624</v>
          </cell>
          <cell r="Q149">
            <v>7.665121951632166</v>
          </cell>
          <cell r="R149">
            <v>7.9771257431208538</v>
          </cell>
          <cell r="S149">
            <v>7.9124967991446651</v>
          </cell>
          <cell r="T149">
            <v>7.6313217861592308</v>
          </cell>
          <cell r="W149">
            <v>11.243500542376051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C150">
            <v>6.5228926810720935</v>
          </cell>
          <cell r="D150">
            <v>6.9829498674905315</v>
          </cell>
          <cell r="E150">
            <v>6.9866537482971509</v>
          </cell>
          <cell r="F150">
            <v>7.013531277428493</v>
          </cell>
          <cell r="G150">
            <v>6.8312185790392386</v>
          </cell>
          <cell r="H150">
            <v>6.2889014747037146</v>
          </cell>
          <cell r="I150">
            <v>6.155755383228307</v>
          </cell>
          <cell r="J150">
            <v>5.7154357637890296</v>
          </cell>
          <cell r="M150">
            <v>6.0324189150705081</v>
          </cell>
          <cell r="N150">
            <v>6.1388174421643678</v>
          </cell>
          <cell r="O150">
            <v>6.1219719719909467</v>
          </cell>
          <cell r="P150">
            <v>6.131116955625548</v>
          </cell>
          <cell r="Q150">
            <v>6.0284238723382462</v>
          </cell>
          <cell r="R150">
            <v>5.7878879534190046</v>
          </cell>
          <cell r="S150">
            <v>5.6974171500006294</v>
          </cell>
          <cell r="T150">
            <v>5.5031528949901514</v>
          </cell>
          <cell r="W150">
            <v>7.8031441843403648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C151">
            <v>9.2326242518303285</v>
          </cell>
          <cell r="D151">
            <v>9.172020304785244</v>
          </cell>
          <cell r="E151">
            <v>9.3534919366496574</v>
          </cell>
          <cell r="F151">
            <v>9.7825494284649643</v>
          </cell>
          <cell r="G151">
            <v>9.366908312025334</v>
          </cell>
          <cell r="H151">
            <v>8.8315829386298859</v>
          </cell>
          <cell r="I151">
            <v>8.8277007952548328</v>
          </cell>
          <cell r="J151">
            <v>8.3795932382964136</v>
          </cell>
          <cell r="M151">
            <v>8.5867148447344945</v>
          </cell>
          <cell r="N151">
            <v>8.4773571160108876</v>
          </cell>
          <cell r="O151">
            <v>8.4964436717947347</v>
          </cell>
          <cell r="P151">
            <v>8.6423014198306927</v>
          </cell>
          <cell r="Q151">
            <v>8.4075134733497947</v>
          </cell>
          <cell r="R151">
            <v>8.1456933334383539</v>
          </cell>
          <cell r="S151">
            <v>8.044048686229889</v>
          </cell>
          <cell r="T151">
            <v>7.8086619833393467</v>
          </cell>
          <cell r="W151">
            <v>10.91872703625368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C152">
            <v>9.8736299761543034</v>
          </cell>
          <cell r="D152">
            <v>9.8691202965177087</v>
          </cell>
          <cell r="E152">
            <v>9.8482473591608599</v>
          </cell>
          <cell r="F152">
            <v>9.8632788379358853</v>
          </cell>
          <cell r="G152">
            <v>9.8788133116525785</v>
          </cell>
          <cell r="H152">
            <v>10.169201877404557</v>
          </cell>
          <cell r="I152">
            <v>10.18141759791486</v>
          </cell>
          <cell r="J152">
            <v>10.190016940091287</v>
          </cell>
          <cell r="M152">
            <v>9.8736299761543034</v>
          </cell>
          <cell r="N152">
            <v>9.8691202965177087</v>
          </cell>
          <cell r="O152">
            <v>9.8482473591608599</v>
          </cell>
          <cell r="P152">
            <v>9.8632788379358853</v>
          </cell>
          <cell r="Q152">
            <v>9.8788133116525785</v>
          </cell>
          <cell r="R152">
            <v>10.169201877404557</v>
          </cell>
          <cell r="S152">
            <v>10.18141759791486</v>
          </cell>
          <cell r="T152">
            <v>10.190016940091287</v>
          </cell>
          <cell r="W152">
            <v>15.111800000000001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C153">
            <v>8.8912107236836171</v>
          </cell>
          <cell r="D153">
            <v>8.8960078623361198</v>
          </cell>
          <cell r="E153">
            <v>8.8709333645744053</v>
          </cell>
          <cell r="F153">
            <v>8.8829142071184126</v>
          </cell>
          <cell r="G153">
            <v>8.8935405015570943</v>
          </cell>
          <cell r="H153">
            <v>9.1882162200498403</v>
          </cell>
          <cell r="I153">
            <v>9.1962220107736439</v>
          </cell>
          <cell r="J153">
            <v>9.1997814993115394</v>
          </cell>
          <cell r="M153">
            <v>8.8912107236836171</v>
          </cell>
          <cell r="N153">
            <v>8.8960078623361198</v>
          </cell>
          <cell r="O153">
            <v>8.8709333645744053</v>
          </cell>
          <cell r="P153">
            <v>8.8829142071184126</v>
          </cell>
          <cell r="Q153">
            <v>8.8935405015570943</v>
          </cell>
          <cell r="R153">
            <v>9.1882162200498403</v>
          </cell>
          <cell r="S153">
            <v>9.1962220107736439</v>
          </cell>
          <cell r="T153">
            <v>9.1997814993115394</v>
          </cell>
          <cell r="W153">
            <v>14.932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</row>
        <row r="154">
          <cell r="C154">
            <v>5.1129773246732695</v>
          </cell>
          <cell r="D154">
            <v>5.1084622456367486</v>
          </cell>
          <cell r="E154">
            <v>5.0879900852823434</v>
          </cell>
          <cell r="F154">
            <v>5.0884273608367216</v>
          </cell>
          <cell r="G154">
            <v>5.090741472084523</v>
          </cell>
          <cell r="H154">
            <v>5.2143618127180371</v>
          </cell>
          <cell r="I154">
            <v>5.2126345254354218</v>
          </cell>
          <cell r="J154">
            <v>5.2107105301803758</v>
          </cell>
          <cell r="M154">
            <v>5.1129773246732695</v>
          </cell>
          <cell r="N154">
            <v>5.1084622456367486</v>
          </cell>
          <cell r="O154">
            <v>5.0879900852823434</v>
          </cell>
          <cell r="P154">
            <v>5.0884273608367216</v>
          </cell>
          <cell r="Q154">
            <v>5.090741472084523</v>
          </cell>
          <cell r="R154">
            <v>5.2143618127180371</v>
          </cell>
          <cell r="S154">
            <v>5.2126345254354218</v>
          </cell>
          <cell r="T154">
            <v>5.2107105301803758</v>
          </cell>
          <cell r="W154">
            <v>7.4550000000000001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C155">
            <v>7.0810905392921484</v>
          </cell>
          <cell r="D155">
            <v>7.0755831530379796</v>
          </cell>
          <cell r="E155">
            <v>7.0441266772974895</v>
          </cell>
          <cell r="F155">
            <v>7.0367378708245676</v>
          </cell>
          <cell r="G155">
            <v>7.0371991690266995</v>
          </cell>
          <cell r="H155">
            <v>7.2039396995471865</v>
          </cell>
          <cell r="I155">
            <v>7.1966267092640335</v>
          </cell>
          <cell r="J155">
            <v>7.2656933761977065</v>
          </cell>
          <cell r="M155">
            <v>7.0810905392921484</v>
          </cell>
          <cell r="N155">
            <v>7.0755831530379796</v>
          </cell>
          <cell r="O155">
            <v>7.0441266772974895</v>
          </cell>
          <cell r="P155">
            <v>7.0367378708245676</v>
          </cell>
          <cell r="Q155">
            <v>7.0371991690266995</v>
          </cell>
          <cell r="R155">
            <v>7.2039396995471865</v>
          </cell>
          <cell r="S155">
            <v>7.1966267092640335</v>
          </cell>
          <cell r="T155">
            <v>7.2656933761977065</v>
          </cell>
          <cell r="W155">
            <v>9.8590999999999998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C156">
            <v>16.992392828314056</v>
          </cell>
          <cell r="D156">
            <v>17.192177033505985</v>
          </cell>
          <cell r="E156">
            <v>16.095434907148523</v>
          </cell>
          <cell r="F156">
            <v>16.286927147280746</v>
          </cell>
          <cell r="G156">
            <v>16.195019394422367</v>
          </cell>
          <cell r="H156">
            <v>16.133015510942517</v>
          </cell>
          <cell r="I156">
            <v>14.296094952657427</v>
          </cell>
          <cell r="J156">
            <v>13.897385243328577</v>
          </cell>
          <cell r="M156">
            <v>16.690704778972631</v>
          </cell>
          <cell r="N156">
            <v>16.354210534869004</v>
          </cell>
          <cell r="O156">
            <v>15.511549205525048</v>
          </cell>
          <cell r="P156">
            <v>15.445974786755555</v>
          </cell>
          <cell r="Q156">
            <v>15.177790954406982</v>
          </cell>
          <cell r="R156">
            <v>14.853016659912276</v>
          </cell>
          <cell r="S156">
            <v>13.984820133189972</v>
          </cell>
          <cell r="T156">
            <v>13.544511177641484</v>
          </cell>
          <cell r="W156">
            <v>12.82212041668042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C157">
            <v>10.499148036282467</v>
          </cell>
          <cell r="D157">
            <v>10.579392807607858</v>
          </cell>
          <cell r="E157">
            <v>9.9174318632852945</v>
          </cell>
          <cell r="F157">
            <v>9.752086010263751</v>
          </cell>
          <cell r="G157">
            <v>9.6478575230538333</v>
          </cell>
          <cell r="H157">
            <v>9.7770876118171621</v>
          </cell>
          <cell r="I157">
            <v>9.889544382954675</v>
          </cell>
          <cell r="J157">
            <v>9.6247365739527222</v>
          </cell>
          <cell r="M157">
            <v>9.2304994119089407</v>
          </cell>
          <cell r="N157">
            <v>9.1343661615864065</v>
          </cell>
          <cell r="O157">
            <v>8.6786171953372477</v>
          </cell>
          <cell r="P157">
            <v>8.5324014314494168</v>
          </cell>
          <cell r="Q157">
            <v>8.335120944302723</v>
          </cell>
          <cell r="R157">
            <v>8.2336365212326097</v>
          </cell>
          <cell r="S157">
            <v>8.216341708323343</v>
          </cell>
          <cell r="T157">
            <v>7.9935308358034769</v>
          </cell>
          <cell r="W157">
            <v>9.71455448320485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C158">
            <v>17.553673272151698</v>
          </cell>
          <cell r="D158">
            <v>16.91648281688812</v>
          </cell>
          <cell r="E158">
            <v>16.085982283626741</v>
          </cell>
          <cell r="F158">
            <v>15.960949336694528</v>
          </cell>
          <cell r="G158">
            <v>15.878550784801279</v>
          </cell>
          <cell r="H158">
            <v>16.115920177480454</v>
          </cell>
          <cell r="I158">
            <v>16.067442034036688</v>
          </cell>
          <cell r="J158">
            <v>16.039775035702856</v>
          </cell>
          <cell r="M158">
            <v>14.642535180217667</v>
          </cell>
          <cell r="N158">
            <v>14.192302128470388</v>
          </cell>
          <cell r="O158">
            <v>13.639750731522232</v>
          </cell>
          <cell r="P158">
            <v>13.551152814723594</v>
          </cell>
          <cell r="Q158">
            <v>13.300027132556009</v>
          </cell>
          <cell r="R158">
            <v>13.074591398310597</v>
          </cell>
          <cell r="S158">
            <v>12.944260191898369</v>
          </cell>
          <cell r="T158">
            <v>12.727860112285754</v>
          </cell>
          <cell r="W158">
            <v>13.429179827054428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C159">
            <v>6.5809599984828138</v>
          </cell>
          <cell r="D159">
            <v>6.6906187862952198</v>
          </cell>
          <cell r="E159">
            <v>6.5608739255241693</v>
          </cell>
          <cell r="F159">
            <v>6.4541473366066056</v>
          </cell>
          <cell r="G159">
            <v>6.7658400481450052</v>
          </cell>
          <cell r="H159">
            <v>7.609340423795671</v>
          </cell>
          <cell r="I159">
            <v>8.5776082416756818</v>
          </cell>
          <cell r="J159">
            <v>8.4775119050095036</v>
          </cell>
          <cell r="M159">
            <v>6.9911582889523265</v>
          </cell>
          <cell r="N159">
            <v>6.9617396228963271</v>
          </cell>
          <cell r="O159">
            <v>6.863922492244928</v>
          </cell>
          <cell r="P159">
            <v>6.76225383311961</v>
          </cell>
          <cell r="Q159">
            <v>6.8201023025189569</v>
          </cell>
          <cell r="R159">
            <v>7.0112674659998815</v>
          </cell>
          <cell r="S159">
            <v>7.2399232115586658</v>
          </cell>
          <cell r="T159">
            <v>7.1471488769918317</v>
          </cell>
          <cell r="W159">
            <v>6.158419543581517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C160">
            <v>8.7346950066752758</v>
          </cell>
          <cell r="D160">
            <v>8.9581489472441795</v>
          </cell>
          <cell r="E160">
            <v>8.8875882278360319</v>
          </cell>
          <cell r="F160">
            <v>8.6909430055971058</v>
          </cell>
          <cell r="G160">
            <v>9.0298468941733834</v>
          </cell>
          <cell r="H160">
            <v>9.5429608703306723</v>
          </cell>
          <cell r="I160">
            <v>10.042750087081764</v>
          </cell>
          <cell r="J160">
            <v>10.106154085452365</v>
          </cell>
          <cell r="M160">
            <v>8.7576931089089971</v>
          </cell>
          <cell r="N160">
            <v>8.7462513183207466</v>
          </cell>
          <cell r="O160">
            <v>8.4818362699523657</v>
          </cell>
          <cell r="P160">
            <v>8.1937608919005456</v>
          </cell>
          <cell r="Q160">
            <v>8.2417777689936802</v>
          </cell>
          <cell r="R160">
            <v>8.223290139195738</v>
          </cell>
          <cell r="S160">
            <v>8.3840901855160066</v>
          </cell>
          <cell r="T160">
            <v>8.3575420143908907</v>
          </cell>
          <cell r="W160">
            <v>9.9650270957705942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C161">
            <v>4.4437352132439196</v>
          </cell>
          <cell r="D161">
            <v>4.4744608067733349</v>
          </cell>
          <cell r="E161">
            <v>4.4978729606358687</v>
          </cell>
          <cell r="F161">
            <v>4.4993573512362506</v>
          </cell>
          <cell r="G161">
            <v>4.334959959570468</v>
          </cell>
          <cell r="H161">
            <v>4.2642437436479685</v>
          </cell>
          <cell r="I161">
            <v>4.119030535208938</v>
          </cell>
          <cell r="J161">
            <v>4.1041987193456579</v>
          </cell>
          <cell r="M161">
            <v>4.6701534873284292</v>
          </cell>
          <cell r="N161">
            <v>4.7097939187130606</v>
          </cell>
          <cell r="O161">
            <v>4.6874406154137676</v>
          </cell>
          <cell r="P161">
            <v>4.7106831002853315</v>
          </cell>
          <cell r="Q161">
            <v>4.5733675588910421</v>
          </cell>
          <cell r="R161">
            <v>4.5165991860056822</v>
          </cell>
          <cell r="S161">
            <v>4.4851810555456542</v>
          </cell>
          <cell r="T161">
            <v>4.4228215374150093</v>
          </cell>
          <cell r="W161">
            <v>5.2191997699999995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C162">
            <v>16.928330999804047</v>
          </cell>
          <cell r="D162">
            <v>15.864931806853265</v>
          </cell>
          <cell r="E162">
            <v>16.651006403837563</v>
          </cell>
          <cell r="F162">
            <v>17.392223021125744</v>
          </cell>
          <cell r="G162">
            <v>17.641223464645435</v>
          </cell>
          <cell r="H162">
            <v>16.501017338119436</v>
          </cell>
          <cell r="I162">
            <v>17.117361888457896</v>
          </cell>
          <cell r="J162">
            <v>16.030056682865983</v>
          </cell>
          <cell r="M162">
            <v>14.046777424945121</v>
          </cell>
          <cell r="N162">
            <v>13.691556548584925</v>
          </cell>
          <cell r="O162">
            <v>13.939449299402073</v>
          </cell>
          <cell r="P162">
            <v>14.126135481149889</v>
          </cell>
          <cell r="Q162">
            <v>14.119942878247974</v>
          </cell>
          <cell r="R162">
            <v>13.664056095606096</v>
          </cell>
          <cell r="S162">
            <v>13.805761241569487</v>
          </cell>
          <cell r="T162">
            <v>13.357025726516245</v>
          </cell>
          <cell r="W162">
            <v>16.88626136334673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8">
          <cell r="C168">
            <v>1.9347357473187332</v>
          </cell>
          <cell r="D168">
            <v>1.9626982698472977</v>
          </cell>
          <cell r="E168">
            <v>1.9813351493476603</v>
          </cell>
          <cell r="F168">
            <v>1.997612325876718</v>
          </cell>
          <cell r="G168">
            <v>2.0129155087062025</v>
          </cell>
          <cell r="H168">
            <v>2.0302777171066908</v>
          </cell>
          <cell r="I168">
            <v>2.039212985894193</v>
          </cell>
          <cell r="J168">
            <v>2.0483753865604064</v>
          </cell>
          <cell r="M168">
            <v>2.0098805170273373</v>
          </cell>
          <cell r="N168">
            <v>1.9505199136109737</v>
          </cell>
          <cell r="O168">
            <v>1.9322542094557671</v>
          </cell>
          <cell r="P168">
            <v>1.9312866956733823</v>
          </cell>
          <cell r="Q168">
            <v>1.909195770172625</v>
          </cell>
          <cell r="R168">
            <v>1.9241458808611438</v>
          </cell>
          <cell r="S168">
            <v>1.9090446084961752</v>
          </cell>
          <cell r="T168">
            <v>1.8765041132810851</v>
          </cell>
          <cell r="W168">
            <v>2.2534335716629492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C169">
            <v>1.0287555134153803</v>
          </cell>
          <cell r="D169">
            <v>1.0079824715427257</v>
          </cell>
          <cell r="E169">
            <v>1.0092340556844519</v>
          </cell>
          <cell r="F169">
            <v>1.0099334498998844</v>
          </cell>
          <cell r="G169">
            <v>1.0105404630753854</v>
          </cell>
          <cell r="H169">
            <v>1.0113326149155684</v>
          </cell>
          <cell r="I169">
            <v>1.0123925653637311</v>
          </cell>
          <cell r="J169">
            <v>1.0146632740664905</v>
          </cell>
          <cell r="M169">
            <v>1.031356826903093</v>
          </cell>
          <cell r="N169">
            <v>1.0246482293934751</v>
          </cell>
          <cell r="O169">
            <v>1.0218354937779268</v>
          </cell>
          <cell r="P169">
            <v>1.0224369558306197</v>
          </cell>
          <cell r="Q169">
            <v>1.0125433688157477</v>
          </cell>
          <cell r="R169">
            <v>0.99428168725374044</v>
          </cell>
          <cell r="S169">
            <v>0.9844891334706124</v>
          </cell>
          <cell r="T169">
            <v>0.97025051111207317</v>
          </cell>
          <cell r="W169">
            <v>1.1894049354014871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C170">
            <v>1.9815175232988027</v>
          </cell>
          <cell r="D170">
            <v>1.9422191900084302</v>
          </cell>
          <cell r="E170">
            <v>1.9450024811843736</v>
          </cell>
          <cell r="F170">
            <v>1.947292022034286</v>
          </cell>
          <cell r="G170">
            <v>1.9493531858662589</v>
          </cell>
          <cell r="H170">
            <v>1.9509228912988168</v>
          </cell>
          <cell r="I170">
            <v>1.9536572158202641</v>
          </cell>
          <cell r="J170">
            <v>1.956332208545903</v>
          </cell>
          <cell r="M170">
            <v>1.9803157682584664</v>
          </cell>
          <cell r="N170">
            <v>1.9482104316700957</v>
          </cell>
          <cell r="O170">
            <v>1.9426904750913272</v>
          </cell>
          <cell r="P170">
            <v>1.9523905453291759</v>
          </cell>
          <cell r="Q170">
            <v>1.9219520748689105</v>
          </cell>
          <cell r="R170">
            <v>1.8920739840900194</v>
          </cell>
          <cell r="S170">
            <v>1.8689472201341963</v>
          </cell>
          <cell r="T170">
            <v>1.840440247835136</v>
          </cell>
          <cell r="W170">
            <v>2.4562620243970947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C171">
            <v>2.8045678744884532</v>
          </cell>
          <cell r="D171">
            <v>2.8058267544215538</v>
          </cell>
          <cell r="E171">
            <v>2.8024338082309539</v>
          </cell>
          <cell r="F171">
            <v>2.8114699475454046</v>
          </cell>
          <cell r="G171">
            <v>2.8213715139590709</v>
          </cell>
          <cell r="H171">
            <v>2.8324564937404149</v>
          </cell>
          <cell r="I171">
            <v>2.8418352312244277</v>
          </cell>
          <cell r="J171">
            <v>2.853231838474759</v>
          </cell>
          <cell r="M171">
            <v>2.8045678744884532</v>
          </cell>
          <cell r="N171">
            <v>2.8058267544215538</v>
          </cell>
          <cell r="O171">
            <v>2.8024338082309539</v>
          </cell>
          <cell r="P171">
            <v>2.8114699475454046</v>
          </cell>
          <cell r="Q171">
            <v>2.8213715139590709</v>
          </cell>
          <cell r="R171">
            <v>2.8324564937404149</v>
          </cell>
          <cell r="S171">
            <v>2.8418352312244277</v>
          </cell>
          <cell r="T171">
            <v>2.853231838474759</v>
          </cell>
          <cell r="W171">
            <v>2.0707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C172">
            <v>3.3509202800864282</v>
          </cell>
          <cell r="D172">
            <v>3.3521930796633752</v>
          </cell>
          <cell r="E172">
            <v>3.349143965499211</v>
          </cell>
          <cell r="F172">
            <v>3.3602658457228167</v>
          </cell>
          <cell r="G172">
            <v>3.3722457548019853</v>
          </cell>
          <cell r="H172">
            <v>3.3853565568806121</v>
          </cell>
          <cell r="I172">
            <v>3.396946069851587</v>
          </cell>
          <cell r="J172">
            <v>3.4104683967693648</v>
          </cell>
          <cell r="M172">
            <v>3.3509202800864282</v>
          </cell>
          <cell r="N172">
            <v>3.3521930796633752</v>
          </cell>
          <cell r="O172">
            <v>3.349143965499211</v>
          </cell>
          <cell r="P172">
            <v>3.3602658457228167</v>
          </cell>
          <cell r="Q172">
            <v>3.3722457548019853</v>
          </cell>
          <cell r="R172">
            <v>3.3853565568806121</v>
          </cell>
          <cell r="S172">
            <v>3.396946069851587</v>
          </cell>
          <cell r="T172">
            <v>3.4104683967693648</v>
          </cell>
          <cell r="W172">
            <v>2.5158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C173">
            <v>1.2616960411395006</v>
          </cell>
          <cell r="D173">
            <v>1.2605056031156487</v>
          </cell>
          <cell r="E173">
            <v>1.2597275520050999</v>
          </cell>
          <cell r="F173">
            <v>1.2614413349534268</v>
          </cell>
          <cell r="G173">
            <v>1.2663323906797961</v>
          </cell>
          <cell r="H173">
            <v>1.2689344167803163</v>
          </cell>
          <cell r="I173">
            <v>1.2736679244410056</v>
          </cell>
          <cell r="J173">
            <v>1.2749817740645635</v>
          </cell>
          <cell r="M173">
            <v>1.2616960411395006</v>
          </cell>
          <cell r="N173">
            <v>1.2605056031156487</v>
          </cell>
          <cell r="O173">
            <v>1.2597275520050999</v>
          </cell>
          <cell r="P173">
            <v>1.2614413349534268</v>
          </cell>
          <cell r="Q173">
            <v>1.2663323906797961</v>
          </cell>
          <cell r="R173">
            <v>1.2689344167803163</v>
          </cell>
          <cell r="S173">
            <v>1.2736679244410056</v>
          </cell>
          <cell r="T173">
            <v>1.2749817740645635</v>
          </cell>
          <cell r="W173">
            <v>1.2721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</row>
        <row r="174">
          <cell r="C174">
            <v>1.9617923934015185</v>
          </cell>
          <cell r="D174">
            <v>1.9682490350906823</v>
          </cell>
          <cell r="E174">
            <v>1.9746446521535876</v>
          </cell>
          <cell r="F174">
            <v>1.9872674219182287</v>
          </cell>
          <cell r="G174">
            <v>2.0032422557337064</v>
          </cell>
          <cell r="H174">
            <v>2.0160847101361941</v>
          </cell>
          <cell r="I174">
            <v>2.0309517706888269</v>
          </cell>
          <cell r="J174">
            <v>2.0452680283673743</v>
          </cell>
          <cell r="M174">
            <v>1.9617923934015185</v>
          </cell>
          <cell r="N174">
            <v>1.9682490350906823</v>
          </cell>
          <cell r="O174">
            <v>1.9746446521535876</v>
          </cell>
          <cell r="P174">
            <v>1.9872674219182287</v>
          </cell>
          <cell r="Q174">
            <v>2.0032422557337064</v>
          </cell>
          <cell r="R174">
            <v>2.0160847101361941</v>
          </cell>
          <cell r="S174">
            <v>2.0309517706888269</v>
          </cell>
          <cell r="T174">
            <v>2.0452680283673743</v>
          </cell>
          <cell r="W174">
            <v>1.9863999999999999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5">
          <cell r="C175">
            <v>3.0846749499358288</v>
          </cell>
          <cell r="D175">
            <v>3.1197799281839744</v>
          </cell>
          <cell r="E175">
            <v>3.1553156746990694</v>
          </cell>
          <cell r="F175">
            <v>3.1912875247256056</v>
          </cell>
          <cell r="G175">
            <v>3.2277008799926694</v>
          </cell>
          <cell r="H175">
            <v>3.2645612095457333</v>
          </cell>
          <cell r="I175">
            <v>3.3018740505888773</v>
          </cell>
          <cell r="J175">
            <v>3.3396450093375782</v>
          </cell>
          <cell r="M175">
            <v>2.9661595284487747</v>
          </cell>
          <cell r="N175">
            <v>2.9067641335104293</v>
          </cell>
          <cell r="O175">
            <v>2.8153636856938822</v>
          </cell>
          <cell r="P175">
            <v>2.8043434644844716</v>
          </cell>
          <cell r="Q175">
            <v>2.7701900410307871</v>
          </cell>
          <cell r="R175">
            <v>2.7248464508993568</v>
          </cell>
          <cell r="S175">
            <v>2.6620292108942496</v>
          </cell>
          <cell r="T175">
            <v>2.6113814009665322</v>
          </cell>
          <cell r="W175">
            <v>1.7531492999999998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C176">
            <v>2.5882014241974933</v>
          </cell>
          <cell r="D176">
            <v>2.6176563120456158</v>
          </cell>
          <cell r="E176">
            <v>2.6474726366934376</v>
          </cell>
          <cell r="F176">
            <v>2.6776548746863371</v>
          </cell>
          <cell r="G176">
            <v>2.7082075583536986</v>
          </cell>
          <cell r="H176">
            <v>2.7391352765068269</v>
          </cell>
          <cell r="I176">
            <v>2.7704426751456133</v>
          </cell>
          <cell r="J176">
            <v>2.802134458174073</v>
          </cell>
          <cell r="M176">
            <v>2.3438701116341258</v>
          </cell>
          <cell r="N176">
            <v>2.321386783859634</v>
          </cell>
          <cell r="O176">
            <v>2.2542816475525909</v>
          </cell>
          <cell r="P176">
            <v>2.2348866958065501</v>
          </cell>
          <cell r="Q176">
            <v>2.1985424510177163</v>
          </cell>
          <cell r="R176">
            <v>2.1719070327193983</v>
          </cell>
          <cell r="S176">
            <v>2.1680695995215289</v>
          </cell>
          <cell r="T176">
            <v>2.1357641651118513</v>
          </cell>
          <cell r="W176">
            <v>2.3086099200000003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C177">
            <v>4.8227001499496556</v>
          </cell>
          <cell r="D177">
            <v>4.8775846310081326</v>
          </cell>
          <cell r="E177">
            <v>4.9331425918397871</v>
          </cell>
          <cell r="F177">
            <v>4.9893823737722567</v>
          </cell>
          <cell r="G177">
            <v>5.0463124220777651</v>
          </cell>
          <cell r="H177">
            <v>5.103941287273579</v>
          </cell>
          <cell r="I177">
            <v>5.1622776264387671</v>
          </cell>
          <cell r="J177">
            <v>5.2213302045474892</v>
          </cell>
          <cell r="M177">
            <v>4.8219276217117164</v>
          </cell>
          <cell r="N177">
            <v>4.7330464366386389</v>
          </cell>
          <cell r="O177">
            <v>4.625293028779967</v>
          </cell>
          <cell r="P177">
            <v>4.6191313628846773</v>
          </cell>
          <cell r="Q177">
            <v>4.5520657569219223</v>
          </cell>
          <cell r="R177">
            <v>4.4660421423355023</v>
          </cell>
          <cell r="S177">
            <v>4.4389372874685007</v>
          </cell>
          <cell r="T177">
            <v>4.3798233108596909</v>
          </cell>
          <cell r="W177">
            <v>4.3710296399999997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C178">
            <v>2.3371663329967549</v>
          </cell>
          <cell r="D178">
            <v>2.3568520086655846</v>
          </cell>
          <cell r="E178">
            <v>2.3702010197671664</v>
          </cell>
          <cell r="F178">
            <v>2.3772943026072815</v>
          </cell>
          <cell r="G178">
            <v>2.3990036035638131</v>
          </cell>
          <cell r="H178">
            <v>2.4071595017542688</v>
          </cell>
          <cell r="I178">
            <v>2.426698755835623</v>
          </cell>
          <cell r="J178">
            <v>2.44840120201235</v>
          </cell>
          <cell r="M178">
            <v>2.2520477690007707</v>
          </cell>
          <cell r="N178">
            <v>2.2392389893654405</v>
          </cell>
          <cell r="O178">
            <v>2.2221794795483656</v>
          </cell>
          <cell r="P178">
            <v>2.2005592416269368</v>
          </cell>
          <cell r="Q178">
            <v>2.1997238973972433</v>
          </cell>
          <cell r="R178">
            <v>2.1956140016069261</v>
          </cell>
          <cell r="S178">
            <v>2.1963149452269852</v>
          </cell>
          <cell r="T178">
            <v>2.1806046371637184</v>
          </cell>
          <cell r="W178">
            <v>2.1590900067818475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C179">
            <v>2.49910885173799</v>
          </cell>
          <cell r="D179">
            <v>2.5178998325000097</v>
          </cell>
          <cell r="E179">
            <v>2.5310971883631965</v>
          </cell>
          <cell r="F179">
            <v>2.5602301712955184</v>
          </cell>
          <cell r="G179">
            <v>2.5754853650470659</v>
          </cell>
          <cell r="H179">
            <v>2.5992619147203291</v>
          </cell>
          <cell r="I179">
            <v>2.6241436950066226</v>
          </cell>
          <cell r="J179">
            <v>2.6712379524507135</v>
          </cell>
          <cell r="M179">
            <v>1.6512706829362369</v>
          </cell>
          <cell r="N179">
            <v>1.6454591152878755</v>
          </cell>
          <cell r="O179">
            <v>1.610226047011277</v>
          </cell>
          <cell r="P179">
            <v>1.580204301387045</v>
          </cell>
          <cell r="Q179">
            <v>1.5782861960516401</v>
          </cell>
          <cell r="R179">
            <v>1.5613136884846475</v>
          </cell>
          <cell r="S179">
            <v>1.573132322986577</v>
          </cell>
          <cell r="T179">
            <v>1.5782855125798647</v>
          </cell>
          <cell r="W179">
            <v>1.6493089567179657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C180">
            <v>8.5124360245594541</v>
          </cell>
          <cell r="D180">
            <v>8.742135532952636</v>
          </cell>
          <cell r="E180">
            <v>8.2162734471338119</v>
          </cell>
          <cell r="F180">
            <v>8.6708683524851562</v>
          </cell>
          <cell r="G180">
            <v>8.0488671710844333</v>
          </cell>
          <cell r="H180">
            <v>7.8475362571329832</v>
          </cell>
          <cell r="I180">
            <v>8.3377465348684794</v>
          </cell>
          <cell r="J180">
            <v>8.0551535686701126</v>
          </cell>
          <cell r="M180">
            <v>7.0930081481878853</v>
          </cell>
          <cell r="N180">
            <v>7.1950139698809226</v>
          </cell>
          <cell r="O180">
            <v>7.0242022842493181</v>
          </cell>
          <cell r="P180">
            <v>7.1697552314205089</v>
          </cell>
          <cell r="Q180">
            <v>6.8800390857269562</v>
          </cell>
          <cell r="R180">
            <v>6.7751790891514139</v>
          </cell>
          <cell r="S180">
            <v>6.9045461816228562</v>
          </cell>
          <cell r="T180">
            <v>6.7520825067890167</v>
          </cell>
          <cell r="W180">
            <v>4.1111280000000017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</row>
        <row r="181">
          <cell r="C181">
            <v>1.0746327968517204</v>
          </cell>
          <cell r="D181">
            <v>1.0842916535961247</v>
          </cell>
          <cell r="E181">
            <v>1.0937382163539751</v>
          </cell>
          <cell r="F181">
            <v>1.101684815993355</v>
          </cell>
          <cell r="G181">
            <v>1.1131993458645173</v>
          </cell>
          <cell r="H181">
            <v>1.1249090747787251</v>
          </cell>
          <cell r="I181">
            <v>1.1368175093060402</v>
          </cell>
          <cell r="J181">
            <v>1.1489148749639269</v>
          </cell>
          <cell r="M181">
            <v>1.0948744086805309</v>
          </cell>
          <cell r="N181">
            <v>1.0897657269946712</v>
          </cell>
          <cell r="O181">
            <v>1.0964521191787473</v>
          </cell>
          <cell r="P181">
            <v>1.0985551102992885</v>
          </cell>
          <cell r="Q181">
            <v>1.0956721290420408</v>
          </cell>
          <cell r="R181">
            <v>1.0842183850641789</v>
          </cell>
          <cell r="S181">
            <v>1.0861532426321205</v>
          </cell>
          <cell r="T181">
            <v>1.0742850922507401</v>
          </cell>
          <cell r="W181">
            <v>1.8740000000000003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</row>
      </sheetData>
      <sheetData sheetId="16">
        <row r="54">
          <cell r="C54">
            <v>4.2759260491141911</v>
          </cell>
          <cell r="D54">
            <v>4.7160469528844837</v>
          </cell>
          <cell r="E54">
            <v>4.8308670137160261</v>
          </cell>
          <cell r="F54">
            <v>5.3646926583925447</v>
          </cell>
          <cell r="G54">
            <v>6.1642788411718135</v>
          </cell>
          <cell r="H54">
            <v>6.0521626562193998</v>
          </cell>
          <cell r="I54">
            <v>5.7936672944819705</v>
          </cell>
          <cell r="J54">
            <v>5.9261996522358045</v>
          </cell>
          <cell r="M54">
            <v>6.730972912015222</v>
          </cell>
          <cell r="N54">
            <v>5.6520289710748512</v>
          </cell>
          <cell r="O54">
            <v>5.8532569267884762</v>
          </cell>
          <cell r="P54">
            <v>6.8514147619368178</v>
          </cell>
          <cell r="Q54">
            <v>6.7894767402440923</v>
          </cell>
          <cell r="R54">
            <v>6.3791527323400139</v>
          </cell>
          <cell r="S54">
            <v>8.2622950948607663</v>
          </cell>
          <cell r="T54">
            <v>8.1998858574510241</v>
          </cell>
          <cell r="W54">
            <v>15.954301955160361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C55">
            <v>9.3766280044802759</v>
          </cell>
          <cell r="D55">
            <v>7.5722768361951989</v>
          </cell>
          <cell r="E55">
            <v>7.1656785403830279</v>
          </cell>
          <cell r="F55">
            <v>7.9747488359796206</v>
          </cell>
          <cell r="G55">
            <v>7.6068624496830477</v>
          </cell>
          <cell r="H55">
            <v>6.5549501838837383</v>
          </cell>
          <cell r="I55">
            <v>9.7211708373034114</v>
          </cell>
          <cell r="J55">
            <v>7.5424040529864591</v>
          </cell>
          <cell r="M55">
            <v>9.1542581785433086</v>
          </cell>
          <cell r="N55">
            <v>8.2775682767955754</v>
          </cell>
          <cell r="O55">
            <v>7.7099149181756728</v>
          </cell>
          <cell r="P55">
            <v>8.2554906592231578</v>
          </cell>
          <cell r="Q55">
            <v>7.424348977110439</v>
          </cell>
          <cell r="R55">
            <v>6.7574569201044676</v>
          </cell>
          <cell r="S55">
            <v>9.0641528840632937</v>
          </cell>
          <cell r="T55">
            <v>7.6539920205257639</v>
          </cell>
          <cell r="W55">
            <v>9.3594341866718409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C56">
            <v>10.669868189400757</v>
          </cell>
          <cell r="D56">
            <v>9.0032782027516713</v>
          </cell>
          <cell r="E56">
            <v>8.8157264977290488</v>
          </cell>
          <cell r="F56">
            <v>9.3944176706111406</v>
          </cell>
          <cell r="G56">
            <v>9.3786301596133086</v>
          </cell>
          <cell r="H56">
            <v>7.7626371331999877</v>
          </cell>
          <cell r="I56">
            <v>11.141269556828057</v>
          </cell>
          <cell r="J56">
            <v>9.0555062677086564</v>
          </cell>
          <cell r="M56">
            <v>11.080702891801236</v>
          </cell>
          <cell r="N56">
            <v>10.171857101783777</v>
          </cell>
          <cell r="O56">
            <v>9.6237777806006708</v>
          </cell>
          <cell r="P56">
            <v>9.90994229053147</v>
          </cell>
          <cell r="Q56">
            <v>9.3813935135622089</v>
          </cell>
          <cell r="R56">
            <v>8.3245218283236966</v>
          </cell>
          <cell r="S56">
            <v>10.61382795484584</v>
          </cell>
          <cell r="T56">
            <v>9.0418380123703503</v>
          </cell>
          <cell r="W56">
            <v>7.578902992992786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C57">
            <v>13.516982332863698</v>
          </cell>
          <cell r="D57">
            <v>13.695005136958052</v>
          </cell>
          <cell r="E57">
            <v>7.4989999919216181</v>
          </cell>
          <cell r="F57">
            <v>11.085859568000002</v>
          </cell>
          <cell r="G57">
            <v>14.693228530277826</v>
          </cell>
          <cell r="H57">
            <v>16.490081240827642</v>
          </cell>
          <cell r="I57">
            <v>15.235804271267279</v>
          </cell>
          <cell r="J57">
            <v>10.827496984011514</v>
          </cell>
          <cell r="M57">
            <v>13.516982332863698</v>
          </cell>
          <cell r="N57">
            <v>13.695005136958052</v>
          </cell>
          <cell r="O57">
            <v>7.4989999919216181</v>
          </cell>
          <cell r="P57">
            <v>11.085859568000002</v>
          </cell>
          <cell r="Q57">
            <v>14.693228530277826</v>
          </cell>
          <cell r="R57">
            <v>16.490081240827642</v>
          </cell>
          <cell r="S57">
            <v>15.235804271267279</v>
          </cell>
          <cell r="T57">
            <v>10.827496984011514</v>
          </cell>
          <cell r="W57">
            <v>9.9565999999999999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C58">
            <v>11.008447305147918</v>
          </cell>
          <cell r="D58">
            <v>11.352756784299581</v>
          </cell>
          <cell r="E58">
            <v>8.0381035841939639</v>
          </cell>
          <cell r="F58">
            <v>11.351899462616162</v>
          </cell>
          <cell r="G58">
            <v>13.315857794471434</v>
          </cell>
          <cell r="H58">
            <v>13.517060390224453</v>
          </cell>
          <cell r="I58">
            <v>15.656785374854804</v>
          </cell>
          <cell r="J58">
            <v>10.924672224727525</v>
          </cell>
          <cell r="M58">
            <v>11.008447305147918</v>
          </cell>
          <cell r="N58">
            <v>11.352756784299581</v>
          </cell>
          <cell r="O58">
            <v>8.0381035841939639</v>
          </cell>
          <cell r="P58">
            <v>11.351899462616162</v>
          </cell>
          <cell r="Q58">
            <v>13.315857794471434</v>
          </cell>
          <cell r="R58">
            <v>13.517060390224453</v>
          </cell>
          <cell r="S58">
            <v>15.656785374854804</v>
          </cell>
          <cell r="T58">
            <v>10.924672224727525</v>
          </cell>
          <cell r="W58">
            <v>8.4622000000000011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C59">
            <v>6.8025363877407914</v>
          </cell>
          <cell r="D59">
            <v>8.1071692411187257</v>
          </cell>
          <cell r="E59">
            <v>6.154006068371725</v>
          </cell>
          <cell r="F59">
            <v>8.8447018962761188</v>
          </cell>
          <cell r="G59">
            <v>6.6154112391911157</v>
          </cell>
          <cell r="H59">
            <v>6.0392414012649072</v>
          </cell>
          <cell r="I59">
            <v>5.6487927903836725</v>
          </cell>
          <cell r="J59">
            <v>5.2910286973780645</v>
          </cell>
          <cell r="M59">
            <v>6.8025363877407914</v>
          </cell>
          <cell r="N59">
            <v>8.1071692411187257</v>
          </cell>
          <cell r="O59">
            <v>6.154006068371725</v>
          </cell>
          <cell r="P59">
            <v>8.8447018962761188</v>
          </cell>
          <cell r="Q59">
            <v>6.6154112391911157</v>
          </cell>
          <cell r="R59">
            <v>6.0392414012649072</v>
          </cell>
          <cell r="S59">
            <v>5.6487927903836725</v>
          </cell>
          <cell r="T59">
            <v>5.2910286973780645</v>
          </cell>
          <cell r="W59">
            <v>7.2435542100000001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C60">
            <v>13.748666895288332</v>
          </cell>
          <cell r="D60">
            <v>14.589144838513686</v>
          </cell>
          <cell r="E60">
            <v>9.6558644024035054</v>
          </cell>
          <cell r="F60">
            <v>12.41813099053603</v>
          </cell>
          <cell r="G60">
            <v>9.9262441637914183</v>
          </cell>
          <cell r="H60">
            <v>9.3270226098748594</v>
          </cell>
          <cell r="I60">
            <v>10.165702855748075</v>
          </cell>
          <cell r="J60">
            <v>9.6545237847218424</v>
          </cell>
          <cell r="M60">
            <v>13.748666895288332</v>
          </cell>
          <cell r="N60">
            <v>14.589144838513686</v>
          </cell>
          <cell r="O60">
            <v>9.6558644024035054</v>
          </cell>
          <cell r="P60">
            <v>12.41813099053603</v>
          </cell>
          <cell r="Q60">
            <v>9.9262441637914183</v>
          </cell>
          <cell r="R60">
            <v>9.3270226098748594</v>
          </cell>
          <cell r="S60">
            <v>10.165702855748075</v>
          </cell>
          <cell r="T60">
            <v>9.6545237847218424</v>
          </cell>
          <cell r="W60">
            <v>10.6448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C61">
            <v>10.356778654883529</v>
          </cell>
          <cell r="D61">
            <v>10.755820205378125</v>
          </cell>
          <cell r="E61">
            <v>7.5242585450493822</v>
          </cell>
          <cell r="F61">
            <v>7.1489851283207839</v>
          </cell>
          <cell r="G61">
            <v>6.9823087379417705</v>
          </cell>
          <cell r="H61">
            <v>7.095437859204802</v>
          </cell>
          <cell r="I61">
            <v>9.239486470528222</v>
          </cell>
          <cell r="J61">
            <v>6.7499559160934108</v>
          </cell>
          <cell r="M61">
            <v>7.4168357863148255</v>
          </cell>
          <cell r="N61">
            <v>8.2813688465749209</v>
          </cell>
          <cell r="O61">
            <v>6.7119154052505987</v>
          </cell>
          <cell r="P61">
            <v>6.3130967300149567</v>
          </cell>
          <cell r="Q61">
            <v>6.1938868091857806</v>
          </cell>
          <cell r="R61">
            <v>6.2602360521971745</v>
          </cell>
          <cell r="S61">
            <v>7.4652143269895026</v>
          </cell>
          <cell r="T61">
            <v>5.9025121619037915</v>
          </cell>
          <cell r="W61">
            <v>4.9817917196444563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C62">
            <v>6.4669198633106255</v>
          </cell>
          <cell r="D62">
            <v>11.413139914178613</v>
          </cell>
          <cell r="E62">
            <v>8.2594945704822997</v>
          </cell>
          <cell r="F62">
            <v>10.646844750278019</v>
          </cell>
          <cell r="G62">
            <v>10.579816944983115</v>
          </cell>
          <cell r="H62">
            <v>9.2237916059002654</v>
          </cell>
          <cell r="I62">
            <v>11.264985846993579</v>
          </cell>
          <cell r="J62">
            <v>9.284691870604016</v>
          </cell>
          <cell r="M62">
            <v>7.049952519947646</v>
          </cell>
          <cell r="N62">
            <v>10.082520837220533</v>
          </cell>
          <cell r="O62">
            <v>8.2766019739826522</v>
          </cell>
          <cell r="P62">
            <v>8.3873858562856558</v>
          </cell>
          <cell r="Q62">
            <v>8.400931762102763</v>
          </cell>
          <cell r="R62">
            <v>7.5129079641620704</v>
          </cell>
          <cell r="S62">
            <v>8.7505131120204851</v>
          </cell>
          <cell r="T62">
            <v>7.6439268046105902</v>
          </cell>
          <cell r="W62">
            <v>5.1966358236906256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C63">
            <v>10.12985738992775</v>
          </cell>
          <cell r="D63">
            <v>21.940170625636569</v>
          </cell>
          <cell r="E63">
            <v>13.30148219063585</v>
          </cell>
          <cell r="F63">
            <v>15.655625087188801</v>
          </cell>
          <cell r="G63">
            <v>15.910742665477342</v>
          </cell>
          <cell r="H63">
            <v>9.927030175495652</v>
          </cell>
          <cell r="I63">
            <v>10.003484114841228</v>
          </cell>
          <cell r="J63">
            <v>9.0786699388544481</v>
          </cell>
          <cell r="M63">
            <v>12.14352849108524</v>
          </cell>
          <cell r="N63">
            <v>19.010108504969779</v>
          </cell>
          <cell r="O63">
            <v>12.864657906487373</v>
          </cell>
          <cell r="P63">
            <v>13.183742523721962</v>
          </cell>
          <cell r="Q63">
            <v>13.42343239742504</v>
          </cell>
          <cell r="R63">
            <v>9.5096170038293319</v>
          </cell>
          <cell r="S63">
            <v>9.6610087651240786</v>
          </cell>
          <cell r="T63">
            <v>8.9988345779946251</v>
          </cell>
          <cell r="W63">
            <v>8.8007254282105567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C64">
            <v>14.594611103596803</v>
          </cell>
          <cell r="D64">
            <v>6.9417959175176174</v>
          </cell>
          <cell r="E64">
            <v>6.9495301717513449</v>
          </cell>
          <cell r="F64">
            <v>8.1786718986614009</v>
          </cell>
          <cell r="G64">
            <v>10.063959475173943</v>
          </cell>
          <cell r="H64">
            <v>4.0443264355500705</v>
          </cell>
          <cell r="I64">
            <v>4.2428286244265099</v>
          </cell>
          <cell r="J64">
            <v>4.3056155728590992</v>
          </cell>
          <cell r="M64">
            <v>12.666295846625728</v>
          </cell>
          <cell r="N64">
            <v>7.368022661445127</v>
          </cell>
          <cell r="O64">
            <v>6.79650460314953</v>
          </cell>
          <cell r="P64">
            <v>7.0176642506260594</v>
          </cell>
          <cell r="Q64">
            <v>8.1816777567026673</v>
          </cell>
          <cell r="R64">
            <v>4.4370809277672301</v>
          </cell>
          <cell r="S64">
            <v>4.376149664327083</v>
          </cell>
          <cell r="T64">
            <v>4.0741669246110934</v>
          </cell>
          <cell r="W64">
            <v>9.2109526905009247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C65">
            <v>11.719298430711582</v>
          </cell>
          <cell r="D65">
            <v>8.05086388601962</v>
          </cell>
          <cell r="E65">
            <v>8.4078533460311355</v>
          </cell>
          <cell r="F65">
            <v>7.2395768184189411</v>
          </cell>
          <cell r="G65">
            <v>10.588301576284922</v>
          </cell>
          <cell r="H65">
            <v>3.5523288479501138</v>
          </cell>
          <cell r="I65">
            <v>3.3604307290400324</v>
          </cell>
          <cell r="J65">
            <v>3.3413503176233128</v>
          </cell>
          <cell r="M65">
            <v>9.6232107565010345</v>
          </cell>
          <cell r="N65">
            <v>9.0961047467026734</v>
          </cell>
          <cell r="O65">
            <v>6.8352722662571725</v>
          </cell>
          <cell r="P65">
            <v>4.8711466020443126</v>
          </cell>
          <cell r="Q65">
            <v>6.4744720213462612</v>
          </cell>
          <cell r="R65">
            <v>3.1465273957401729</v>
          </cell>
          <cell r="S65">
            <v>2.9815173878862602</v>
          </cell>
          <cell r="T65">
            <v>2.8344573265669135</v>
          </cell>
          <cell r="W65">
            <v>9.3962668045211686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C66">
            <v>7.2630928269596042</v>
          </cell>
          <cell r="D66">
            <v>6.8713483845800445</v>
          </cell>
          <cell r="E66">
            <v>5.9242367338294377</v>
          </cell>
          <cell r="F66">
            <v>6.2162738125499226</v>
          </cell>
          <cell r="G66">
            <v>6.5905425530387332</v>
          </cell>
          <cell r="H66">
            <v>6.5051202522612179</v>
          </cell>
          <cell r="I66">
            <v>6.0644729754657387</v>
          </cell>
          <cell r="J66">
            <v>6.1757170029843662</v>
          </cell>
          <cell r="M66">
            <v>6.3411306244033074</v>
          </cell>
          <cell r="N66">
            <v>5.8043752404006703</v>
          </cell>
          <cell r="O66">
            <v>4.9487174672173797</v>
          </cell>
          <cell r="P66">
            <v>5.1207427139612749</v>
          </cell>
          <cell r="Q66">
            <v>4.8598496519870533</v>
          </cell>
          <cell r="R66">
            <v>4.6575302617154541</v>
          </cell>
          <cell r="S66">
            <v>4.1928151146802994</v>
          </cell>
          <cell r="T66">
            <v>4.035105970472264</v>
          </cell>
          <cell r="W66">
            <v>9.3035101933333344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C67">
            <v>12.92542929459732</v>
          </cell>
          <cell r="D67">
            <v>14.368485358825556</v>
          </cell>
          <cell r="E67">
            <v>12.745211699528191</v>
          </cell>
          <cell r="F67">
            <v>13.886350138734715</v>
          </cell>
          <cell r="G67">
            <v>10.846429795182102</v>
          </cell>
          <cell r="H67">
            <v>10.801709395196365</v>
          </cell>
          <cell r="I67">
            <v>10.891929570579387</v>
          </cell>
          <cell r="J67">
            <v>10.63393971367087</v>
          </cell>
          <cell r="M67">
            <v>13.151651087398818</v>
          </cell>
          <cell r="N67">
            <v>13.802070230823874</v>
          </cell>
          <cell r="O67">
            <v>11.790116919521159</v>
          </cell>
          <cell r="P67">
            <v>12.551708529959013</v>
          </cell>
          <cell r="Q67">
            <v>9.3954262318776003</v>
          </cell>
          <cell r="R67">
            <v>9.0533457448662258</v>
          </cell>
          <cell r="S67">
            <v>8.8777188832657323</v>
          </cell>
          <cell r="T67">
            <v>8.4918509536847253</v>
          </cell>
          <cell r="W67">
            <v>14.539739183333333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</sheetData>
      <sheetData sheetId="17">
        <row r="54">
          <cell r="C54">
            <v>46.108370778672843</v>
          </cell>
          <cell r="D54">
            <v>45.444903294989778</v>
          </cell>
          <cell r="E54">
            <v>44.714957171257808</v>
          </cell>
          <cell r="F54">
            <v>44.686345785132644</v>
          </cell>
          <cell r="G54">
            <v>44.436203122715135</v>
          </cell>
          <cell r="H54">
            <v>43.988701863120873</v>
          </cell>
          <cell r="I54">
            <v>43.531222212066467</v>
          </cell>
          <cell r="J54">
            <v>43.400413269917699</v>
          </cell>
          <cell r="M54">
            <v>50.698718151972862</v>
          </cell>
          <cell r="N54">
            <v>48.829869029289092</v>
          </cell>
          <cell r="O54">
            <v>48.058987432213527</v>
          </cell>
          <cell r="P54">
            <v>47.922559002383863</v>
          </cell>
          <cell r="Q54">
            <v>47.194840286693825</v>
          </cell>
          <cell r="R54">
            <v>47.355271737964387</v>
          </cell>
          <cell r="S54">
            <v>46.795976417559366</v>
          </cell>
          <cell r="T54">
            <v>45.869293262224346</v>
          </cell>
          <cell r="W54">
            <v>42.88160998761311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C55">
            <v>31.249057717456875</v>
          </cell>
          <cell r="D55">
            <v>31.332300214089937</v>
          </cell>
          <cell r="E55">
            <v>31.858267729333789</v>
          </cell>
          <cell r="F55">
            <v>32.401520737335076</v>
          </cell>
          <cell r="G55">
            <v>32.553527820462023</v>
          </cell>
          <cell r="H55">
            <v>32.455673854174158</v>
          </cell>
          <cell r="I55">
            <v>32.386511271980638</v>
          </cell>
          <cell r="J55">
            <v>32.212759050296299</v>
          </cell>
          <cell r="M55">
            <v>32.102485986850283</v>
          </cell>
          <cell r="N55">
            <v>32.075751536919441</v>
          </cell>
          <cell r="O55">
            <v>32.109173887727252</v>
          </cell>
          <cell r="P55">
            <v>32.25837252519274</v>
          </cell>
          <cell r="Q55">
            <v>31.981192632645396</v>
          </cell>
          <cell r="R55">
            <v>31.377538698069458</v>
          </cell>
          <cell r="S55">
            <v>31.044683569039101</v>
          </cell>
          <cell r="T55">
            <v>30.536684436390669</v>
          </cell>
          <cell r="W55">
            <v>35.263594187612185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C56">
            <v>36.925259671373063</v>
          </cell>
          <cell r="D56">
            <v>36.981265513298709</v>
          </cell>
          <cell r="E56">
            <v>37.445749220756525</v>
          </cell>
          <cell r="F56">
            <v>38.121602764657808</v>
          </cell>
          <cell r="G56">
            <v>38.221682418004633</v>
          </cell>
          <cell r="H56">
            <v>38.078439425946108</v>
          </cell>
          <cell r="I56">
            <v>37.766318504612244</v>
          </cell>
          <cell r="J56">
            <v>37.373565667181737</v>
          </cell>
          <cell r="M56">
            <v>40.17375051374826</v>
          </cell>
          <cell r="N56">
            <v>39.723475673380165</v>
          </cell>
          <cell r="O56">
            <v>39.710074989388161</v>
          </cell>
          <cell r="P56">
            <v>40.069236964627855</v>
          </cell>
          <cell r="Q56">
            <v>39.44925633973228</v>
          </cell>
          <cell r="R56">
            <v>38.782682190070531</v>
          </cell>
          <cell r="S56">
            <v>38.208502713493068</v>
          </cell>
          <cell r="T56">
            <v>37.502363982099126</v>
          </cell>
          <cell r="W56">
            <v>40.684098514902274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C57">
            <v>56.562736493508169</v>
          </cell>
          <cell r="D57">
            <v>56.196735847614747</v>
          </cell>
          <cell r="E57">
            <v>55.899350011947099</v>
          </cell>
          <cell r="F57">
            <v>56.132280818620977</v>
          </cell>
          <cell r="G57">
            <v>56.86554164200053</v>
          </cell>
          <cell r="H57">
            <v>57.390339175923565</v>
          </cell>
          <cell r="I57">
            <v>57.773984274163119</v>
          </cell>
          <cell r="J57">
            <v>58.228514833496654</v>
          </cell>
          <cell r="M57">
            <v>56.562736493508169</v>
          </cell>
          <cell r="N57">
            <v>56.196735847614747</v>
          </cell>
          <cell r="O57">
            <v>55.899350011947099</v>
          </cell>
          <cell r="P57">
            <v>56.132280818620977</v>
          </cell>
          <cell r="Q57">
            <v>56.86554164200053</v>
          </cell>
          <cell r="R57">
            <v>57.390339175923565</v>
          </cell>
          <cell r="S57">
            <v>57.773984274163119</v>
          </cell>
          <cell r="T57">
            <v>58.228514833496654</v>
          </cell>
          <cell r="W57">
            <v>68.702500000000001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C58">
            <v>56.329884928807502</v>
          </cell>
          <cell r="D58">
            <v>56.031904427276224</v>
          </cell>
          <cell r="E58">
            <v>55.644613725382314</v>
          </cell>
          <cell r="F58">
            <v>55.845050743682101</v>
          </cell>
          <cell r="G58">
            <v>56.468926555092821</v>
          </cell>
          <cell r="H58">
            <v>56.748681287903395</v>
          </cell>
          <cell r="I58">
            <v>57.482094377550069</v>
          </cell>
          <cell r="J58">
            <v>57.77665785605744</v>
          </cell>
          <cell r="M58">
            <v>56.329884928807502</v>
          </cell>
          <cell r="N58">
            <v>56.031904427276224</v>
          </cell>
          <cell r="O58">
            <v>55.644613725382314</v>
          </cell>
          <cell r="P58">
            <v>55.845050743682101</v>
          </cell>
          <cell r="Q58">
            <v>56.468926555092821</v>
          </cell>
          <cell r="R58">
            <v>56.748681287903395</v>
          </cell>
          <cell r="S58">
            <v>57.482094377550069</v>
          </cell>
          <cell r="T58">
            <v>57.77665785605744</v>
          </cell>
          <cell r="W58">
            <v>69.288499999999999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C59">
            <v>30.848061233667249</v>
          </cell>
          <cell r="D59">
            <v>31.454099648563108</v>
          </cell>
          <cell r="E59">
            <v>31.179654955888811</v>
          </cell>
          <cell r="F59">
            <v>31.683500212256117</v>
          </cell>
          <cell r="G59">
            <v>31.604323495914791</v>
          </cell>
          <cell r="H59">
            <v>32.127102953543073</v>
          </cell>
          <cell r="I59">
            <v>32.346327368565518</v>
          </cell>
          <cell r="J59">
            <v>32.40677653932898</v>
          </cell>
          <cell r="M59">
            <v>30.848061233667249</v>
          </cell>
          <cell r="N59">
            <v>31.454099648563108</v>
          </cell>
          <cell r="O59">
            <v>31.179654955888811</v>
          </cell>
          <cell r="P59">
            <v>31.683500212256117</v>
          </cell>
          <cell r="Q59">
            <v>31.604323495914791</v>
          </cell>
          <cell r="R59">
            <v>32.127102953543073</v>
          </cell>
          <cell r="S59">
            <v>32.346327368565518</v>
          </cell>
          <cell r="T59">
            <v>32.40677653932898</v>
          </cell>
          <cell r="W59">
            <v>32.878600000000006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C60">
            <v>44.866956571469252</v>
          </cell>
          <cell r="D60">
            <v>45.320554443391195</v>
          </cell>
          <cell r="E60">
            <v>45.762406216425696</v>
          </cell>
          <cell r="F60">
            <v>45.985795065119596</v>
          </cell>
          <cell r="G60">
            <v>46.334276453251974</v>
          </cell>
          <cell r="H60">
            <v>47.31304874524514</v>
          </cell>
          <cell r="I60">
            <v>47.413498785499641</v>
          </cell>
          <cell r="J60">
            <v>48.171237001291388</v>
          </cell>
          <cell r="M60">
            <v>44.866956571469252</v>
          </cell>
          <cell r="N60">
            <v>45.320554443391195</v>
          </cell>
          <cell r="O60">
            <v>45.762406216425696</v>
          </cell>
          <cell r="P60">
            <v>45.985795065119596</v>
          </cell>
          <cell r="Q60">
            <v>46.334276453251974</v>
          </cell>
          <cell r="R60">
            <v>47.31304874524514</v>
          </cell>
          <cell r="S60">
            <v>47.413498785499641</v>
          </cell>
          <cell r="T60">
            <v>48.171237001291388</v>
          </cell>
          <cell r="W60">
            <v>51.7896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C61">
            <v>49.513925768143324</v>
          </cell>
          <cell r="D61">
            <v>47.33731706274029</v>
          </cell>
          <cell r="E61">
            <v>46.213933502547114</v>
          </cell>
          <cell r="F61">
            <v>46.831812499651804</v>
          </cell>
          <cell r="G61">
            <v>46.180248705705068</v>
          </cell>
          <cell r="H61">
            <v>44.991041412254198</v>
          </cell>
          <cell r="I61">
            <v>44.854425060884203</v>
          </cell>
          <cell r="J61">
            <v>44.110926317190888</v>
          </cell>
          <cell r="M61">
            <v>46.615096502933788</v>
          </cell>
          <cell r="N61">
            <v>45.007629533075871</v>
          </cell>
          <cell r="O61">
            <v>43.162586708349579</v>
          </cell>
          <cell r="P61">
            <v>43.004898579857148</v>
          </cell>
          <cell r="Q61">
            <v>42.167305430008049</v>
          </cell>
          <cell r="R61">
            <v>41.019018592503485</v>
          </cell>
          <cell r="S61">
            <v>39.85956775202046</v>
          </cell>
          <cell r="T61">
            <v>38.736423978485803</v>
          </cell>
          <cell r="W61">
            <v>43.617220491795301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C62">
            <v>55.957237966336109</v>
          </cell>
          <cell r="D62">
            <v>54.842684334691093</v>
          </cell>
          <cell r="E62">
            <v>52.997970373941179</v>
          </cell>
          <cell r="F62">
            <v>52.659524022909139</v>
          </cell>
          <cell r="G62">
            <v>51.283457458705136</v>
          </cell>
          <cell r="H62">
            <v>50.359110958172856</v>
          </cell>
          <cell r="I62">
            <v>50.868248239380442</v>
          </cell>
          <cell r="J62">
            <v>50.192866668959844</v>
          </cell>
          <cell r="M62">
            <v>49.637305075759649</v>
          </cell>
          <cell r="N62">
            <v>48.731618630656286</v>
          </cell>
          <cell r="O62">
            <v>46.704047100579608</v>
          </cell>
          <cell r="P62">
            <v>46.053450102344073</v>
          </cell>
          <cell r="Q62">
            <v>44.785419607908302</v>
          </cell>
          <cell r="R62">
            <v>43.832319309910645</v>
          </cell>
          <cell r="S62">
            <v>43.714552084560424</v>
          </cell>
          <cell r="T62">
            <v>42.700560285671159</v>
          </cell>
          <cell r="W62">
            <v>42.932612835589985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C63">
            <v>75.026841951057619</v>
          </cell>
          <cell r="D63">
            <v>72.836887768624095</v>
          </cell>
          <cell r="E63">
            <v>71.203028987876863</v>
          </cell>
          <cell r="F63">
            <v>71.709623952336287</v>
          </cell>
          <cell r="G63">
            <v>70.412740593123928</v>
          </cell>
          <cell r="H63">
            <v>68.453407147529035</v>
          </cell>
          <cell r="I63">
            <v>68.508520123388735</v>
          </cell>
          <cell r="J63">
            <v>67.892966899122513</v>
          </cell>
          <cell r="M63">
            <v>71.243957131146487</v>
          </cell>
          <cell r="N63">
            <v>69.207271583665943</v>
          </cell>
          <cell r="O63">
            <v>67.033249686781005</v>
          </cell>
          <cell r="P63">
            <v>66.866396610966575</v>
          </cell>
          <cell r="Q63">
            <v>65.362193379508156</v>
          </cell>
          <cell r="R63">
            <v>63.414680370875658</v>
          </cell>
          <cell r="S63">
            <v>62.823374316334473</v>
          </cell>
          <cell r="T63">
            <v>61.597213930799903</v>
          </cell>
          <cell r="W63">
            <v>68.937937681457726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C64">
            <v>38.431329852682616</v>
          </cell>
          <cell r="D64">
            <v>37.278487570382481</v>
          </cell>
          <cell r="E64">
            <v>37.208403097484229</v>
          </cell>
          <cell r="F64">
            <v>37.057881319831132</v>
          </cell>
          <cell r="G64">
            <v>37.146293064025258</v>
          </cell>
          <cell r="H64">
            <v>37.35847002773545</v>
          </cell>
          <cell r="I64">
            <v>37.614809229370643</v>
          </cell>
          <cell r="J64">
            <v>37.617896119278782</v>
          </cell>
          <cell r="M64">
            <v>40.765205384936486</v>
          </cell>
          <cell r="N64">
            <v>40.145755504324399</v>
          </cell>
          <cell r="O64">
            <v>39.74717776408292</v>
          </cell>
          <cell r="P64">
            <v>39.272503921794879</v>
          </cell>
          <cell r="Q64">
            <v>39.177606345542486</v>
          </cell>
          <cell r="R64">
            <v>39.115776093541577</v>
          </cell>
          <cell r="S64">
            <v>39.101696953769633</v>
          </cell>
          <cell r="T64">
            <v>38.707602966930182</v>
          </cell>
          <cell r="W64">
            <v>48.098282981251046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C65">
            <v>42.323762738174402</v>
          </cell>
          <cell r="D65">
            <v>42.151561377408726</v>
          </cell>
          <cell r="E65">
            <v>40.943172926634944</v>
          </cell>
          <cell r="F65">
            <v>39.980820181728603</v>
          </cell>
          <cell r="G65">
            <v>40.2620617303049</v>
          </cell>
          <cell r="H65">
            <v>39.322604536237968</v>
          </cell>
          <cell r="I65">
            <v>40.231329434839118</v>
          </cell>
          <cell r="J65">
            <v>40.881350617199203</v>
          </cell>
          <cell r="M65">
            <v>40.531228610795793</v>
          </cell>
          <cell r="N65">
            <v>40.181545101831674</v>
          </cell>
          <cell r="O65">
            <v>38.755177133913627</v>
          </cell>
          <cell r="P65">
            <v>37.426130750056259</v>
          </cell>
          <cell r="Q65">
            <v>37.329199772892999</v>
          </cell>
          <cell r="R65">
            <v>36.425690095061263</v>
          </cell>
          <cell r="S65">
            <v>36.816211263125503</v>
          </cell>
          <cell r="T65">
            <v>36.785552026969377</v>
          </cell>
          <cell r="W65">
            <v>54.765121060681786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C66">
            <v>33.613108186482599</v>
          </cell>
          <cell r="D66">
            <v>34.039188859288871</v>
          </cell>
          <cell r="E66">
            <v>34.152664070776147</v>
          </cell>
          <cell r="F66">
            <v>34.291765662124497</v>
          </cell>
          <cell r="G66">
            <v>33.75923551451946</v>
          </cell>
          <cell r="H66">
            <v>33.762545119368824</v>
          </cell>
          <cell r="I66">
            <v>34.03074927842458</v>
          </cell>
          <cell r="J66">
            <v>33.737089908489132</v>
          </cell>
          <cell r="M66">
            <v>32.189953002779134</v>
          </cell>
          <cell r="N66">
            <v>32.510059077271066</v>
          </cell>
          <cell r="O66">
            <v>32.349921642530248</v>
          </cell>
          <cell r="P66">
            <v>32.537549161001486</v>
          </cell>
          <cell r="Q66">
            <v>31.761392697740845</v>
          </cell>
          <cell r="R66">
            <v>31.500981668993621</v>
          </cell>
          <cell r="S66">
            <v>31.60068087474297</v>
          </cell>
          <cell r="T66">
            <v>31.135290859337001</v>
          </cell>
          <cell r="W66">
            <v>34.267400000000002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C67">
            <v>64.849150312390336</v>
          </cell>
          <cell r="D67">
            <v>65.043596669487215</v>
          </cell>
          <cell r="E67">
            <v>65.264734330084934</v>
          </cell>
          <cell r="F67">
            <v>64.827098446279109</v>
          </cell>
          <cell r="G67">
            <v>64.968083310893263</v>
          </cell>
          <cell r="H67">
            <v>65.165521547789695</v>
          </cell>
          <cell r="I67">
            <v>65.367708689395855</v>
          </cell>
          <cell r="J67">
            <v>65.254562777867775</v>
          </cell>
          <cell r="M67">
            <v>65.437323387824776</v>
          </cell>
          <cell r="N67">
            <v>65.037699482606982</v>
          </cell>
          <cell r="O67">
            <v>65.350647745004935</v>
          </cell>
          <cell r="P67">
            <v>65.248170253001774</v>
          </cell>
          <cell r="Q67">
            <v>64.940145980526708</v>
          </cell>
          <cell r="R67">
            <v>64.132691178528248</v>
          </cell>
          <cell r="S67">
            <v>64.121141813606584</v>
          </cell>
          <cell r="T67">
            <v>63.205577364720725</v>
          </cell>
          <cell r="W67">
            <v>66.472189999999983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</sheetData>
      <sheetData sheetId="18">
        <row r="54">
          <cell r="C54">
            <v>34.06111135230983</v>
          </cell>
          <cell r="D54">
            <v>32.461348557252961</v>
          </cell>
          <cell r="E54">
            <v>32.247766588021278</v>
          </cell>
          <cell r="F54">
            <v>32.143892969761779</v>
          </cell>
          <cell r="G54">
            <v>31.762414114081473</v>
          </cell>
          <cell r="H54">
            <v>32.723996345869715</v>
          </cell>
          <cell r="I54">
            <v>32.522022199850973</v>
          </cell>
          <cell r="J54">
            <v>31.698278616557715</v>
          </cell>
          <cell r="M54">
            <v>33.150408802655107</v>
          </cell>
          <cell r="N54">
            <v>31.679458404580362</v>
          </cell>
          <cell r="O54">
            <v>31.256019817452881</v>
          </cell>
          <cell r="P54">
            <v>31.148749682671355</v>
          </cell>
          <cell r="Q54">
            <v>30.63504472320119</v>
          </cell>
          <cell r="R54">
            <v>31.046694671763948</v>
          </cell>
          <cell r="S54">
            <v>30.716386459234105</v>
          </cell>
          <cell r="T54">
            <v>29.948223778539237</v>
          </cell>
          <cell r="W54">
            <v>30.271344459809225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C55">
            <v>18.316173431754191</v>
          </cell>
          <cell r="D55">
            <v>18.376310810940069</v>
          </cell>
          <cell r="E55">
            <v>18.50326850970955</v>
          </cell>
          <cell r="F55">
            <v>18.600589841338561</v>
          </cell>
          <cell r="G55">
            <v>18.589718720703164</v>
          </cell>
          <cell r="H55">
            <v>18.596024435567447</v>
          </cell>
          <cell r="I55">
            <v>18.664885837487997</v>
          </cell>
          <cell r="J55">
            <v>18.707677676801261</v>
          </cell>
          <cell r="M55">
            <v>20.659837621426743</v>
          </cell>
          <cell r="N55">
            <v>20.643395820447438</v>
          </cell>
          <cell r="O55">
            <v>20.610210522258885</v>
          </cell>
          <cell r="P55">
            <v>20.643402348228001</v>
          </cell>
          <cell r="Q55">
            <v>20.432025644492686</v>
          </cell>
          <cell r="R55">
            <v>20.050162081470393</v>
          </cell>
          <cell r="S55">
            <v>19.858465070911414</v>
          </cell>
          <cell r="T55">
            <v>19.561610829618903</v>
          </cell>
          <cell r="W55">
            <v>18.875933110395366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C56">
            <v>21.398564067923974</v>
          </cell>
          <cell r="D56">
            <v>21.198404060687132</v>
          </cell>
          <cell r="E56">
            <v>21.149101745660463</v>
          </cell>
          <cell r="F56">
            <v>21.334366499826174</v>
          </cell>
          <cell r="G56">
            <v>21.231079784852561</v>
          </cell>
          <cell r="H56">
            <v>21.200786662254231</v>
          </cell>
          <cell r="I56">
            <v>21.222431047541544</v>
          </cell>
          <cell r="J56">
            <v>21.153896452220057</v>
          </cell>
          <cell r="M56">
            <v>23.905806364757137</v>
          </cell>
          <cell r="N56">
            <v>23.577340064574781</v>
          </cell>
          <cell r="O56">
            <v>23.487340431372285</v>
          </cell>
          <cell r="P56">
            <v>23.647718632270962</v>
          </cell>
          <cell r="Q56">
            <v>23.235090407554598</v>
          </cell>
          <cell r="R56">
            <v>22.849248585632239</v>
          </cell>
          <cell r="S56">
            <v>22.557119191906274</v>
          </cell>
          <cell r="T56">
            <v>22.175397875915468</v>
          </cell>
          <cell r="W56">
            <v>20.72303067401316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C57">
            <v>29.056916713019081</v>
          </cell>
          <cell r="D57">
            <v>29.100021405414566</v>
          </cell>
          <cell r="E57">
            <v>29.005081896538833</v>
          </cell>
          <cell r="F57">
            <v>29.080230203855901</v>
          </cell>
          <cell r="G57">
            <v>29.313101190165753</v>
          </cell>
          <cell r="H57">
            <v>29.476342547061332</v>
          </cell>
          <cell r="I57">
            <v>29.674390827695078</v>
          </cell>
          <cell r="J57">
            <v>29.721418508967297</v>
          </cell>
          <cell r="M57">
            <v>29.056916713019081</v>
          </cell>
          <cell r="N57">
            <v>29.100021405414566</v>
          </cell>
          <cell r="O57">
            <v>29.005081896538833</v>
          </cell>
          <cell r="P57">
            <v>29.080230203855901</v>
          </cell>
          <cell r="Q57">
            <v>29.313101190165753</v>
          </cell>
          <cell r="R57">
            <v>29.476342547061332</v>
          </cell>
          <cell r="S57">
            <v>29.674390827695078</v>
          </cell>
          <cell r="T57">
            <v>29.721418508967297</v>
          </cell>
          <cell r="W57">
            <v>26.523400000000002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C58">
            <v>30.263645302725521</v>
          </cell>
          <cell r="D58">
            <v>30.26861531175328</v>
          </cell>
          <cell r="E58">
            <v>30.119060848430575</v>
          </cell>
          <cell r="F58">
            <v>30.143191674507815</v>
          </cell>
          <cell r="G58">
            <v>30.324837237388827</v>
          </cell>
          <cell r="H58">
            <v>30.461578646745547</v>
          </cell>
          <cell r="I58">
            <v>30.826875477874356</v>
          </cell>
          <cell r="J58">
            <v>30.824705407732353</v>
          </cell>
          <cell r="M58">
            <v>30.263645302725521</v>
          </cell>
          <cell r="N58">
            <v>30.26861531175328</v>
          </cell>
          <cell r="O58">
            <v>30.119060848430575</v>
          </cell>
          <cell r="P58">
            <v>30.143191674507815</v>
          </cell>
          <cell r="Q58">
            <v>30.324837237388827</v>
          </cell>
          <cell r="R58">
            <v>30.461578646745547</v>
          </cell>
          <cell r="S58">
            <v>30.826875477874356</v>
          </cell>
          <cell r="T58">
            <v>30.824705407732353</v>
          </cell>
          <cell r="W58">
            <v>26.614599999999999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C59">
            <v>15.74206896753798</v>
          </cell>
          <cell r="D59">
            <v>15.738178321025536</v>
          </cell>
          <cell r="E59">
            <v>15.593217480873129</v>
          </cell>
          <cell r="F59">
            <v>15.711287080449802</v>
          </cell>
          <cell r="G59">
            <v>15.653331073909245</v>
          </cell>
          <cell r="H59">
            <v>15.772697804242362</v>
          </cell>
          <cell r="I59">
            <v>15.798603796905805</v>
          </cell>
          <cell r="J59">
            <v>15.802956841927463</v>
          </cell>
          <cell r="M59">
            <v>15.74206896753798</v>
          </cell>
          <cell r="N59">
            <v>15.738178321025536</v>
          </cell>
          <cell r="O59">
            <v>15.593217480873129</v>
          </cell>
          <cell r="P59">
            <v>15.711287080449802</v>
          </cell>
          <cell r="Q59">
            <v>15.653331073909245</v>
          </cell>
          <cell r="R59">
            <v>15.772697804242362</v>
          </cell>
          <cell r="S59">
            <v>15.798603796905805</v>
          </cell>
          <cell r="T59">
            <v>15.802956841927463</v>
          </cell>
          <cell r="W59">
            <v>14.4369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C60">
            <v>24.938638861366332</v>
          </cell>
          <cell r="D60">
            <v>25.003910785893673</v>
          </cell>
          <cell r="E60">
            <v>25.005235654578684</v>
          </cell>
          <cell r="F60">
            <v>25.063140305822575</v>
          </cell>
          <cell r="G60">
            <v>25.157963138294907</v>
          </cell>
          <cell r="H60">
            <v>25.350095153032033</v>
          </cell>
          <cell r="I60">
            <v>25.378296810412895</v>
          </cell>
          <cell r="J60">
            <v>25.528038089921573</v>
          </cell>
          <cell r="M60">
            <v>24.938638861366332</v>
          </cell>
          <cell r="N60">
            <v>25.003910785893673</v>
          </cell>
          <cell r="O60">
            <v>25.005235654578684</v>
          </cell>
          <cell r="P60">
            <v>25.063140305822575</v>
          </cell>
          <cell r="Q60">
            <v>25.157963138294907</v>
          </cell>
          <cell r="R60">
            <v>25.350095153032033</v>
          </cell>
          <cell r="S60">
            <v>25.378296810412895</v>
          </cell>
          <cell r="T60">
            <v>25.528038089921573</v>
          </cell>
          <cell r="W60">
            <v>23.215100000000003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C61">
            <v>23.477185768409999</v>
          </cell>
          <cell r="D61">
            <v>23.700655172764122</v>
          </cell>
          <cell r="E61">
            <v>23.332397401755042</v>
          </cell>
          <cell r="F61">
            <v>23.122807131756019</v>
          </cell>
          <cell r="G61">
            <v>23.124648446357526</v>
          </cell>
          <cell r="H61">
            <v>23.144947478165001</v>
          </cell>
          <cell r="I61">
            <v>23.138413142506078</v>
          </cell>
          <cell r="J61">
            <v>22.861188148632039</v>
          </cell>
          <cell r="M61">
            <v>25.409186966152419</v>
          </cell>
          <cell r="N61">
            <v>24.858187820048521</v>
          </cell>
          <cell r="O61">
            <v>23.8733880175857</v>
          </cell>
          <cell r="P61">
            <v>23.642832336412351</v>
          </cell>
          <cell r="Q61">
            <v>23.258219341443947</v>
          </cell>
          <cell r="R61">
            <v>22.777610745934563</v>
          </cell>
          <cell r="S61">
            <v>22.133735652029618</v>
          </cell>
          <cell r="T61">
            <v>21.529501072272357</v>
          </cell>
          <cell r="W61">
            <v>21.172101499952159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C62">
            <v>23.839553668854229</v>
          </cell>
          <cell r="D62">
            <v>23.916569373834932</v>
          </cell>
          <cell r="E62">
            <v>23.682693272568926</v>
          </cell>
          <cell r="F62">
            <v>23.8270756868788</v>
          </cell>
          <cell r="G62">
            <v>23.921012332547985</v>
          </cell>
          <cell r="H62">
            <v>23.886532949671651</v>
          </cell>
          <cell r="I62">
            <v>23.796375691960026</v>
          </cell>
          <cell r="J62">
            <v>23.54741026201566</v>
          </cell>
          <cell r="M62">
            <v>25.965768310720662</v>
          </cell>
          <cell r="N62">
            <v>25.633118924761288</v>
          </cell>
          <cell r="O62">
            <v>24.695580248865056</v>
          </cell>
          <cell r="P62">
            <v>24.414041271368994</v>
          </cell>
          <cell r="Q62">
            <v>23.918963032072849</v>
          </cell>
          <cell r="R62">
            <v>23.505144560622028</v>
          </cell>
          <cell r="S62">
            <v>23.34508077364816</v>
          </cell>
          <cell r="T62">
            <v>22.808537924045229</v>
          </cell>
          <cell r="W62">
            <v>18.217348221263958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C63">
            <v>30.471587954617469</v>
          </cell>
          <cell r="D63">
            <v>30.756763251899606</v>
          </cell>
          <cell r="E63">
            <v>30.438600710089542</v>
          </cell>
          <cell r="F63">
            <v>30.78514133914776</v>
          </cell>
          <cell r="G63">
            <v>30.77536949180023</v>
          </cell>
          <cell r="H63">
            <v>30.712725846319426</v>
          </cell>
          <cell r="I63">
            <v>30.746492407345546</v>
          </cell>
          <cell r="J63">
            <v>30.324051562872</v>
          </cell>
          <cell r="M63">
            <v>32.188302044128555</v>
          </cell>
          <cell r="N63">
            <v>31.562470835543394</v>
          </cell>
          <cell r="O63">
            <v>30.656435034720989</v>
          </cell>
          <cell r="P63">
            <v>30.605675701177752</v>
          </cell>
          <cell r="Q63">
            <v>30.050857692535971</v>
          </cell>
          <cell r="R63">
            <v>29.352825697443269</v>
          </cell>
          <cell r="S63">
            <v>29.078014409459623</v>
          </cell>
          <cell r="T63">
            <v>28.47045065710844</v>
          </cell>
          <cell r="W63">
            <v>26.585477045781907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C64">
            <v>19.730968412602067</v>
          </cell>
          <cell r="D64">
            <v>21.005708709805226</v>
          </cell>
          <cell r="E64">
            <v>21.062493137124005</v>
          </cell>
          <cell r="F64">
            <v>21.02714118906254</v>
          </cell>
          <cell r="G64">
            <v>21.206006614500794</v>
          </cell>
          <cell r="H64">
            <v>21.013745939183639</v>
          </cell>
          <cell r="I64">
            <v>20.878397049347072</v>
          </cell>
          <cell r="J64">
            <v>21.016862537282162</v>
          </cell>
          <cell r="M64">
            <v>22.131666885276989</v>
          </cell>
          <cell r="N64">
            <v>22.267507276474504</v>
          </cell>
          <cell r="O64">
            <v>22.07135945616194</v>
          </cell>
          <cell r="P64">
            <v>21.821272743028146</v>
          </cell>
          <cell r="Q64">
            <v>21.801404610329953</v>
          </cell>
          <cell r="R64">
            <v>21.689928518884621</v>
          </cell>
          <cell r="S64">
            <v>21.612944663645528</v>
          </cell>
          <cell r="T64">
            <v>21.429594467952771</v>
          </cell>
          <cell r="W64">
            <v>22.745468032575065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C65">
            <v>18.539603783881162</v>
          </cell>
          <cell r="D65">
            <v>17.944005741756591</v>
          </cell>
          <cell r="E65">
            <v>17.713780428287031</v>
          </cell>
          <cell r="F65">
            <v>17.129165956147872</v>
          </cell>
          <cell r="G65">
            <v>16.96405230894386</v>
          </cell>
          <cell r="H65">
            <v>16.646157007305785</v>
          </cell>
          <cell r="I65">
            <v>17.273184080859121</v>
          </cell>
          <cell r="J65">
            <v>17.494155958358199</v>
          </cell>
          <cell r="M65">
            <v>18.429247529992498</v>
          </cell>
          <cell r="N65">
            <v>18.139120522262573</v>
          </cell>
          <cell r="O65">
            <v>17.563753417936343</v>
          </cell>
          <cell r="P65">
            <v>16.916283430011884</v>
          </cell>
          <cell r="Q65">
            <v>16.79797786748296</v>
          </cell>
          <cell r="R65">
            <v>16.410542858969372</v>
          </cell>
          <cell r="S65">
            <v>16.642529882105666</v>
          </cell>
          <cell r="T65">
            <v>16.608806144208444</v>
          </cell>
          <cell r="W65">
            <v>26.247567824200523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C66">
            <v>18.775613131217671</v>
          </cell>
          <cell r="D66">
            <v>19.168363365641312</v>
          </cell>
          <cell r="E66">
            <v>19.519540475798653</v>
          </cell>
          <cell r="F66">
            <v>19.713959893499542</v>
          </cell>
          <cell r="G66">
            <v>19.732250595064436</v>
          </cell>
          <cell r="H66">
            <v>19.756260207601894</v>
          </cell>
          <cell r="I66">
            <v>19.788905696495274</v>
          </cell>
          <cell r="J66">
            <v>19.828105337942535</v>
          </cell>
          <cell r="M66">
            <v>20.581283997389402</v>
          </cell>
          <cell r="N66">
            <v>20.822127915999495</v>
          </cell>
          <cell r="O66">
            <v>20.784016818212503</v>
          </cell>
          <cell r="P66">
            <v>20.934713273751822</v>
          </cell>
          <cell r="Q66">
            <v>20.509803244393211</v>
          </cell>
          <cell r="R66">
            <v>20.341321646412929</v>
          </cell>
          <cell r="S66">
            <v>20.371289085343502</v>
          </cell>
          <cell r="T66">
            <v>20.119284495809794</v>
          </cell>
          <cell r="W66">
            <v>18.948500000000003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C67">
            <v>28.487810280248642</v>
          </cell>
          <cell r="D67">
            <v>29.143698760872127</v>
          </cell>
          <cell r="E67">
            <v>29.760801349699484</v>
          </cell>
          <cell r="F67">
            <v>30.244014396233105</v>
          </cell>
          <cell r="G67">
            <v>30.302973536855802</v>
          </cell>
          <cell r="H67">
            <v>30.36222676844131</v>
          </cell>
          <cell r="I67">
            <v>30.434600245101233</v>
          </cell>
          <cell r="J67">
            <v>30.509715714907202</v>
          </cell>
          <cell r="M67">
            <v>32.855263533657855</v>
          </cell>
          <cell r="N67">
            <v>32.784912139875225</v>
          </cell>
          <cell r="O67">
            <v>33.073886397174547</v>
          </cell>
          <cell r="P67">
            <v>33.198313219467273</v>
          </cell>
          <cell r="Q67">
            <v>33.033601916712115</v>
          </cell>
          <cell r="R67">
            <v>32.600499442878203</v>
          </cell>
          <cell r="S67">
            <v>32.586130884497095</v>
          </cell>
          <cell r="T67">
            <v>32.141068546687784</v>
          </cell>
          <cell r="W67">
            <v>32.572331239999997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or"/>
      <sheetName val="RPI"/>
      <sheetName val="Totex"/>
      <sheetName val="Totex Table"/>
      <sheetName val="RAV"/>
      <sheetName val="RAV Table"/>
      <sheetName val="BR Diagram"/>
      <sheetName val="BaseRev"/>
      <sheetName val="BR All"/>
      <sheetName val="BR Graph"/>
      <sheetName val="MOD"/>
      <sheetName val="AllowedRev"/>
      <sheetName val="AR All"/>
      <sheetName val="AR Comparison"/>
      <sheetName val="Network Charges"/>
      <sheetName val="Charges"/>
      <sheetName val="Customer Bills Table"/>
    </sheetNames>
    <sheetDataSet>
      <sheetData sheetId="0">
        <row r="5">
          <cell r="D5" t="str">
            <v>2015/16</v>
          </cell>
        </row>
      </sheetData>
      <sheetData sheetId="1"/>
      <sheetData sheetId="2"/>
      <sheetData sheetId="3">
        <row r="29">
          <cell r="F29" t="str">
            <v>ENWL</v>
          </cell>
          <cell r="G29" t="str">
            <v>NPg</v>
          </cell>
          <cell r="I29" t="str">
            <v>WPD</v>
          </cell>
        </row>
        <row r="30">
          <cell r="F30" t="str">
            <v>ENWL</v>
          </cell>
          <cell r="G30" t="str">
            <v>NPgN</v>
          </cell>
          <cell r="H30" t="str">
            <v>NPgY</v>
          </cell>
          <cell r="I30" t="str">
            <v>WMID</v>
          </cell>
          <cell r="J30" t="str">
            <v>EMID</v>
          </cell>
          <cell r="K30" t="str">
            <v>SWALES</v>
          </cell>
          <cell r="L30" t="str">
            <v>SWEST</v>
          </cell>
        </row>
        <row r="31">
          <cell r="E31" t="str">
            <v>Allowed Totex</v>
          </cell>
          <cell r="F31">
            <v>250.51806771287491</v>
          </cell>
          <cell r="G31">
            <v>194.16409813696509</v>
          </cell>
          <cell r="H31">
            <v>255.54684317035668</v>
          </cell>
          <cell r="I31">
            <v>276.15247913468835</v>
          </cell>
          <cell r="J31">
            <v>301.84965309174589</v>
          </cell>
          <cell r="K31">
            <v>155.78457093662715</v>
          </cell>
          <cell r="L31">
            <v>227.61887152243267</v>
          </cell>
        </row>
        <row r="32">
          <cell r="E32" t="str">
            <v>Actual Totex</v>
          </cell>
          <cell r="F32">
            <v>244.24690358490216</v>
          </cell>
          <cell r="G32">
            <v>187.58269079382353</v>
          </cell>
          <cell r="H32">
            <v>247.94625562878957</v>
          </cell>
          <cell r="I32">
            <v>311.78615757000006</v>
          </cell>
          <cell r="J32">
            <v>307.90075266999997</v>
          </cell>
          <cell r="K32">
            <v>142.34195350000005</v>
          </cell>
          <cell r="L32">
            <v>223.139621742</v>
          </cell>
        </row>
        <row r="33">
          <cell r="E33" t="str">
            <v>Overspend (underspend)</v>
          </cell>
          <cell r="F33">
            <v>-6.2711641279727415</v>
          </cell>
          <cell r="G33">
            <v>-6.581407343141561</v>
          </cell>
          <cell r="H33">
            <v>-7.6005875415670969</v>
          </cell>
          <cell r="I33">
            <v>35.633678435311666</v>
          </cell>
          <cell r="J33">
            <v>6.0510995782541146</v>
          </cell>
          <cell r="K33">
            <v>-13.442617436627097</v>
          </cell>
          <cell r="L33">
            <v>-4.4792497804326601</v>
          </cell>
        </row>
        <row r="34">
          <cell r="E34" t="str">
            <v>Sharing Factor</v>
          </cell>
          <cell r="F34">
            <v>0.41885333813524717</v>
          </cell>
          <cell r="G34">
            <v>0.44156296542217133</v>
          </cell>
          <cell r="H34">
            <v>0.44156296542217133</v>
          </cell>
          <cell r="I34">
            <v>0.30000000000000004</v>
          </cell>
          <cell r="J34">
            <v>0.30000000000000004</v>
          </cell>
          <cell r="K34">
            <v>0.30000000000000004</v>
          </cell>
          <cell r="L34">
            <v>0.30000000000000004</v>
          </cell>
        </row>
        <row r="35">
          <cell r="E35" t="str">
            <v>Allowed Totex after sharing</v>
          </cell>
          <cell r="F35">
            <v>247.89136968387953</v>
          </cell>
          <cell r="G35">
            <v>191.25799239387626</v>
          </cell>
          <cell r="H35">
            <v>252.19070519655151</v>
          </cell>
          <cell r="I35">
            <v>286.8425826652819</v>
          </cell>
          <cell r="J35">
            <v>303.66498296522212</v>
          </cell>
          <cell r="K35">
            <v>151.75178570563901</v>
          </cell>
          <cell r="L35">
            <v>226.27509658830286</v>
          </cell>
        </row>
        <row r="38">
          <cell r="F38" t="str">
            <v>UKPN</v>
          </cell>
          <cell r="I38" t="str">
            <v>SPEN</v>
          </cell>
          <cell r="K38" t="str">
            <v>SSEPD</v>
          </cell>
        </row>
        <row r="39">
          <cell r="F39" t="str">
            <v>LPN</v>
          </cell>
          <cell r="G39" t="str">
            <v>SPN</v>
          </cell>
          <cell r="H39" t="str">
            <v>EPN</v>
          </cell>
          <cell r="I39" t="str">
            <v>SPD</v>
          </cell>
          <cell r="J39" t="str">
            <v>SPMW</v>
          </cell>
          <cell r="K39" t="str">
            <v>SSEH</v>
          </cell>
          <cell r="L39" t="str">
            <v>SSES</v>
          </cell>
        </row>
        <row r="40">
          <cell r="E40" t="str">
            <v>Allowed Totex</v>
          </cell>
          <cell r="F40">
            <v>262.10101046678142</v>
          </cell>
          <cell r="G40">
            <v>236.3396306874391</v>
          </cell>
          <cell r="H40">
            <v>352.95053638003617</v>
          </cell>
          <cell r="I40">
            <v>217.44923447319579</v>
          </cell>
          <cell r="J40">
            <v>249.29334477909211</v>
          </cell>
          <cell r="K40">
            <v>169.99185209179919</v>
          </cell>
          <cell r="L40">
            <v>324.81057388452155</v>
          </cell>
        </row>
        <row r="41">
          <cell r="E41" t="str">
            <v>Actual Totex</v>
          </cell>
          <cell r="F41">
            <v>189.0514959355713</v>
          </cell>
          <cell r="G41">
            <v>172.97239217491892</v>
          </cell>
          <cell r="H41">
            <v>280.86781134050881</v>
          </cell>
          <cell r="I41">
            <v>191.78854429598954</v>
          </cell>
          <cell r="J41">
            <v>238.83323015617924</v>
          </cell>
          <cell r="K41">
            <v>150.74225295237716</v>
          </cell>
          <cell r="L41">
            <v>276.2929171171001</v>
          </cell>
        </row>
        <row r="42">
          <cell r="E42" t="str">
            <v>Overspend (underspend)</v>
          </cell>
          <cell r="F42">
            <v>-73.049514531210122</v>
          </cell>
          <cell r="G42">
            <v>-63.367238512520181</v>
          </cell>
          <cell r="H42">
            <v>-72.082725039527332</v>
          </cell>
          <cell r="I42">
            <v>-25.660690177206249</v>
          </cell>
          <cell r="J42">
            <v>-10.46011462291286</v>
          </cell>
          <cell r="K42">
            <v>-19.249599139422045</v>
          </cell>
          <cell r="L42">
            <v>-48.51765676742145</v>
          </cell>
        </row>
        <row r="43">
          <cell r="E43" t="str">
            <v>Sharing Factor</v>
          </cell>
          <cell r="F43">
            <v>0.46715814280495838</v>
          </cell>
          <cell r="G43">
            <v>0.46715814280495838</v>
          </cell>
          <cell r="H43">
            <v>0.46715814280495838</v>
          </cell>
          <cell r="I43">
            <v>0.46495425442504223</v>
          </cell>
          <cell r="J43">
            <v>0.46495425442504223</v>
          </cell>
          <cell r="K43">
            <v>0.43528624728785537</v>
          </cell>
          <cell r="L43">
            <v>0.43528624728785537</v>
          </cell>
        </row>
        <row r="44">
          <cell r="E44" t="str">
            <v>Allowed Totex after sharing</v>
          </cell>
          <cell r="F44">
            <v>227.97533492557744</v>
          </cell>
          <cell r="G44">
            <v>206.73710922925136</v>
          </cell>
          <cell r="H44">
            <v>319.27650442225013</v>
          </cell>
          <cell r="I44">
            <v>205.51818740382083</v>
          </cell>
          <cell r="J44">
            <v>244.42986998339518</v>
          </cell>
          <cell r="K44">
            <v>161.61276632060463</v>
          </cell>
          <cell r="L44">
            <v>303.69150514303044</v>
          </cell>
        </row>
      </sheetData>
      <sheetData sheetId="4"/>
      <sheetData sheetId="5">
        <row r="31">
          <cell r="F31">
            <v>1618.2809981112025</v>
          </cell>
          <cell r="G31">
            <v>1197.3046680676048</v>
          </cell>
          <cell r="H31">
            <v>1578.2091745575458</v>
          </cell>
          <cell r="I31">
            <v>2082.0482058587518</v>
          </cell>
          <cell r="J31">
            <v>2045.3111505297893</v>
          </cell>
          <cell r="K31">
            <v>891.67402002340702</v>
          </cell>
          <cell r="L31">
            <v>1279.485246537917</v>
          </cell>
        </row>
        <row r="32">
          <cell r="F32">
            <v>168.56613138503809</v>
          </cell>
          <cell r="G32">
            <v>133.88059467571338</v>
          </cell>
          <cell r="H32">
            <v>181.57730774151707</v>
          </cell>
          <cell r="I32">
            <v>229.47406613222557</v>
          </cell>
          <cell r="J32">
            <v>242.9319863721777</v>
          </cell>
          <cell r="K32">
            <v>121.40142856451124</v>
          </cell>
          <cell r="L32">
            <v>181.02007727064233</v>
          </cell>
        </row>
        <row r="33">
          <cell r="F33">
            <v>-156.59182313504667</v>
          </cell>
          <cell r="G33">
            <v>-107.64598772723105</v>
          </cell>
          <cell r="H33">
            <v>-143.38464885695191</v>
          </cell>
          <cell r="I33">
            <v>-182.17010022150524</v>
          </cell>
          <cell r="J33">
            <v>-177.05003459265404</v>
          </cell>
          <cell r="K33">
            <v>-90.245063858890262</v>
          </cell>
          <cell r="L33">
            <v>-118.68931169882505</v>
          </cell>
        </row>
        <row r="34">
          <cell r="F34">
            <v>1630.2553063611938</v>
          </cell>
          <cell r="G34">
            <v>1223.539275016087</v>
          </cell>
          <cell r="H34">
            <v>1616.401833442111</v>
          </cell>
          <cell r="I34">
            <v>2129.3521717694721</v>
          </cell>
          <cell r="J34">
            <v>2111.1931023093134</v>
          </cell>
          <cell r="K34">
            <v>922.83038472902786</v>
          </cell>
          <cell r="L34">
            <v>1341.8160121097344</v>
          </cell>
        </row>
        <row r="37">
          <cell r="F37">
            <v>1500.7370640062124</v>
          </cell>
          <cell r="G37">
            <v>1530.404221949118</v>
          </cell>
          <cell r="H37">
            <v>2439.5182261806349</v>
          </cell>
          <cell r="I37">
            <v>1614.2331608209361</v>
          </cell>
          <cell r="J37">
            <v>1617.0290754715361</v>
          </cell>
          <cell r="K37">
            <v>1010.6524991325123</v>
          </cell>
          <cell r="L37">
            <v>2136.5338905095782</v>
          </cell>
        </row>
        <row r="38">
          <cell r="F38">
            <v>155.02322774939267</v>
          </cell>
          <cell r="G38">
            <v>140.58123427589089</v>
          </cell>
          <cell r="H38">
            <v>217.10802300713013</v>
          </cell>
          <cell r="I38">
            <v>164.41454992305668</v>
          </cell>
          <cell r="J38">
            <v>195.54389598671617</v>
          </cell>
          <cell r="K38">
            <v>100.1999151187749</v>
          </cell>
          <cell r="L38">
            <v>212.58405360012134</v>
          </cell>
        </row>
        <row r="39">
          <cell r="F39">
            <v>-146.08769453063647</v>
          </cell>
          <cell r="G39">
            <v>-129.16545391831019</v>
          </cell>
          <cell r="H39">
            <v>-220.56958210726847</v>
          </cell>
          <cell r="I39">
            <v>-147.69425277343421</v>
          </cell>
          <cell r="J39">
            <v>-140.38906581584681</v>
          </cell>
          <cell r="K39">
            <v>-96.633043496932302</v>
          </cell>
          <cell r="L39">
            <v>-208.7193282735139</v>
          </cell>
        </row>
        <row r="40">
          <cell r="F40">
            <v>1509.6725972249685</v>
          </cell>
          <cell r="G40">
            <v>1541.8200023066984</v>
          </cell>
          <cell r="H40">
            <v>2436.0566670804965</v>
          </cell>
          <cell r="I40">
            <v>1630.9534579705585</v>
          </cell>
          <cell r="J40">
            <v>1672.1839056424055</v>
          </cell>
          <cell r="K40">
            <v>1014.2193707543547</v>
          </cell>
          <cell r="L40">
            <v>2140.3986158361859</v>
          </cell>
        </row>
      </sheetData>
      <sheetData sheetId="6"/>
      <sheetData sheetId="7"/>
      <sheetData sheetId="8">
        <row r="36">
          <cell r="F36" t="str">
            <v>£m 2015/16 Prices</v>
          </cell>
        </row>
      </sheetData>
      <sheetData sheetId="9"/>
      <sheetData sheetId="10"/>
      <sheetData sheetId="11"/>
      <sheetData sheetId="12">
        <row r="34">
          <cell r="F34" t="str">
            <v>ENWL</v>
          </cell>
          <cell r="G34" t="str">
            <v>NPg</v>
          </cell>
          <cell r="I34" t="str">
            <v>WPD</v>
          </cell>
          <cell r="M34" t="str">
            <v>UKPN</v>
          </cell>
          <cell r="P34" t="str">
            <v>SPEN</v>
          </cell>
          <cell r="R34" t="str">
            <v>SSEPD</v>
          </cell>
        </row>
        <row r="35">
          <cell r="F35" t="str">
            <v>ENWL</v>
          </cell>
          <cell r="G35" t="str">
            <v>NPgN</v>
          </cell>
          <cell r="H35" t="str">
            <v>NPgY</v>
          </cell>
          <cell r="I35" t="str">
            <v>WMID</v>
          </cell>
          <cell r="J35" t="str">
            <v>EMID</v>
          </cell>
          <cell r="K35" t="str">
            <v>SWALES</v>
          </cell>
          <cell r="L35" t="str">
            <v>SWEST</v>
          </cell>
          <cell r="M35" t="str">
            <v>LPN</v>
          </cell>
          <cell r="N35" t="str">
            <v>SPN</v>
          </cell>
          <cell r="O35" t="str">
            <v>EPN</v>
          </cell>
          <cell r="P35" t="str">
            <v>SPD</v>
          </cell>
          <cell r="Q35" t="str">
            <v>SPMW</v>
          </cell>
          <cell r="R35" t="str">
            <v>SSEH</v>
          </cell>
          <cell r="S35" t="str">
            <v>SSES</v>
          </cell>
        </row>
        <row r="36">
          <cell r="E36" t="str">
            <v>Allowed Revenue (exc. Revenue collection correction)</v>
          </cell>
          <cell r="F36" t="str">
            <v>£m 2012/13 Prices</v>
          </cell>
        </row>
        <row r="37">
          <cell r="E37" t="str">
            <v>2015-16</v>
          </cell>
          <cell r="F37">
            <v>373.93151406624389</v>
          </cell>
          <cell r="G37">
            <v>244.6886883291937</v>
          </cell>
          <cell r="H37">
            <v>322.98478267086273</v>
          </cell>
          <cell r="I37">
            <v>408.63393713210013</v>
          </cell>
          <cell r="J37">
            <v>403.42350308589414</v>
          </cell>
          <cell r="K37">
            <v>199.48445972946578</v>
          </cell>
          <cell r="L37">
            <v>286.38253562861803</v>
          </cell>
          <cell r="M37">
            <v>373.71720853132598</v>
          </cell>
          <cell r="N37">
            <v>325.12779344921228</v>
          </cell>
          <cell r="O37">
            <v>496.68055946078437</v>
          </cell>
          <cell r="P37">
            <v>358.13250553249395</v>
          </cell>
          <cell r="Q37">
            <v>316.56236463074896</v>
          </cell>
          <cell r="R37">
            <v>203.46494381975558</v>
          </cell>
          <cell r="S37">
            <v>490.91209730916847</v>
          </cell>
        </row>
        <row r="38">
          <cell r="E38" t="str">
            <v>2016-17</v>
          </cell>
          <cell r="F38">
            <v>384.06629282910905</v>
          </cell>
          <cell r="G38">
            <v>248.11083799059222</v>
          </cell>
          <cell r="H38">
            <v>326.24110843122969</v>
          </cell>
          <cell r="I38">
            <v>391.41040435935906</v>
          </cell>
          <cell r="J38">
            <v>346.09195440128269</v>
          </cell>
          <cell r="K38">
            <v>203.35806423127551</v>
          </cell>
          <cell r="L38">
            <v>291.7862840894544</v>
          </cell>
          <cell r="M38">
            <v>398.8684685949105</v>
          </cell>
          <cell r="N38">
            <v>344.74925668052543</v>
          </cell>
          <cell r="O38">
            <v>472.80546290414742</v>
          </cell>
          <cell r="P38">
            <v>361.72819192243588</v>
          </cell>
          <cell r="Q38">
            <v>320.13899611315549</v>
          </cell>
          <cell r="R38">
            <v>266.46930082699174</v>
          </cell>
          <cell r="S38">
            <v>503.58634336193114</v>
          </cell>
        </row>
        <row r="39">
          <cell r="E39" t="str">
            <v>2017-18</v>
          </cell>
          <cell r="F39">
            <v>365.96795070758833</v>
          </cell>
          <cell r="G39">
            <v>250.62678441564839</v>
          </cell>
          <cell r="H39">
            <v>324.43504286512058</v>
          </cell>
          <cell r="I39">
            <v>424.63874235750774</v>
          </cell>
          <cell r="J39">
            <v>418.07418078650892</v>
          </cell>
          <cell r="K39">
            <v>212.94511562492363</v>
          </cell>
          <cell r="L39">
            <v>297.42304200697799</v>
          </cell>
          <cell r="M39">
            <v>381.41774367814838</v>
          </cell>
          <cell r="N39">
            <v>329.30495307604747</v>
          </cell>
          <cell r="O39">
            <v>502.75310012725822</v>
          </cell>
          <cell r="P39">
            <v>354.48632803824052</v>
          </cell>
          <cell r="Q39">
            <v>316.47419669580842</v>
          </cell>
          <cell r="R39">
            <v>261.04406894144176</v>
          </cell>
          <cell r="S39">
            <v>483.29629126826507</v>
          </cell>
        </row>
        <row r="46">
          <cell r="E46" t="str">
            <v>2017-18 Allowed Revenue</v>
          </cell>
          <cell r="F46" t="str">
            <v>£m nominal prices</v>
          </cell>
        </row>
        <row r="47">
          <cell r="E47" t="str">
            <v>Base Revenue</v>
          </cell>
          <cell r="F47">
            <v>404.56889999999999</v>
          </cell>
          <cell r="G47">
            <v>276.32650000000001</v>
          </cell>
          <cell r="H47">
            <v>360.96199999999999</v>
          </cell>
          <cell r="I47">
            <v>458.71319999999997</v>
          </cell>
          <cell r="J47">
            <v>460.6189</v>
          </cell>
          <cell r="K47">
            <v>233.39219999999997</v>
          </cell>
          <cell r="L47">
            <v>332.37650000000002</v>
          </cell>
          <cell r="M47">
            <v>429.45510000000002</v>
          </cell>
          <cell r="N47">
            <v>372.39619999999996</v>
          </cell>
          <cell r="O47">
            <v>565.32029999999997</v>
          </cell>
          <cell r="P47">
            <v>387.86599999999999</v>
          </cell>
          <cell r="Q47">
            <v>348.51889999999997</v>
          </cell>
          <cell r="R47">
            <v>288.20910000000003</v>
          </cell>
          <cell r="S47">
            <v>531.01769999999999</v>
          </cell>
        </row>
        <row r="48">
          <cell r="E48" t="str">
            <v>MOD</v>
          </cell>
          <cell r="F48">
            <v>-5.5083943642302131</v>
          </cell>
          <cell r="G48">
            <v>-3.3670653322262014</v>
          </cell>
          <cell r="H48">
            <v>-3.1827947553046725</v>
          </cell>
          <cell r="I48">
            <v>-3.1455248990159816</v>
          </cell>
          <cell r="J48">
            <v>-0.92702654170260368</v>
          </cell>
          <cell r="K48">
            <v>-3.2999366357215969</v>
          </cell>
          <cell r="L48">
            <v>-4.4724583550678956</v>
          </cell>
          <cell r="M48">
            <v>-17.820135802425792</v>
          </cell>
          <cell r="N48">
            <v>-15.342664690439715</v>
          </cell>
          <cell r="O48">
            <v>-15.385161673540136</v>
          </cell>
          <cell r="P48">
            <v>-4.6202869407120613</v>
          </cell>
          <cell r="Q48">
            <v>-7.4627112140322813</v>
          </cell>
          <cell r="R48">
            <v>-4.7491632981932757</v>
          </cell>
          <cell r="S48">
            <v>-15.494194208398765</v>
          </cell>
        </row>
        <row r="49">
          <cell r="E49" t="str">
            <v>Incentive Payments</v>
          </cell>
          <cell r="F49">
            <v>17.841405186841428</v>
          </cell>
          <cell r="G49">
            <v>11.065856867527891</v>
          </cell>
          <cell r="H49">
            <v>18.300075687329713</v>
          </cell>
          <cell r="I49">
            <v>28.486801426363641</v>
          </cell>
          <cell r="J49">
            <v>28.245025779669504</v>
          </cell>
          <cell r="K49">
            <v>8.7037859140517391</v>
          </cell>
          <cell r="L49">
            <v>11.223048055693846</v>
          </cell>
          <cell r="M49">
            <v>18.855099184451817</v>
          </cell>
          <cell r="N49">
            <v>17.67773013469974</v>
          </cell>
          <cell r="O49">
            <v>29.525411189382986</v>
          </cell>
          <cell r="P49">
            <v>12.017232106283254</v>
          </cell>
          <cell r="Q49">
            <v>11.806104766103696</v>
          </cell>
          <cell r="R49">
            <v>5.9158277066436176</v>
          </cell>
          <cell r="S49">
            <v>21.132157395968267</v>
          </cell>
        </row>
        <row r="50">
          <cell r="E50" t="str">
            <v>Network Innovation Allowance</v>
          </cell>
          <cell r="F50">
            <v>3.0313193631808479</v>
          </cell>
          <cell r="G50">
            <v>1.8022066647464154</v>
          </cell>
          <cell r="H50">
            <v>2.3004931293444884</v>
          </cell>
          <cell r="I50">
            <v>2.531892957169211</v>
          </cell>
          <cell r="J50">
            <v>2.5524901306984762</v>
          </cell>
          <cell r="K50">
            <v>1.2267978781917774</v>
          </cell>
          <cell r="L50">
            <v>1.8053529181248296</v>
          </cell>
          <cell r="M50">
            <v>2.2145401555851634</v>
          </cell>
          <cell r="N50">
            <v>1.9469609833719708</v>
          </cell>
          <cell r="O50">
            <v>3.0906160709209751</v>
          </cell>
          <cell r="P50">
            <v>2.1162285652964399</v>
          </cell>
          <cell r="Q50">
            <v>1.9052809439298386</v>
          </cell>
          <cell r="R50">
            <v>1.4879951301954479</v>
          </cell>
          <cell r="S50">
            <v>2.8212800009359049</v>
          </cell>
        </row>
        <row r="51">
          <cell r="E51" t="str">
            <v>Uncontrollable Costs</v>
          </cell>
          <cell r="F51">
            <v>-0.81113226122268911</v>
          </cell>
          <cell r="G51">
            <v>1.0501176732650657</v>
          </cell>
          <cell r="H51">
            <v>0.53892601104464899</v>
          </cell>
          <cell r="I51">
            <v>-1.3772556346089329</v>
          </cell>
          <cell r="J51">
            <v>0.5056146116132052</v>
          </cell>
          <cell r="K51">
            <v>3.4213151849404273</v>
          </cell>
          <cell r="L51">
            <v>-0.88775450896223607</v>
          </cell>
          <cell r="M51">
            <v>3.5916202061347828</v>
          </cell>
          <cell r="N51">
            <v>0.13396460578340996</v>
          </cell>
          <cell r="O51">
            <v>-2.943016201842485</v>
          </cell>
          <cell r="P51">
            <v>0</v>
          </cell>
          <cell r="Q51">
            <v>0</v>
          </cell>
          <cell r="R51">
            <v>-1.0624475925724175</v>
          </cell>
          <cell r="S51">
            <v>5.3257049276398991</v>
          </cell>
        </row>
        <row r="52">
          <cell r="F52">
            <v>0</v>
          </cell>
          <cell r="G52">
            <v>0</v>
          </cell>
          <cell r="H52">
            <v>-7.53</v>
          </cell>
          <cell r="I52">
            <v>0</v>
          </cell>
          <cell r="J52">
            <v>-13.14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-4.21</v>
          </cell>
          <cell r="P52">
            <v>0</v>
          </cell>
          <cell r="Q52">
            <v>0</v>
          </cell>
          <cell r="R52">
            <v>8.69</v>
          </cell>
          <cell r="S52">
            <v>8.24</v>
          </cell>
        </row>
        <row r="53">
          <cell r="E53" t="str">
            <v>Connections Adjustments</v>
          </cell>
        </row>
        <row r="54">
          <cell r="E54" t="str">
            <v>Correction Factors</v>
          </cell>
        </row>
        <row r="55">
          <cell r="E55" t="str">
            <v>Revenue collection</v>
          </cell>
          <cell r="F55">
            <v>-11.05212849507536</v>
          </cell>
          <cell r="G55">
            <v>1.4543169505587967</v>
          </cell>
          <cell r="H55">
            <v>0.67530457280494394</v>
          </cell>
          <cell r="I55">
            <v>-1.6020468383688991</v>
          </cell>
          <cell r="J55">
            <v>-0.69011266664310755</v>
          </cell>
          <cell r="K55">
            <v>3.2244538980780173</v>
          </cell>
          <cell r="L55">
            <v>2.9062137587725831</v>
          </cell>
          <cell r="M55">
            <v>0.90175357222649533</v>
          </cell>
          <cell r="N55">
            <v>-2.1302680158502105</v>
          </cell>
          <cell r="O55">
            <v>3.4151683033497506</v>
          </cell>
          <cell r="P55">
            <v>-7.848086927523549</v>
          </cell>
          <cell r="Q55">
            <v>-10.46091028132339</v>
          </cell>
          <cell r="R55">
            <v>-0.68850470697347266</v>
          </cell>
          <cell r="S55">
            <v>5.1793550038660605</v>
          </cell>
        </row>
        <row r="56">
          <cell r="E56" t="str">
            <v>Inflation forecast true-up</v>
          </cell>
          <cell r="F56">
            <v>-8.8720251813628312</v>
          </cell>
          <cell r="G56">
            <v>-5.9249905433712637</v>
          </cell>
          <cell r="H56">
            <v>-7.6970170206139752</v>
          </cell>
          <cell r="I56">
            <v>-9.1890836671417411</v>
          </cell>
          <cell r="J56">
            <v>-9.1938473186021543</v>
          </cell>
          <cell r="K56">
            <v>-4.732687725922923</v>
          </cell>
          <cell r="L56">
            <v>-6.833458019966212</v>
          </cell>
          <cell r="M56">
            <v>-8.7269330805416168</v>
          </cell>
          <cell r="N56">
            <v>-7.6613386351661354</v>
          </cell>
          <cell r="O56">
            <v>-11.811924142264832</v>
          </cell>
          <cell r="P56">
            <v>0</v>
          </cell>
          <cell r="Q56">
            <v>0</v>
          </cell>
          <cell r="R56">
            <v>-5.8609106627172052</v>
          </cell>
          <cell r="S56">
            <v>-11.267505604420208</v>
          </cell>
        </row>
        <row r="57">
          <cell r="E57" t="str">
            <v>Corrected Allowed Revenue</v>
          </cell>
          <cell r="F57">
            <v>399.19794424813119</v>
          </cell>
          <cell r="G57">
            <v>282.40694228050063</v>
          </cell>
          <cell r="H57">
            <v>364.36698762460509</v>
          </cell>
          <cell r="I57">
            <v>474.41798334439721</v>
          </cell>
          <cell r="J57">
            <v>467.97104399503331</v>
          </cell>
          <cell r="K57">
            <v>241.93592851361743</v>
          </cell>
          <cell r="L57">
            <v>335.91744384859493</v>
          </cell>
          <cell r="M57">
            <v>428.47104423543084</v>
          </cell>
          <cell r="N57">
            <v>367.02058438239902</v>
          </cell>
          <cell r="O57">
            <v>567.00139354600628</v>
          </cell>
          <cell r="P57">
            <v>389.53108680334412</v>
          </cell>
          <cell r="Q57">
            <v>344.30666421467788</v>
          </cell>
          <cell r="R57">
            <v>291.9418965763827</v>
          </cell>
          <cell r="S57">
            <v>546.95449751559113</v>
          </cell>
        </row>
      </sheetData>
      <sheetData sheetId="13"/>
      <sheetData sheetId="14">
        <row r="5">
          <cell r="C5">
            <v>41275</v>
          </cell>
          <cell r="D5">
            <v>41306</v>
          </cell>
          <cell r="E5">
            <v>41334</v>
          </cell>
          <cell r="F5">
            <v>41365</v>
          </cell>
          <cell r="G5">
            <v>41395</v>
          </cell>
          <cell r="H5">
            <v>41426</v>
          </cell>
          <cell r="I5">
            <v>41456</v>
          </cell>
          <cell r="J5">
            <v>41487</v>
          </cell>
          <cell r="K5">
            <v>41518</v>
          </cell>
          <cell r="L5">
            <v>41548</v>
          </cell>
          <cell r="M5">
            <v>41579</v>
          </cell>
          <cell r="N5">
            <v>41609</v>
          </cell>
          <cell r="O5">
            <v>41640</v>
          </cell>
          <cell r="P5">
            <v>41671</v>
          </cell>
          <cell r="Q5">
            <v>41699</v>
          </cell>
          <cell r="R5">
            <v>41730</v>
          </cell>
          <cell r="S5">
            <v>41760</v>
          </cell>
          <cell r="T5">
            <v>41791</v>
          </cell>
          <cell r="U5">
            <v>41821</v>
          </cell>
          <cell r="V5">
            <v>41852</v>
          </cell>
          <cell r="W5">
            <v>41883</v>
          </cell>
          <cell r="X5">
            <v>41913</v>
          </cell>
          <cell r="Y5">
            <v>41944</v>
          </cell>
          <cell r="Z5">
            <v>41974</v>
          </cell>
          <cell r="AA5">
            <v>42005</v>
          </cell>
          <cell r="AB5">
            <v>42036</v>
          </cell>
          <cell r="AC5">
            <v>42064</v>
          </cell>
          <cell r="AD5">
            <v>42095</v>
          </cell>
          <cell r="AE5">
            <v>42125</v>
          </cell>
          <cell r="AF5">
            <v>42156</v>
          </cell>
          <cell r="AG5">
            <v>42186</v>
          </cell>
          <cell r="AH5">
            <v>42217</v>
          </cell>
          <cell r="AI5">
            <v>42248</v>
          </cell>
          <cell r="AJ5">
            <v>42278</v>
          </cell>
          <cell r="AK5">
            <v>42309</v>
          </cell>
          <cell r="AL5">
            <v>42339</v>
          </cell>
          <cell r="AM5">
            <v>42370</v>
          </cell>
          <cell r="AN5">
            <v>42401</v>
          </cell>
          <cell r="AO5">
            <v>42430</v>
          </cell>
          <cell r="AP5">
            <v>42461</v>
          </cell>
          <cell r="AQ5">
            <v>42491</v>
          </cell>
          <cell r="AR5">
            <v>42522</v>
          </cell>
          <cell r="AS5">
            <v>42552</v>
          </cell>
          <cell r="AT5">
            <v>42583</v>
          </cell>
          <cell r="AU5">
            <v>42614</v>
          </cell>
          <cell r="AV5">
            <v>42644</v>
          </cell>
          <cell r="AW5">
            <v>42675</v>
          </cell>
          <cell r="AX5">
            <v>42705</v>
          </cell>
          <cell r="AY5">
            <v>42736</v>
          </cell>
          <cell r="AZ5">
            <v>42767</v>
          </cell>
          <cell r="BA5">
            <v>42795</v>
          </cell>
          <cell r="BB5">
            <v>42826</v>
          </cell>
          <cell r="BC5">
            <v>42856</v>
          </cell>
          <cell r="BD5">
            <v>42887</v>
          </cell>
          <cell r="BE5">
            <v>42917</v>
          </cell>
          <cell r="BF5">
            <v>42948</v>
          </cell>
          <cell r="BG5">
            <v>42979</v>
          </cell>
          <cell r="BH5">
            <v>43009</v>
          </cell>
          <cell r="BI5">
            <v>43040</v>
          </cell>
          <cell r="BJ5">
            <v>43070</v>
          </cell>
          <cell r="BK5">
            <v>43101</v>
          </cell>
          <cell r="BL5">
            <v>43132</v>
          </cell>
          <cell r="BM5">
            <v>43160</v>
          </cell>
          <cell r="BN5">
            <v>43191</v>
          </cell>
          <cell r="BO5">
            <v>43221</v>
          </cell>
          <cell r="BP5">
            <v>43252</v>
          </cell>
          <cell r="BQ5">
            <v>43282</v>
          </cell>
          <cell r="BR5">
            <v>43313</v>
          </cell>
          <cell r="BS5">
            <v>43344</v>
          </cell>
          <cell r="BT5">
            <v>43374</v>
          </cell>
          <cell r="BU5">
            <v>43405</v>
          </cell>
          <cell r="BV5">
            <v>43435</v>
          </cell>
          <cell r="BW5">
            <v>43466</v>
          </cell>
          <cell r="BX5">
            <v>43497</v>
          </cell>
          <cell r="BY5">
            <v>43525</v>
          </cell>
          <cell r="BZ5">
            <v>43556</v>
          </cell>
        </row>
        <row r="6">
          <cell r="B6" t="str">
            <v>ED charge (£ per year)</v>
          </cell>
          <cell r="F6">
            <v>91.291622103037071</v>
          </cell>
          <cell r="G6">
            <v>91.291622103037071</v>
          </cell>
          <cell r="H6">
            <v>91.291622103037071</v>
          </cell>
          <cell r="I6">
            <v>91.291622103037071</v>
          </cell>
          <cell r="J6">
            <v>91.291622103037071</v>
          </cell>
          <cell r="K6">
            <v>91.291622103037071</v>
          </cell>
          <cell r="L6">
            <v>91.291622103037071</v>
          </cell>
          <cell r="M6">
            <v>91.291622103037071</v>
          </cell>
          <cell r="N6">
            <v>91.291622103037071</v>
          </cell>
          <cell r="O6">
            <v>91.291622103037071</v>
          </cell>
          <cell r="P6">
            <v>91.291622103037071</v>
          </cell>
          <cell r="Q6">
            <v>91.291622103037071</v>
          </cell>
          <cell r="R6">
            <v>93.57231925355147</v>
          </cell>
          <cell r="S6">
            <v>93.57231925355147</v>
          </cell>
          <cell r="T6">
            <v>93.57231925355147</v>
          </cell>
          <cell r="U6">
            <v>93.57231925355147</v>
          </cell>
          <cell r="V6">
            <v>93.57231925355147</v>
          </cell>
          <cell r="W6">
            <v>93.57231925355147</v>
          </cell>
          <cell r="X6">
            <v>93.57231925355147</v>
          </cell>
          <cell r="Y6">
            <v>93.57231925355147</v>
          </cell>
          <cell r="Z6">
            <v>93.57231925355147</v>
          </cell>
          <cell r="AA6">
            <v>93.57231925355147</v>
          </cell>
          <cell r="AB6">
            <v>93.57231925355147</v>
          </cell>
          <cell r="AC6">
            <v>93.57231925355147</v>
          </cell>
          <cell r="AD6">
            <v>87.215289337196893</v>
          </cell>
          <cell r="AE6">
            <v>87.215289337196893</v>
          </cell>
          <cell r="AF6">
            <v>87.215289337196893</v>
          </cell>
          <cell r="AG6">
            <v>87.215289337196893</v>
          </cell>
          <cell r="AH6">
            <v>87.215289337196893</v>
          </cell>
          <cell r="AI6">
            <v>87.215289337196893</v>
          </cell>
          <cell r="AJ6">
            <v>87.215289337196893</v>
          </cell>
          <cell r="AK6">
            <v>87.215289337196893</v>
          </cell>
          <cell r="AL6">
            <v>87.215289337196893</v>
          </cell>
          <cell r="AM6">
            <v>87.215289337196893</v>
          </cell>
          <cell r="AN6">
            <v>87.215289337196893</v>
          </cell>
          <cell r="AO6">
            <v>87.215289337196893</v>
          </cell>
          <cell r="AP6">
            <v>92.893516956806806</v>
          </cell>
          <cell r="AQ6">
            <v>92.893516956806806</v>
          </cell>
          <cell r="AR6">
            <v>92.893516956806806</v>
          </cell>
          <cell r="AS6">
            <v>92.893516956806806</v>
          </cell>
          <cell r="AT6">
            <v>92.893516956806806</v>
          </cell>
          <cell r="AU6">
            <v>92.893516956806806</v>
          </cell>
          <cell r="AV6">
            <v>92.893516956806806</v>
          </cell>
          <cell r="AW6">
            <v>92.893516956806806</v>
          </cell>
          <cell r="AX6">
            <v>92.893516956806806</v>
          </cell>
          <cell r="AY6">
            <v>92.893516956806806</v>
          </cell>
          <cell r="AZ6">
            <v>92.893516956806806</v>
          </cell>
          <cell r="BA6">
            <v>92.893516956806806</v>
          </cell>
          <cell r="BB6">
            <v>85.780870013395074</v>
          </cell>
          <cell r="BC6">
            <v>85.780870013395074</v>
          </cell>
          <cell r="BD6">
            <v>85.780870013395074</v>
          </cell>
          <cell r="BE6">
            <v>85.780870013395074</v>
          </cell>
          <cell r="BF6">
            <v>85.780870013395074</v>
          </cell>
          <cell r="BG6">
            <v>85.780870013395074</v>
          </cell>
          <cell r="BH6">
            <v>85.780870013395074</v>
          </cell>
          <cell r="BI6">
            <v>85.780870013395074</v>
          </cell>
          <cell r="BJ6">
            <v>85.780870013395074</v>
          </cell>
          <cell r="BK6">
            <v>85.780870013395074</v>
          </cell>
          <cell r="BL6">
            <v>85.780870013395074</v>
          </cell>
          <cell r="BM6">
            <v>85.780870013395074</v>
          </cell>
          <cell r="BN6">
            <v>85.780870013395074</v>
          </cell>
          <cell r="BO6">
            <v>85.780870013395074</v>
          </cell>
          <cell r="BP6">
            <v>85.780870013395074</v>
          </cell>
          <cell r="BQ6">
            <v>85.780870013395074</v>
          </cell>
          <cell r="BR6">
            <v>85.780870013395074</v>
          </cell>
          <cell r="BS6">
            <v>85.780870013395074</v>
          </cell>
          <cell r="BT6">
            <v>85.780870013395074</v>
          </cell>
          <cell r="BU6">
            <v>85.780870013395074</v>
          </cell>
          <cell r="BV6">
            <v>85.780870013395074</v>
          </cell>
          <cell r="BW6">
            <v>85.780870013395074</v>
          </cell>
          <cell r="BX6">
            <v>85.780870013395074</v>
          </cell>
          <cell r="BY6">
            <v>85.780870013395074</v>
          </cell>
          <cell r="BZ6">
            <v>85.780870013395074</v>
          </cell>
        </row>
        <row r="23">
          <cell r="B23" t="str">
            <v>Minimum</v>
          </cell>
          <cell r="F23">
            <v>71.697500000000005</v>
          </cell>
          <cell r="G23">
            <v>71.697500000000005</v>
          </cell>
          <cell r="H23">
            <v>71.697500000000005</v>
          </cell>
          <cell r="I23">
            <v>71.697500000000005</v>
          </cell>
          <cell r="J23">
            <v>71.697500000000005</v>
          </cell>
          <cell r="K23">
            <v>71.697500000000005</v>
          </cell>
          <cell r="L23">
            <v>71.697500000000005</v>
          </cell>
          <cell r="M23">
            <v>71.697500000000005</v>
          </cell>
          <cell r="N23">
            <v>71.697500000000005</v>
          </cell>
          <cell r="O23">
            <v>71.697500000000005</v>
          </cell>
          <cell r="P23">
            <v>71.697500000000005</v>
          </cell>
          <cell r="Q23">
            <v>71.697500000000005</v>
          </cell>
          <cell r="R23">
            <v>75.611500000000007</v>
          </cell>
          <cell r="S23">
            <v>75.611500000000007</v>
          </cell>
          <cell r="T23">
            <v>75.611500000000007</v>
          </cell>
          <cell r="U23">
            <v>75.611500000000007</v>
          </cell>
          <cell r="V23">
            <v>75.611500000000007</v>
          </cell>
          <cell r="W23">
            <v>75.611500000000007</v>
          </cell>
          <cell r="X23">
            <v>75.611500000000007</v>
          </cell>
          <cell r="Y23">
            <v>75.611500000000007</v>
          </cell>
          <cell r="Z23">
            <v>75.611500000000007</v>
          </cell>
          <cell r="AA23">
            <v>75.611500000000007</v>
          </cell>
          <cell r="AB23">
            <v>75.611500000000007</v>
          </cell>
          <cell r="AC23">
            <v>75.611500000000007</v>
          </cell>
          <cell r="AD23">
            <v>65.603500000000025</v>
          </cell>
          <cell r="AE23">
            <v>65.603500000000025</v>
          </cell>
          <cell r="AF23">
            <v>65.603500000000025</v>
          </cell>
          <cell r="AG23">
            <v>65.603500000000025</v>
          </cell>
          <cell r="AH23">
            <v>65.603500000000025</v>
          </cell>
          <cell r="AI23">
            <v>65.603500000000025</v>
          </cell>
          <cell r="AJ23">
            <v>65.603500000000025</v>
          </cell>
          <cell r="AK23">
            <v>65.603500000000025</v>
          </cell>
          <cell r="AL23">
            <v>65.603500000000025</v>
          </cell>
          <cell r="AM23">
            <v>65.603500000000025</v>
          </cell>
          <cell r="AN23">
            <v>65.603500000000025</v>
          </cell>
          <cell r="AO23">
            <v>65.603500000000025</v>
          </cell>
          <cell r="AP23">
            <v>75.702900000000028</v>
          </cell>
          <cell r="AQ23">
            <v>75.702900000000028</v>
          </cell>
          <cell r="AR23">
            <v>75.702900000000028</v>
          </cell>
          <cell r="AS23">
            <v>75.702900000000028</v>
          </cell>
          <cell r="AT23">
            <v>75.702900000000028</v>
          </cell>
          <cell r="AU23">
            <v>75.702900000000028</v>
          </cell>
          <cell r="AV23">
            <v>75.702900000000028</v>
          </cell>
          <cell r="AW23">
            <v>75.702900000000028</v>
          </cell>
          <cell r="AX23">
            <v>75.702900000000028</v>
          </cell>
          <cell r="AY23">
            <v>75.702900000000028</v>
          </cell>
          <cell r="AZ23">
            <v>75.702900000000028</v>
          </cell>
          <cell r="BA23">
            <v>75.702900000000028</v>
          </cell>
          <cell r="BB23">
            <v>66.997500000000016</v>
          </cell>
          <cell r="BC23">
            <v>66.997500000000016</v>
          </cell>
          <cell r="BD23">
            <v>66.997500000000016</v>
          </cell>
          <cell r="BE23">
            <v>66.997500000000016</v>
          </cell>
          <cell r="BF23">
            <v>66.997500000000016</v>
          </cell>
          <cell r="BG23">
            <v>66.997500000000016</v>
          </cell>
          <cell r="BH23">
            <v>66.997500000000016</v>
          </cell>
          <cell r="BI23">
            <v>66.997500000000016</v>
          </cell>
          <cell r="BJ23">
            <v>66.997500000000016</v>
          </cell>
          <cell r="BK23">
            <v>66.997500000000016</v>
          </cell>
          <cell r="BL23">
            <v>66.997500000000016</v>
          </cell>
          <cell r="BM23">
            <v>66.997500000000016</v>
          </cell>
          <cell r="BN23">
            <v>66.997500000000016</v>
          </cell>
          <cell r="BO23">
            <v>66.997500000000016</v>
          </cell>
          <cell r="BP23">
            <v>66.997500000000016</v>
          </cell>
          <cell r="BQ23">
            <v>66.997500000000016</v>
          </cell>
          <cell r="BR23">
            <v>66.997500000000016</v>
          </cell>
          <cell r="BS23">
            <v>66.997500000000016</v>
          </cell>
          <cell r="BT23">
            <v>66.997500000000016</v>
          </cell>
          <cell r="BU23">
            <v>66.997500000000016</v>
          </cell>
          <cell r="BV23">
            <v>66.997500000000016</v>
          </cell>
          <cell r="BW23">
            <v>66.997500000000016</v>
          </cell>
          <cell r="BX23">
            <v>66.997500000000016</v>
          </cell>
          <cell r="BY23">
            <v>66.997500000000016</v>
          </cell>
          <cell r="BZ23">
            <v>66.997500000000016</v>
          </cell>
        </row>
        <row r="24">
          <cell r="B24" t="str">
            <v>Maximum</v>
          </cell>
          <cell r="F24">
            <v>149.86100000000002</v>
          </cell>
          <cell r="G24">
            <v>149.86100000000002</v>
          </cell>
          <cell r="H24">
            <v>149.86100000000002</v>
          </cell>
          <cell r="I24">
            <v>149.86100000000002</v>
          </cell>
          <cell r="J24">
            <v>149.86100000000002</v>
          </cell>
          <cell r="K24">
            <v>149.86100000000002</v>
          </cell>
          <cell r="L24">
            <v>149.86100000000002</v>
          </cell>
          <cell r="M24">
            <v>149.86100000000002</v>
          </cell>
          <cell r="N24">
            <v>149.86100000000002</v>
          </cell>
          <cell r="O24">
            <v>149.86100000000002</v>
          </cell>
          <cell r="P24">
            <v>149.86100000000002</v>
          </cell>
          <cell r="Q24">
            <v>149.86100000000002</v>
          </cell>
          <cell r="R24">
            <v>139.8665</v>
          </cell>
          <cell r="S24">
            <v>139.8665</v>
          </cell>
          <cell r="T24">
            <v>139.8665</v>
          </cell>
          <cell r="U24">
            <v>139.8665</v>
          </cell>
          <cell r="V24">
            <v>139.8665</v>
          </cell>
          <cell r="W24">
            <v>139.8665</v>
          </cell>
          <cell r="X24">
            <v>139.8665</v>
          </cell>
          <cell r="Y24">
            <v>139.8665</v>
          </cell>
          <cell r="Z24">
            <v>139.8665</v>
          </cell>
          <cell r="AA24">
            <v>139.8665</v>
          </cell>
          <cell r="AB24">
            <v>139.8665</v>
          </cell>
          <cell r="AC24">
            <v>139.8665</v>
          </cell>
          <cell r="AD24">
            <v>122.26450000000004</v>
          </cell>
          <cell r="AE24">
            <v>122.26450000000004</v>
          </cell>
          <cell r="AF24">
            <v>122.26450000000004</v>
          </cell>
          <cell r="AG24">
            <v>122.26450000000004</v>
          </cell>
          <cell r="AH24">
            <v>122.26450000000004</v>
          </cell>
          <cell r="AI24">
            <v>122.26450000000004</v>
          </cell>
          <cell r="AJ24">
            <v>122.26450000000004</v>
          </cell>
          <cell r="AK24">
            <v>122.26450000000004</v>
          </cell>
          <cell r="AL24">
            <v>122.26450000000004</v>
          </cell>
          <cell r="AM24">
            <v>122.26450000000004</v>
          </cell>
          <cell r="AN24">
            <v>122.26450000000004</v>
          </cell>
          <cell r="AO24">
            <v>122.26450000000004</v>
          </cell>
          <cell r="AP24">
            <v>137.08450000000002</v>
          </cell>
          <cell r="AQ24">
            <v>137.08450000000002</v>
          </cell>
          <cell r="AR24">
            <v>137.08450000000002</v>
          </cell>
          <cell r="AS24">
            <v>137.08450000000002</v>
          </cell>
          <cell r="AT24">
            <v>137.08450000000002</v>
          </cell>
          <cell r="AU24">
            <v>137.08450000000002</v>
          </cell>
          <cell r="AV24">
            <v>137.08450000000002</v>
          </cell>
          <cell r="AW24">
            <v>137.08450000000002</v>
          </cell>
          <cell r="AX24">
            <v>137.08450000000002</v>
          </cell>
          <cell r="AY24">
            <v>137.08450000000002</v>
          </cell>
          <cell r="AZ24">
            <v>137.08450000000002</v>
          </cell>
          <cell r="BA24">
            <v>137.08450000000002</v>
          </cell>
          <cell r="BB24">
            <v>124.92300000000004</v>
          </cell>
          <cell r="BC24">
            <v>124.92300000000004</v>
          </cell>
          <cell r="BD24">
            <v>124.92300000000004</v>
          </cell>
          <cell r="BE24">
            <v>124.92300000000004</v>
          </cell>
          <cell r="BF24">
            <v>124.92300000000004</v>
          </cell>
          <cell r="BG24">
            <v>124.92300000000004</v>
          </cell>
          <cell r="BH24">
            <v>124.92300000000004</v>
          </cell>
          <cell r="BI24">
            <v>124.92300000000004</v>
          </cell>
          <cell r="BJ24">
            <v>124.92300000000004</v>
          </cell>
          <cell r="BK24">
            <v>124.92300000000004</v>
          </cell>
          <cell r="BL24">
            <v>124.92300000000004</v>
          </cell>
          <cell r="BM24">
            <v>124.92300000000004</v>
          </cell>
          <cell r="BN24">
            <v>124.92300000000004</v>
          </cell>
          <cell r="BO24">
            <v>124.92300000000004</v>
          </cell>
          <cell r="BP24">
            <v>124.92300000000004</v>
          </cell>
          <cell r="BQ24">
            <v>124.92300000000004</v>
          </cell>
          <cell r="BR24">
            <v>124.92300000000004</v>
          </cell>
          <cell r="BS24">
            <v>124.92300000000004</v>
          </cell>
          <cell r="BT24">
            <v>124.92300000000004</v>
          </cell>
          <cell r="BU24">
            <v>124.92300000000004</v>
          </cell>
          <cell r="BV24">
            <v>124.92300000000004</v>
          </cell>
          <cell r="BW24">
            <v>124.92300000000004</v>
          </cell>
          <cell r="BX24">
            <v>124.92300000000004</v>
          </cell>
          <cell r="BY24">
            <v>124.92300000000004</v>
          </cell>
          <cell r="BZ24">
            <v>124.92300000000004</v>
          </cell>
        </row>
        <row r="25">
          <cell r="B25" t="str">
            <v>Maximum - Minimum</v>
          </cell>
          <cell r="F25">
            <v>78.163500000000013</v>
          </cell>
          <cell r="G25">
            <v>78.163500000000013</v>
          </cell>
          <cell r="H25">
            <v>78.163500000000013</v>
          </cell>
          <cell r="I25">
            <v>78.163500000000013</v>
          </cell>
          <cell r="J25">
            <v>78.163500000000013</v>
          </cell>
          <cell r="K25">
            <v>78.163500000000013</v>
          </cell>
          <cell r="L25">
            <v>78.163500000000013</v>
          </cell>
          <cell r="M25">
            <v>78.163500000000013</v>
          </cell>
          <cell r="N25">
            <v>78.163500000000013</v>
          </cell>
          <cell r="O25">
            <v>78.163500000000013</v>
          </cell>
          <cell r="P25">
            <v>78.163500000000013</v>
          </cell>
          <cell r="Q25">
            <v>78.163500000000013</v>
          </cell>
          <cell r="R25">
            <v>64.254999999999995</v>
          </cell>
          <cell r="S25">
            <v>64.254999999999995</v>
          </cell>
          <cell r="T25">
            <v>64.254999999999995</v>
          </cell>
          <cell r="U25">
            <v>64.254999999999995</v>
          </cell>
          <cell r="V25">
            <v>64.254999999999995</v>
          </cell>
          <cell r="W25">
            <v>64.254999999999995</v>
          </cell>
          <cell r="X25">
            <v>64.254999999999995</v>
          </cell>
          <cell r="Y25">
            <v>64.254999999999995</v>
          </cell>
          <cell r="Z25">
            <v>64.254999999999995</v>
          </cell>
          <cell r="AA25">
            <v>64.254999999999995</v>
          </cell>
          <cell r="AB25">
            <v>64.254999999999995</v>
          </cell>
          <cell r="AC25">
            <v>64.254999999999995</v>
          </cell>
          <cell r="AD25">
            <v>56.661000000000016</v>
          </cell>
          <cell r="AE25">
            <v>56.661000000000016</v>
          </cell>
          <cell r="AF25">
            <v>56.661000000000016</v>
          </cell>
          <cell r="AG25">
            <v>56.661000000000016</v>
          </cell>
          <cell r="AH25">
            <v>56.661000000000016</v>
          </cell>
          <cell r="AI25">
            <v>56.661000000000016</v>
          </cell>
          <cell r="AJ25">
            <v>56.661000000000016</v>
          </cell>
          <cell r="AK25">
            <v>56.661000000000016</v>
          </cell>
          <cell r="AL25">
            <v>56.661000000000016</v>
          </cell>
          <cell r="AM25">
            <v>56.661000000000016</v>
          </cell>
          <cell r="AN25">
            <v>56.661000000000016</v>
          </cell>
          <cell r="AO25">
            <v>56.661000000000016</v>
          </cell>
          <cell r="AP25">
            <v>61.381599999999992</v>
          </cell>
          <cell r="AQ25">
            <v>61.381599999999992</v>
          </cell>
          <cell r="AR25">
            <v>61.381599999999992</v>
          </cell>
          <cell r="AS25">
            <v>61.381599999999992</v>
          </cell>
          <cell r="AT25">
            <v>61.381599999999992</v>
          </cell>
          <cell r="AU25">
            <v>61.381599999999992</v>
          </cell>
          <cell r="AV25">
            <v>61.381599999999992</v>
          </cell>
          <cell r="AW25">
            <v>61.381599999999992</v>
          </cell>
          <cell r="AX25">
            <v>61.381599999999992</v>
          </cell>
          <cell r="AY25">
            <v>61.381599999999992</v>
          </cell>
          <cell r="AZ25">
            <v>61.381599999999992</v>
          </cell>
          <cell r="BA25">
            <v>61.381599999999992</v>
          </cell>
          <cell r="BB25">
            <v>57.925500000000028</v>
          </cell>
          <cell r="BC25">
            <v>57.925500000000028</v>
          </cell>
          <cell r="BD25">
            <v>57.925500000000028</v>
          </cell>
          <cell r="BE25">
            <v>57.925500000000028</v>
          </cell>
          <cell r="BF25">
            <v>57.925500000000028</v>
          </cell>
          <cell r="BG25">
            <v>57.925500000000028</v>
          </cell>
          <cell r="BH25">
            <v>57.925500000000028</v>
          </cell>
          <cell r="BI25">
            <v>57.925500000000028</v>
          </cell>
          <cell r="BJ25">
            <v>57.925500000000028</v>
          </cell>
          <cell r="BK25">
            <v>57.925500000000028</v>
          </cell>
          <cell r="BL25">
            <v>57.925500000000028</v>
          </cell>
          <cell r="BM25">
            <v>57.925500000000028</v>
          </cell>
          <cell r="BN25">
            <v>57.925500000000028</v>
          </cell>
          <cell r="BO25">
            <v>57.925500000000028</v>
          </cell>
          <cell r="BP25">
            <v>57.925500000000028</v>
          </cell>
          <cell r="BQ25">
            <v>57.925500000000028</v>
          </cell>
          <cell r="BR25">
            <v>57.925500000000028</v>
          </cell>
          <cell r="BS25">
            <v>57.925500000000028</v>
          </cell>
          <cell r="BT25">
            <v>57.925500000000028</v>
          </cell>
          <cell r="BU25">
            <v>57.925500000000028</v>
          </cell>
          <cell r="BV25">
            <v>57.925500000000028</v>
          </cell>
          <cell r="BW25">
            <v>57.925500000000028</v>
          </cell>
          <cell r="BX25">
            <v>57.925500000000028</v>
          </cell>
          <cell r="BY25">
            <v>57.925500000000028</v>
          </cell>
          <cell r="BZ25">
            <v>57.925500000000028</v>
          </cell>
        </row>
      </sheetData>
      <sheetData sheetId="15"/>
      <sheetData sheetId="16">
        <row r="8">
          <cell r="B8" t="str">
            <v>£ nominal prices per domestic consumer</v>
          </cell>
        </row>
        <row r="9">
          <cell r="C9" t="str">
            <v>Year:</v>
          </cell>
          <cell r="D9">
            <v>41365</v>
          </cell>
          <cell r="E9">
            <v>41730</v>
          </cell>
          <cell r="F9">
            <v>42095</v>
          </cell>
          <cell r="G9">
            <v>42461</v>
          </cell>
          <cell r="H9">
            <v>42826</v>
          </cell>
        </row>
        <row r="10">
          <cell r="B10" t="str">
            <v>GB consumer count weighted average</v>
          </cell>
          <cell r="D10">
            <v>91.291622103037071</v>
          </cell>
          <cell r="E10">
            <v>93.57231925355147</v>
          </cell>
          <cell r="F10">
            <v>87.215289337196893</v>
          </cell>
          <cell r="G10">
            <v>92.893516956806806</v>
          </cell>
          <cell r="H10">
            <v>85.780870013395074</v>
          </cell>
        </row>
        <row r="11">
          <cell r="B11" t="str">
            <v>Region</v>
          </cell>
        </row>
        <row r="12">
          <cell r="B12" t="str">
            <v>North West</v>
          </cell>
          <cell r="C12" t="str">
            <v>ENWL</v>
          </cell>
          <cell r="D12">
            <v>101.98</v>
          </cell>
          <cell r="E12">
            <v>101.25899999999997</v>
          </cell>
          <cell r="F12">
            <v>88.868999999999986</v>
          </cell>
          <cell r="G12">
            <v>92.353000000000009</v>
          </cell>
          <cell r="H12">
            <v>79.035500000000013</v>
          </cell>
        </row>
        <row r="13">
          <cell r="B13" t="str">
            <v>North East</v>
          </cell>
          <cell r="C13" t="str">
            <v>NPgN</v>
          </cell>
          <cell r="D13">
            <v>92.61</v>
          </cell>
          <cell r="E13">
            <v>104.18150000000001</v>
          </cell>
          <cell r="F13">
            <v>97.453500000000034</v>
          </cell>
          <cell r="G13">
            <v>97.157000000000025</v>
          </cell>
          <cell r="H13">
            <v>90.636500000000012</v>
          </cell>
        </row>
        <row r="14">
          <cell r="B14" t="str">
            <v>Yorkshire</v>
          </cell>
          <cell r="C14" t="str">
            <v>NPgY</v>
          </cell>
          <cell r="D14">
            <v>81.488500000000016</v>
          </cell>
          <cell r="E14">
            <v>87.344499999999982</v>
          </cell>
          <cell r="F14">
            <v>83.523500000000013</v>
          </cell>
          <cell r="G14">
            <v>79.893500000000003</v>
          </cell>
          <cell r="H14">
            <v>75.598500000000016</v>
          </cell>
        </row>
        <row r="15">
          <cell r="B15" t="str">
            <v>Midlands</v>
          </cell>
          <cell r="C15" t="str">
            <v>WMID</v>
          </cell>
          <cell r="D15">
            <v>85.26600000000002</v>
          </cell>
          <cell r="E15">
            <v>81.321500000000015</v>
          </cell>
          <cell r="F15">
            <v>79.547000000000011</v>
          </cell>
          <cell r="G15">
            <v>92.806000000000026</v>
          </cell>
          <cell r="H15">
            <v>83.272000000000034</v>
          </cell>
        </row>
        <row r="16">
          <cell r="B16" t="str">
            <v>East Midlands</v>
          </cell>
          <cell r="C16" t="str">
            <v>EMID</v>
          </cell>
          <cell r="D16">
            <v>75.286999999999992</v>
          </cell>
          <cell r="E16">
            <v>75.611500000000007</v>
          </cell>
          <cell r="F16">
            <v>75.649500000000003</v>
          </cell>
          <cell r="G16">
            <v>82.878000000000014</v>
          </cell>
          <cell r="H16">
            <v>75.527000000000015</v>
          </cell>
        </row>
        <row r="17">
          <cell r="B17" t="str">
            <v>South Wales</v>
          </cell>
          <cell r="C17" t="str">
            <v>SWALES</v>
          </cell>
          <cell r="D17">
            <v>118.9335</v>
          </cell>
          <cell r="E17">
            <v>117.498</v>
          </cell>
          <cell r="F17">
            <v>95.803500000000028</v>
          </cell>
          <cell r="G17">
            <v>112.02300000000002</v>
          </cell>
          <cell r="H17">
            <v>102.38600000000001</v>
          </cell>
        </row>
        <row r="18">
          <cell r="B18" t="str">
            <v>South West</v>
          </cell>
          <cell r="C18" t="str">
            <v>SWEST</v>
          </cell>
          <cell r="D18">
            <v>119.13450000000002</v>
          </cell>
          <cell r="E18">
            <v>117.90350000000002</v>
          </cell>
          <cell r="F18">
            <v>106.854</v>
          </cell>
          <cell r="G18">
            <v>121.60900000000002</v>
          </cell>
          <cell r="H18">
            <v>113.04699999999997</v>
          </cell>
        </row>
        <row r="19">
          <cell r="B19" t="str">
            <v>London</v>
          </cell>
          <cell r="C19" t="str">
            <v>LPN</v>
          </cell>
          <cell r="D19">
            <v>77.068500000000014</v>
          </cell>
          <cell r="E19">
            <v>80.1905</v>
          </cell>
          <cell r="F19">
            <v>65.603500000000025</v>
          </cell>
          <cell r="G19">
            <v>75.702900000000028</v>
          </cell>
          <cell r="H19">
            <v>66.997500000000016</v>
          </cell>
        </row>
        <row r="20">
          <cell r="B20" t="str">
            <v>South East</v>
          </cell>
          <cell r="C20" t="str">
            <v>SPN</v>
          </cell>
          <cell r="D20">
            <v>85.74</v>
          </cell>
          <cell r="E20">
            <v>95.690500000000029</v>
          </cell>
          <cell r="F20">
            <v>85.81450000000001</v>
          </cell>
          <cell r="G20">
            <v>102.82889999999999</v>
          </cell>
          <cell r="H20">
            <v>91.140500000000031</v>
          </cell>
        </row>
        <row r="21">
          <cell r="B21" t="str">
            <v>East Anglia</v>
          </cell>
          <cell r="C21" t="str">
            <v>EPN</v>
          </cell>
          <cell r="D21">
            <v>71.697500000000005</v>
          </cell>
          <cell r="E21">
            <v>79.374499999999998</v>
          </cell>
          <cell r="F21">
            <v>76.173500000000004</v>
          </cell>
          <cell r="G21">
            <v>78.908500000000004</v>
          </cell>
          <cell r="H21">
            <v>79.056500000000014</v>
          </cell>
        </row>
        <row r="22">
          <cell r="B22" t="str">
            <v>South Scotland</v>
          </cell>
          <cell r="C22" t="str">
            <v>SPD</v>
          </cell>
          <cell r="D22">
            <v>89.785500000000013</v>
          </cell>
          <cell r="E22">
            <v>89.169000000000025</v>
          </cell>
          <cell r="F22">
            <v>96.24050000000004</v>
          </cell>
          <cell r="G22">
            <v>95.485500000000016</v>
          </cell>
          <cell r="H22">
            <v>91.306499999999986</v>
          </cell>
        </row>
        <row r="23">
          <cell r="B23" t="str">
            <v>Merseyside and N Wales</v>
          </cell>
          <cell r="C23" t="str">
            <v>SPMW</v>
          </cell>
          <cell r="D23">
            <v>121.37899999999996</v>
          </cell>
          <cell r="E23">
            <v>136.14800000000005</v>
          </cell>
          <cell r="F23">
            <v>120.88090000000001</v>
          </cell>
          <cell r="G23">
            <v>108.37700000000002</v>
          </cell>
          <cell r="H23">
            <v>103.90600000000001</v>
          </cell>
        </row>
        <row r="24">
          <cell r="B24" t="str">
            <v>North Scotland</v>
          </cell>
          <cell r="C24" t="str">
            <v>SSEH</v>
          </cell>
          <cell r="D24">
            <v>149.86100000000002</v>
          </cell>
          <cell r="E24">
            <v>139.8665</v>
          </cell>
          <cell r="F24">
            <v>122.26450000000004</v>
          </cell>
          <cell r="G24">
            <v>137.08450000000002</v>
          </cell>
          <cell r="H24">
            <v>124.92300000000004</v>
          </cell>
        </row>
        <row r="25">
          <cell r="B25" t="str">
            <v>Southern</v>
          </cell>
          <cell r="C25" t="str">
            <v>SSES</v>
          </cell>
          <cell r="D25">
            <v>84.904000000000011</v>
          </cell>
          <cell r="E25">
            <v>85.0745</v>
          </cell>
          <cell r="F25">
            <v>80.170000000000016</v>
          </cell>
          <cell r="G25">
            <v>86.478500000000011</v>
          </cell>
          <cell r="H25">
            <v>80.877000000000024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workbookViewId="0">
      <selection activeCell="B2" sqref="B2"/>
    </sheetView>
  </sheetViews>
  <sheetFormatPr defaultRowHeight="11.25"/>
  <cols>
    <col min="1" max="1" width="9.140625" style="2"/>
    <col min="2" max="2" width="40.42578125" style="2" customWidth="1"/>
    <col min="3" max="16384" width="9.140625" style="2"/>
  </cols>
  <sheetData>
    <row r="1" spans="1:3">
      <c r="A1" s="1" t="s">
        <v>376</v>
      </c>
    </row>
    <row r="3" spans="1:3">
      <c r="A3" s="1" t="s">
        <v>285</v>
      </c>
    </row>
    <row r="5" spans="1:3">
      <c r="A5" s="53"/>
      <c r="B5" s="2" t="s">
        <v>286</v>
      </c>
    </row>
    <row r="6" spans="1:3">
      <c r="A6" s="45"/>
      <c r="B6" s="2" t="s">
        <v>290</v>
      </c>
    </row>
    <row r="7" spans="1:3">
      <c r="A7" s="44"/>
      <c r="B7" s="2" t="s">
        <v>289</v>
      </c>
    </row>
    <row r="8" spans="1:3">
      <c r="A8" s="46"/>
      <c r="B8" s="2" t="s">
        <v>287</v>
      </c>
    </row>
    <row r="9" spans="1:3">
      <c r="A9" s="47"/>
      <c r="B9" s="2" t="s">
        <v>288</v>
      </c>
    </row>
    <row r="10" spans="1:3">
      <c r="A10" s="50"/>
      <c r="B10" s="2" t="s">
        <v>291</v>
      </c>
    </row>
    <row r="11" spans="1:3">
      <c r="A11" s="70" t="s">
        <v>301</v>
      </c>
      <c r="B11" s="2" t="s">
        <v>302</v>
      </c>
    </row>
    <row r="13" spans="1:3">
      <c r="A13" s="1" t="s">
        <v>0</v>
      </c>
    </row>
    <row r="15" spans="1:3">
      <c r="B15" s="1" t="s">
        <v>1</v>
      </c>
    </row>
    <row r="16" spans="1:3">
      <c r="C16" s="2" t="s">
        <v>2</v>
      </c>
    </row>
    <row r="17" spans="2:3">
      <c r="B17" s="3" t="s">
        <v>3</v>
      </c>
      <c r="C17" s="48">
        <v>215.767</v>
      </c>
    </row>
    <row r="18" spans="2:3">
      <c r="B18" s="3" t="s">
        <v>4</v>
      </c>
      <c r="C18" s="48">
        <v>226.47499999999999</v>
      </c>
    </row>
    <row r="19" spans="2:3">
      <c r="B19" s="3" t="s">
        <v>5</v>
      </c>
      <c r="C19" s="48">
        <v>237.34200000000001</v>
      </c>
    </row>
    <row r="20" spans="2:3">
      <c r="B20" s="3" t="s">
        <v>6</v>
      </c>
      <c r="C20" s="48">
        <v>244.67500000000001</v>
      </c>
    </row>
    <row r="21" spans="2:3">
      <c r="B21" s="3" t="s">
        <v>7</v>
      </c>
      <c r="C21" s="48">
        <v>251.733</v>
      </c>
    </row>
    <row r="22" spans="2:3">
      <c r="B22" s="3" t="s">
        <v>8</v>
      </c>
      <c r="C22" s="48">
        <v>256.66699999999997</v>
      </c>
    </row>
    <row r="23" spans="2:3">
      <c r="B23" s="3" t="s">
        <v>9</v>
      </c>
      <c r="C23" s="48">
        <v>259.43299999999999</v>
      </c>
    </row>
    <row r="24" spans="2:3">
      <c r="B24" s="3" t="s">
        <v>10</v>
      </c>
      <c r="C24" s="54"/>
    </row>
    <row r="25" spans="2:3">
      <c r="B25" s="3" t="s">
        <v>11</v>
      </c>
      <c r="C25" s="54"/>
    </row>
    <row r="26" spans="2:3">
      <c r="B26" s="3" t="s">
        <v>12</v>
      </c>
      <c r="C26" s="54"/>
    </row>
    <row r="27" spans="2:3">
      <c r="B27" s="3" t="s">
        <v>13</v>
      </c>
      <c r="C27" s="54"/>
    </row>
    <row r="28" spans="2:3">
      <c r="B28" s="3" t="s">
        <v>14</v>
      </c>
      <c r="C28" s="54"/>
    </row>
    <row r="29" spans="2:3">
      <c r="B29" s="3" t="s">
        <v>15</v>
      </c>
      <c r="C29" s="54"/>
    </row>
    <row r="30" spans="2:3">
      <c r="B30" s="3" t="s">
        <v>16</v>
      </c>
      <c r="C30" s="54"/>
    </row>
    <row r="33" spans="2:10">
      <c r="B33" s="4" t="s">
        <v>17</v>
      </c>
      <c r="C33" s="5">
        <f>C23/C20</f>
        <v>1.0603167467048125</v>
      </c>
    </row>
    <row r="36" spans="2:10">
      <c r="B36" s="6"/>
      <c r="C36" s="6">
        <v>2014</v>
      </c>
      <c r="D36" s="6">
        <v>2015</v>
      </c>
      <c r="E36" s="6">
        <v>2016</v>
      </c>
      <c r="F36" s="6">
        <v>2017</v>
      </c>
      <c r="G36" s="6">
        <v>2018</v>
      </c>
      <c r="H36" s="6">
        <v>2019</v>
      </c>
      <c r="I36" s="6">
        <v>2020</v>
      </c>
      <c r="J36" s="6">
        <v>2021</v>
      </c>
    </row>
    <row r="37" spans="2:10">
      <c r="B37" s="4" t="s">
        <v>25</v>
      </c>
      <c r="C37" s="49">
        <v>0.23</v>
      </c>
      <c r="D37" s="49">
        <v>0.21</v>
      </c>
      <c r="E37" s="49">
        <v>0.2</v>
      </c>
      <c r="F37" s="49">
        <v>0.2</v>
      </c>
      <c r="G37" s="49">
        <v>0.2</v>
      </c>
      <c r="H37" s="49">
        <v>0.2</v>
      </c>
      <c r="I37" s="49">
        <v>0.2</v>
      </c>
      <c r="J37" s="49">
        <v>0.2</v>
      </c>
    </row>
  </sheetData>
  <pageMargins left="0.7" right="0.7" top="0.75" bottom="0.75" header="0.3" footer="0.3"/>
  <pageSetup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zoomScale="85" zoomScaleNormal="85" workbookViewId="0">
      <selection activeCell="E20" sqref="E20"/>
    </sheetView>
  </sheetViews>
  <sheetFormatPr defaultRowHeight="11.25"/>
  <cols>
    <col min="1" max="1" width="37.85546875" style="2" bestFit="1" customWidth="1"/>
    <col min="2" max="8" width="10.5703125" style="2" bestFit="1" customWidth="1"/>
    <col min="9" max="16384" width="9.140625" style="2"/>
  </cols>
  <sheetData>
    <row r="1" spans="1:8">
      <c r="A1" s="237" t="s">
        <v>514</v>
      </c>
    </row>
    <row r="2" spans="1:8">
      <c r="A2" s="6" t="str">
        <f>'[9]BR All'!$F$36</f>
        <v>£m 2015/16 Prices</v>
      </c>
      <c r="B2" s="330" t="s">
        <v>27</v>
      </c>
      <c r="C2" s="330" t="s">
        <v>75</v>
      </c>
      <c r="D2" s="330" t="s">
        <v>76</v>
      </c>
      <c r="E2" s="330" t="s">
        <v>35</v>
      </c>
      <c r="F2" s="330" t="s">
        <v>36</v>
      </c>
      <c r="G2" s="330" t="s">
        <v>37</v>
      </c>
      <c r="H2" s="330" t="s">
        <v>38</v>
      </c>
    </row>
    <row r="3" spans="1:8">
      <c r="A3" s="6" t="s">
        <v>468</v>
      </c>
      <c r="B3" s="55">
        <f>'[9]RAV Table'!F31</f>
        <v>1618.2809981112025</v>
      </c>
      <c r="C3" s="55">
        <f>'[9]RAV Table'!G31</f>
        <v>1197.3046680676048</v>
      </c>
      <c r="D3" s="55">
        <f>'[9]RAV Table'!H31</f>
        <v>1578.2091745575458</v>
      </c>
      <c r="E3" s="55">
        <f>'[9]RAV Table'!I31</f>
        <v>2082.0482058587518</v>
      </c>
      <c r="F3" s="55">
        <f>'[9]RAV Table'!J31</f>
        <v>2045.3111505297893</v>
      </c>
      <c r="G3" s="55">
        <f>'[9]RAV Table'!K31</f>
        <v>891.67402002340702</v>
      </c>
      <c r="H3" s="55">
        <f>'[9]RAV Table'!L31</f>
        <v>1279.485246537917</v>
      </c>
    </row>
    <row r="4" spans="1:8">
      <c r="A4" s="6" t="s">
        <v>469</v>
      </c>
      <c r="B4" s="55">
        <f>'[9]RAV Table'!F32</f>
        <v>168.56613138503809</v>
      </c>
      <c r="C4" s="55">
        <f>'[9]RAV Table'!G32</f>
        <v>133.88059467571338</v>
      </c>
      <c r="D4" s="55">
        <f>'[9]RAV Table'!H32</f>
        <v>181.57730774151707</v>
      </c>
      <c r="E4" s="55">
        <f>'[9]RAV Table'!I32</f>
        <v>229.47406613222557</v>
      </c>
      <c r="F4" s="55">
        <f>'[9]RAV Table'!J32</f>
        <v>242.9319863721777</v>
      </c>
      <c r="G4" s="55">
        <f>'[9]RAV Table'!K32</f>
        <v>121.40142856451124</v>
      </c>
      <c r="H4" s="55">
        <f>'[9]RAV Table'!L32</f>
        <v>181.02007727064233</v>
      </c>
    </row>
    <row r="5" spans="1:8">
      <c r="A5" s="6" t="s">
        <v>470</v>
      </c>
      <c r="B5" s="55">
        <f>'[9]RAV Table'!F33</f>
        <v>-156.59182313504667</v>
      </c>
      <c r="C5" s="55">
        <f>'[9]RAV Table'!G33</f>
        <v>-107.64598772723105</v>
      </c>
      <c r="D5" s="55">
        <f>'[9]RAV Table'!H33</f>
        <v>-143.38464885695191</v>
      </c>
      <c r="E5" s="55">
        <f>'[9]RAV Table'!I33</f>
        <v>-182.17010022150524</v>
      </c>
      <c r="F5" s="55">
        <f>'[9]RAV Table'!J33</f>
        <v>-177.05003459265404</v>
      </c>
      <c r="G5" s="55">
        <f>'[9]RAV Table'!K33</f>
        <v>-90.245063858890262</v>
      </c>
      <c r="H5" s="55">
        <f>'[9]RAV Table'!L33</f>
        <v>-118.68931169882505</v>
      </c>
    </row>
    <row r="6" spans="1:8">
      <c r="A6" s="6" t="str">
        <f>"RAV at 31st March 20"&amp;RIGHT([9]Selector!$D$5,2)</f>
        <v>RAV at 31st March 2016</v>
      </c>
      <c r="B6" s="55">
        <f>'[9]RAV Table'!F34</f>
        <v>1630.2553063611938</v>
      </c>
      <c r="C6" s="55">
        <f>'[9]RAV Table'!G34</f>
        <v>1223.539275016087</v>
      </c>
      <c r="D6" s="55">
        <f>'[9]RAV Table'!H34</f>
        <v>1616.401833442111</v>
      </c>
      <c r="E6" s="55">
        <f>'[9]RAV Table'!I34</f>
        <v>2129.3521717694721</v>
      </c>
      <c r="F6" s="55">
        <f>'[9]RAV Table'!J34</f>
        <v>2111.1931023093134</v>
      </c>
      <c r="G6" s="55">
        <f>'[9]RAV Table'!K34</f>
        <v>922.83038472902786</v>
      </c>
      <c r="H6" s="55">
        <f>'[9]RAV Table'!L34</f>
        <v>1341.8160121097344</v>
      </c>
    </row>
    <row r="7" spans="1:8">
      <c r="B7" s="339"/>
      <c r="C7" s="339"/>
      <c r="D7" s="339"/>
      <c r="E7" s="339"/>
      <c r="F7" s="339"/>
      <c r="G7" s="339"/>
      <c r="H7" s="339"/>
    </row>
    <row r="8" spans="1:8">
      <c r="A8" s="6" t="str">
        <f>'[9]BR All'!$F$36</f>
        <v>£m 2015/16 Prices</v>
      </c>
      <c r="B8" s="340" t="s">
        <v>39</v>
      </c>
      <c r="C8" s="340" t="s">
        <v>40</v>
      </c>
      <c r="D8" s="340" t="s">
        <v>41</v>
      </c>
      <c r="E8" s="340" t="s">
        <v>42</v>
      </c>
      <c r="F8" s="340" t="s">
        <v>43</v>
      </c>
      <c r="G8" s="340" t="s">
        <v>44</v>
      </c>
      <c r="H8" s="340" t="s">
        <v>45</v>
      </c>
    </row>
    <row r="9" spans="1:8">
      <c r="A9" s="6" t="s">
        <v>468</v>
      </c>
      <c r="B9" s="55">
        <f>'[9]RAV Table'!F37</f>
        <v>1500.7370640062124</v>
      </c>
      <c r="C9" s="55">
        <f>'[9]RAV Table'!G37</f>
        <v>1530.404221949118</v>
      </c>
      <c r="D9" s="55">
        <f>'[9]RAV Table'!H37</f>
        <v>2439.5182261806349</v>
      </c>
      <c r="E9" s="55">
        <f>'[9]RAV Table'!I37</f>
        <v>1614.2331608209361</v>
      </c>
      <c r="F9" s="55">
        <f>'[9]RAV Table'!J37</f>
        <v>1617.0290754715361</v>
      </c>
      <c r="G9" s="55">
        <f>'[9]RAV Table'!K37</f>
        <v>1010.6524991325123</v>
      </c>
      <c r="H9" s="55">
        <f>'[9]RAV Table'!L37</f>
        <v>2136.5338905095782</v>
      </c>
    </row>
    <row r="10" spans="1:8">
      <c r="A10" s="6" t="s">
        <v>469</v>
      </c>
      <c r="B10" s="55">
        <f>'[9]RAV Table'!F38</f>
        <v>155.02322774939267</v>
      </c>
      <c r="C10" s="55">
        <f>'[9]RAV Table'!G38</f>
        <v>140.58123427589089</v>
      </c>
      <c r="D10" s="55">
        <f>'[9]RAV Table'!H38</f>
        <v>217.10802300713013</v>
      </c>
      <c r="E10" s="55">
        <f>'[9]RAV Table'!I38</f>
        <v>164.41454992305668</v>
      </c>
      <c r="F10" s="55">
        <f>'[9]RAV Table'!J38</f>
        <v>195.54389598671617</v>
      </c>
      <c r="G10" s="55">
        <f>'[9]RAV Table'!K38</f>
        <v>100.1999151187749</v>
      </c>
      <c r="H10" s="55">
        <f>'[9]RAV Table'!L38</f>
        <v>212.58405360012134</v>
      </c>
    </row>
    <row r="11" spans="1:8">
      <c r="A11" s="6" t="s">
        <v>470</v>
      </c>
      <c r="B11" s="55">
        <f>'[9]RAV Table'!F39</f>
        <v>-146.08769453063647</v>
      </c>
      <c r="C11" s="55">
        <f>'[9]RAV Table'!G39</f>
        <v>-129.16545391831019</v>
      </c>
      <c r="D11" s="55">
        <f>'[9]RAV Table'!H39</f>
        <v>-220.56958210726847</v>
      </c>
      <c r="E11" s="55">
        <f>'[9]RAV Table'!I39</f>
        <v>-147.69425277343421</v>
      </c>
      <c r="F11" s="55">
        <f>'[9]RAV Table'!J39</f>
        <v>-140.38906581584681</v>
      </c>
      <c r="G11" s="55">
        <f>'[9]RAV Table'!K39</f>
        <v>-96.633043496932302</v>
      </c>
      <c r="H11" s="55">
        <f>'[9]RAV Table'!L39</f>
        <v>-208.7193282735139</v>
      </c>
    </row>
    <row r="12" spans="1:8">
      <c r="A12" s="6" t="str">
        <f>"RAV at 31st March 20"&amp;RIGHT([9]Selector!$D$5,2)</f>
        <v>RAV at 31st March 2016</v>
      </c>
      <c r="B12" s="55">
        <f>'[9]RAV Table'!F40</f>
        <v>1509.6725972249685</v>
      </c>
      <c r="C12" s="55">
        <f>'[9]RAV Table'!G40</f>
        <v>1541.8200023066984</v>
      </c>
      <c r="D12" s="55">
        <f>'[9]RAV Table'!H40</f>
        <v>2436.0566670804965</v>
      </c>
      <c r="E12" s="55">
        <f>'[9]RAV Table'!I40</f>
        <v>1630.9534579705585</v>
      </c>
      <c r="F12" s="55">
        <f>'[9]RAV Table'!J40</f>
        <v>1672.1839056424055</v>
      </c>
      <c r="G12" s="55">
        <f>'[9]RAV Table'!K40</f>
        <v>1014.2193707543547</v>
      </c>
      <c r="H12" s="55">
        <f>'[9]RAV Table'!L40</f>
        <v>2140.3986158361859</v>
      </c>
    </row>
  </sheetData>
  <pageMargins left="0.7" right="0.7" top="0.75" bottom="0.75" header="0.3" footer="0.3"/>
  <pageSetup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242"/>
  <sheetViews>
    <sheetView topLeftCell="B179" zoomScale="85" zoomScaleNormal="85" workbookViewId="0">
      <selection activeCell="G199" sqref="G199"/>
    </sheetView>
  </sheetViews>
  <sheetFormatPr defaultRowHeight="11.25"/>
  <cols>
    <col min="1" max="1" width="20" style="2" bestFit="1" customWidth="1"/>
    <col min="2" max="2" width="16.5703125" style="2" bestFit="1" customWidth="1"/>
    <col min="3" max="3" width="6.42578125" style="1" customWidth="1"/>
    <col min="4" max="4" width="28.5703125" style="1" customWidth="1"/>
    <col min="5" max="11" width="11.28515625" style="1" customWidth="1"/>
    <col min="12" max="12" width="10.85546875" style="1" bestFit="1" customWidth="1"/>
    <col min="13" max="13" width="12.42578125" style="2" bestFit="1" customWidth="1"/>
    <col min="14" max="24" width="10.5703125" style="2" customWidth="1"/>
    <col min="25" max="25" width="12.42578125" style="2" bestFit="1" customWidth="1"/>
    <col min="26" max="26" width="12.140625" style="2" bestFit="1" customWidth="1"/>
    <col min="27" max="27" width="12.42578125" style="2" bestFit="1" customWidth="1"/>
    <col min="28" max="28" width="11.7109375" style="2" bestFit="1" customWidth="1"/>
    <col min="29" max="29" width="12.42578125" style="2" bestFit="1" customWidth="1"/>
    <col min="30" max="30" width="11.7109375" style="2" bestFit="1" customWidth="1"/>
    <col min="31" max="31" width="12.140625" style="2" bestFit="1" customWidth="1"/>
    <col min="32" max="39" width="12.42578125" style="2" bestFit="1" customWidth="1"/>
    <col min="40" max="40" width="12.140625" style="2" bestFit="1" customWidth="1"/>
    <col min="41" max="41" width="12.42578125" style="2" bestFit="1" customWidth="1"/>
    <col min="42" max="42" width="12.140625" style="2" bestFit="1" customWidth="1"/>
    <col min="43" max="44" width="12.42578125" style="2" bestFit="1" customWidth="1"/>
    <col min="45" max="45" width="11.7109375" style="2" bestFit="1" customWidth="1"/>
    <col min="46" max="46" width="12.42578125" style="2" bestFit="1" customWidth="1"/>
    <col min="47" max="47" width="12.140625" style="2" bestFit="1" customWidth="1"/>
    <col min="48" max="48" width="12.42578125" style="2" bestFit="1" customWidth="1"/>
    <col min="49" max="51" width="12.140625" style="2" bestFit="1" customWidth="1"/>
    <col min="52" max="53" width="12.42578125" style="2" bestFit="1" customWidth="1"/>
    <col min="54" max="54" width="12.140625" style="2" bestFit="1" customWidth="1"/>
    <col min="55" max="80" width="12.42578125" style="2" bestFit="1" customWidth="1"/>
    <col min="81" max="16384" width="9.140625" style="2"/>
  </cols>
  <sheetData>
    <row r="1" spans="1:23">
      <c r="A1" s="69" t="s">
        <v>188</v>
      </c>
      <c r="B1" s="69" t="s">
        <v>20</v>
      </c>
      <c r="C1" s="73" t="s">
        <v>378</v>
      </c>
      <c r="D1" s="26"/>
      <c r="E1" s="26"/>
      <c r="F1" s="26"/>
      <c r="G1" s="26"/>
      <c r="H1" s="26"/>
      <c r="I1" s="26"/>
      <c r="J1" s="26"/>
      <c r="K1" s="26"/>
      <c r="L1" s="26"/>
      <c r="M1" s="26"/>
    </row>
    <row r="3" spans="1:23">
      <c r="B3" s="1"/>
    </row>
    <row r="5" spans="1:23" ht="11.25" customHeight="1">
      <c r="B5" s="387" t="s">
        <v>379</v>
      </c>
      <c r="C5" s="12"/>
      <c r="D5" s="1" t="s">
        <v>185</v>
      </c>
      <c r="E5" s="91" t="s">
        <v>381</v>
      </c>
      <c r="F5" s="2"/>
      <c r="G5" s="2"/>
      <c r="H5" s="2"/>
      <c r="I5" s="2"/>
      <c r="J5" s="2"/>
      <c r="K5" s="2"/>
      <c r="L5" s="2"/>
    </row>
    <row r="6" spans="1:23">
      <c r="B6" s="387"/>
      <c r="C6" s="12"/>
      <c r="D6" s="2"/>
      <c r="E6" s="221" t="s">
        <v>182</v>
      </c>
      <c r="F6" s="388" t="s">
        <v>183</v>
      </c>
      <c r="G6" s="389"/>
      <c r="H6" s="389"/>
      <c r="I6" s="389"/>
      <c r="J6" s="390"/>
      <c r="K6" s="388" t="s">
        <v>184</v>
      </c>
      <c r="L6" s="389"/>
      <c r="M6" s="389"/>
      <c r="N6" s="389"/>
      <c r="O6" s="390"/>
      <c r="P6" s="388" t="s">
        <v>24</v>
      </c>
      <c r="Q6" s="389"/>
      <c r="R6" s="389"/>
      <c r="S6" s="389"/>
      <c r="T6" s="389"/>
      <c r="U6" s="389"/>
      <c r="V6" s="389"/>
      <c r="W6" s="390"/>
    </row>
    <row r="7" spans="1:23">
      <c r="B7" s="387"/>
      <c r="C7" s="12"/>
      <c r="D7" s="2"/>
      <c r="E7" s="221">
        <v>2005</v>
      </c>
      <c r="F7" s="221">
        <v>2006</v>
      </c>
      <c r="G7" s="221">
        <v>2007</v>
      </c>
      <c r="H7" s="221">
        <v>2008</v>
      </c>
      <c r="I7" s="221">
        <v>2009</v>
      </c>
      <c r="J7" s="221">
        <v>2010</v>
      </c>
      <c r="K7" s="221">
        <v>2011</v>
      </c>
      <c r="L7" s="221">
        <v>2012</v>
      </c>
      <c r="M7" s="221">
        <v>2013</v>
      </c>
      <c r="N7" s="221">
        <v>2014</v>
      </c>
      <c r="O7" s="221">
        <v>2015</v>
      </c>
      <c r="P7" s="221">
        <v>2016</v>
      </c>
      <c r="Q7" s="221">
        <v>2017</v>
      </c>
      <c r="R7" s="221">
        <v>2018</v>
      </c>
      <c r="S7" s="221">
        <v>2019</v>
      </c>
      <c r="T7" s="221">
        <v>2020</v>
      </c>
      <c r="U7" s="221">
        <v>2021</v>
      </c>
      <c r="V7" s="221">
        <v>2022</v>
      </c>
      <c r="W7" s="221">
        <v>2023</v>
      </c>
    </row>
    <row r="8" spans="1:23">
      <c r="B8" s="387"/>
      <c r="C8" s="137"/>
      <c r="D8" s="6" t="s">
        <v>27</v>
      </c>
      <c r="E8" s="94"/>
      <c r="F8" s="179">
        <f>'Ch5 expenditure v allowance'!F51</f>
        <v>272.6786732137827</v>
      </c>
      <c r="G8" s="179">
        <f>'Ch5 expenditure v allowance'!G51</f>
        <v>268.5865932212937</v>
      </c>
      <c r="H8" s="179">
        <f>'Ch5 expenditure v allowance'!H51</f>
        <v>265.66367894094452</v>
      </c>
      <c r="I8" s="179">
        <f>'Ch5 expenditure v allowance'!I51</f>
        <v>262.88691037461268</v>
      </c>
      <c r="J8" s="179">
        <f>'Ch5 expenditure v allowance'!J51</f>
        <v>260.1101418082809</v>
      </c>
      <c r="K8" s="179">
        <f>'Ch5 expenditure v allowance'!K51</f>
        <v>282.95245359387826</v>
      </c>
      <c r="L8" s="179">
        <f>'Ch5 expenditure v allowance'!L51</f>
        <v>299.84945720506659</v>
      </c>
      <c r="M8" s="179">
        <f>'Ch5 expenditure v allowance'!M51</f>
        <v>296.53166757741121</v>
      </c>
      <c r="N8" s="179">
        <f>'Ch5 expenditure v allowance'!N51</f>
        <v>258.78856411905196</v>
      </c>
      <c r="O8" s="179">
        <f>'Ch5 expenditure v allowance'!O51</f>
        <v>265.10349691081188</v>
      </c>
      <c r="P8" s="179">
        <f>'Ch5 expenditure v allowance'!P51</f>
        <v>250.51806771287494</v>
      </c>
      <c r="Q8" s="179">
        <f>'Ch5 expenditure v allowance'!Q51</f>
        <v>238.09704955687079</v>
      </c>
      <c r="R8" s="179">
        <f>'Ch5 expenditure v allowance'!R51</f>
        <v>237.92325362353782</v>
      </c>
      <c r="S8" s="179">
        <f>'Ch5 expenditure v allowance'!S51</f>
        <v>238.78816639252574</v>
      </c>
      <c r="T8" s="179">
        <f>'Ch5 expenditure v allowance'!T51</f>
        <v>238.89591144913339</v>
      </c>
      <c r="U8" s="179">
        <f>'Ch5 expenditure v allowance'!U51</f>
        <v>236.97289110386612</v>
      </c>
      <c r="V8" s="179">
        <f>'Ch5 expenditure v allowance'!V51</f>
        <v>245.47267033684602</v>
      </c>
      <c r="W8" s="179">
        <f>'Ch5 expenditure v allowance'!W51</f>
        <v>236.99898065047549</v>
      </c>
    </row>
    <row r="9" spans="1:23">
      <c r="B9" s="387"/>
      <c r="C9" s="137"/>
      <c r="D9" s="6" t="s">
        <v>75</v>
      </c>
      <c r="E9" s="94"/>
      <c r="F9" s="179">
        <f>'Ch5 expenditure v allowance'!F52</f>
        <v>184.17282880480707</v>
      </c>
      <c r="G9" s="179">
        <f>'Ch5 expenditure v allowance'!G52</f>
        <v>186.07272308703412</v>
      </c>
      <c r="H9" s="179">
        <f>'Ch5 expenditure v allowance'!H52</f>
        <v>185.48814023096421</v>
      </c>
      <c r="I9" s="179">
        <f>'Ch5 expenditure v allowance'!I52</f>
        <v>184.90355737489438</v>
      </c>
      <c r="J9" s="179">
        <f>'Ch5 expenditure v allowance'!J52</f>
        <v>184.31897451882452</v>
      </c>
      <c r="K9" s="179">
        <f>'Ch5 expenditure v allowance'!K52</f>
        <v>183.8339454978906</v>
      </c>
      <c r="L9" s="179">
        <f>'Ch5 expenditure v allowance'!L52</f>
        <v>182.97342332741994</v>
      </c>
      <c r="M9" s="179">
        <f>'Ch5 expenditure v allowance'!M52</f>
        <v>191.68505384718497</v>
      </c>
      <c r="N9" s="179">
        <f>'Ch5 expenditure v allowance'!N52</f>
        <v>197.88662323220868</v>
      </c>
      <c r="O9" s="179">
        <f>'Ch5 expenditure v allowance'!O52</f>
        <v>194.00915357203036</v>
      </c>
      <c r="P9" s="179">
        <f>'Ch5 expenditure v allowance'!P52</f>
        <v>194.16409813696509</v>
      </c>
      <c r="Q9" s="179">
        <f>'Ch5 expenditure v allowance'!Q52</f>
        <v>188.20351016970113</v>
      </c>
      <c r="R9" s="179">
        <f>'Ch5 expenditure v allowance'!R52</f>
        <v>175.74925544954604</v>
      </c>
      <c r="S9" s="179">
        <f>'Ch5 expenditure v allowance'!S52</f>
        <v>174.82812815705236</v>
      </c>
      <c r="T9" s="179">
        <f>'Ch5 expenditure v allowance'!T52</f>
        <v>172.16074347153426</v>
      </c>
      <c r="U9" s="179">
        <f>'Ch5 expenditure v allowance'!U52</f>
        <v>158.79564613898546</v>
      </c>
      <c r="V9" s="179">
        <f>'Ch5 expenditure v allowance'!V52</f>
        <v>147.91604495509998</v>
      </c>
      <c r="W9" s="179">
        <f>'Ch5 expenditure v allowance'!W52</f>
        <v>145.02405968787798</v>
      </c>
    </row>
    <row r="10" spans="1:23">
      <c r="B10" s="387"/>
      <c r="C10" s="137"/>
      <c r="D10" s="6" t="s">
        <v>76</v>
      </c>
      <c r="E10" s="94"/>
      <c r="F10" s="179">
        <f>'Ch5 expenditure v allowance'!F53</f>
        <v>226.90583558351324</v>
      </c>
      <c r="G10" s="179">
        <f>'Ch5 expenditure v allowance'!G53</f>
        <v>224.71364987325128</v>
      </c>
      <c r="H10" s="179">
        <f>'Ch5 expenditure v allowance'!H53</f>
        <v>222.37531844897188</v>
      </c>
      <c r="I10" s="179">
        <f>'Ch5 expenditure v allowance'!I53</f>
        <v>221.49844416486712</v>
      </c>
      <c r="J10" s="179">
        <f>'Ch5 expenditure v allowance'!J53</f>
        <v>220.62156988076231</v>
      </c>
      <c r="K10" s="179">
        <f>'Ch5 expenditure v allowance'!K53</f>
        <v>245.92045740899582</v>
      </c>
      <c r="L10" s="179">
        <f>'Ch5 expenditure v allowance'!L53</f>
        <v>248.35625054948355</v>
      </c>
      <c r="M10" s="179">
        <f>'Ch5 expenditure v allowance'!M53</f>
        <v>244.59950167332616</v>
      </c>
      <c r="N10" s="179">
        <f>'Ch5 expenditure v allowance'!N53</f>
        <v>248.92108799270946</v>
      </c>
      <c r="O10" s="179">
        <f>'Ch5 expenditure v allowance'!O53</f>
        <v>257.88394622550112</v>
      </c>
      <c r="P10" s="179">
        <f>'Ch5 expenditure v allowance'!P53</f>
        <v>255.54684317035668</v>
      </c>
      <c r="Q10" s="179">
        <f>'Ch5 expenditure v allowance'!Q53</f>
        <v>240.29530239933845</v>
      </c>
      <c r="R10" s="179">
        <f>'Ch5 expenditure v allowance'!R53</f>
        <v>235.49842460028441</v>
      </c>
      <c r="S10" s="179">
        <f>'Ch5 expenditure v allowance'!S53</f>
        <v>237.30613956102121</v>
      </c>
      <c r="T10" s="179">
        <f>'Ch5 expenditure v allowance'!T53</f>
        <v>224.79826098647126</v>
      </c>
      <c r="U10" s="179">
        <f>'Ch5 expenditure v allowance'!U53</f>
        <v>215.05687768421257</v>
      </c>
      <c r="V10" s="179">
        <f>'Ch5 expenditure v allowance'!V53</f>
        <v>200.10085649325478</v>
      </c>
      <c r="W10" s="179">
        <f>'Ch5 expenditure v allowance'!W53</f>
        <v>204.92984693937885</v>
      </c>
    </row>
    <row r="11" spans="1:23">
      <c r="B11" s="387"/>
      <c r="C11" s="137"/>
      <c r="D11" s="6" t="s">
        <v>35</v>
      </c>
      <c r="E11" s="94"/>
      <c r="F11" s="179">
        <f>'Ch5 expenditure v allowance'!F54</f>
        <v>292.6421777485682</v>
      </c>
      <c r="G11" s="179">
        <f>'Ch5 expenditure v allowance'!G54</f>
        <v>288.2578063280443</v>
      </c>
      <c r="H11" s="179">
        <f>'Ch5 expenditure v allowance'!H54</f>
        <v>284.75030919162521</v>
      </c>
      <c r="I11" s="179">
        <f>'Ch5 expenditure v allowance'!I54</f>
        <v>282.11968633931082</v>
      </c>
      <c r="J11" s="179">
        <f>'Ch5 expenditure v allowance'!J54</f>
        <v>280.94450930382038</v>
      </c>
      <c r="K11" s="179">
        <f>'Ch5 expenditure v allowance'!K54</f>
        <v>271.6314300817686</v>
      </c>
      <c r="L11" s="179">
        <f>'Ch5 expenditure v allowance'!L54</f>
        <v>280.04420284671664</v>
      </c>
      <c r="M11" s="179">
        <f>'Ch5 expenditure v allowance'!M54</f>
        <v>295.54165648331468</v>
      </c>
      <c r="N11" s="179">
        <f>'Ch5 expenditure v allowance'!N54</f>
        <v>300.11930464929367</v>
      </c>
      <c r="O11" s="179">
        <f>'Ch5 expenditure v allowance'!O54</f>
        <v>303.72655529438566</v>
      </c>
      <c r="P11" s="179">
        <f>'Ch5 expenditure v allowance'!P54</f>
        <v>276.15247913468841</v>
      </c>
      <c r="Q11" s="179">
        <f>'Ch5 expenditure v allowance'!Q54</f>
        <v>276.38711448063492</v>
      </c>
      <c r="R11" s="179">
        <f>'Ch5 expenditure v allowance'!R54</f>
        <v>268.44020625424446</v>
      </c>
      <c r="S11" s="179">
        <f>'Ch5 expenditure v allowance'!S54</f>
        <v>273.16896833545786</v>
      </c>
      <c r="T11" s="179">
        <f>'Ch5 expenditure v allowance'!T54</f>
        <v>281.48157415150382</v>
      </c>
      <c r="U11" s="179">
        <f>'Ch5 expenditure v allowance'!U54</f>
        <v>286.57462232119838</v>
      </c>
      <c r="V11" s="179">
        <f>'Ch5 expenditure v allowance'!V54</f>
        <v>284.00047304885305</v>
      </c>
      <c r="W11" s="179">
        <f>'Ch5 expenditure v allowance'!W54</f>
        <v>286.91080120594103</v>
      </c>
    </row>
    <row r="12" spans="1:23">
      <c r="B12" s="387"/>
      <c r="C12" s="137"/>
      <c r="D12" s="6" t="s">
        <v>36</v>
      </c>
      <c r="E12" s="94"/>
      <c r="F12" s="179">
        <f>'Ch5 expenditure v allowance'!F55</f>
        <v>290.09924232466426</v>
      </c>
      <c r="G12" s="179">
        <f>'Ch5 expenditure v allowance'!G55</f>
        <v>293.31444803304851</v>
      </c>
      <c r="H12" s="179">
        <f>'Ch5 expenditure v allowance'!H55</f>
        <v>293.31444803304851</v>
      </c>
      <c r="I12" s="179">
        <f>'Ch5 expenditure v allowance'!I55</f>
        <v>290.82997089475163</v>
      </c>
      <c r="J12" s="179">
        <f>'Ch5 expenditure v allowance'!J55</f>
        <v>289.5146594685944</v>
      </c>
      <c r="K12" s="179">
        <f>'Ch5 expenditure v allowance'!K55</f>
        <v>269.8327814627213</v>
      </c>
      <c r="L12" s="179">
        <f>'Ch5 expenditure v allowance'!L55</f>
        <v>281.75082048209993</v>
      </c>
      <c r="M12" s="179">
        <f>'Ch5 expenditure v allowance'!M55</f>
        <v>308.64044157806399</v>
      </c>
      <c r="N12" s="179">
        <f>'Ch5 expenditure v allowance'!N55</f>
        <v>303.3652053203362</v>
      </c>
      <c r="O12" s="179">
        <f>'Ch5 expenditure v allowance'!O55</f>
        <v>301.52428674091607</v>
      </c>
      <c r="P12" s="179">
        <f>'Ch5 expenditure v allowance'!P55</f>
        <v>301.84965309174589</v>
      </c>
      <c r="Q12" s="179">
        <f>'Ch5 expenditure v allowance'!Q55</f>
        <v>295.5066230295821</v>
      </c>
      <c r="R12" s="179">
        <f>'Ch5 expenditure v allowance'!R55</f>
        <v>263.10286608004463</v>
      </c>
      <c r="S12" s="179">
        <f>'Ch5 expenditure v allowance'!S55</f>
        <v>267.56447970674549</v>
      </c>
      <c r="T12" s="179">
        <f>'Ch5 expenditure v allowance'!T55</f>
        <v>264.55601960789636</v>
      </c>
      <c r="U12" s="179">
        <f>'Ch5 expenditure v allowance'!U55</f>
        <v>275.1132606973822</v>
      </c>
      <c r="V12" s="179">
        <f>'Ch5 expenditure v allowance'!V55</f>
        <v>289.05301882955257</v>
      </c>
      <c r="W12" s="179">
        <f>'Ch5 expenditure v allowance'!W55</f>
        <v>281.07324284711052</v>
      </c>
    </row>
    <row r="13" spans="1:23">
      <c r="B13" s="387"/>
      <c r="C13" s="137"/>
      <c r="D13" s="6" t="s">
        <v>37</v>
      </c>
      <c r="E13" s="94"/>
      <c r="F13" s="179">
        <f>'Ch5 expenditure v allowance'!F56</f>
        <v>141.84903002534975</v>
      </c>
      <c r="G13" s="179">
        <f>'Ch5 expenditure v allowance'!G56</f>
        <v>143.74892430757674</v>
      </c>
      <c r="H13" s="179">
        <f>'Ch5 expenditure v allowance'!H56</f>
        <v>144.91809001971643</v>
      </c>
      <c r="I13" s="179">
        <f>'Ch5 expenditure v allowance'!I56</f>
        <v>144.47965287766408</v>
      </c>
      <c r="J13" s="179">
        <f>'Ch5 expenditure v allowance'!J56</f>
        <v>143.89507002159422</v>
      </c>
      <c r="K13" s="179">
        <f>'Ch5 expenditure v allowance'!K56</f>
        <v>132.70914180298496</v>
      </c>
      <c r="L13" s="179">
        <f>'Ch5 expenditure v allowance'!L56</f>
        <v>137.45885524962594</v>
      </c>
      <c r="M13" s="179">
        <f>'Ch5 expenditure v allowance'!M56</f>
        <v>142.20206144238372</v>
      </c>
      <c r="N13" s="179">
        <f>'Ch5 expenditure v allowance'!N56</f>
        <v>141.3149737623458</v>
      </c>
      <c r="O13" s="179">
        <f>'Ch5 expenditure v allowance'!O56</f>
        <v>144.01885635991883</v>
      </c>
      <c r="P13" s="179">
        <f>'Ch5 expenditure v allowance'!P56</f>
        <v>155.78457093662718</v>
      </c>
      <c r="Q13" s="179">
        <f>'Ch5 expenditure v allowance'!Q56</f>
        <v>155.85956738176</v>
      </c>
      <c r="R13" s="179">
        <f>'Ch5 expenditure v allowance'!R56</f>
        <v>148.43810832998093</v>
      </c>
      <c r="S13" s="179">
        <f>'Ch5 expenditure v allowance'!S56</f>
        <v>157.97385845282344</v>
      </c>
      <c r="T13" s="179">
        <f>'Ch5 expenditure v allowance'!T56</f>
        <v>144.71940722037246</v>
      </c>
      <c r="U13" s="179">
        <f>'Ch5 expenditure v allowance'!U56</f>
        <v>145.06083574597244</v>
      </c>
      <c r="V13" s="179">
        <f>'Ch5 expenditure v allowance'!V56</f>
        <v>140.18892803526879</v>
      </c>
      <c r="W13" s="179">
        <f>'Ch5 expenditure v allowance'!W56</f>
        <v>142.64774404748172</v>
      </c>
    </row>
    <row r="14" spans="1:23">
      <c r="B14" s="387"/>
      <c r="C14" s="137"/>
      <c r="D14" s="6" t="s">
        <v>38</v>
      </c>
      <c r="E14" s="94"/>
      <c r="F14" s="179">
        <f>'Ch5 expenditure v allowance'!F57</f>
        <v>192.09392650455359</v>
      </c>
      <c r="G14" s="179">
        <f>'Ch5 expenditure v allowance'!G57</f>
        <v>195.1629864989203</v>
      </c>
      <c r="H14" s="179">
        <f>'Ch5 expenditure v allowance'!H57</f>
        <v>196.33215221106002</v>
      </c>
      <c r="I14" s="179">
        <f>'Ch5 expenditure v allowance'!I57</f>
        <v>195.74756935499016</v>
      </c>
      <c r="J14" s="179">
        <f>'Ch5 expenditure v allowance'!J57</f>
        <v>195.1629864989203</v>
      </c>
      <c r="K14" s="179">
        <f>'Ch5 expenditure v allowance'!K57</f>
        <v>182.56415629308702</v>
      </c>
      <c r="L14" s="179">
        <f>'Ch5 expenditure v allowance'!L57</f>
        <v>198.64577708374966</v>
      </c>
      <c r="M14" s="179">
        <f>'Ch5 expenditure v allowance'!M57</f>
        <v>203.69711592621039</v>
      </c>
      <c r="N14" s="179">
        <f>'Ch5 expenditure v allowance'!N57</f>
        <v>207.06152528201304</v>
      </c>
      <c r="O14" s="179">
        <f>'Ch5 expenditure v allowance'!O57</f>
        <v>209.02783192801616</v>
      </c>
      <c r="P14" s="179">
        <f>'Ch5 expenditure v allowance'!P57</f>
        <v>227.6188715224327</v>
      </c>
      <c r="Q14" s="179">
        <f>'Ch5 expenditure v allowance'!Q57</f>
        <v>228.07824523084341</v>
      </c>
      <c r="R14" s="179">
        <f>'Ch5 expenditure v allowance'!R57</f>
        <v>223.16742232236834</v>
      </c>
      <c r="S14" s="179">
        <f>'Ch5 expenditure v allowance'!S57</f>
        <v>227.36792651302423</v>
      </c>
      <c r="T14" s="179">
        <f>'Ch5 expenditure v allowance'!T57</f>
        <v>223.36733625249175</v>
      </c>
      <c r="U14" s="179">
        <f>'Ch5 expenditure v allowance'!U57</f>
        <v>225.93729297008693</v>
      </c>
      <c r="V14" s="179">
        <f>'Ch5 expenditure v allowance'!V57</f>
        <v>225.73419979997243</v>
      </c>
      <c r="W14" s="179">
        <f>'Ch5 expenditure v allowance'!W57</f>
        <v>236.23806537893361</v>
      </c>
    </row>
    <row r="15" spans="1:23">
      <c r="B15" s="387"/>
      <c r="C15" s="137"/>
      <c r="D15" s="6" t="s">
        <v>39</v>
      </c>
      <c r="E15" s="94"/>
      <c r="F15" s="179">
        <f>'Ch5 expenditure v allowance'!F58</f>
        <v>264.4652840860013</v>
      </c>
      <c r="G15" s="179">
        <f>'Ch5 expenditure v allowance'!G58</f>
        <v>267.97278122242039</v>
      </c>
      <c r="H15" s="179">
        <f>'Ch5 expenditure v allowance'!H58</f>
        <v>270.16496693268238</v>
      </c>
      <c r="I15" s="179">
        <f>'Ch5 expenditure v allowance'!I58</f>
        <v>269.28809264857756</v>
      </c>
      <c r="J15" s="179">
        <f>'Ch5 expenditure v allowance'!J58</f>
        <v>268.26507265045535</v>
      </c>
      <c r="K15" s="179">
        <f>'Ch5 expenditure v allowance'!K58</f>
        <v>256.13354704418117</v>
      </c>
      <c r="L15" s="179">
        <f>'Ch5 expenditure v allowance'!L58</f>
        <v>257.94430390302853</v>
      </c>
      <c r="M15" s="179">
        <f>'Ch5 expenditure v allowance'!M58</f>
        <v>251.41887421568777</v>
      </c>
      <c r="N15" s="179">
        <f>'Ch5 expenditure v allowance'!N58</f>
        <v>231.42376151646639</v>
      </c>
      <c r="O15" s="179">
        <f>'Ch5 expenditure v allowance'!O58</f>
        <v>230.97695384708805</v>
      </c>
      <c r="P15" s="179">
        <f>'Ch5 expenditure v allowance'!P58</f>
        <v>262.10101046678136</v>
      </c>
      <c r="Q15" s="179">
        <f>'Ch5 expenditure v allowance'!Q58</f>
        <v>257.51177089611127</v>
      </c>
      <c r="R15" s="179">
        <f>'Ch5 expenditure v allowance'!R58</f>
        <v>244.698388510504</v>
      </c>
      <c r="S15" s="179">
        <f>'Ch5 expenditure v allowance'!S58</f>
        <v>234.98548826065246</v>
      </c>
      <c r="T15" s="179">
        <f>'Ch5 expenditure v allowance'!T58</f>
        <v>239.07687729987526</v>
      </c>
      <c r="U15" s="179">
        <f>'Ch5 expenditure v allowance'!U58</f>
        <v>226.91258296395543</v>
      </c>
      <c r="V15" s="179">
        <f>'Ch5 expenditure v allowance'!V58</f>
        <v>211.05304812046396</v>
      </c>
      <c r="W15" s="179">
        <f>'Ch5 expenditure v allowance'!W58</f>
        <v>200.55431579200041</v>
      </c>
    </row>
    <row r="16" spans="1:23">
      <c r="B16" s="387"/>
      <c r="C16" s="137"/>
      <c r="D16" s="6" t="s">
        <v>40</v>
      </c>
      <c r="E16" s="94"/>
      <c r="F16" s="179">
        <f>'Ch5 expenditure v allowance'!F59</f>
        <v>271.91871550089189</v>
      </c>
      <c r="G16" s="179">
        <f>'Ch5 expenditure v allowance'!G59</f>
        <v>265.63444979814096</v>
      </c>
      <c r="H16" s="179">
        <f>'Ch5 expenditure v allowance'!H59</f>
        <v>259.64247552342499</v>
      </c>
      <c r="I16" s="179">
        <f>'Ch5 expenditure v allowance'!I59</f>
        <v>255.98883267298842</v>
      </c>
      <c r="J16" s="179">
        <f>'Ch5 expenditure v allowance'!J59</f>
        <v>249.55842125622002</v>
      </c>
      <c r="K16" s="179">
        <f>'Ch5 expenditure v allowance'!K59</f>
        <v>256.05452554490262</v>
      </c>
      <c r="L16" s="179">
        <f>'Ch5 expenditure v allowance'!L59</f>
        <v>261.18105944236345</v>
      </c>
      <c r="M16" s="179">
        <f>'Ch5 expenditure v allowance'!M59</f>
        <v>250.9785239072051</v>
      </c>
      <c r="N16" s="179">
        <f>'Ch5 expenditure v allowance'!N59</f>
        <v>248.83452558368177</v>
      </c>
      <c r="O16" s="179">
        <f>'Ch5 expenditure v allowance'!O59</f>
        <v>261.32274179215659</v>
      </c>
      <c r="P16" s="179">
        <f>'Ch5 expenditure v allowance'!P59</f>
        <v>236.33963068743907</v>
      </c>
      <c r="Q16" s="179">
        <f>'Ch5 expenditure v allowance'!Q59</f>
        <v>258.80040871540513</v>
      </c>
      <c r="R16" s="179">
        <f>'Ch5 expenditure v allowance'!R59</f>
        <v>244.49170095455176</v>
      </c>
      <c r="S16" s="179">
        <f>'Ch5 expenditure v allowance'!S59</f>
        <v>231.51699240105222</v>
      </c>
      <c r="T16" s="179">
        <f>'Ch5 expenditure v allowance'!T59</f>
        <v>221.45040037056111</v>
      </c>
      <c r="U16" s="179">
        <f>'Ch5 expenditure v allowance'!U59</f>
        <v>214.31952701604382</v>
      </c>
      <c r="V16" s="179">
        <f>'Ch5 expenditure v allowance'!V59</f>
        <v>213.39276873947409</v>
      </c>
      <c r="W16" s="179">
        <f>'Ch5 expenditure v allowance'!W59</f>
        <v>205.59595394348779</v>
      </c>
    </row>
    <row r="17" spans="2:23">
      <c r="B17" s="387"/>
      <c r="C17" s="137"/>
      <c r="D17" s="6" t="s">
        <v>41</v>
      </c>
      <c r="E17" s="94"/>
      <c r="F17" s="179">
        <f>'Ch5 expenditure v allowance'!F60</f>
        <v>374.57146502675795</v>
      </c>
      <c r="G17" s="179">
        <f>'Ch5 expenditure v allowance'!G60</f>
        <v>375.30219359684537</v>
      </c>
      <c r="H17" s="179">
        <f>'Ch5 expenditure v allowance'!H60</f>
        <v>373.98688217068815</v>
      </c>
      <c r="I17" s="179">
        <f>'Ch5 expenditure v allowance'!I60</f>
        <v>372.67157074453098</v>
      </c>
      <c r="J17" s="179">
        <f>'Ch5 expenditure v allowance'!J60</f>
        <v>371.50240503239127</v>
      </c>
      <c r="K17" s="179">
        <f>'Ch5 expenditure v allowance'!K60</f>
        <v>380.37150426013261</v>
      </c>
      <c r="L17" s="179">
        <f>'Ch5 expenditure v allowance'!L60</f>
        <v>364.3996062075085</v>
      </c>
      <c r="M17" s="179">
        <f>'Ch5 expenditure v allowance'!M60</f>
        <v>356.01032240038319</v>
      </c>
      <c r="N17" s="179">
        <f>'Ch5 expenditure v allowance'!N60</f>
        <v>355.32998341068975</v>
      </c>
      <c r="O17" s="179">
        <f>'Ch5 expenditure v allowance'!O60</f>
        <v>369.16891315707903</v>
      </c>
      <c r="P17" s="179">
        <f>'Ch5 expenditure v allowance'!P60</f>
        <v>352.95053638003623</v>
      </c>
      <c r="Q17" s="179">
        <f>'Ch5 expenditure v allowance'!Q60</f>
        <v>363.02756471689281</v>
      </c>
      <c r="R17" s="179">
        <f>'Ch5 expenditure v allowance'!R60</f>
        <v>345.85086902268165</v>
      </c>
      <c r="S17" s="179">
        <f>'Ch5 expenditure v allowance'!S60</f>
        <v>342.23713666748881</v>
      </c>
      <c r="T17" s="179">
        <f>'Ch5 expenditure v allowance'!T60</f>
        <v>338.49059822231595</v>
      </c>
      <c r="U17" s="179">
        <f>'Ch5 expenditure v allowance'!U60</f>
        <v>323.95386006316835</v>
      </c>
      <c r="V17" s="179">
        <f>'Ch5 expenditure v allowance'!V60</f>
        <v>319.61811479004007</v>
      </c>
      <c r="W17" s="179">
        <f>'Ch5 expenditure v allowance'!W60</f>
        <v>303.71728660908536</v>
      </c>
    </row>
    <row r="18" spans="2:23">
      <c r="B18" s="387"/>
      <c r="C18" s="12"/>
      <c r="D18" s="6" t="s">
        <v>42</v>
      </c>
      <c r="E18" s="94"/>
      <c r="F18" s="179">
        <f>'Ch5 expenditure v allowance'!F61</f>
        <v>235.15576113979907</v>
      </c>
      <c r="G18" s="179">
        <f>'Ch5 expenditure v allowance'!G61</f>
        <v>241.28657384283167</v>
      </c>
      <c r="H18" s="179">
        <f>'Ch5 expenditure v allowance'!H61</f>
        <v>240.26355384470941</v>
      </c>
      <c r="I18" s="179">
        <f>'Ch5 expenditure v allowance'!I61</f>
        <v>239.09438813256975</v>
      </c>
      <c r="J18" s="179">
        <f>'Ch5 expenditure v allowance'!J61</f>
        <v>238.07136813444743</v>
      </c>
      <c r="K18" s="179">
        <f>'Ch5 expenditure v allowance'!K61</f>
        <v>194.39413921039281</v>
      </c>
      <c r="L18" s="179">
        <f>'Ch5 expenditure v allowance'!L61</f>
        <v>206.11261689654984</v>
      </c>
      <c r="M18" s="179">
        <f>'Ch5 expenditure v allowance'!M61</f>
        <v>211.85361453542646</v>
      </c>
      <c r="N18" s="179">
        <f>'Ch5 expenditure v allowance'!N61</f>
        <v>223.06771846653629</v>
      </c>
      <c r="O18" s="179">
        <f>'Ch5 expenditure v allowance'!O61</f>
        <v>217.95813184158055</v>
      </c>
      <c r="P18" s="179">
        <f>'Ch5 expenditure v allowance'!P61</f>
        <v>217.44923447319573</v>
      </c>
      <c r="Q18" s="179">
        <f>'Ch5 expenditure v allowance'!Q61</f>
        <v>213.6290383796306</v>
      </c>
      <c r="R18" s="179">
        <f>'Ch5 expenditure v allowance'!R61</f>
        <v>217.10415793751704</v>
      </c>
      <c r="S18" s="179">
        <f>'Ch5 expenditure v allowance'!S61</f>
        <v>206.42944451557196</v>
      </c>
      <c r="T18" s="179">
        <f>'Ch5 expenditure v allowance'!T61</f>
        <v>200.34933090821903</v>
      </c>
      <c r="U18" s="179">
        <f>'Ch5 expenditure v allowance'!U61</f>
        <v>191.83315733065612</v>
      </c>
      <c r="V18" s="179">
        <f>'Ch5 expenditure v allowance'!V61</f>
        <v>181.66898591043949</v>
      </c>
      <c r="W18" s="179">
        <f>'Ch5 expenditure v allowance'!W61</f>
        <v>176.09186619673596</v>
      </c>
    </row>
    <row r="19" spans="2:23">
      <c r="B19" s="387"/>
      <c r="C19" s="137"/>
      <c r="D19" s="6" t="s">
        <v>43</v>
      </c>
      <c r="E19" s="94"/>
      <c r="F19" s="179">
        <f>'Ch5 expenditure v allowance'!F62</f>
        <v>228.32344900948263</v>
      </c>
      <c r="G19" s="179">
        <f>'Ch5 expenditure v allowance'!G62</f>
        <v>226.40528651300349</v>
      </c>
      <c r="H19" s="179">
        <f>'Ch5 expenditure v allowance'!H62</f>
        <v>224.39304271312551</v>
      </c>
      <c r="I19" s="179">
        <f>'Ch5 expenditure v allowance'!I62</f>
        <v>221.81996473570555</v>
      </c>
      <c r="J19" s="179">
        <f>'Ch5 expenditure v allowance'!J62</f>
        <v>220.9430904516008</v>
      </c>
      <c r="K19" s="179">
        <f>'Ch5 expenditure v allowance'!K62</f>
        <v>255.82345791621037</v>
      </c>
      <c r="L19" s="179">
        <f>'Ch5 expenditure v allowance'!L62</f>
        <v>249.85660245147881</v>
      </c>
      <c r="M19" s="179">
        <f>'Ch5 expenditure v allowance'!M62</f>
        <v>267.76275668943794</v>
      </c>
      <c r="N19" s="179">
        <f>'Ch5 expenditure v allowance'!N62</f>
        <v>259.23584099224814</v>
      </c>
      <c r="O19" s="179">
        <f>'Ch5 expenditure v allowance'!O62</f>
        <v>261.8430271936582</v>
      </c>
      <c r="P19" s="179">
        <f>'Ch5 expenditure v allowance'!P62</f>
        <v>249.29334477909211</v>
      </c>
      <c r="Q19" s="179">
        <f>'Ch5 expenditure v allowance'!Q62</f>
        <v>258.33780212377502</v>
      </c>
      <c r="R19" s="179">
        <f>'Ch5 expenditure v allowance'!R62</f>
        <v>235.16969762731404</v>
      </c>
      <c r="S19" s="179">
        <f>'Ch5 expenditure v allowance'!S62</f>
        <v>214.59577177997582</v>
      </c>
      <c r="T19" s="179">
        <f>'Ch5 expenditure v allowance'!T62</f>
        <v>212.93175280005005</v>
      </c>
      <c r="U19" s="179">
        <f>'Ch5 expenditure v allowance'!U62</f>
        <v>215.78740671518275</v>
      </c>
      <c r="V19" s="179">
        <f>'Ch5 expenditure v allowance'!V62</f>
        <v>199.69478119388867</v>
      </c>
      <c r="W19" s="179">
        <f>'Ch5 expenditure v allowance'!W62</f>
        <v>179.8230060473704</v>
      </c>
    </row>
    <row r="20" spans="2:23">
      <c r="B20" s="387"/>
      <c r="C20" s="137"/>
      <c r="D20" s="6" t="s">
        <v>44</v>
      </c>
      <c r="E20" s="94"/>
      <c r="F20" s="179">
        <f>'Ch5 expenditure v allowance'!F63</f>
        <v>143.84391902168809</v>
      </c>
      <c r="G20" s="179">
        <f>'Ch5 expenditure v allowance'!G63</f>
        <v>144.74618612360339</v>
      </c>
      <c r="H20" s="179">
        <f>'Ch5 expenditure v allowance'!H63</f>
        <v>146.81223438150758</v>
      </c>
      <c r="I20" s="179">
        <f>'Ch5 expenditure v allowance'!I63</f>
        <v>148.32036224204299</v>
      </c>
      <c r="J20" s="179">
        <f>'Ch5 expenditure v allowance'!J63</f>
        <v>147.58963367195568</v>
      </c>
      <c r="K20" s="179">
        <f>'Ch5 expenditure v allowance'!K63</f>
        <v>144.3819036729723</v>
      </c>
      <c r="L20" s="179">
        <f>'Ch5 expenditure v allowance'!L63</f>
        <v>140.28821119065063</v>
      </c>
      <c r="M20" s="179">
        <f>'Ch5 expenditure v allowance'!M63</f>
        <v>136.22794353793694</v>
      </c>
      <c r="N20" s="179">
        <f>'Ch5 expenditure v allowance'!N63</f>
        <v>135.19100084457409</v>
      </c>
      <c r="O20" s="179">
        <f>'Ch5 expenditure v allowance'!O63</f>
        <v>140.91766997811825</v>
      </c>
      <c r="P20" s="179">
        <f>'Ch5 expenditure v allowance'!P63</f>
        <v>169.99185209179922</v>
      </c>
      <c r="Q20" s="179">
        <f>'Ch5 expenditure v allowance'!Q63</f>
        <v>170.62165381024414</v>
      </c>
      <c r="R20" s="179">
        <f>'Ch5 expenditure v allowance'!R63</f>
        <v>170.59712443153651</v>
      </c>
      <c r="S20" s="179">
        <f>'Ch5 expenditure v allowance'!S63</f>
        <v>171.57989953071916</v>
      </c>
      <c r="T20" s="179">
        <f>'Ch5 expenditure v allowance'!T63</f>
        <v>149.2368103323611</v>
      </c>
      <c r="U20" s="179">
        <f>'Ch5 expenditure v allowance'!U63</f>
        <v>147.41382677263857</v>
      </c>
      <c r="V20" s="179">
        <f>'Ch5 expenditure v allowance'!V63</f>
        <v>149.85803532650667</v>
      </c>
      <c r="W20" s="179">
        <f>'Ch5 expenditure v allowance'!W63</f>
        <v>145.22220230383277</v>
      </c>
    </row>
    <row r="21" spans="2:23">
      <c r="B21" s="387"/>
      <c r="C21" s="137"/>
      <c r="D21" s="6" t="s">
        <v>45</v>
      </c>
      <c r="E21" s="94"/>
      <c r="F21" s="179">
        <f>'Ch5 expenditure v allowance'!F64</f>
        <v>351.94810849685467</v>
      </c>
      <c r="G21" s="179">
        <f>'Ch5 expenditure v allowance'!G64</f>
        <v>358.2323741996056</v>
      </c>
      <c r="H21" s="179">
        <f>'Ch5 expenditure v allowance'!H64</f>
        <v>360.57070562388503</v>
      </c>
      <c r="I21" s="179">
        <f>'Ch5 expenditure v allowance'!I64</f>
        <v>359.40153991174532</v>
      </c>
      <c r="J21" s="179">
        <f>'Ch5 expenditure v allowance'!J64</f>
        <v>358.08622848558815</v>
      </c>
      <c r="K21" s="179">
        <f>'Ch5 expenditure v allowance'!K64</f>
        <v>339.06568376229075</v>
      </c>
      <c r="L21" s="179">
        <f>'Ch5 expenditure v allowance'!L64</f>
        <v>342.57600982240132</v>
      </c>
      <c r="M21" s="179">
        <f>'Ch5 expenditure v allowance'!M64</f>
        <v>346.67977958836985</v>
      </c>
      <c r="N21" s="179">
        <f>'Ch5 expenditure v allowance'!N64</f>
        <v>341.86565605493826</v>
      </c>
      <c r="O21" s="179">
        <f>'Ch5 expenditure v allowance'!O64</f>
        <v>331.36783516493398</v>
      </c>
      <c r="P21" s="179">
        <f>'Ch5 expenditure v allowance'!P64</f>
        <v>324.8105738845216</v>
      </c>
      <c r="Q21" s="179">
        <f>'Ch5 expenditure v allowance'!Q64</f>
        <v>331.34835802853462</v>
      </c>
      <c r="R21" s="179">
        <f>'Ch5 expenditure v allowance'!R64</f>
        <v>322.75974632013612</v>
      </c>
      <c r="S21" s="179">
        <f>'Ch5 expenditure v allowance'!S64</f>
        <v>322.29991256607565</v>
      </c>
      <c r="T21" s="179">
        <f>'Ch5 expenditure v allowance'!T64</f>
        <v>289.85141140591708</v>
      </c>
      <c r="U21" s="179">
        <f>'Ch5 expenditure v allowance'!U64</f>
        <v>290.25067956700747</v>
      </c>
      <c r="V21" s="179">
        <f>'Ch5 expenditure v allowance'!V64</f>
        <v>298.69579482841948</v>
      </c>
      <c r="W21" s="179">
        <f>'Ch5 expenditure v allowance'!W64</f>
        <v>291.03991421369665</v>
      </c>
    </row>
    <row r="22" spans="2:23">
      <c r="B22" s="387"/>
      <c r="C22" s="137"/>
      <c r="D22" s="4" t="s">
        <v>77</v>
      </c>
      <c r="E22" s="175"/>
      <c r="F22" s="180">
        <f>'Ch5 expenditure v allowance'!F65</f>
        <v>3470.6684164867142</v>
      </c>
      <c r="G22" s="180">
        <f>'Ch5 expenditure v allowance'!G65</f>
        <v>3479.4369766456198</v>
      </c>
      <c r="H22" s="180">
        <f>'Ch5 expenditure v allowance'!H65</f>
        <v>3468.6759982663534</v>
      </c>
      <c r="I22" s="180">
        <f>'Ch5 expenditure v allowance'!I65</f>
        <v>3449.050542469251</v>
      </c>
      <c r="J22" s="180">
        <f>'Ch5 expenditure v allowance'!J65</f>
        <v>3428.5841311834552</v>
      </c>
      <c r="K22" s="180">
        <f>'Ch5 expenditure v allowance'!K65</f>
        <v>3395.669127552409</v>
      </c>
      <c r="L22" s="180">
        <f>'Ch5 expenditure v allowance'!L65</f>
        <v>3451.437196658143</v>
      </c>
      <c r="M22" s="180">
        <f>'Ch5 expenditure v allowance'!M65</f>
        <v>3503.8293134023424</v>
      </c>
      <c r="N22" s="180">
        <f>'Ch5 expenditure v allowance'!N65</f>
        <v>3452.4057712270937</v>
      </c>
      <c r="O22" s="180">
        <f>'Ch5 expenditure v allowance'!O65</f>
        <v>3488.8494000061942</v>
      </c>
      <c r="P22" s="180">
        <f>'Ch5 expenditure v allowance'!P65</f>
        <v>3474.570766468556</v>
      </c>
      <c r="Q22" s="180">
        <f>'Ch5 expenditure v allowance'!Q65</f>
        <v>3475.7040089193238</v>
      </c>
      <c r="R22" s="180">
        <f>'Ch5 expenditure v allowance'!R65</f>
        <v>3332.9912214642477</v>
      </c>
      <c r="S22" s="180">
        <f>'Ch5 expenditure v allowance'!S65</f>
        <v>3300.6423128401866</v>
      </c>
      <c r="T22" s="180">
        <f>'Ch5 expenditure v allowance'!T65</f>
        <v>3201.366434478703</v>
      </c>
      <c r="U22" s="180">
        <f>'Ch5 expenditure v allowance'!U65</f>
        <v>3153.9824670903563</v>
      </c>
      <c r="V22" s="180">
        <f>'Ch5 expenditure v allowance'!V65</f>
        <v>3106.4477204080799</v>
      </c>
      <c r="W22" s="180">
        <f>'Ch5 expenditure v allowance'!W65</f>
        <v>3035.8672858634081</v>
      </c>
    </row>
    <row r="23" spans="2:23">
      <c r="B23" s="387"/>
      <c r="C23" s="137"/>
      <c r="D23" s="4" t="s">
        <v>181</v>
      </c>
      <c r="E23" s="175"/>
      <c r="F23" s="180">
        <f>'Ch5 expenditure v allowance'!F66</f>
        <v>2553.984039883579</v>
      </c>
      <c r="G23" s="180">
        <f>'Ch5 expenditure v allowance'!G66</f>
        <v>2558.9528114780301</v>
      </c>
      <c r="H23" s="180">
        <f>'Ch5 expenditure v allowance'!H66</f>
        <v>2549.3609988109038</v>
      </c>
      <c r="I23" s="180">
        <f>'Ch5 expenditure v allowance'!I66</f>
        <v>2535.8736630025346</v>
      </c>
      <c r="J23" s="180">
        <f>'Ch5 expenditure v allowance'!J66</f>
        <v>2519.066905890526</v>
      </c>
      <c r="K23" s="180">
        <f>'Ch5 expenditure v allowance'!K66</f>
        <v>2538.9316179118468</v>
      </c>
      <c r="L23" s="180">
        <f>'Ch5 expenditure v allowance'!L66</f>
        <v>2553.5375409959511</v>
      </c>
      <c r="M23" s="180">
        <f>'Ch5 expenditure v allowance'!M66</f>
        <v>2553.7480379723697</v>
      </c>
      <c r="N23" s="180">
        <f>'Ch5 expenditure v allowance'!N66</f>
        <v>2500.5447622131046</v>
      </c>
      <c r="O23" s="180">
        <f>'Ch5 expenditure v allowance'!O66</f>
        <v>2530.5518696829581</v>
      </c>
      <c r="P23" s="180">
        <f>'Ch5 expenditure v allowance'!P66</f>
        <v>2513.1651917830618</v>
      </c>
      <c r="Q23" s="180">
        <f>'Ch5 expenditure v allowance'!Q66</f>
        <v>2519.8724587965039</v>
      </c>
      <c r="R23" s="180">
        <f>'Ch5 expenditure v allowance'!R66</f>
        <v>2429.8426184776094</v>
      </c>
      <c r="S23" s="180">
        <f>'Ch5 expenditure v allowance'!S66</f>
        <v>2374.5670798321357</v>
      </c>
      <c r="T23" s="180">
        <f>'Ch5 expenditure v allowance'!T66</f>
        <v>2287.2420972464388</v>
      </c>
      <c r="U23" s="180">
        <f>'Ch5 expenditure v allowance'!U66</f>
        <v>2221.2964553557167</v>
      </c>
      <c r="V23" s="180">
        <f>'Ch5 expenditure v allowance'!V66</f>
        <v>2167.4711006944331</v>
      </c>
      <c r="W23" s="180">
        <f>'Ch5 expenditure v allowance'!W66</f>
        <v>2088.9974323839415</v>
      </c>
    </row>
    <row r="24" spans="2:23">
      <c r="B24" s="387"/>
      <c r="C24" s="137"/>
      <c r="D24" s="2"/>
      <c r="E24" s="2"/>
      <c r="F24" s="2"/>
      <c r="G24" s="2"/>
      <c r="H24" s="2"/>
      <c r="I24" s="2"/>
      <c r="J24" s="2"/>
      <c r="K24" s="2"/>
      <c r="L24" s="2"/>
    </row>
    <row r="25" spans="2:23">
      <c r="B25" s="387"/>
      <c r="C25" s="137"/>
      <c r="D25" s="2"/>
      <c r="E25" s="2"/>
      <c r="F25" s="2"/>
      <c r="G25" s="2"/>
      <c r="H25" s="2"/>
      <c r="I25" s="2"/>
      <c r="J25" s="2"/>
      <c r="K25" s="2"/>
      <c r="L25" s="2"/>
    </row>
    <row r="26" spans="2:23">
      <c r="B26" s="387"/>
      <c r="C26" s="137"/>
      <c r="D26" s="2"/>
      <c r="E26" s="2"/>
      <c r="F26" s="2"/>
      <c r="G26" s="2"/>
      <c r="H26" s="2"/>
      <c r="I26" s="2"/>
      <c r="J26" s="2"/>
      <c r="K26" s="2"/>
      <c r="L26" s="2"/>
    </row>
    <row r="27" spans="2:23">
      <c r="B27" s="387"/>
      <c r="C27" s="137"/>
      <c r="D27" s="1" t="s">
        <v>187</v>
      </c>
      <c r="E27" s="2"/>
      <c r="F27" s="2"/>
      <c r="G27" s="2"/>
      <c r="H27" s="2"/>
      <c r="I27" s="2"/>
      <c r="J27" s="2"/>
      <c r="K27" s="2"/>
      <c r="L27" s="2"/>
    </row>
    <row r="28" spans="2:23">
      <c r="B28" s="387"/>
      <c r="C28" s="137"/>
      <c r="D28" s="2"/>
      <c r="E28" s="221" t="s">
        <v>182</v>
      </c>
      <c r="F28" s="388" t="s">
        <v>183</v>
      </c>
      <c r="G28" s="389"/>
      <c r="H28" s="389"/>
      <c r="I28" s="389"/>
      <c r="J28" s="390"/>
      <c r="K28" s="388" t="s">
        <v>184</v>
      </c>
      <c r="L28" s="389"/>
      <c r="M28" s="389"/>
      <c r="N28" s="389"/>
      <c r="O28" s="390"/>
      <c r="P28" s="388" t="s">
        <v>24</v>
      </c>
      <c r="Q28" s="389"/>
      <c r="R28" s="389"/>
      <c r="S28" s="389"/>
      <c r="T28" s="389"/>
      <c r="U28" s="389"/>
      <c r="V28" s="389"/>
      <c r="W28" s="390"/>
    </row>
    <row r="29" spans="2:23">
      <c r="B29" s="387"/>
      <c r="C29" s="137"/>
      <c r="D29" s="2"/>
      <c r="E29" s="221">
        <v>2005</v>
      </c>
      <c r="F29" s="221">
        <v>2006</v>
      </c>
      <c r="G29" s="221">
        <v>2007</v>
      </c>
      <c r="H29" s="221">
        <v>2008</v>
      </c>
      <c r="I29" s="221">
        <v>2009</v>
      </c>
      <c r="J29" s="221">
        <v>2010</v>
      </c>
      <c r="K29" s="221">
        <v>2011</v>
      </c>
      <c r="L29" s="221">
        <v>2012</v>
      </c>
      <c r="M29" s="221">
        <v>2013</v>
      </c>
      <c r="N29" s="221">
        <v>2014</v>
      </c>
      <c r="O29" s="221">
        <v>2015</v>
      </c>
      <c r="P29" s="221">
        <v>2016</v>
      </c>
      <c r="Q29" s="221">
        <v>2017</v>
      </c>
      <c r="R29" s="221">
        <v>2018</v>
      </c>
      <c r="S29" s="221">
        <v>2019</v>
      </c>
      <c r="T29" s="221">
        <v>2020</v>
      </c>
      <c r="U29" s="221">
        <v>2021</v>
      </c>
      <c r="V29" s="221">
        <v>2022</v>
      </c>
      <c r="W29" s="221">
        <v>2023</v>
      </c>
    </row>
    <row r="30" spans="2:23">
      <c r="B30" s="387"/>
      <c r="C30" s="137"/>
      <c r="D30" s="6" t="s">
        <v>27</v>
      </c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188">
        <f>'Ch5 expenditure v allowance'!Q73</f>
        <v>244.9682999730596</v>
      </c>
      <c r="R30" s="188">
        <f>'Ch5 expenditure v allowance'!R73</f>
        <v>231.06707529791066</v>
      </c>
      <c r="S30" s="188">
        <f>'Ch5 expenditure v allowance'!S73</f>
        <v>239.84599294004209</v>
      </c>
      <c r="T30" s="188">
        <f>'Ch5 expenditure v allowance'!T73</f>
        <v>235.53665272333581</v>
      </c>
      <c r="U30" s="188">
        <f>'Ch5 expenditure v allowance'!U73</f>
        <v>230.59743215625878</v>
      </c>
      <c r="V30" s="188">
        <f>'Ch5 expenditure v allowance'!V73</f>
        <v>223.55769320312862</v>
      </c>
      <c r="W30" s="188">
        <f>'Ch5 expenditure v allowance'!W73</f>
        <v>222.31080411400745</v>
      </c>
    </row>
    <row r="31" spans="2:23">
      <c r="B31" s="387"/>
      <c r="C31" s="137"/>
      <c r="D31" s="6" t="s">
        <v>75</v>
      </c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188">
        <f>'Ch5 expenditure v allowance'!Q74</f>
        <v>192.07102272209718</v>
      </c>
      <c r="R31" s="188">
        <f>'Ch5 expenditure v allowance'!R74</f>
        <v>177.42921647923973</v>
      </c>
      <c r="S31" s="188">
        <f>'Ch5 expenditure v allowance'!S74</f>
        <v>179.92211246176021</v>
      </c>
      <c r="T31" s="188">
        <f>'Ch5 expenditure v allowance'!T74</f>
        <v>162.78244243022743</v>
      </c>
      <c r="U31" s="188">
        <f>'Ch5 expenditure v allowance'!U74</f>
        <v>158.68545098099764</v>
      </c>
      <c r="V31" s="188">
        <f>'Ch5 expenditure v allowance'!V74</f>
        <v>155.67084963190698</v>
      </c>
      <c r="W31" s="188">
        <f>'Ch5 expenditure v allowance'!W74</f>
        <v>155.87715684819057</v>
      </c>
    </row>
    <row r="32" spans="2:23">
      <c r="B32" s="387"/>
      <c r="C32" s="137"/>
      <c r="D32" s="6" t="s">
        <v>76</v>
      </c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188">
        <f>'Ch5 expenditure v allowance'!Q75</f>
        <v>229.51846824647237</v>
      </c>
      <c r="R32" s="188">
        <f>'Ch5 expenditure v allowance'!R75</f>
        <v>258.40172124611388</v>
      </c>
      <c r="S32" s="188">
        <f>'Ch5 expenditure v allowance'!S75</f>
        <v>236.30454674713383</v>
      </c>
      <c r="T32" s="188">
        <f>'Ch5 expenditure v allowance'!T75</f>
        <v>219.85279588626841</v>
      </c>
      <c r="U32" s="188">
        <f>'Ch5 expenditure v allowance'!U75</f>
        <v>222.30580178406953</v>
      </c>
      <c r="V32" s="188">
        <f>'Ch5 expenditure v allowance'!V75</f>
        <v>209.72349295123487</v>
      </c>
      <c r="W32" s="188">
        <f>'Ch5 expenditure v allowance'!W75</f>
        <v>204.41328417632718</v>
      </c>
    </row>
    <row r="33" spans="2:23">
      <c r="B33" s="387"/>
      <c r="C33" s="137"/>
      <c r="D33" s="6" t="s">
        <v>35</v>
      </c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188">
        <f>'Ch5 expenditure v allowance'!Q76</f>
        <v>335.54908205127219</v>
      </c>
      <c r="R33" s="188">
        <f>'Ch5 expenditure v allowance'!R76</f>
        <v>296.19585966268352</v>
      </c>
      <c r="S33" s="188">
        <f>'Ch5 expenditure v allowance'!S76</f>
        <v>292.36087894977277</v>
      </c>
      <c r="T33" s="188">
        <f>'Ch5 expenditure v allowance'!T76</f>
        <v>298.11527432288648</v>
      </c>
      <c r="U33" s="188">
        <f>'Ch5 expenditure v allowance'!U76</f>
        <v>297.38851423692688</v>
      </c>
      <c r="V33" s="188">
        <f>'Ch5 expenditure v allowance'!V76</f>
        <v>291.58815238665215</v>
      </c>
      <c r="W33" s="188">
        <f>'Ch5 expenditure v allowance'!W76</f>
        <v>294.04139252826093</v>
      </c>
    </row>
    <row r="34" spans="2:23">
      <c r="B34" s="387"/>
      <c r="C34" s="137"/>
      <c r="D34" s="6" t="s">
        <v>36</v>
      </c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188">
        <f>'Ch5 expenditure v allowance'!Q77</f>
        <v>312.67191183233422</v>
      </c>
      <c r="R34" s="188">
        <f>'Ch5 expenditure v allowance'!R77</f>
        <v>285.15433019432754</v>
      </c>
      <c r="S34" s="188">
        <f>'Ch5 expenditure v allowance'!S77</f>
        <v>284.92590984932997</v>
      </c>
      <c r="T34" s="188">
        <f>'Ch5 expenditure v allowance'!T77</f>
        <v>284.12491149794909</v>
      </c>
      <c r="U34" s="188">
        <f>'Ch5 expenditure v allowance'!U77</f>
        <v>291.6857903728739</v>
      </c>
      <c r="V34" s="188">
        <f>'Ch5 expenditure v allowance'!V77</f>
        <v>301.95153329361904</v>
      </c>
      <c r="W34" s="188">
        <f>'Ch5 expenditure v allowance'!W77</f>
        <v>293.92941269782614</v>
      </c>
    </row>
    <row r="35" spans="2:23">
      <c r="B35" s="387"/>
      <c r="C35" s="137"/>
      <c r="D35" s="6" t="s">
        <v>37</v>
      </c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188">
        <f>'Ch5 expenditure v allowance'!Q78</f>
        <v>159.20983048946613</v>
      </c>
      <c r="R35" s="188">
        <f>'Ch5 expenditure v allowance'!R78</f>
        <v>156.45308954154302</v>
      </c>
      <c r="S35" s="188">
        <f>'Ch5 expenditure v allowance'!S78</f>
        <v>165.41301303768114</v>
      </c>
      <c r="T35" s="188">
        <f>'Ch5 expenditure v allowance'!T78</f>
        <v>151.75008688676749</v>
      </c>
      <c r="U35" s="188">
        <f>'Ch5 expenditure v allowance'!U78</f>
        <v>150.68578525103632</v>
      </c>
      <c r="V35" s="188">
        <f>'Ch5 expenditure v allowance'!V78</f>
        <v>143.87966261026369</v>
      </c>
      <c r="W35" s="188">
        <f>'Ch5 expenditure v allowance'!W78</f>
        <v>146.26598692247259</v>
      </c>
    </row>
    <row r="36" spans="2:23">
      <c r="B36" s="387"/>
      <c r="C36" s="137"/>
      <c r="D36" s="6" t="s">
        <v>38</v>
      </c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188">
        <f>'Ch5 expenditure v allowance'!Q79</f>
        <v>261.09359225192213</v>
      </c>
      <c r="R36" s="188">
        <f>'Ch5 expenditure v allowance'!R79</f>
        <v>239.97672319267249</v>
      </c>
      <c r="S36" s="188">
        <f>'Ch5 expenditure v allowance'!S79</f>
        <v>242.76857646352428</v>
      </c>
      <c r="T36" s="188">
        <f>'Ch5 expenditure v allowance'!T79</f>
        <v>235.09075764989177</v>
      </c>
      <c r="U36" s="188">
        <f>'Ch5 expenditure v allowance'!U79</f>
        <v>235.35614587797113</v>
      </c>
      <c r="V36" s="188">
        <f>'Ch5 expenditure v allowance'!V79</f>
        <v>231.54276650619687</v>
      </c>
      <c r="W36" s="188">
        <f>'Ch5 expenditure v allowance'!W79</f>
        <v>238.03877941270017</v>
      </c>
    </row>
    <row r="37" spans="2:23">
      <c r="B37" s="387"/>
      <c r="C37" s="137"/>
      <c r="D37" s="6" t="s">
        <v>39</v>
      </c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188">
        <f>'Ch5 expenditure v allowance'!Q80</f>
        <v>210.14143048412274</v>
      </c>
      <c r="R37" s="188">
        <f>'Ch5 expenditure v allowance'!R80</f>
        <v>217.32826135697076</v>
      </c>
      <c r="S37" s="188">
        <f>'Ch5 expenditure v allowance'!S80</f>
        <v>212.4857661015491</v>
      </c>
      <c r="T37" s="188">
        <f>'Ch5 expenditure v allowance'!T80</f>
        <v>205.58515295309385</v>
      </c>
      <c r="U37" s="188">
        <f>'Ch5 expenditure v allowance'!U80</f>
        <v>205.68073521246487</v>
      </c>
      <c r="V37" s="188">
        <f>'Ch5 expenditure v allowance'!V80</f>
        <v>186.27476703599118</v>
      </c>
      <c r="W37" s="188">
        <f>'Ch5 expenditure v allowance'!W80</f>
        <v>188.03935519300788</v>
      </c>
    </row>
    <row r="38" spans="2:23">
      <c r="B38" s="387"/>
      <c r="C38" s="137"/>
      <c r="D38" s="6" t="s">
        <v>40</v>
      </c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188">
        <f>'Ch5 expenditure v allowance'!Q81</f>
        <v>183.62599450708902</v>
      </c>
      <c r="R38" s="188">
        <f>'Ch5 expenditure v allowance'!R81</f>
        <v>206.49374286574377</v>
      </c>
      <c r="S38" s="188">
        <f>'Ch5 expenditure v allowance'!S81</f>
        <v>204.30991527091624</v>
      </c>
      <c r="T38" s="188">
        <f>'Ch5 expenditure v allowance'!T81</f>
        <v>195.44818983954082</v>
      </c>
      <c r="U38" s="188">
        <f>'Ch5 expenditure v allowance'!U81</f>
        <v>201.29164128149174</v>
      </c>
      <c r="V38" s="188">
        <f>'Ch5 expenditure v allowance'!V81</f>
        <v>194.88760618353865</v>
      </c>
      <c r="W38" s="188">
        <f>'Ch5 expenditure v allowance'!W81</f>
        <v>184.06844944730858</v>
      </c>
    </row>
    <row r="39" spans="2:23">
      <c r="B39" s="387"/>
      <c r="C39" s="137"/>
      <c r="D39" s="6" t="s">
        <v>41</v>
      </c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188">
        <f>'Ch5 expenditure v allowance'!Q82</f>
        <v>285.64396532214084</v>
      </c>
      <c r="R39" s="188">
        <f>'Ch5 expenditure v allowance'!R82</f>
        <v>295.71955715746782</v>
      </c>
      <c r="S39" s="188">
        <f>'Ch5 expenditure v allowance'!S82</f>
        <v>294.67620651351967</v>
      </c>
      <c r="T39" s="188">
        <f>'Ch5 expenditure v allowance'!T82</f>
        <v>299.69574327151025</v>
      </c>
      <c r="U39" s="188">
        <f>'Ch5 expenditure v allowance'!U82</f>
        <v>288.50027162850199</v>
      </c>
      <c r="V39" s="188">
        <f>'Ch5 expenditure v allowance'!V82</f>
        <v>282.73491234046571</v>
      </c>
      <c r="W39" s="188">
        <f>'Ch5 expenditure v allowance'!W82</f>
        <v>277.96714235498786</v>
      </c>
    </row>
    <row r="40" spans="2:23">
      <c r="B40" s="387"/>
      <c r="C40" s="137"/>
      <c r="D40" s="6" t="s">
        <v>42</v>
      </c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188">
        <f>'Ch5 expenditure v allowance'!Q83</f>
        <v>217.69958525098696</v>
      </c>
      <c r="R40" s="188">
        <f>'Ch5 expenditure v allowance'!R83</f>
        <v>235.22494642027124</v>
      </c>
      <c r="S40" s="188">
        <f>'Ch5 expenditure v allowance'!S83</f>
        <v>215.40742988995962</v>
      </c>
      <c r="T40" s="188">
        <f>'Ch5 expenditure v allowance'!T83</f>
        <v>197.18497539115188</v>
      </c>
      <c r="U40" s="188">
        <f>'Ch5 expenditure v allowance'!U83</f>
        <v>194.41422442449075</v>
      </c>
      <c r="V40" s="188">
        <f>'Ch5 expenditure v allowance'!V83</f>
        <v>177.59503798416023</v>
      </c>
      <c r="W40" s="188">
        <f>'Ch5 expenditure v allowance'!W83</f>
        <v>173.34364222448093</v>
      </c>
    </row>
    <row r="41" spans="2:23">
      <c r="B41" s="387"/>
      <c r="C41" s="137"/>
      <c r="D41" s="6" t="s">
        <v>43</v>
      </c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188">
        <f>'Ch5 expenditure v allowance'!Q84</f>
        <v>288.67210116351634</v>
      </c>
      <c r="R41" s="188">
        <f>'Ch5 expenditure v allowance'!R84</f>
        <v>265.15064403102053</v>
      </c>
      <c r="S41" s="188">
        <f>'Ch5 expenditure v allowance'!S84</f>
        <v>223.20398309867736</v>
      </c>
      <c r="T41" s="188">
        <f>'Ch5 expenditure v allowance'!T84</f>
        <v>197.69439371962625</v>
      </c>
      <c r="U41" s="188">
        <f>'Ch5 expenditure v allowance'!U84</f>
        <v>200.93516676719562</v>
      </c>
      <c r="V41" s="188">
        <f>'Ch5 expenditure v allowance'!V84</f>
        <v>175.41183169421799</v>
      </c>
      <c r="W41" s="188">
        <f>'Ch5 expenditure v allowance'!W84</f>
        <v>165.37555378474795</v>
      </c>
    </row>
    <row r="42" spans="2:23">
      <c r="B42" s="387"/>
      <c r="C42" s="137"/>
      <c r="D42" s="6" t="s">
        <v>44</v>
      </c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188">
        <f>'Ch5 expenditure v allowance'!Q85</f>
        <v>139.09944346218907</v>
      </c>
      <c r="R42" s="188">
        <f>'Ch5 expenditure v allowance'!R85</f>
        <v>141.20847717271999</v>
      </c>
      <c r="S42" s="188">
        <f>'Ch5 expenditure v allowance'!S85</f>
        <v>141.31566781115714</v>
      </c>
      <c r="T42" s="188">
        <f>'Ch5 expenditure v allowance'!T85</f>
        <v>141.89341680667027</v>
      </c>
      <c r="U42" s="188">
        <f>'Ch5 expenditure v allowance'!U85</f>
        <v>140.11305079464674</v>
      </c>
      <c r="V42" s="188">
        <f>'Ch5 expenditure v allowance'!V85</f>
        <v>142.74084082199371</v>
      </c>
      <c r="W42" s="188">
        <f>'Ch5 expenditure v allowance'!W85</f>
        <v>137.98760742540586</v>
      </c>
    </row>
    <row r="43" spans="2:23">
      <c r="B43" s="387"/>
      <c r="C43" s="137"/>
      <c r="D43" s="6" t="s">
        <v>45</v>
      </c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188">
        <f>'Ch5 expenditure v allowance'!Q86</f>
        <v>316.58649585272855</v>
      </c>
      <c r="R43" s="188">
        <f>'Ch5 expenditure v allowance'!R86</f>
        <v>306.94346135532993</v>
      </c>
      <c r="S43" s="188">
        <f>'Ch5 expenditure v allowance'!S86</f>
        <v>305.02779077493039</v>
      </c>
      <c r="T43" s="188">
        <f>'Ch5 expenditure v allowance'!T86</f>
        <v>275.53702884438928</v>
      </c>
      <c r="U43" s="188">
        <f>'Ch5 expenditure v allowance'!U86</f>
        <v>275.01994384961637</v>
      </c>
      <c r="V43" s="188">
        <f>'Ch5 expenditure v allowance'!V86</f>
        <v>283.56625254558048</v>
      </c>
      <c r="W43" s="188">
        <f>'Ch5 expenditure v allowance'!W86</f>
        <v>275.91152665152651</v>
      </c>
    </row>
    <row r="44" spans="2:23">
      <c r="B44" s="387"/>
      <c r="C44" s="137"/>
      <c r="D44" s="4" t="s">
        <v>77</v>
      </c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89">
        <f>'Ch5 expenditure v allowance'!Q87</f>
        <v>3376.5512236093978</v>
      </c>
      <c r="R44" s="189">
        <f>'Ch5 expenditure v allowance'!R87</f>
        <v>3312.7471059740151</v>
      </c>
      <c r="S44" s="189">
        <f>'Ch5 expenditure v allowance'!S87</f>
        <v>3237.9677899099538</v>
      </c>
      <c r="T44" s="189">
        <f>'Ch5 expenditure v allowance'!T87</f>
        <v>3100.2918222233093</v>
      </c>
      <c r="U44" s="189">
        <f>'Ch5 expenditure v allowance'!U87</f>
        <v>3092.659954618543</v>
      </c>
      <c r="V44" s="189">
        <f>'Ch5 expenditure v allowance'!V87</f>
        <v>3001.1253991889498</v>
      </c>
      <c r="W44" s="189">
        <f>'Ch5 expenditure v allowance'!W87</f>
        <v>2957.5700937812503</v>
      </c>
    </row>
    <row r="45" spans="2:23">
      <c r="B45" s="387"/>
      <c r="C45" s="137"/>
      <c r="D45" s="4" t="s">
        <v>181</v>
      </c>
      <c r="E45" s="175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89">
        <f>'Ch5 expenditure v allowance'!Q88</f>
        <v>2308.0268069844028</v>
      </c>
      <c r="R45" s="189">
        <f>'Ch5 expenditure v allowance'!R88</f>
        <v>2334.9671033827881</v>
      </c>
      <c r="S45" s="189">
        <f>'Ch5 expenditure v allowance'!S88</f>
        <v>2252.4994116096454</v>
      </c>
      <c r="T45" s="189">
        <f>'Ch5 expenditure v allowance'!T88</f>
        <v>2131.2107918658144</v>
      </c>
      <c r="U45" s="189">
        <f>'Ch5 expenditure v allowance'!U88</f>
        <v>2117.5437188797341</v>
      </c>
      <c r="V45" s="189">
        <f>'Ch5 expenditure v allowance'!V88</f>
        <v>2032.1632843922187</v>
      </c>
      <c r="W45" s="189">
        <f>'Ch5 expenditure v allowance'!W88</f>
        <v>1985.294522219991</v>
      </c>
    </row>
    <row r="46" spans="2:23">
      <c r="B46" s="387"/>
      <c r="C46" s="137"/>
      <c r="D46" s="2"/>
      <c r="E46" s="2"/>
      <c r="F46" s="2"/>
      <c r="G46" s="2"/>
      <c r="H46" s="2"/>
      <c r="I46" s="2"/>
      <c r="J46" s="2"/>
      <c r="K46" s="2"/>
      <c r="L46" s="2"/>
    </row>
    <row r="47" spans="2:23">
      <c r="B47" s="387"/>
      <c r="C47" s="137"/>
      <c r="D47" s="2"/>
      <c r="E47" s="2"/>
      <c r="F47" s="2"/>
      <c r="G47" s="2"/>
      <c r="H47" s="2"/>
      <c r="I47" s="2"/>
      <c r="J47" s="2"/>
      <c r="K47" s="2"/>
      <c r="L47" s="2"/>
    </row>
    <row r="48" spans="2:23">
      <c r="B48" s="387"/>
      <c r="C48" s="137"/>
      <c r="D48" s="144" t="s">
        <v>350</v>
      </c>
      <c r="E48" s="2"/>
      <c r="F48" s="2"/>
      <c r="G48" s="2"/>
      <c r="H48" s="2"/>
      <c r="I48" s="2"/>
      <c r="J48" s="2"/>
      <c r="K48" s="2"/>
      <c r="L48" s="2"/>
    </row>
    <row r="49" spans="2:23">
      <c r="B49" s="387"/>
      <c r="C49" s="137"/>
      <c r="D49" s="2"/>
      <c r="E49" s="392" t="s">
        <v>186</v>
      </c>
      <c r="F49" s="392"/>
      <c r="G49" s="392"/>
      <c r="H49" s="392"/>
      <c r="I49" s="392"/>
      <c r="J49" s="392"/>
      <c r="K49" s="392"/>
      <c r="L49" s="392"/>
      <c r="M49" s="392"/>
      <c r="N49" s="392"/>
      <c r="O49" s="392"/>
      <c r="P49" s="392"/>
      <c r="Q49" s="392" t="s">
        <v>187</v>
      </c>
      <c r="R49" s="392"/>
      <c r="S49" s="392"/>
      <c r="T49" s="392"/>
      <c r="U49" s="392"/>
      <c r="V49" s="392"/>
      <c r="W49" s="392"/>
    </row>
    <row r="50" spans="2:23">
      <c r="B50" s="387"/>
      <c r="C50" s="137"/>
      <c r="D50" s="2"/>
      <c r="E50" s="221" t="s">
        <v>182</v>
      </c>
      <c r="F50" s="388" t="s">
        <v>183</v>
      </c>
      <c r="G50" s="389"/>
      <c r="H50" s="389"/>
      <c r="I50" s="389"/>
      <c r="J50" s="390"/>
      <c r="K50" s="388" t="s">
        <v>184</v>
      </c>
      <c r="L50" s="389"/>
      <c r="M50" s="389"/>
      <c r="N50" s="389"/>
      <c r="O50" s="390"/>
      <c r="P50" s="388" t="s">
        <v>24</v>
      </c>
      <c r="Q50" s="389"/>
      <c r="R50" s="389"/>
      <c r="S50" s="389"/>
      <c r="T50" s="389"/>
      <c r="U50" s="389"/>
      <c r="V50" s="389"/>
      <c r="W50" s="390"/>
    </row>
    <row r="51" spans="2:23">
      <c r="B51" s="387"/>
      <c r="C51" s="137"/>
      <c r="D51" s="2"/>
      <c r="E51" s="221">
        <v>2005</v>
      </c>
      <c r="F51" s="221">
        <v>2006</v>
      </c>
      <c r="G51" s="221">
        <v>2007</v>
      </c>
      <c r="H51" s="221">
        <v>2008</v>
      </c>
      <c r="I51" s="221">
        <v>2009</v>
      </c>
      <c r="J51" s="221">
        <v>2010</v>
      </c>
      <c r="K51" s="221">
        <v>2011</v>
      </c>
      <c r="L51" s="221">
        <v>2012</v>
      </c>
      <c r="M51" s="221">
        <v>2013</v>
      </c>
      <c r="N51" s="221">
        <v>2014</v>
      </c>
      <c r="O51" s="221">
        <v>2015</v>
      </c>
      <c r="P51" s="221">
        <v>2016</v>
      </c>
      <c r="Q51" s="221">
        <v>2017</v>
      </c>
      <c r="R51" s="221">
        <v>2018</v>
      </c>
      <c r="S51" s="221">
        <v>2019</v>
      </c>
      <c r="T51" s="221">
        <v>2020</v>
      </c>
      <c r="U51" s="221">
        <v>2021</v>
      </c>
      <c r="V51" s="221">
        <v>2022</v>
      </c>
      <c r="W51" s="221">
        <v>2023</v>
      </c>
    </row>
    <row r="52" spans="2:23">
      <c r="B52" s="387"/>
      <c r="C52" s="137"/>
      <c r="D52" s="6" t="s">
        <v>27</v>
      </c>
      <c r="E52" s="94"/>
      <c r="F52" s="184">
        <f>'Ch5 expenditure v allowance'!F95</f>
        <v>222.49295390995292</v>
      </c>
      <c r="G52" s="184">
        <f>'Ch5 expenditure v allowance'!G95</f>
        <v>211.11624470117241</v>
      </c>
      <c r="H52" s="184">
        <f>'Ch5 expenditure v allowance'!H95</f>
        <v>234.15745460737602</v>
      </c>
      <c r="I52" s="184">
        <f>'Ch5 expenditure v allowance'!I95</f>
        <v>241.46241918388657</v>
      </c>
      <c r="J52" s="184">
        <f>'Ch5 expenditure v allowance'!J95</f>
        <v>224.70685118983897</v>
      </c>
      <c r="K52" s="184">
        <f>'Ch5 expenditure v allowance'!K95</f>
        <v>240.57644435682249</v>
      </c>
      <c r="L52" s="184">
        <f>'Ch5 expenditure v allowance'!L95</f>
        <v>258.37449082377276</v>
      </c>
      <c r="M52" s="184">
        <f>'Ch5 expenditure v allowance'!M95</f>
        <v>256.69097951647973</v>
      </c>
      <c r="N52" s="184">
        <f>'Ch5 expenditure v allowance'!N95</f>
        <v>255.8193021921723</v>
      </c>
      <c r="O52" s="184">
        <f>'Ch5 expenditure v allowance'!O95</f>
        <v>273.88966552027352</v>
      </c>
      <c r="P52" s="184">
        <f>'Ch5 expenditure v allowance'!P95</f>
        <v>244.24690358490216</v>
      </c>
      <c r="Q52" s="194"/>
      <c r="R52" s="194"/>
      <c r="S52" s="194"/>
      <c r="T52" s="194"/>
      <c r="U52" s="194"/>
      <c r="V52" s="194"/>
      <c r="W52" s="194"/>
    </row>
    <row r="53" spans="2:23">
      <c r="B53" s="387"/>
      <c r="C53" s="137"/>
      <c r="D53" s="6" t="s">
        <v>75</v>
      </c>
      <c r="E53" s="94"/>
      <c r="F53" s="184">
        <f>'Ch5 expenditure v allowance'!F96</f>
        <v>140.88388302897496</v>
      </c>
      <c r="G53" s="184">
        <f>'Ch5 expenditure v allowance'!G96</f>
        <v>145.37940485073662</v>
      </c>
      <c r="H53" s="184">
        <f>'Ch5 expenditure v allowance'!H96</f>
        <v>157.50071516826785</v>
      </c>
      <c r="I53" s="184">
        <f>'Ch5 expenditure v allowance'!I96</f>
        <v>155.22762135564145</v>
      </c>
      <c r="J53" s="184">
        <f>'Ch5 expenditure v allowance'!J96</f>
        <v>143.96117141259413</v>
      </c>
      <c r="K53" s="184">
        <f>'Ch5 expenditure v allowance'!K96</f>
        <v>135.41535315567501</v>
      </c>
      <c r="L53" s="184">
        <f>'Ch5 expenditure v allowance'!L96</f>
        <v>137.85273075155771</v>
      </c>
      <c r="M53" s="184">
        <f>'Ch5 expenditure v allowance'!M96</f>
        <v>187.29546626334127</v>
      </c>
      <c r="N53" s="184">
        <f>'Ch5 expenditure v allowance'!N96</f>
        <v>216.30558145162544</v>
      </c>
      <c r="O53" s="184">
        <f>'Ch5 expenditure v allowance'!O96</f>
        <v>220.80567044520015</v>
      </c>
      <c r="P53" s="184">
        <f>'Ch5 expenditure v allowance'!P96</f>
        <v>187.58269079382353</v>
      </c>
      <c r="Q53" s="194"/>
      <c r="R53" s="194"/>
      <c r="S53" s="194"/>
      <c r="T53" s="194"/>
      <c r="U53" s="194"/>
      <c r="V53" s="194"/>
      <c r="W53" s="194"/>
    </row>
    <row r="54" spans="2:23">
      <c r="B54" s="387"/>
      <c r="C54" s="137"/>
      <c r="D54" s="6" t="s">
        <v>76</v>
      </c>
      <c r="E54" s="94"/>
      <c r="F54" s="184">
        <f>'Ch5 expenditure v allowance'!F97</f>
        <v>195.72546045396246</v>
      </c>
      <c r="G54" s="184">
        <f>'Ch5 expenditure v allowance'!G97</f>
        <v>172.49647830635095</v>
      </c>
      <c r="H54" s="184">
        <f>'Ch5 expenditure v allowance'!H97</f>
        <v>187.16980647043221</v>
      </c>
      <c r="I54" s="184">
        <f>'Ch5 expenditure v allowance'!I97</f>
        <v>199.33058945188958</v>
      </c>
      <c r="J54" s="184">
        <f>'Ch5 expenditure v allowance'!J97</f>
        <v>209.76948986510064</v>
      </c>
      <c r="K54" s="184">
        <f>'Ch5 expenditure v allowance'!K97</f>
        <v>186.13736189822541</v>
      </c>
      <c r="L54" s="184">
        <f>'Ch5 expenditure v allowance'!L97</f>
        <v>196.98930938477906</v>
      </c>
      <c r="M54" s="184">
        <f>'Ch5 expenditure v allowance'!M97</f>
        <v>249.58618393568588</v>
      </c>
      <c r="N54" s="184">
        <f>'Ch5 expenditure v allowance'!N97</f>
        <v>255.27944553579161</v>
      </c>
      <c r="O54" s="184">
        <f>'Ch5 expenditure v allowance'!O97</f>
        <v>287.16606341889184</v>
      </c>
      <c r="P54" s="184">
        <f>'Ch5 expenditure v allowance'!P97</f>
        <v>247.94625562878957</v>
      </c>
      <c r="Q54" s="194"/>
      <c r="R54" s="194"/>
      <c r="S54" s="194"/>
      <c r="T54" s="194"/>
      <c r="U54" s="194"/>
      <c r="V54" s="194"/>
      <c r="W54" s="194"/>
    </row>
    <row r="55" spans="2:23">
      <c r="B55" s="387"/>
      <c r="C55" s="137"/>
      <c r="D55" s="6" t="s">
        <v>35</v>
      </c>
      <c r="E55" s="94"/>
      <c r="F55" s="184">
        <f>'Ch5 expenditure v allowance'!F98</f>
        <v>201.88024106583418</v>
      </c>
      <c r="G55" s="184">
        <f>'Ch5 expenditure v allowance'!G98</f>
        <v>257.97904957812875</v>
      </c>
      <c r="H55" s="184">
        <f>'Ch5 expenditure v allowance'!H98</f>
        <v>271.90464854532178</v>
      </c>
      <c r="I55" s="184">
        <f>'Ch5 expenditure v allowance'!I98</f>
        <v>306.44635162055948</v>
      </c>
      <c r="J55" s="184">
        <f>'Ch5 expenditure v allowance'!J98</f>
        <v>270.29953143164568</v>
      </c>
      <c r="K55" s="184">
        <f>'Ch5 expenditure v allowance'!K98</f>
        <v>250.4220661559448</v>
      </c>
      <c r="L55" s="184">
        <f>'Ch5 expenditure v allowance'!L98</f>
        <v>263.36373228216127</v>
      </c>
      <c r="M55" s="184">
        <f>'Ch5 expenditure v allowance'!M98</f>
        <v>296.85668588176173</v>
      </c>
      <c r="N55" s="184">
        <f>'Ch5 expenditure v allowance'!N98</f>
        <v>348.77934990292118</v>
      </c>
      <c r="O55" s="184">
        <f>'Ch5 expenditure v allowance'!O98</f>
        <v>336.40289042272548</v>
      </c>
      <c r="P55" s="184">
        <f>'Ch5 expenditure v allowance'!P98</f>
        <v>311.78615757000006</v>
      </c>
      <c r="Q55" s="194"/>
      <c r="R55" s="194"/>
      <c r="S55" s="194"/>
      <c r="T55" s="194"/>
      <c r="U55" s="194"/>
      <c r="V55" s="194"/>
      <c r="W55" s="194"/>
    </row>
    <row r="56" spans="2:23">
      <c r="B56" s="387"/>
      <c r="C56" s="137"/>
      <c r="D56" s="6" t="s">
        <v>36</v>
      </c>
      <c r="E56" s="94"/>
      <c r="F56" s="184">
        <f>'Ch5 expenditure v allowance'!F99</f>
        <v>191.48113647013383</v>
      </c>
      <c r="G56" s="184">
        <f>'Ch5 expenditure v allowance'!G99</f>
        <v>234.41737658146519</v>
      </c>
      <c r="H56" s="184">
        <f>'Ch5 expenditure v allowance'!H99</f>
        <v>259.85174395901919</v>
      </c>
      <c r="I56" s="184">
        <f>'Ch5 expenditure v allowance'!I99</f>
        <v>290.98358601290852</v>
      </c>
      <c r="J56" s="184">
        <f>'Ch5 expenditure v allowance'!J99</f>
        <v>249.05948913154808</v>
      </c>
      <c r="K56" s="184">
        <f>'Ch5 expenditure v allowance'!K99</f>
        <v>231.08932217176857</v>
      </c>
      <c r="L56" s="184">
        <f>'Ch5 expenditure v allowance'!L99</f>
        <v>238.92766700883851</v>
      </c>
      <c r="M56" s="184">
        <f>'Ch5 expenditure v allowance'!M99</f>
        <v>329.39694996576384</v>
      </c>
      <c r="N56" s="184">
        <f>'Ch5 expenditure v allowance'!N99</f>
        <v>353.4978552593422</v>
      </c>
      <c r="O56" s="184">
        <f>'Ch5 expenditure v allowance'!O99</f>
        <v>373.8319891061181</v>
      </c>
      <c r="P56" s="184">
        <f>'Ch5 expenditure v allowance'!P99</f>
        <v>307.90075266999997</v>
      </c>
      <c r="Q56" s="194"/>
      <c r="R56" s="194"/>
      <c r="S56" s="194"/>
      <c r="T56" s="194"/>
      <c r="U56" s="194"/>
      <c r="V56" s="194"/>
      <c r="W56" s="194"/>
    </row>
    <row r="57" spans="2:23">
      <c r="B57" s="387"/>
      <c r="C57" s="137"/>
      <c r="D57" s="6" t="s">
        <v>37</v>
      </c>
      <c r="E57" s="94"/>
      <c r="F57" s="184">
        <f>'Ch5 expenditure v allowance'!F100</f>
        <v>105.49352042052455</v>
      </c>
      <c r="G57" s="184">
        <f>'Ch5 expenditure v allowance'!G100</f>
        <v>109.84772028912893</v>
      </c>
      <c r="H57" s="184">
        <f>'Ch5 expenditure v allowance'!H100</f>
        <v>114.72593282336396</v>
      </c>
      <c r="I57" s="184">
        <f>'Ch5 expenditure v allowance'!I100</f>
        <v>109.61228716404401</v>
      </c>
      <c r="J57" s="184">
        <f>'Ch5 expenditure v allowance'!J100</f>
        <v>109.0828942830603</v>
      </c>
      <c r="K57" s="184">
        <f>'Ch5 expenditure v allowance'!K100</f>
        <v>126.83535134829312</v>
      </c>
      <c r="L57" s="184">
        <f>'Ch5 expenditure v allowance'!L100</f>
        <v>126.50431367938231</v>
      </c>
      <c r="M57" s="184">
        <f>'Ch5 expenditure v allowance'!M100</f>
        <v>145.76349364076361</v>
      </c>
      <c r="N57" s="184">
        <f>'Ch5 expenditure v allowance'!N100</f>
        <v>142.27957340158022</v>
      </c>
      <c r="O57" s="184">
        <f>'Ch5 expenditure v allowance'!O100</f>
        <v>142.28490067168744</v>
      </c>
      <c r="P57" s="184">
        <f>'Ch5 expenditure v allowance'!P100</f>
        <v>142.34195350000002</v>
      </c>
      <c r="Q57" s="194"/>
      <c r="R57" s="194"/>
      <c r="S57" s="194"/>
      <c r="T57" s="194"/>
      <c r="U57" s="194"/>
      <c r="V57" s="194"/>
      <c r="W57" s="194"/>
    </row>
    <row r="58" spans="2:23">
      <c r="B58" s="387"/>
      <c r="C58" s="137"/>
      <c r="D58" s="6" t="s">
        <v>38</v>
      </c>
      <c r="E58" s="94"/>
      <c r="F58" s="184">
        <f>'Ch5 expenditure v allowance'!F101</f>
        <v>153.50164689827267</v>
      </c>
      <c r="G58" s="184">
        <f>'Ch5 expenditure v allowance'!G101</f>
        <v>160.99170653580845</v>
      </c>
      <c r="H58" s="184">
        <f>'Ch5 expenditure v allowance'!H101</f>
        <v>160.28306046954822</v>
      </c>
      <c r="I58" s="184">
        <f>'Ch5 expenditure v allowance'!I101</f>
        <v>163.16020899665659</v>
      </c>
      <c r="J58" s="184">
        <f>'Ch5 expenditure v allowance'!J101</f>
        <v>169.11130077773817</v>
      </c>
      <c r="K58" s="184">
        <f>'Ch5 expenditure v allowance'!K101</f>
        <v>181.13804082689907</v>
      </c>
      <c r="L58" s="184">
        <f>'Ch5 expenditure v allowance'!L101</f>
        <v>183.10260243618848</v>
      </c>
      <c r="M58" s="184">
        <f>'Ch5 expenditure v allowance'!M101</f>
        <v>192.44225645977852</v>
      </c>
      <c r="N58" s="184">
        <f>'Ch5 expenditure v allowance'!N101</f>
        <v>206.86523160505067</v>
      </c>
      <c r="O58" s="184">
        <f>'Ch5 expenditure v allowance'!O101</f>
        <v>190.70190888232617</v>
      </c>
      <c r="P58" s="184">
        <f>'Ch5 expenditure v allowance'!P101</f>
        <v>223.139621742</v>
      </c>
      <c r="Q58" s="194"/>
      <c r="R58" s="194"/>
      <c r="S58" s="194"/>
      <c r="T58" s="194"/>
      <c r="U58" s="194"/>
      <c r="V58" s="194"/>
      <c r="W58" s="194"/>
    </row>
    <row r="59" spans="2:23">
      <c r="B59" s="387"/>
      <c r="C59" s="137"/>
      <c r="D59" s="6" t="s">
        <v>39</v>
      </c>
      <c r="E59" s="94"/>
      <c r="F59" s="184">
        <f>'Ch5 expenditure v allowance'!F102</f>
        <v>180.71486508729171</v>
      </c>
      <c r="G59" s="184">
        <f>'Ch5 expenditure v allowance'!G102</f>
        <v>202.8533688626103</v>
      </c>
      <c r="H59" s="184">
        <f>'Ch5 expenditure v allowance'!H102</f>
        <v>214.54448883384597</v>
      </c>
      <c r="I59" s="184">
        <f>'Ch5 expenditure v allowance'!I102</f>
        <v>228.50596474000312</v>
      </c>
      <c r="J59" s="184">
        <f>'Ch5 expenditure v allowance'!J102</f>
        <v>215.54917553622624</v>
      </c>
      <c r="K59" s="184">
        <f>'Ch5 expenditure v allowance'!K102</f>
        <v>215.32186424666568</v>
      </c>
      <c r="L59" s="184">
        <f>'Ch5 expenditure v allowance'!L102</f>
        <v>192.71800352427505</v>
      </c>
      <c r="M59" s="184">
        <f>'Ch5 expenditure v allowance'!M102</f>
        <v>219.74614635213726</v>
      </c>
      <c r="N59" s="184">
        <f>'Ch5 expenditure v allowance'!N102</f>
        <v>236.95095296415411</v>
      </c>
      <c r="O59" s="184">
        <f>'Ch5 expenditure v allowance'!O102</f>
        <v>221.330360469639</v>
      </c>
      <c r="P59" s="184">
        <f>'Ch5 expenditure v allowance'!P102</f>
        <v>189.0514959355713</v>
      </c>
      <c r="Q59" s="194"/>
      <c r="R59" s="194"/>
      <c r="S59" s="194"/>
      <c r="T59" s="194"/>
      <c r="U59" s="194"/>
      <c r="V59" s="194"/>
      <c r="W59" s="194"/>
    </row>
    <row r="60" spans="2:23">
      <c r="B60" s="387"/>
      <c r="C60" s="137"/>
      <c r="D60" s="6" t="s">
        <v>40</v>
      </c>
      <c r="E60" s="94"/>
      <c r="F60" s="184">
        <f>'Ch5 expenditure v allowance'!F103</f>
        <v>201.85837992888813</v>
      </c>
      <c r="G60" s="184">
        <f>'Ch5 expenditure v allowance'!G103</f>
        <v>164.0488004474451</v>
      </c>
      <c r="H60" s="184">
        <f>'Ch5 expenditure v allowance'!H103</f>
        <v>200.3658965283048</v>
      </c>
      <c r="I60" s="184">
        <f>'Ch5 expenditure v allowance'!I103</f>
        <v>252.66190465370724</v>
      </c>
      <c r="J60" s="184">
        <f>'Ch5 expenditure v allowance'!J103</f>
        <v>276.5126597623385</v>
      </c>
      <c r="K60" s="184">
        <f>'Ch5 expenditure v allowance'!K103</f>
        <v>255.28586674848808</v>
      </c>
      <c r="L60" s="184">
        <f>'Ch5 expenditure v allowance'!L103</f>
        <v>233.26103786611668</v>
      </c>
      <c r="M60" s="184">
        <f>'Ch5 expenditure v allowance'!M103</f>
        <v>227.34863898908807</v>
      </c>
      <c r="N60" s="184">
        <f>'Ch5 expenditure v allowance'!N103</f>
        <v>244.15136187151199</v>
      </c>
      <c r="O60" s="184">
        <f>'Ch5 expenditure v allowance'!O103</f>
        <v>195.90426327932201</v>
      </c>
      <c r="P60" s="184">
        <f>'Ch5 expenditure v allowance'!P103</f>
        <v>172.97239217491892</v>
      </c>
      <c r="Q60" s="194"/>
      <c r="R60" s="194"/>
      <c r="S60" s="194"/>
      <c r="T60" s="194"/>
      <c r="U60" s="194"/>
      <c r="V60" s="194"/>
      <c r="W60" s="194"/>
    </row>
    <row r="61" spans="2:23">
      <c r="B61" s="387"/>
      <c r="C61" s="137"/>
      <c r="D61" s="6" t="s">
        <v>41</v>
      </c>
      <c r="E61" s="94"/>
      <c r="F61" s="184">
        <f>'Ch5 expenditure v allowance'!F104</f>
        <v>263.42332020294822</v>
      </c>
      <c r="G61" s="184">
        <f>'Ch5 expenditure v allowance'!G104</f>
        <v>290.03927418001666</v>
      </c>
      <c r="H61" s="184">
        <f>'Ch5 expenditure v allowance'!H104</f>
        <v>358.07164252327095</v>
      </c>
      <c r="I61" s="184">
        <f>'Ch5 expenditure v allowance'!I104</f>
        <v>408.31253764770111</v>
      </c>
      <c r="J61" s="184">
        <f>'Ch5 expenditure v allowance'!J104</f>
        <v>439.26154960031022</v>
      </c>
      <c r="K61" s="184">
        <f>'Ch5 expenditure v allowance'!K104</f>
        <v>385.43865267474843</v>
      </c>
      <c r="L61" s="184">
        <f>'Ch5 expenditure v allowance'!L104</f>
        <v>339.01459683767513</v>
      </c>
      <c r="M61" s="184">
        <f>'Ch5 expenditure v allowance'!M104</f>
        <v>327.50795373191283</v>
      </c>
      <c r="N61" s="184">
        <f>'Ch5 expenditure v allowance'!N104</f>
        <v>387.18859674128367</v>
      </c>
      <c r="O61" s="184">
        <f>'Ch5 expenditure v allowance'!O104</f>
        <v>366.69422091812191</v>
      </c>
      <c r="P61" s="184">
        <f>'Ch5 expenditure v allowance'!P104</f>
        <v>280.86781134050881</v>
      </c>
      <c r="Q61" s="194"/>
      <c r="R61" s="194"/>
      <c r="S61" s="194"/>
      <c r="T61" s="194"/>
      <c r="U61" s="194"/>
      <c r="V61" s="194"/>
      <c r="W61" s="194"/>
    </row>
    <row r="62" spans="2:23">
      <c r="B62" s="387"/>
      <c r="C62" s="137"/>
      <c r="D62" s="6" t="s">
        <v>42</v>
      </c>
      <c r="E62" s="94"/>
      <c r="F62" s="184">
        <f>'Ch5 expenditure v allowance'!F105</f>
        <v>177.08130999889258</v>
      </c>
      <c r="G62" s="184">
        <f>'Ch5 expenditure v allowance'!G105</f>
        <v>199.00622856779148</v>
      </c>
      <c r="H62" s="184">
        <f>'Ch5 expenditure v allowance'!H105</f>
        <v>200.17569115000433</v>
      </c>
      <c r="I62" s="184">
        <f>'Ch5 expenditure v allowance'!I105</f>
        <v>197.65816421522612</v>
      </c>
      <c r="J62" s="184">
        <f>'Ch5 expenditure v allowance'!J105</f>
        <v>171.55220329882923</v>
      </c>
      <c r="K62" s="184">
        <f>'Ch5 expenditure v allowance'!K105</f>
        <v>187.75777592630971</v>
      </c>
      <c r="L62" s="184">
        <f>'Ch5 expenditure v allowance'!L105</f>
        <v>210.76424450703578</v>
      </c>
      <c r="M62" s="184">
        <f>'Ch5 expenditure v allowance'!M105</f>
        <v>197.87525197764026</v>
      </c>
      <c r="N62" s="184">
        <f>'Ch5 expenditure v allowance'!N105</f>
        <v>225.15069535612815</v>
      </c>
      <c r="O62" s="184">
        <f>'Ch5 expenditure v allowance'!O105</f>
        <v>222.122903977834</v>
      </c>
      <c r="P62" s="184">
        <f>'Ch5 expenditure v allowance'!P105</f>
        <v>191.78854429598954</v>
      </c>
      <c r="Q62" s="194"/>
      <c r="R62" s="194"/>
      <c r="S62" s="194"/>
      <c r="T62" s="194"/>
      <c r="U62" s="194"/>
      <c r="V62" s="194"/>
      <c r="W62" s="194"/>
    </row>
    <row r="63" spans="2:23">
      <c r="B63" s="387"/>
      <c r="C63" s="137"/>
      <c r="D63" s="6" t="s">
        <v>43</v>
      </c>
      <c r="E63" s="94"/>
      <c r="F63" s="184">
        <f>'Ch5 expenditure v allowance'!F106</f>
        <v>198.78708262847601</v>
      </c>
      <c r="G63" s="184">
        <f>'Ch5 expenditure v allowance'!G106</f>
        <v>188.35628608789972</v>
      </c>
      <c r="H63" s="184">
        <f>'Ch5 expenditure v allowance'!H106</f>
        <v>206.84248758111141</v>
      </c>
      <c r="I63" s="184">
        <f>'Ch5 expenditure v allowance'!I106</f>
        <v>218.43517680456415</v>
      </c>
      <c r="J63" s="184">
        <f>'Ch5 expenditure v allowance'!J106</f>
        <v>187.46077964563489</v>
      </c>
      <c r="K63" s="184">
        <f>'Ch5 expenditure v allowance'!K106</f>
        <v>203.39648214567569</v>
      </c>
      <c r="L63" s="184">
        <f>'Ch5 expenditure v allowance'!L106</f>
        <v>233.94768169994441</v>
      </c>
      <c r="M63" s="184">
        <f>'Ch5 expenditure v allowance'!M106</f>
        <v>248.02505077374875</v>
      </c>
      <c r="N63" s="184">
        <f>'Ch5 expenditure v allowance'!N106</f>
        <v>274.61041955139308</v>
      </c>
      <c r="O63" s="184">
        <f>'Ch5 expenditure v allowance'!O106</f>
        <v>295.97517661141131</v>
      </c>
      <c r="P63" s="184">
        <f>'Ch5 expenditure v allowance'!P106</f>
        <v>238.83323015617924</v>
      </c>
      <c r="Q63" s="194"/>
      <c r="R63" s="194"/>
      <c r="S63" s="194"/>
      <c r="T63" s="194"/>
      <c r="U63" s="194"/>
      <c r="V63" s="194"/>
      <c r="W63" s="194"/>
    </row>
    <row r="64" spans="2:23">
      <c r="B64" s="387"/>
      <c r="C64" s="137"/>
      <c r="D64" s="6" t="s">
        <v>44</v>
      </c>
      <c r="E64" s="94"/>
      <c r="F64" s="184">
        <f>'Ch5 expenditure v allowance'!F107</f>
        <v>97.548804371965545</v>
      </c>
      <c r="G64" s="184">
        <f>'Ch5 expenditure v allowance'!G107</f>
        <v>102.87753231754829</v>
      </c>
      <c r="H64" s="184">
        <f>'Ch5 expenditure v allowance'!H107</f>
        <v>111.06563972673881</v>
      </c>
      <c r="I64" s="184">
        <f>'Ch5 expenditure v allowance'!I107</f>
        <v>127.9190121214818</v>
      </c>
      <c r="J64" s="184">
        <f>'Ch5 expenditure v allowance'!J107</f>
        <v>133.08754534874936</v>
      </c>
      <c r="K64" s="184">
        <f>'Ch5 expenditure v allowance'!K107</f>
        <v>111.92247193729992</v>
      </c>
      <c r="L64" s="184">
        <f>'Ch5 expenditure v allowance'!L107</f>
        <v>134.51638852287493</v>
      </c>
      <c r="M64" s="184">
        <f>'Ch5 expenditure v allowance'!M107</f>
        <v>132.63915708061714</v>
      </c>
      <c r="N64" s="184">
        <f>'Ch5 expenditure v allowance'!N107</f>
        <v>127.4813668838474</v>
      </c>
      <c r="O64" s="184">
        <f>'Ch5 expenditure v allowance'!O107</f>
        <v>130.76683234121256</v>
      </c>
      <c r="P64" s="184">
        <f>'Ch5 expenditure v allowance'!P107</f>
        <v>150.74225295237716</v>
      </c>
      <c r="Q64" s="194"/>
      <c r="R64" s="194"/>
      <c r="S64" s="194"/>
      <c r="T64" s="194"/>
      <c r="U64" s="194"/>
      <c r="V64" s="194"/>
      <c r="W64" s="194"/>
    </row>
    <row r="65" spans="1:23">
      <c r="B65" s="387"/>
      <c r="C65" s="137"/>
      <c r="D65" s="6" t="s">
        <v>45</v>
      </c>
      <c r="E65" s="94"/>
      <c r="F65" s="184">
        <f>'Ch5 expenditure v allowance'!F108</f>
        <v>212.39997917628099</v>
      </c>
      <c r="G65" s="184">
        <f>'Ch5 expenditure v allowance'!G108</f>
        <v>238.56491475291293</v>
      </c>
      <c r="H65" s="184">
        <f>'Ch5 expenditure v allowance'!H108</f>
        <v>275.48756102432975</v>
      </c>
      <c r="I65" s="184">
        <f>'Ch5 expenditure v allowance'!I108</f>
        <v>303.24499782387079</v>
      </c>
      <c r="J65" s="184">
        <f>'Ch5 expenditure v allowance'!J108</f>
        <v>306.30804297419388</v>
      </c>
      <c r="K65" s="184">
        <f>'Ch5 expenditure v allowance'!K108</f>
        <v>244.18937101534385</v>
      </c>
      <c r="L65" s="184">
        <f>'Ch5 expenditure v allowance'!L108</f>
        <v>272.24533385344608</v>
      </c>
      <c r="M65" s="184">
        <f>'Ch5 expenditure v allowance'!M108</f>
        <v>298.58625618882195</v>
      </c>
      <c r="N65" s="184">
        <f>'Ch5 expenditure v allowance'!N108</f>
        <v>331.56759791468698</v>
      </c>
      <c r="O65" s="184">
        <f>'Ch5 expenditure v allowance'!O108</f>
        <v>307.22723235364117</v>
      </c>
      <c r="P65" s="184">
        <f>'Ch5 expenditure v allowance'!P108</f>
        <v>276.2929171171001</v>
      </c>
      <c r="Q65" s="194"/>
      <c r="R65" s="194"/>
      <c r="S65" s="194"/>
      <c r="T65" s="194"/>
      <c r="U65" s="194"/>
      <c r="V65" s="194"/>
      <c r="W65" s="194"/>
    </row>
    <row r="66" spans="1:23">
      <c r="A66" s="26"/>
      <c r="B66" s="387"/>
      <c r="C66" s="137"/>
      <c r="D66" s="4" t="s">
        <v>77</v>
      </c>
      <c r="E66" s="175"/>
      <c r="F66" s="185">
        <f>'Ch5 expenditure v allowance'!F109</f>
        <v>2543.2725836423983</v>
      </c>
      <c r="G66" s="185">
        <f>'Ch5 expenditure v allowance'!G109</f>
        <v>2677.9743860590156</v>
      </c>
      <c r="H66" s="185">
        <f>'Ch5 expenditure v allowance'!H109</f>
        <v>2952.1467694109356</v>
      </c>
      <c r="I66" s="185">
        <f>'Ch5 expenditure v allowance'!I109</f>
        <v>3202.9608217921405</v>
      </c>
      <c r="J66" s="185">
        <f>'Ch5 expenditure v allowance'!J109</f>
        <v>3105.7226842578079</v>
      </c>
      <c r="K66" s="185">
        <f>'Ch5 expenditure v allowance'!K109</f>
        <v>2954.9264246081602</v>
      </c>
      <c r="L66" s="185">
        <f>'Ch5 expenditure v allowance'!L109</f>
        <v>3021.582133178048</v>
      </c>
      <c r="M66" s="185">
        <f>'Ch5 expenditure v allowance'!M109</f>
        <v>3309.760470757541</v>
      </c>
      <c r="N66" s="185">
        <f>'Ch5 expenditure v allowance'!N109</f>
        <v>3605.927330631489</v>
      </c>
      <c r="O66" s="185">
        <f>'Ch5 expenditure v allowance'!O109</f>
        <v>3565.1040784184052</v>
      </c>
      <c r="P66" s="185">
        <f>'Ch5 expenditure v allowance'!P109</f>
        <v>3165.4929794621603</v>
      </c>
      <c r="Q66" s="194"/>
      <c r="R66" s="194"/>
      <c r="S66" s="194"/>
      <c r="T66" s="194"/>
      <c r="U66" s="194"/>
      <c r="V66" s="194"/>
      <c r="W66" s="194"/>
    </row>
    <row r="67" spans="1:23">
      <c r="A67" s="26"/>
      <c r="B67" s="387"/>
      <c r="C67" s="137"/>
      <c r="D67" s="4" t="s">
        <v>181</v>
      </c>
      <c r="E67" s="175"/>
      <c r="F67" s="185">
        <f>'Ch5 expenditure v allowance'!F110</f>
        <v>1890.9160387876334</v>
      </c>
      <c r="G67" s="185">
        <f>'Ch5 expenditure v allowance'!G110</f>
        <v>1914.7385330744846</v>
      </c>
      <c r="H67" s="185">
        <f>'Ch5 expenditure v allowance'!H110</f>
        <v>2145.3813836136819</v>
      </c>
      <c r="I67" s="185">
        <f>'Ch5 expenditure v allowance'!I110</f>
        <v>2332.758387997972</v>
      </c>
      <c r="J67" s="185">
        <f>'Ch5 expenditure v allowance'!J110</f>
        <v>2308.169468633816</v>
      </c>
      <c r="K67" s="185">
        <f>'Ch5 expenditure v allowance'!K110</f>
        <v>2165.4416441052545</v>
      </c>
      <c r="L67" s="185">
        <f>'Ch5 expenditure v allowance'!L110</f>
        <v>2209.6838177714776</v>
      </c>
      <c r="M67" s="185">
        <f>'Ch5 expenditure v allowance'!M110</f>
        <v>2345.3010848094737</v>
      </c>
      <c r="N67" s="185">
        <f>'Ch5 expenditure v allowance'!N110</f>
        <v>2554.5053204625947</v>
      </c>
      <c r="O67" s="185">
        <f>'Ch5 expenditure v allowance'!O110</f>
        <v>2521.8823893355479</v>
      </c>
      <c r="P67" s="185">
        <f>'Ch5 expenditure v allowance'!P110</f>
        <v>2180.3244939801602</v>
      </c>
      <c r="Q67" s="194"/>
      <c r="R67" s="194"/>
      <c r="S67" s="194"/>
      <c r="T67" s="194"/>
      <c r="U67" s="194"/>
      <c r="V67" s="194"/>
      <c r="W67" s="194"/>
    </row>
    <row r="68" spans="1:23">
      <c r="A68" s="26"/>
      <c r="B68" s="387"/>
      <c r="C68" s="12"/>
      <c r="D68" s="2"/>
      <c r="E68" s="2"/>
      <c r="F68" s="2"/>
      <c r="G68" s="2"/>
      <c r="H68" s="2"/>
      <c r="I68" s="2"/>
      <c r="J68" s="2"/>
      <c r="K68" s="2"/>
      <c r="L68" s="2"/>
    </row>
    <row r="69" spans="1:23">
      <c r="A69" s="26"/>
      <c r="B69" s="387"/>
      <c r="C69" s="12"/>
      <c r="D69" s="2"/>
      <c r="E69" s="2"/>
      <c r="F69" s="2"/>
      <c r="G69" s="2"/>
      <c r="H69" s="2"/>
      <c r="I69" s="2"/>
      <c r="J69" s="2"/>
      <c r="K69" s="2"/>
      <c r="L69" s="2"/>
    </row>
    <row r="70" spans="1:23">
      <c r="A70" s="26"/>
      <c r="B70" s="387"/>
      <c r="C70" s="12"/>
      <c r="D70" s="237" t="s">
        <v>443</v>
      </c>
      <c r="E70" s="2"/>
      <c r="F70" s="2"/>
      <c r="G70" s="2"/>
      <c r="H70" s="2"/>
      <c r="I70" s="2"/>
      <c r="J70" s="2"/>
      <c r="K70" s="2"/>
      <c r="L70" s="2"/>
    </row>
    <row r="71" spans="1:23">
      <c r="A71" s="26"/>
      <c r="B71" s="387"/>
      <c r="C71" s="12"/>
      <c r="D71" s="227"/>
      <c r="E71" s="228" t="str">
        <f>'[9]Totex Table'!F29</f>
        <v>ENWL</v>
      </c>
      <c r="F71" s="393" t="str">
        <f>'[9]Totex Table'!G29</f>
        <v>NPg</v>
      </c>
      <c r="G71" s="393">
        <f>'[9]Totex Table'!H29</f>
        <v>0</v>
      </c>
      <c r="H71" s="393" t="str">
        <f>'[9]Totex Table'!I29</f>
        <v>WPD</v>
      </c>
      <c r="I71" s="393">
        <f>'[9]Totex Table'!J29</f>
        <v>0</v>
      </c>
      <c r="J71" s="393">
        <f>'[9]Totex Table'!K29</f>
        <v>0</v>
      </c>
      <c r="K71" s="393">
        <f>'[9]Totex Table'!L29</f>
        <v>0</v>
      </c>
      <c r="L71" s="2"/>
    </row>
    <row r="72" spans="1:23">
      <c r="A72" s="26"/>
      <c r="B72" s="387"/>
      <c r="C72" s="12"/>
      <c r="D72" s="229"/>
      <c r="E72" s="230" t="str">
        <f>'[9]Totex Table'!F30</f>
        <v>ENWL</v>
      </c>
      <c r="F72" s="230" t="str">
        <f>'[9]Totex Table'!G30</f>
        <v>NPgN</v>
      </c>
      <c r="G72" s="230" t="str">
        <f>'[9]Totex Table'!H30</f>
        <v>NPgY</v>
      </c>
      <c r="H72" s="230" t="str">
        <f>'[9]Totex Table'!I30</f>
        <v>WMID</v>
      </c>
      <c r="I72" s="230" t="str">
        <f>'[9]Totex Table'!J30</f>
        <v>EMID</v>
      </c>
      <c r="J72" s="230" t="str">
        <f>'[9]Totex Table'!K30</f>
        <v>SWALES</v>
      </c>
      <c r="K72" s="230" t="str">
        <f>'[9]Totex Table'!L30</f>
        <v>SWEST</v>
      </c>
      <c r="L72" s="2"/>
    </row>
    <row r="73" spans="1:23">
      <c r="A73" s="26"/>
      <c r="B73" s="387"/>
      <c r="C73" s="12"/>
      <c r="D73" s="227" t="str">
        <f>'[9]Totex Table'!E31</f>
        <v>Allowed Totex</v>
      </c>
      <c r="E73" s="231">
        <f>'[9]Totex Table'!F31</f>
        <v>250.51806771287491</v>
      </c>
      <c r="F73" s="231">
        <f>'[9]Totex Table'!G31</f>
        <v>194.16409813696509</v>
      </c>
      <c r="G73" s="231">
        <f>'[9]Totex Table'!H31</f>
        <v>255.54684317035668</v>
      </c>
      <c r="H73" s="231">
        <f>'[9]Totex Table'!I31</f>
        <v>276.15247913468835</v>
      </c>
      <c r="I73" s="231">
        <f>'[9]Totex Table'!J31</f>
        <v>301.84965309174589</v>
      </c>
      <c r="J73" s="231">
        <f>'[9]Totex Table'!K31</f>
        <v>155.78457093662715</v>
      </c>
      <c r="K73" s="231">
        <f>'[9]Totex Table'!L31</f>
        <v>227.61887152243267</v>
      </c>
      <c r="L73" s="2"/>
    </row>
    <row r="74" spans="1:23">
      <c r="A74" s="26"/>
      <c r="B74" s="387"/>
      <c r="C74" s="12"/>
      <c r="D74" s="227" t="str">
        <f>'[9]Totex Table'!E32</f>
        <v>Actual Totex</v>
      </c>
      <c r="E74" s="184">
        <f>'[9]Totex Table'!F32</f>
        <v>244.24690358490216</v>
      </c>
      <c r="F74" s="184">
        <f>'[9]Totex Table'!G32</f>
        <v>187.58269079382353</v>
      </c>
      <c r="G74" s="184">
        <f>'[9]Totex Table'!H32</f>
        <v>247.94625562878957</v>
      </c>
      <c r="H74" s="184">
        <f>'[9]Totex Table'!I32</f>
        <v>311.78615757000006</v>
      </c>
      <c r="I74" s="184">
        <f>'[9]Totex Table'!J32</f>
        <v>307.90075266999997</v>
      </c>
      <c r="J74" s="184">
        <f>'[9]Totex Table'!K32</f>
        <v>142.34195350000005</v>
      </c>
      <c r="K74" s="184">
        <f>'[9]Totex Table'!L32</f>
        <v>223.139621742</v>
      </c>
      <c r="L74" s="2"/>
    </row>
    <row r="75" spans="1:23">
      <c r="A75" s="26"/>
      <c r="B75" s="387"/>
      <c r="C75" s="12"/>
      <c r="D75" s="227" t="str">
        <f>'[9]Totex Table'!E33</f>
        <v>Overspend (underspend)</v>
      </c>
      <c r="E75" s="232">
        <f>'[9]Totex Table'!F33</f>
        <v>-6.2711641279727415</v>
      </c>
      <c r="F75" s="232">
        <f>'[9]Totex Table'!G33</f>
        <v>-6.581407343141561</v>
      </c>
      <c r="G75" s="232">
        <f>'[9]Totex Table'!H33</f>
        <v>-7.6005875415670969</v>
      </c>
      <c r="H75" s="232">
        <f>'[9]Totex Table'!I33</f>
        <v>35.633678435311666</v>
      </c>
      <c r="I75" s="232">
        <f>'[9]Totex Table'!J33</f>
        <v>6.0510995782541146</v>
      </c>
      <c r="J75" s="232">
        <f>'[9]Totex Table'!K33</f>
        <v>-13.442617436627097</v>
      </c>
      <c r="K75" s="232">
        <f>'[9]Totex Table'!L33</f>
        <v>-4.4792497804326601</v>
      </c>
      <c r="L75" s="2"/>
    </row>
    <row r="76" spans="1:23">
      <c r="A76" s="26"/>
      <c r="B76" s="387"/>
      <c r="C76" s="12"/>
      <c r="D76" s="227" t="str">
        <f>'[9]Totex Table'!E34</f>
        <v>Sharing Factor</v>
      </c>
      <c r="E76" s="233">
        <f>'[9]Totex Table'!F34</f>
        <v>0.41885333813524717</v>
      </c>
      <c r="F76" s="233">
        <f>'[9]Totex Table'!G34</f>
        <v>0.44156296542217133</v>
      </c>
      <c r="G76" s="233">
        <f>'[9]Totex Table'!H34</f>
        <v>0.44156296542217133</v>
      </c>
      <c r="H76" s="233">
        <f>'[9]Totex Table'!I34</f>
        <v>0.30000000000000004</v>
      </c>
      <c r="I76" s="233">
        <f>'[9]Totex Table'!J34</f>
        <v>0.30000000000000004</v>
      </c>
      <c r="J76" s="233">
        <f>'[9]Totex Table'!K34</f>
        <v>0.30000000000000004</v>
      </c>
      <c r="K76" s="233">
        <f>'[9]Totex Table'!L34</f>
        <v>0.30000000000000004</v>
      </c>
      <c r="L76" s="2"/>
    </row>
    <row r="77" spans="1:23">
      <c r="A77" s="26"/>
      <c r="B77" s="387"/>
      <c r="C77" s="12"/>
      <c r="D77" s="227" t="str">
        <f>'[9]Totex Table'!E35</f>
        <v>Allowed Totex after sharing</v>
      </c>
      <c r="E77" s="231">
        <f>'[9]Totex Table'!F35</f>
        <v>247.89136968387953</v>
      </c>
      <c r="F77" s="231">
        <f>'[9]Totex Table'!G35</f>
        <v>191.25799239387626</v>
      </c>
      <c r="G77" s="231">
        <f>'[9]Totex Table'!H35</f>
        <v>252.19070519655151</v>
      </c>
      <c r="H77" s="231">
        <f>'[9]Totex Table'!I35</f>
        <v>286.8425826652819</v>
      </c>
      <c r="I77" s="231">
        <f>'[9]Totex Table'!J35</f>
        <v>303.66498296522212</v>
      </c>
      <c r="J77" s="231">
        <f>'[9]Totex Table'!K35</f>
        <v>151.75178570563901</v>
      </c>
      <c r="K77" s="231">
        <f>'[9]Totex Table'!L35</f>
        <v>226.27509658830286</v>
      </c>
      <c r="L77" s="2"/>
    </row>
    <row r="78" spans="1:23">
      <c r="A78" s="26"/>
      <c r="B78" s="387"/>
      <c r="C78" s="12"/>
      <c r="D78" s="2"/>
      <c r="E78" s="2"/>
      <c r="F78" s="2"/>
      <c r="G78" s="2"/>
      <c r="H78" s="2"/>
      <c r="I78" s="2"/>
      <c r="J78" s="2"/>
      <c r="K78" s="2"/>
      <c r="L78" s="2"/>
    </row>
    <row r="79" spans="1:23">
      <c r="A79" s="26"/>
      <c r="B79" s="387"/>
      <c r="C79" s="12"/>
      <c r="D79" s="2"/>
      <c r="E79" s="234"/>
      <c r="F79" s="234"/>
      <c r="G79" s="234"/>
      <c r="H79" s="234"/>
      <c r="I79" s="234"/>
      <c r="J79" s="234"/>
      <c r="K79" s="234"/>
      <c r="L79" s="2"/>
    </row>
    <row r="80" spans="1:23">
      <c r="A80" s="26"/>
      <c r="B80" s="387"/>
      <c r="C80" s="12"/>
      <c r="D80" s="227"/>
      <c r="E80" s="393" t="str">
        <f>'[9]Totex Table'!F38</f>
        <v>UKPN</v>
      </c>
      <c r="F80" s="393">
        <f>'[9]Totex Table'!G38</f>
        <v>0</v>
      </c>
      <c r="G80" s="393">
        <f>'[9]Totex Table'!H38</f>
        <v>0</v>
      </c>
      <c r="H80" s="393" t="str">
        <f>'[9]Totex Table'!I38</f>
        <v>SPEN</v>
      </c>
      <c r="I80" s="393">
        <f>'[9]Totex Table'!J38</f>
        <v>0</v>
      </c>
      <c r="J80" s="393" t="str">
        <f>'[9]Totex Table'!K38</f>
        <v>SSEPD</v>
      </c>
      <c r="K80" s="393">
        <f>'[9]Totex Table'!L38</f>
        <v>0</v>
      </c>
      <c r="L80" s="2"/>
    </row>
    <row r="81" spans="1:15">
      <c r="A81" s="26"/>
      <c r="B81" s="387"/>
      <c r="C81" s="12"/>
      <c r="D81" s="229"/>
      <c r="E81" s="230" t="str">
        <f>'[9]Totex Table'!F39</f>
        <v>LPN</v>
      </c>
      <c r="F81" s="230" t="str">
        <f>'[9]Totex Table'!G39</f>
        <v>SPN</v>
      </c>
      <c r="G81" s="230" t="str">
        <f>'[9]Totex Table'!H39</f>
        <v>EPN</v>
      </c>
      <c r="H81" s="230" t="str">
        <f>'[9]Totex Table'!I39</f>
        <v>SPD</v>
      </c>
      <c r="I81" s="230" t="str">
        <f>'[9]Totex Table'!J39</f>
        <v>SPMW</v>
      </c>
      <c r="J81" s="230" t="str">
        <f>'[9]Totex Table'!K39</f>
        <v>SSEH</v>
      </c>
      <c r="K81" s="230" t="str">
        <f>'[9]Totex Table'!L39</f>
        <v>SSES</v>
      </c>
      <c r="L81" s="2"/>
    </row>
    <row r="82" spans="1:15">
      <c r="A82" s="26"/>
      <c r="B82" s="387"/>
      <c r="C82" s="12"/>
      <c r="D82" s="227" t="str">
        <f>'[9]Totex Table'!E40</f>
        <v>Allowed Totex</v>
      </c>
      <c r="E82" s="231">
        <f>'[9]Totex Table'!F40</f>
        <v>262.10101046678142</v>
      </c>
      <c r="F82" s="231">
        <f>'[9]Totex Table'!G40</f>
        <v>236.3396306874391</v>
      </c>
      <c r="G82" s="231">
        <f>'[9]Totex Table'!H40</f>
        <v>352.95053638003617</v>
      </c>
      <c r="H82" s="231">
        <f>'[9]Totex Table'!I40</f>
        <v>217.44923447319579</v>
      </c>
      <c r="I82" s="231">
        <f>'[9]Totex Table'!J40</f>
        <v>249.29334477909211</v>
      </c>
      <c r="J82" s="231">
        <f>'[9]Totex Table'!K40</f>
        <v>169.99185209179919</v>
      </c>
      <c r="K82" s="231">
        <f>'[9]Totex Table'!L40</f>
        <v>324.81057388452155</v>
      </c>
      <c r="L82" s="2"/>
    </row>
    <row r="83" spans="1:15">
      <c r="A83" s="26"/>
      <c r="B83" s="387"/>
      <c r="C83" s="12"/>
      <c r="D83" s="227" t="str">
        <f>'[9]Totex Table'!E41</f>
        <v>Actual Totex</v>
      </c>
      <c r="E83" s="184">
        <f>'[9]Totex Table'!F41</f>
        <v>189.0514959355713</v>
      </c>
      <c r="F83" s="184">
        <f>'[9]Totex Table'!G41</f>
        <v>172.97239217491892</v>
      </c>
      <c r="G83" s="184">
        <f>'[9]Totex Table'!H41</f>
        <v>280.86781134050881</v>
      </c>
      <c r="H83" s="184">
        <f>'[9]Totex Table'!I41</f>
        <v>191.78854429598954</v>
      </c>
      <c r="I83" s="184">
        <f>'[9]Totex Table'!J41</f>
        <v>238.83323015617924</v>
      </c>
      <c r="J83" s="184">
        <f>'[9]Totex Table'!K41</f>
        <v>150.74225295237716</v>
      </c>
      <c r="K83" s="184">
        <f>'[9]Totex Table'!L41</f>
        <v>276.2929171171001</v>
      </c>
      <c r="L83" s="2"/>
    </row>
    <row r="84" spans="1:15">
      <c r="A84" s="26"/>
      <c r="B84" s="387"/>
      <c r="C84" s="12"/>
      <c r="D84" s="227" t="str">
        <f>'[9]Totex Table'!E42</f>
        <v>Overspend (underspend)</v>
      </c>
      <c r="E84" s="232">
        <f>'[9]Totex Table'!F42</f>
        <v>-73.049514531210122</v>
      </c>
      <c r="F84" s="232">
        <f>'[9]Totex Table'!G42</f>
        <v>-63.367238512520181</v>
      </c>
      <c r="G84" s="232">
        <f>'[9]Totex Table'!H42</f>
        <v>-72.082725039527332</v>
      </c>
      <c r="H84" s="232">
        <f>'[9]Totex Table'!I42</f>
        <v>-25.660690177206249</v>
      </c>
      <c r="I84" s="232">
        <f>'[9]Totex Table'!J42</f>
        <v>-10.46011462291286</v>
      </c>
      <c r="J84" s="232">
        <f>'[9]Totex Table'!K42</f>
        <v>-19.249599139422045</v>
      </c>
      <c r="K84" s="232">
        <f>'[9]Totex Table'!L42</f>
        <v>-48.51765676742145</v>
      </c>
      <c r="L84" s="2"/>
    </row>
    <row r="85" spans="1:15">
      <c r="A85" s="26"/>
      <c r="B85" s="387"/>
      <c r="C85" s="12"/>
      <c r="D85" s="227" t="str">
        <f>'[9]Totex Table'!E43</f>
        <v>Sharing Factor</v>
      </c>
      <c r="E85" s="233">
        <f>'[9]Totex Table'!F43</f>
        <v>0.46715814280495838</v>
      </c>
      <c r="F85" s="233">
        <f>'[9]Totex Table'!G43</f>
        <v>0.46715814280495838</v>
      </c>
      <c r="G85" s="233">
        <f>'[9]Totex Table'!H43</f>
        <v>0.46715814280495838</v>
      </c>
      <c r="H85" s="233">
        <f>'[9]Totex Table'!I43</f>
        <v>0.46495425442504223</v>
      </c>
      <c r="I85" s="233">
        <f>'[9]Totex Table'!J43</f>
        <v>0.46495425442504223</v>
      </c>
      <c r="J85" s="233">
        <f>'[9]Totex Table'!K43</f>
        <v>0.43528624728785537</v>
      </c>
      <c r="K85" s="233">
        <f>'[9]Totex Table'!L43</f>
        <v>0.43528624728785537</v>
      </c>
      <c r="L85" s="2"/>
    </row>
    <row r="86" spans="1:15">
      <c r="A86" s="26"/>
      <c r="B86" s="387"/>
      <c r="C86" s="12"/>
      <c r="D86" s="227" t="str">
        <f>'[9]Totex Table'!E44</f>
        <v>Allowed Totex after sharing</v>
      </c>
      <c r="E86" s="231">
        <f>'[9]Totex Table'!F44</f>
        <v>227.97533492557744</v>
      </c>
      <c r="F86" s="231">
        <f>'[9]Totex Table'!G44</f>
        <v>206.73710922925136</v>
      </c>
      <c r="G86" s="231">
        <f>'[9]Totex Table'!H44</f>
        <v>319.27650442225013</v>
      </c>
      <c r="H86" s="231">
        <f>'[9]Totex Table'!I44</f>
        <v>205.51818740382083</v>
      </c>
      <c r="I86" s="231">
        <f>'[9]Totex Table'!J44</f>
        <v>244.42986998339518</v>
      </c>
      <c r="J86" s="231">
        <f>'[9]Totex Table'!K44</f>
        <v>161.61276632060463</v>
      </c>
      <c r="K86" s="231">
        <f>'[9]Totex Table'!L44</f>
        <v>303.69150514303044</v>
      </c>
      <c r="L86" s="2"/>
    </row>
    <row r="87" spans="1:15">
      <c r="A87" s="26"/>
      <c r="B87" s="387"/>
      <c r="C87" s="12"/>
      <c r="D87" s="2"/>
      <c r="E87" s="2"/>
      <c r="F87" s="2"/>
      <c r="G87" s="2"/>
      <c r="H87" s="2"/>
      <c r="I87" s="2"/>
      <c r="J87" s="2"/>
      <c r="K87" s="2"/>
      <c r="L87" s="2"/>
    </row>
    <row r="88" spans="1:15">
      <c r="A88" s="26"/>
      <c r="B88" s="387"/>
      <c r="C88" s="138"/>
      <c r="D88" s="24"/>
      <c r="E88" s="25"/>
      <c r="F88" s="143"/>
      <c r="G88" s="25"/>
      <c r="H88" s="20"/>
      <c r="I88" s="2"/>
      <c r="J88" s="2"/>
      <c r="K88" s="2"/>
      <c r="L88" s="2"/>
    </row>
    <row r="89" spans="1:15">
      <c r="A89" s="26"/>
      <c r="B89" s="387"/>
      <c r="C89" s="138"/>
      <c r="D89" s="239" t="s">
        <v>444</v>
      </c>
      <c r="E89" s="237"/>
      <c r="F89" s="8"/>
      <c r="G89" s="21"/>
      <c r="H89" s="8"/>
      <c r="I89" s="8"/>
      <c r="J89" s="21"/>
      <c r="K89" s="8"/>
      <c r="L89" s="8"/>
      <c r="N89" s="240" t="s">
        <v>445</v>
      </c>
      <c r="O89" s="26"/>
    </row>
    <row r="90" spans="1:15">
      <c r="A90" s="26"/>
      <c r="B90" s="387"/>
      <c r="C90" s="138"/>
      <c r="D90" s="26"/>
      <c r="E90" s="391" t="s">
        <v>362</v>
      </c>
      <c r="F90" s="391"/>
      <c r="G90" s="391"/>
      <c r="H90" s="391"/>
      <c r="I90" s="391" t="s">
        <v>364</v>
      </c>
      <c r="J90" s="391"/>
      <c r="K90" s="391"/>
      <c r="L90" s="391"/>
    </row>
    <row r="91" spans="1:15">
      <c r="A91" s="26"/>
      <c r="B91" s="387"/>
      <c r="C91" s="138"/>
      <c r="D91" s="30"/>
      <c r="E91" s="215" t="s">
        <v>69</v>
      </c>
      <c r="F91" s="215" t="s">
        <v>194</v>
      </c>
      <c r="G91" s="215" t="s">
        <v>219</v>
      </c>
      <c r="H91" s="215"/>
      <c r="I91" s="215" t="s">
        <v>69</v>
      </c>
      <c r="J91" s="215" t="s">
        <v>363</v>
      </c>
      <c r="K91" s="215" t="s">
        <v>219</v>
      </c>
      <c r="L91" s="215"/>
    </row>
    <row r="92" spans="1:15">
      <c r="A92" s="26"/>
      <c r="B92" s="387"/>
      <c r="C92" s="138"/>
      <c r="D92" s="26"/>
      <c r="E92" s="215"/>
      <c r="F92" s="215"/>
      <c r="G92" s="215" t="s">
        <v>220</v>
      </c>
      <c r="H92" s="215" t="s">
        <v>221</v>
      </c>
      <c r="I92" s="215"/>
      <c r="J92" s="215"/>
      <c r="K92" s="215" t="s">
        <v>220</v>
      </c>
      <c r="L92" s="215" t="s">
        <v>221</v>
      </c>
    </row>
    <row r="93" spans="1:15">
      <c r="A93" s="26"/>
      <c r="B93" s="387"/>
      <c r="C93" s="138"/>
      <c r="D93" s="29" t="s">
        <v>27</v>
      </c>
      <c r="E93" s="181">
        <f t="shared" ref="E93:E107" si="0">P8</f>
        <v>250.51806771287494</v>
      </c>
      <c r="F93" s="111">
        <f t="shared" ref="F93:F107" si="1">P52</f>
        <v>244.24690358490216</v>
      </c>
      <c r="G93" s="55">
        <f>F93-E93</f>
        <v>-6.2711641279727814</v>
      </c>
      <c r="H93" s="337">
        <f>G93/E93</f>
        <v>-2.503278180781883E-2</v>
      </c>
      <c r="I93" s="181">
        <f t="shared" ref="I93:I107" si="2">SUM(P8:W8)</f>
        <v>1923.6669908261301</v>
      </c>
      <c r="J93" s="204">
        <f t="shared" ref="J93:J107" si="3">SUM(P52,Q30:W30)</f>
        <v>1872.1308539926449</v>
      </c>
      <c r="K93" s="199">
        <f>J93-I93</f>
        <v>-51.536136833485216</v>
      </c>
      <c r="L93" s="200">
        <f>K93/I93</f>
        <v>-2.6790570862450947E-2</v>
      </c>
    </row>
    <row r="94" spans="1:15">
      <c r="A94" s="26"/>
      <c r="B94" s="387"/>
      <c r="C94" s="138"/>
      <c r="D94" s="29" t="s">
        <v>75</v>
      </c>
      <c r="E94" s="181">
        <f t="shared" si="0"/>
        <v>194.16409813696509</v>
      </c>
      <c r="F94" s="111">
        <f t="shared" si="1"/>
        <v>187.58269079382353</v>
      </c>
      <c r="G94" s="55">
        <f t="shared" ref="G94:G107" si="4">F94-E94</f>
        <v>-6.5814073431415636</v>
      </c>
      <c r="H94" s="337">
        <f t="shared" ref="H94:H107" si="5">G94/E94</f>
        <v>-3.3896108530316348E-2</v>
      </c>
      <c r="I94" s="181">
        <f t="shared" si="2"/>
        <v>1356.8414861667623</v>
      </c>
      <c r="J94" s="204">
        <f t="shared" si="3"/>
        <v>1370.0209423482434</v>
      </c>
      <c r="K94" s="199">
        <f t="shared" ref="K94:K107" si="6">J94-I94</f>
        <v>13.1794561814811</v>
      </c>
      <c r="L94" s="200">
        <f t="shared" ref="L94:L107" si="7">K94/I94</f>
        <v>9.7133352096379546E-3</v>
      </c>
    </row>
    <row r="95" spans="1:15">
      <c r="A95" s="26"/>
      <c r="B95" s="387"/>
      <c r="C95" s="138"/>
      <c r="D95" s="29" t="s">
        <v>76</v>
      </c>
      <c r="E95" s="181">
        <f t="shared" si="0"/>
        <v>255.54684317035668</v>
      </c>
      <c r="F95" s="111">
        <f t="shared" si="1"/>
        <v>247.94625562878957</v>
      </c>
      <c r="G95" s="55">
        <f t="shared" si="4"/>
        <v>-7.6005875415671085</v>
      </c>
      <c r="H95" s="337">
        <f t="shared" si="5"/>
        <v>-2.9742443488140782E-2</v>
      </c>
      <c r="I95" s="181">
        <f t="shared" si="2"/>
        <v>1813.5325518343182</v>
      </c>
      <c r="J95" s="204">
        <f t="shared" si="3"/>
        <v>1828.4663666664096</v>
      </c>
      <c r="K95" s="199">
        <f t="shared" si="6"/>
        <v>14.933814832091457</v>
      </c>
      <c r="L95" s="200">
        <f t="shared" si="7"/>
        <v>8.2346549649668435E-3</v>
      </c>
      <c r="M95" s="11"/>
    </row>
    <row r="96" spans="1:15">
      <c r="A96" s="26"/>
      <c r="B96" s="387"/>
      <c r="C96" s="303"/>
      <c r="D96" s="29" t="s">
        <v>35</v>
      </c>
      <c r="E96" s="181">
        <f t="shared" si="0"/>
        <v>276.15247913468841</v>
      </c>
      <c r="F96" s="111">
        <f t="shared" si="1"/>
        <v>311.78615757000006</v>
      </c>
      <c r="G96" s="55">
        <f t="shared" si="4"/>
        <v>35.633678435311651</v>
      </c>
      <c r="H96" s="337">
        <f t="shared" si="5"/>
        <v>0.12903624311817952</v>
      </c>
      <c r="I96" s="181">
        <f t="shared" si="2"/>
        <v>2233.1162389325218</v>
      </c>
      <c r="J96" s="204">
        <f t="shared" si="3"/>
        <v>2417.0253117084549</v>
      </c>
      <c r="K96" s="199">
        <f t="shared" si="6"/>
        <v>183.90907277593305</v>
      </c>
      <c r="L96" s="200">
        <f t="shared" si="7"/>
        <v>8.2355351490276923E-2</v>
      </c>
      <c r="M96" s="11"/>
    </row>
    <row r="97" spans="1:21">
      <c r="A97" s="26"/>
      <c r="B97" s="387"/>
      <c r="C97" s="304"/>
      <c r="D97" s="29" t="s">
        <v>36</v>
      </c>
      <c r="E97" s="181">
        <f t="shared" si="0"/>
        <v>301.84965309174589</v>
      </c>
      <c r="F97" s="111">
        <f t="shared" si="1"/>
        <v>307.90075266999997</v>
      </c>
      <c r="G97" s="55">
        <f t="shared" si="4"/>
        <v>6.0510995782540817</v>
      </c>
      <c r="H97" s="337">
        <f t="shared" si="5"/>
        <v>2.0046733584997284E-2</v>
      </c>
      <c r="I97" s="181">
        <f t="shared" si="2"/>
        <v>2237.8191638900598</v>
      </c>
      <c r="J97" s="204">
        <f t="shared" si="3"/>
        <v>2362.3445524082599</v>
      </c>
      <c r="K97" s="199">
        <f t="shared" si="6"/>
        <v>124.52538851820009</v>
      </c>
      <c r="L97" s="200">
        <f t="shared" si="7"/>
        <v>5.564586742645207E-2</v>
      </c>
      <c r="M97" s="11"/>
    </row>
    <row r="98" spans="1:21">
      <c r="A98" s="26"/>
      <c r="B98" s="387"/>
      <c r="C98" s="138"/>
      <c r="D98" s="29" t="s">
        <v>37</v>
      </c>
      <c r="E98" s="181">
        <f t="shared" si="0"/>
        <v>155.78457093662718</v>
      </c>
      <c r="F98" s="111">
        <f t="shared" si="1"/>
        <v>142.34195350000002</v>
      </c>
      <c r="G98" s="55">
        <f t="shared" si="4"/>
        <v>-13.44261743662716</v>
      </c>
      <c r="H98" s="337">
        <f t="shared" si="5"/>
        <v>-8.6289786952621822E-2</v>
      </c>
      <c r="I98" s="181">
        <f t="shared" si="2"/>
        <v>1190.6730201502869</v>
      </c>
      <c r="J98" s="204">
        <f t="shared" si="3"/>
        <v>1215.9994082392304</v>
      </c>
      <c r="K98" s="199">
        <f t="shared" si="6"/>
        <v>25.326388088943531</v>
      </c>
      <c r="L98" s="200">
        <f t="shared" si="7"/>
        <v>2.1270649170959489E-2</v>
      </c>
      <c r="M98" s="11"/>
    </row>
    <row r="99" spans="1:21">
      <c r="A99" s="26"/>
      <c r="B99" s="387"/>
      <c r="C99" s="138"/>
      <c r="D99" s="29" t="s">
        <v>38</v>
      </c>
      <c r="E99" s="181">
        <f t="shared" si="0"/>
        <v>227.6188715224327</v>
      </c>
      <c r="F99" s="111">
        <f t="shared" si="1"/>
        <v>223.139621742</v>
      </c>
      <c r="G99" s="55">
        <f t="shared" si="4"/>
        <v>-4.4792497804326956</v>
      </c>
      <c r="H99" s="337">
        <f t="shared" si="5"/>
        <v>-1.9678727648868292E-2</v>
      </c>
      <c r="I99" s="181">
        <f t="shared" si="2"/>
        <v>1817.5093599901534</v>
      </c>
      <c r="J99" s="204">
        <f t="shared" si="3"/>
        <v>1907.006963096879</v>
      </c>
      <c r="K99" s="199">
        <f t="shared" si="6"/>
        <v>89.497603106725592</v>
      </c>
      <c r="L99" s="200">
        <f t="shared" si="7"/>
        <v>4.9241893921916559E-2</v>
      </c>
      <c r="M99" s="11"/>
    </row>
    <row r="100" spans="1:21">
      <c r="A100" s="26"/>
      <c r="B100" s="387"/>
      <c r="C100" s="304"/>
      <c r="D100" s="29" t="s">
        <v>39</v>
      </c>
      <c r="E100" s="181">
        <f t="shared" si="0"/>
        <v>262.10101046678136</v>
      </c>
      <c r="F100" s="111">
        <f t="shared" si="1"/>
        <v>189.0514959355713</v>
      </c>
      <c r="G100" s="55">
        <f t="shared" si="4"/>
        <v>-73.049514531210065</v>
      </c>
      <c r="H100" s="337">
        <f t="shared" si="5"/>
        <v>-0.2787074891512803</v>
      </c>
      <c r="I100" s="181">
        <f t="shared" si="2"/>
        <v>1876.8934823103441</v>
      </c>
      <c r="J100" s="204">
        <f t="shared" si="3"/>
        <v>1614.5869642727716</v>
      </c>
      <c r="K100" s="199">
        <f t="shared" si="6"/>
        <v>-262.30651803757246</v>
      </c>
      <c r="L100" s="200">
        <f t="shared" si="7"/>
        <v>-0.13975567633954844</v>
      </c>
      <c r="M100" s="11"/>
    </row>
    <row r="101" spans="1:21">
      <c r="A101" s="26"/>
      <c r="B101" s="387"/>
      <c r="C101" s="12"/>
      <c r="D101" s="29" t="s">
        <v>40</v>
      </c>
      <c r="E101" s="181">
        <f t="shared" si="0"/>
        <v>236.33963068743907</v>
      </c>
      <c r="F101" s="111">
        <f t="shared" si="1"/>
        <v>172.97239217491892</v>
      </c>
      <c r="G101" s="55">
        <f t="shared" si="4"/>
        <v>-63.367238512520146</v>
      </c>
      <c r="H101" s="337">
        <f t="shared" si="5"/>
        <v>-0.26811939380714273</v>
      </c>
      <c r="I101" s="181">
        <f t="shared" si="2"/>
        <v>1825.907382828015</v>
      </c>
      <c r="J101" s="204">
        <f t="shared" si="3"/>
        <v>1543.0979315705476</v>
      </c>
      <c r="K101" s="199">
        <f t="shared" si="6"/>
        <v>-282.80945125746734</v>
      </c>
      <c r="L101" s="200">
        <f t="shared" si="7"/>
        <v>-0.15488707363647569</v>
      </c>
      <c r="M101" s="11"/>
      <c r="P101" s="8"/>
      <c r="Q101" s="8"/>
      <c r="R101" s="11"/>
      <c r="S101" s="8"/>
      <c r="T101" s="8"/>
      <c r="U101" s="11"/>
    </row>
    <row r="102" spans="1:21">
      <c r="A102" s="26"/>
      <c r="B102" s="387"/>
      <c r="C102" s="305"/>
      <c r="D102" s="29" t="s">
        <v>41</v>
      </c>
      <c r="E102" s="181">
        <f t="shared" si="0"/>
        <v>352.95053638003623</v>
      </c>
      <c r="F102" s="111">
        <f t="shared" si="1"/>
        <v>280.86781134050881</v>
      </c>
      <c r="G102" s="55">
        <f t="shared" si="4"/>
        <v>-72.082725039527418</v>
      </c>
      <c r="H102" s="337">
        <f t="shared" si="5"/>
        <v>-0.20422897151206765</v>
      </c>
      <c r="I102" s="181">
        <f t="shared" si="2"/>
        <v>2689.8459664717093</v>
      </c>
      <c r="J102" s="204">
        <f t="shared" si="3"/>
        <v>2305.805609929103</v>
      </c>
      <c r="K102" s="199">
        <f t="shared" si="6"/>
        <v>-384.04035654260633</v>
      </c>
      <c r="L102" s="200">
        <f t="shared" si="7"/>
        <v>-0.14277410726472003</v>
      </c>
      <c r="M102" s="11"/>
    </row>
    <row r="103" spans="1:21">
      <c r="A103" s="26"/>
      <c r="B103" s="387"/>
      <c r="C103" s="12"/>
      <c r="D103" s="29" t="s">
        <v>42</v>
      </c>
      <c r="E103" s="181">
        <f t="shared" si="0"/>
        <v>217.44923447319573</v>
      </c>
      <c r="F103" s="111">
        <f t="shared" si="1"/>
        <v>191.78854429598954</v>
      </c>
      <c r="G103" s="55">
        <f t="shared" si="4"/>
        <v>-25.660690177206192</v>
      </c>
      <c r="H103" s="337">
        <f t="shared" si="5"/>
        <v>-0.11800772828367581</v>
      </c>
      <c r="I103" s="181">
        <f t="shared" si="2"/>
        <v>1604.5552156519659</v>
      </c>
      <c r="J103" s="204">
        <f t="shared" si="3"/>
        <v>1602.6583858814911</v>
      </c>
      <c r="K103" s="199">
        <f t="shared" si="6"/>
        <v>-1.8968297704748238</v>
      </c>
      <c r="L103" s="200">
        <f t="shared" si="7"/>
        <v>-1.1821530053760727E-3</v>
      </c>
      <c r="M103" s="306"/>
    </row>
    <row r="104" spans="1:21">
      <c r="A104" s="26"/>
      <c r="B104" s="387"/>
      <c r="C104" s="12"/>
      <c r="D104" s="29" t="s">
        <v>43</v>
      </c>
      <c r="E104" s="181">
        <f t="shared" si="0"/>
        <v>249.29334477909211</v>
      </c>
      <c r="F104" s="111">
        <f t="shared" si="1"/>
        <v>238.83323015617924</v>
      </c>
      <c r="G104" s="55">
        <f t="shared" si="4"/>
        <v>-10.460114622912869</v>
      </c>
      <c r="H104" s="337">
        <f t="shared" si="5"/>
        <v>-4.1959060849305688E-2</v>
      </c>
      <c r="I104" s="181">
        <f t="shared" si="2"/>
        <v>1765.6335630666488</v>
      </c>
      <c r="J104" s="204">
        <f t="shared" si="3"/>
        <v>1755.2769044151812</v>
      </c>
      <c r="K104" s="199">
        <f t="shared" si="6"/>
        <v>-10.356658651467569</v>
      </c>
      <c r="L104" s="200">
        <f t="shared" si="7"/>
        <v>-5.865689726400284E-3</v>
      </c>
    </row>
    <row r="105" spans="1:21">
      <c r="A105" s="26"/>
      <c r="B105" s="387"/>
      <c r="C105" s="12"/>
      <c r="D105" s="29" t="s">
        <v>44</v>
      </c>
      <c r="E105" s="181">
        <f t="shared" si="0"/>
        <v>169.99185209179922</v>
      </c>
      <c r="F105" s="111">
        <f t="shared" si="1"/>
        <v>150.74225295237716</v>
      </c>
      <c r="G105" s="55">
        <f t="shared" si="4"/>
        <v>-19.24959913942206</v>
      </c>
      <c r="H105" s="337">
        <f t="shared" si="5"/>
        <v>-0.11323836350125102</v>
      </c>
      <c r="I105" s="181">
        <f t="shared" si="2"/>
        <v>1274.5214045996381</v>
      </c>
      <c r="J105" s="204">
        <f t="shared" si="3"/>
        <v>1135.1007572471599</v>
      </c>
      <c r="K105" s="199">
        <f t="shared" si="6"/>
        <v>-139.42064735247823</v>
      </c>
      <c r="L105" s="200">
        <f t="shared" si="7"/>
        <v>-0.1093905891649376</v>
      </c>
      <c r="M105" s="307"/>
    </row>
    <row r="106" spans="1:21">
      <c r="A106" s="26"/>
      <c r="B106" s="387"/>
      <c r="C106" s="12"/>
      <c r="D106" s="29" t="s">
        <v>45</v>
      </c>
      <c r="E106" s="181">
        <f t="shared" si="0"/>
        <v>324.8105738845216</v>
      </c>
      <c r="F106" s="111">
        <f t="shared" si="1"/>
        <v>276.2929171171001</v>
      </c>
      <c r="G106" s="55">
        <f t="shared" si="4"/>
        <v>-48.517656767421499</v>
      </c>
      <c r="H106" s="337">
        <f t="shared" si="5"/>
        <v>-0.14937215924710245</v>
      </c>
      <c r="I106" s="181">
        <f t="shared" si="2"/>
        <v>2471.0563908143085</v>
      </c>
      <c r="J106" s="204">
        <f t="shared" si="3"/>
        <v>2314.8854169912015</v>
      </c>
      <c r="K106" s="199">
        <f t="shared" si="6"/>
        <v>-156.17097382310703</v>
      </c>
      <c r="L106" s="200">
        <f t="shared" si="7"/>
        <v>-6.3200084952995617E-2</v>
      </c>
    </row>
    <row r="107" spans="1:21">
      <c r="A107" s="26"/>
      <c r="B107" s="387"/>
      <c r="C107" s="12"/>
      <c r="D107" s="28" t="s">
        <v>77</v>
      </c>
      <c r="E107" s="182">
        <f t="shared" si="0"/>
        <v>3474.570766468556</v>
      </c>
      <c r="F107" s="134">
        <f t="shared" si="1"/>
        <v>3165.4929794621603</v>
      </c>
      <c r="G107" s="177">
        <f t="shared" si="4"/>
        <v>-309.07778700639574</v>
      </c>
      <c r="H107" s="338">
        <f t="shared" si="5"/>
        <v>-8.8954235725793737E-2</v>
      </c>
      <c r="I107" s="182">
        <f t="shared" si="2"/>
        <v>26081.572217532859</v>
      </c>
      <c r="J107" s="205">
        <f t="shared" si="3"/>
        <v>25244.406368767581</v>
      </c>
      <c r="K107" s="201">
        <f t="shared" si="6"/>
        <v>-837.1658487652785</v>
      </c>
      <c r="L107" s="202">
        <f t="shared" si="7"/>
        <v>-3.2097982505920754E-2</v>
      </c>
    </row>
    <row r="108" spans="1:21">
      <c r="A108" s="26"/>
      <c r="B108" s="387"/>
      <c r="C108" s="12"/>
      <c r="D108" s="26"/>
      <c r="E108" s="26"/>
      <c r="F108" s="26"/>
      <c r="G108" s="26"/>
      <c r="H108" s="26"/>
      <c r="I108" s="26"/>
      <c r="J108" s="26"/>
      <c r="K108" s="26"/>
      <c r="L108" s="26"/>
    </row>
    <row r="109" spans="1:21">
      <c r="A109" s="26"/>
      <c r="B109" s="387"/>
      <c r="C109" s="12"/>
      <c r="D109" s="26"/>
      <c r="E109" s="26"/>
      <c r="F109" s="26"/>
      <c r="G109" s="26"/>
      <c r="H109" s="26"/>
      <c r="I109" s="26"/>
      <c r="J109" s="26"/>
      <c r="K109" s="26"/>
      <c r="L109" s="26"/>
    </row>
    <row r="110" spans="1:21">
      <c r="A110" s="26"/>
      <c r="B110" s="387"/>
      <c r="C110" s="12"/>
      <c r="D110" s="26"/>
      <c r="E110" s="391" t="s">
        <v>362</v>
      </c>
      <c r="F110" s="391"/>
      <c r="G110" s="391"/>
      <c r="H110" s="391"/>
      <c r="I110" s="391" t="s">
        <v>364</v>
      </c>
      <c r="J110" s="391"/>
      <c r="K110" s="391"/>
      <c r="L110" s="391"/>
    </row>
    <row r="111" spans="1:21">
      <c r="A111" s="26"/>
      <c r="B111" s="387"/>
      <c r="C111" s="12"/>
      <c r="D111" s="30"/>
      <c r="E111" s="215" t="s">
        <v>69</v>
      </c>
      <c r="F111" s="215" t="s">
        <v>194</v>
      </c>
      <c r="G111" s="215" t="s">
        <v>219</v>
      </c>
      <c r="H111" s="215"/>
      <c r="I111" s="215" t="s">
        <v>69</v>
      </c>
      <c r="J111" s="215" t="s">
        <v>194</v>
      </c>
      <c r="K111" s="215" t="s">
        <v>219</v>
      </c>
      <c r="L111" s="215"/>
    </row>
    <row r="112" spans="1:21">
      <c r="A112" s="26"/>
      <c r="B112" s="387"/>
      <c r="C112" s="12"/>
      <c r="D112" s="26"/>
      <c r="E112" s="215"/>
      <c r="F112" s="215"/>
      <c r="G112" s="215" t="s">
        <v>220</v>
      </c>
      <c r="H112" s="215" t="s">
        <v>221</v>
      </c>
      <c r="I112" s="215"/>
      <c r="J112" s="215"/>
      <c r="K112" s="215" t="s">
        <v>220</v>
      </c>
      <c r="L112" s="215" t="s">
        <v>221</v>
      </c>
    </row>
    <row r="113" spans="1:19">
      <c r="A113" s="26"/>
      <c r="B113" s="387"/>
      <c r="C113" s="12"/>
      <c r="D113" s="29" t="s">
        <v>27</v>
      </c>
      <c r="E113" s="153">
        <f>E93</f>
        <v>250.51806771287494</v>
      </c>
      <c r="F113" s="55">
        <f>F93</f>
        <v>244.24690358490216</v>
      </c>
      <c r="G113" s="55">
        <f>F113-E113</f>
        <v>-6.2711641279727814</v>
      </c>
      <c r="H113" s="71">
        <f>G113/E113</f>
        <v>-2.503278180781883E-2</v>
      </c>
      <c r="I113" s="181">
        <f>I93</f>
        <v>1923.6669908261301</v>
      </c>
      <c r="J113" s="204">
        <f>J93</f>
        <v>1872.1308539926449</v>
      </c>
      <c r="K113" s="199">
        <f>J113-I113</f>
        <v>-51.536136833485216</v>
      </c>
      <c r="L113" s="200">
        <f>K113/I113</f>
        <v>-2.6790570862450947E-2</v>
      </c>
    </row>
    <row r="114" spans="1:19">
      <c r="A114" s="26"/>
      <c r="B114" s="387"/>
      <c r="C114" s="12"/>
      <c r="D114" s="29" t="s">
        <v>28</v>
      </c>
      <c r="E114" s="153">
        <f>SUM(E94:E95)</f>
        <v>449.71094130732178</v>
      </c>
      <c r="F114" s="55">
        <f>SUM(F94:F95)</f>
        <v>435.5289464226131</v>
      </c>
      <c r="G114" s="55">
        <f t="shared" ref="G114:G118" si="8">F114-E114</f>
        <v>-14.181994884708672</v>
      </c>
      <c r="H114" s="71">
        <f t="shared" ref="H114:H118" si="9">G114/E114</f>
        <v>-3.1535801293784922E-2</v>
      </c>
      <c r="I114" s="181">
        <f>SUM(I94:I95)</f>
        <v>3170.3740380010804</v>
      </c>
      <c r="J114" s="204">
        <f>SUM(J94:J95)</f>
        <v>3198.487309014653</v>
      </c>
      <c r="K114" s="199">
        <f t="shared" ref="K114:K118" si="10">J114-I114</f>
        <v>28.113271013572557</v>
      </c>
      <c r="L114" s="200">
        <f t="shared" ref="L114:L118" si="11">K114/I114</f>
        <v>8.8674934492265663E-3</v>
      </c>
    </row>
    <row r="115" spans="1:19">
      <c r="A115" s="26"/>
      <c r="B115" s="387"/>
      <c r="C115" s="12"/>
      <c r="D115" s="29" t="s">
        <v>29</v>
      </c>
      <c r="E115" s="153">
        <f>SUM(E96:E99)</f>
        <v>961.40557468549423</v>
      </c>
      <c r="F115" s="55">
        <f>SUM(F96:F99)</f>
        <v>985.16848548200016</v>
      </c>
      <c r="G115" s="55">
        <f t="shared" si="8"/>
        <v>23.762910796505935</v>
      </c>
      <c r="H115" s="71">
        <f t="shared" si="9"/>
        <v>2.4716843153608222E-2</v>
      </c>
      <c r="I115" s="181">
        <f>SUM(I96:I99)</f>
        <v>7479.1177829630215</v>
      </c>
      <c r="J115" s="204">
        <f>SUM(J96:J99)</f>
        <v>7902.3762354528244</v>
      </c>
      <c r="K115" s="199">
        <f t="shared" si="10"/>
        <v>423.25845248980295</v>
      </c>
      <c r="L115" s="200">
        <f t="shared" si="11"/>
        <v>5.6592029270345248E-2</v>
      </c>
    </row>
    <row r="116" spans="1:19">
      <c r="A116" s="26"/>
      <c r="B116" s="387"/>
      <c r="C116" s="12"/>
      <c r="D116" s="29" t="s">
        <v>30</v>
      </c>
      <c r="E116" s="153">
        <f>SUM(E100:E102)</f>
        <v>851.39117753425671</v>
      </c>
      <c r="F116" s="55">
        <f>SUM(F100:F102)</f>
        <v>642.89169945099911</v>
      </c>
      <c r="G116" s="55">
        <f t="shared" si="8"/>
        <v>-208.4994780832576</v>
      </c>
      <c r="H116" s="71">
        <f t="shared" si="9"/>
        <v>-0.24489269278911266</v>
      </c>
      <c r="I116" s="181">
        <f>SUM(I100:I102)</f>
        <v>6392.6468316100681</v>
      </c>
      <c r="J116" s="204">
        <f>SUM(J100:J102)</f>
        <v>5463.4905057724227</v>
      </c>
      <c r="K116" s="199">
        <f t="shared" si="10"/>
        <v>-929.15632583764545</v>
      </c>
      <c r="L116" s="200">
        <f t="shared" si="11"/>
        <v>-0.14534767058352038</v>
      </c>
    </row>
    <row r="117" spans="1:19">
      <c r="A117" s="26"/>
      <c r="B117" s="387"/>
      <c r="C117" s="12"/>
      <c r="D117" s="29" t="s">
        <v>31</v>
      </c>
      <c r="E117" s="153">
        <f>SUM(E103:E104)</f>
        <v>466.74257925228784</v>
      </c>
      <c r="F117" s="55">
        <f>SUM(F103:F104)</f>
        <v>430.62177445216878</v>
      </c>
      <c r="G117" s="55">
        <f t="shared" si="8"/>
        <v>-36.12080480011906</v>
      </c>
      <c r="H117" s="71">
        <f t="shared" si="9"/>
        <v>-7.738913569442038E-2</v>
      </c>
      <c r="I117" s="181">
        <f>SUM(I103:I104)</f>
        <v>3370.1887787186147</v>
      </c>
      <c r="J117" s="204">
        <f>SUM(J103:J104)</f>
        <v>3357.9352902966721</v>
      </c>
      <c r="K117" s="199">
        <f t="shared" si="10"/>
        <v>-12.25348842194262</v>
      </c>
      <c r="L117" s="200">
        <f t="shared" si="11"/>
        <v>-3.6358463060937318E-3</v>
      </c>
    </row>
    <row r="118" spans="1:19">
      <c r="A118" s="26"/>
      <c r="B118" s="387"/>
      <c r="C118" s="12"/>
      <c r="D118" s="29" t="s">
        <v>284</v>
      </c>
      <c r="E118" s="153">
        <f>SUM(E105:E106)</f>
        <v>494.80242597632082</v>
      </c>
      <c r="F118" s="55">
        <f>SUM(F105:F106)</f>
        <v>427.03517006947726</v>
      </c>
      <c r="G118" s="55">
        <f t="shared" si="8"/>
        <v>-67.767255906843559</v>
      </c>
      <c r="H118" s="71">
        <f t="shared" si="9"/>
        <v>-0.13695821271112082</v>
      </c>
      <c r="I118" s="181">
        <f>SUM(I105:I106)</f>
        <v>3745.5777954139467</v>
      </c>
      <c r="J118" s="204">
        <f>SUM(J105:J106)</f>
        <v>3449.9861742383614</v>
      </c>
      <c r="K118" s="199">
        <f t="shared" si="10"/>
        <v>-295.59162117558526</v>
      </c>
      <c r="L118" s="200">
        <f t="shared" si="11"/>
        <v>-7.8917496130371426E-2</v>
      </c>
    </row>
    <row r="119" spans="1:19">
      <c r="B119" s="387"/>
    </row>
    <row r="122" spans="1:19">
      <c r="B122" s="387" t="s">
        <v>18</v>
      </c>
      <c r="D122" s="237" t="s">
        <v>411</v>
      </c>
    </row>
    <row r="123" spans="1:19">
      <c r="B123" s="387"/>
      <c r="D123" s="2"/>
      <c r="E123" s="221" t="str">
        <f>'[9]AR All'!F34</f>
        <v>ENWL</v>
      </c>
      <c r="F123" s="397" t="str">
        <f>'[9]AR All'!G34</f>
        <v>NPg</v>
      </c>
      <c r="G123" s="397"/>
      <c r="H123" s="397" t="str">
        <f>'[9]AR All'!I34</f>
        <v>WPD</v>
      </c>
      <c r="I123" s="397"/>
      <c r="J123" s="397"/>
      <c r="K123" s="397"/>
      <c r="L123" s="397" t="str">
        <f>'[9]AR All'!M34</f>
        <v>UKPN</v>
      </c>
      <c r="M123" s="397"/>
      <c r="N123" s="397"/>
      <c r="O123" s="397" t="str">
        <f>'[9]AR All'!P34</f>
        <v>SPEN</v>
      </c>
      <c r="P123" s="397"/>
      <c r="Q123" s="397" t="str">
        <f>'[9]AR All'!R34</f>
        <v>SSEPD</v>
      </c>
      <c r="R123" s="397"/>
      <c r="S123" s="1"/>
    </row>
    <row r="124" spans="1:19">
      <c r="B124" s="387"/>
      <c r="D124" s="2"/>
      <c r="E124" s="221" t="str">
        <f>'[9]AR All'!F35</f>
        <v>ENWL</v>
      </c>
      <c r="F124" s="221" t="str">
        <f>'[9]AR All'!G35</f>
        <v>NPgN</v>
      </c>
      <c r="G124" s="221" t="str">
        <f>'[9]AR All'!H35</f>
        <v>NPgY</v>
      </c>
      <c r="H124" s="221" t="str">
        <f>'[9]AR All'!I35</f>
        <v>WMID</v>
      </c>
      <c r="I124" s="221" t="str">
        <f>'[9]AR All'!J35</f>
        <v>EMID</v>
      </c>
      <c r="J124" s="221" t="str">
        <f>'[9]AR All'!K35</f>
        <v>SWALES</v>
      </c>
      <c r="K124" s="221" t="str">
        <f>'[9]AR All'!L35</f>
        <v>SWEST</v>
      </c>
      <c r="L124" s="221" t="str">
        <f>'[9]AR All'!M35</f>
        <v>LPN</v>
      </c>
      <c r="M124" s="221" t="str">
        <f>'[9]AR All'!N35</f>
        <v>SPN</v>
      </c>
      <c r="N124" s="221" t="str">
        <f>'[9]AR All'!O35</f>
        <v>EPN</v>
      </c>
      <c r="O124" s="221" t="str">
        <f>'[9]AR All'!P35</f>
        <v>SPD</v>
      </c>
      <c r="P124" s="221" t="str">
        <f>'[9]AR All'!Q35</f>
        <v>SPMW</v>
      </c>
      <c r="Q124" s="221" t="str">
        <f>'[9]AR All'!R35</f>
        <v>SSEH</v>
      </c>
      <c r="R124" s="221" t="str">
        <f>'[9]AR All'!S35</f>
        <v>SSES</v>
      </c>
      <c r="S124" s="1"/>
    </row>
    <row r="125" spans="1:19">
      <c r="B125" s="387"/>
      <c r="D125" s="31" t="str">
        <f>'[9]AR All'!E36</f>
        <v>Allowed Revenue (exc. Revenue collection correction)</v>
      </c>
      <c r="E125" s="2"/>
      <c r="F125" s="241"/>
      <c r="G125" s="241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1"/>
    </row>
    <row r="126" spans="1:19">
      <c r="B126" s="387"/>
      <c r="D126" s="31"/>
      <c r="E126" s="398" t="str">
        <f>'[9]AR All'!F36</f>
        <v>£m 2012/13 Prices</v>
      </c>
      <c r="F126" s="398"/>
      <c r="G126" s="398"/>
      <c r="H126" s="398"/>
      <c r="I126" s="398"/>
      <c r="J126" s="398"/>
      <c r="K126" s="398"/>
      <c r="L126" s="398"/>
      <c r="M126" s="398"/>
      <c r="N126" s="398"/>
      <c r="O126" s="398"/>
      <c r="P126" s="398"/>
      <c r="Q126" s="398"/>
      <c r="R126" s="398"/>
      <c r="S126" s="1"/>
    </row>
    <row r="127" spans="1:19">
      <c r="B127" s="387"/>
      <c r="D127" s="243" t="str">
        <f>'[9]AR All'!E37</f>
        <v>2015-16</v>
      </c>
      <c r="E127" s="244">
        <f>'[9]AR All'!F37</f>
        <v>373.93151406624389</v>
      </c>
      <c r="F127" s="244">
        <f>'[9]AR All'!G37</f>
        <v>244.6886883291937</v>
      </c>
      <c r="G127" s="244">
        <f>'[9]AR All'!H37</f>
        <v>322.98478267086273</v>
      </c>
      <c r="H127" s="244">
        <f>'[9]AR All'!I37</f>
        <v>408.63393713210013</v>
      </c>
      <c r="I127" s="244">
        <f>'[9]AR All'!J37</f>
        <v>403.42350308589414</v>
      </c>
      <c r="J127" s="244">
        <f>'[9]AR All'!K37</f>
        <v>199.48445972946578</v>
      </c>
      <c r="K127" s="244">
        <f>'[9]AR All'!L37</f>
        <v>286.38253562861803</v>
      </c>
      <c r="L127" s="244">
        <f>'[9]AR All'!M37</f>
        <v>373.71720853132598</v>
      </c>
      <c r="M127" s="244">
        <f>'[9]AR All'!N37</f>
        <v>325.12779344921228</v>
      </c>
      <c r="N127" s="244">
        <f>'[9]AR All'!O37</f>
        <v>496.68055946078437</v>
      </c>
      <c r="O127" s="244">
        <f>'[9]AR All'!P37</f>
        <v>358.13250553249395</v>
      </c>
      <c r="P127" s="244">
        <f>'[9]AR All'!Q37</f>
        <v>316.56236463074896</v>
      </c>
      <c r="Q127" s="244">
        <f>'[9]AR All'!R37</f>
        <v>203.46494381975558</v>
      </c>
      <c r="R127" s="244">
        <f>'[9]AR All'!S37</f>
        <v>490.91209730916847</v>
      </c>
      <c r="S127" s="1"/>
    </row>
    <row r="128" spans="1:19">
      <c r="B128" s="387"/>
      <c r="D128" s="243" t="str">
        <f>'[9]AR All'!E38</f>
        <v>2016-17</v>
      </c>
      <c r="E128" s="244">
        <f>'[9]AR All'!F38</f>
        <v>384.06629282910905</v>
      </c>
      <c r="F128" s="244">
        <f>'[9]AR All'!G38</f>
        <v>248.11083799059222</v>
      </c>
      <c r="G128" s="244">
        <f>'[9]AR All'!H38</f>
        <v>326.24110843122969</v>
      </c>
      <c r="H128" s="244">
        <f>'[9]AR All'!I38</f>
        <v>391.41040435935906</v>
      </c>
      <c r="I128" s="244">
        <f>'[9]AR All'!J38</f>
        <v>346.09195440128269</v>
      </c>
      <c r="J128" s="244">
        <f>'[9]AR All'!K38</f>
        <v>203.35806423127551</v>
      </c>
      <c r="K128" s="244">
        <f>'[9]AR All'!L38</f>
        <v>291.7862840894544</v>
      </c>
      <c r="L128" s="244">
        <f>'[9]AR All'!M38</f>
        <v>398.8684685949105</v>
      </c>
      <c r="M128" s="244">
        <f>'[9]AR All'!N38</f>
        <v>344.74925668052543</v>
      </c>
      <c r="N128" s="244">
        <f>'[9]AR All'!O38</f>
        <v>472.80546290414742</v>
      </c>
      <c r="O128" s="244">
        <f>'[9]AR All'!P38</f>
        <v>361.72819192243588</v>
      </c>
      <c r="P128" s="244">
        <f>'[9]AR All'!Q38</f>
        <v>320.13899611315549</v>
      </c>
      <c r="Q128" s="244">
        <f>'[9]AR All'!R38</f>
        <v>266.46930082699174</v>
      </c>
      <c r="R128" s="244">
        <f>'[9]AR All'!S38</f>
        <v>503.58634336193114</v>
      </c>
      <c r="S128" s="1"/>
    </row>
    <row r="129" spans="2:19">
      <c r="B129" s="387"/>
      <c r="D129" s="243" t="str">
        <f>'[9]AR All'!E39</f>
        <v>2017-18</v>
      </c>
      <c r="E129" s="244">
        <f>'[9]AR All'!F39</f>
        <v>365.96795070758833</v>
      </c>
      <c r="F129" s="244">
        <f>'[9]AR All'!G39</f>
        <v>250.62678441564839</v>
      </c>
      <c r="G129" s="244">
        <f>'[9]AR All'!H39</f>
        <v>324.43504286512058</v>
      </c>
      <c r="H129" s="244">
        <f>'[9]AR All'!I39</f>
        <v>424.63874235750774</v>
      </c>
      <c r="I129" s="244">
        <f>'[9]AR All'!J39</f>
        <v>418.07418078650892</v>
      </c>
      <c r="J129" s="244">
        <f>'[9]AR All'!K39</f>
        <v>212.94511562492363</v>
      </c>
      <c r="K129" s="244">
        <f>'[9]AR All'!L39</f>
        <v>297.42304200697799</v>
      </c>
      <c r="L129" s="244">
        <f>'[9]AR All'!M39</f>
        <v>381.41774367814838</v>
      </c>
      <c r="M129" s="244">
        <f>'[9]AR All'!N39</f>
        <v>329.30495307604747</v>
      </c>
      <c r="N129" s="244">
        <f>'[9]AR All'!O39</f>
        <v>502.75310012725822</v>
      </c>
      <c r="O129" s="244">
        <f>'[9]AR All'!P39</f>
        <v>354.48632803824052</v>
      </c>
      <c r="P129" s="244">
        <f>'[9]AR All'!Q39</f>
        <v>316.47419669580842</v>
      </c>
      <c r="Q129" s="244">
        <f>'[9]AR All'!R39</f>
        <v>261.04406894144176</v>
      </c>
      <c r="R129" s="244">
        <f>'[9]AR All'!S39</f>
        <v>483.29629126826507</v>
      </c>
      <c r="S129" s="1"/>
    </row>
    <row r="130" spans="2:19">
      <c r="B130" s="387"/>
      <c r="D130" s="245" t="str">
        <f>'[9]AR All'!E46</f>
        <v>2017-18 Allowed Revenue</v>
      </c>
      <c r="E130" s="246"/>
      <c r="F130" s="246"/>
      <c r="G130" s="246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1"/>
    </row>
    <row r="131" spans="2:19">
      <c r="B131" s="387"/>
      <c r="D131" s="2"/>
      <c r="E131" s="398" t="str">
        <f>'[9]AR All'!F46</f>
        <v>£m nominal prices</v>
      </c>
      <c r="F131" s="398"/>
      <c r="G131" s="398"/>
      <c r="H131" s="398"/>
      <c r="I131" s="398"/>
      <c r="J131" s="398"/>
      <c r="K131" s="398"/>
      <c r="L131" s="398"/>
      <c r="M131" s="398"/>
      <c r="N131" s="398"/>
      <c r="O131" s="398"/>
      <c r="P131" s="398"/>
      <c r="Q131" s="398"/>
      <c r="R131" s="398"/>
      <c r="S131" s="1"/>
    </row>
    <row r="132" spans="2:19">
      <c r="B132" s="387"/>
      <c r="D132" s="243" t="str">
        <f>'[9]AR All'!E47</f>
        <v>Base Revenue</v>
      </c>
      <c r="E132" s="244">
        <f>'[9]AR All'!F47</f>
        <v>404.56889999999999</v>
      </c>
      <c r="F132" s="244">
        <f>'[9]AR All'!G47</f>
        <v>276.32650000000001</v>
      </c>
      <c r="G132" s="244">
        <f>'[9]AR All'!H47</f>
        <v>360.96199999999999</v>
      </c>
      <c r="H132" s="244">
        <f>'[9]AR All'!I47</f>
        <v>458.71319999999997</v>
      </c>
      <c r="I132" s="244">
        <f>'[9]AR All'!J47</f>
        <v>460.6189</v>
      </c>
      <c r="J132" s="244">
        <f>'[9]AR All'!K47</f>
        <v>233.39219999999997</v>
      </c>
      <c r="K132" s="244">
        <f>'[9]AR All'!L47</f>
        <v>332.37650000000002</v>
      </c>
      <c r="L132" s="244">
        <f>'[9]AR All'!M47</f>
        <v>429.45510000000002</v>
      </c>
      <c r="M132" s="244">
        <f>'[9]AR All'!N47</f>
        <v>372.39619999999996</v>
      </c>
      <c r="N132" s="244">
        <f>'[9]AR All'!O47</f>
        <v>565.32029999999997</v>
      </c>
      <c r="O132" s="244">
        <f>'[9]AR All'!P47</f>
        <v>387.86599999999999</v>
      </c>
      <c r="P132" s="244">
        <f>'[9]AR All'!Q47</f>
        <v>348.51889999999997</v>
      </c>
      <c r="Q132" s="244">
        <f>'[9]AR All'!R47</f>
        <v>288.20910000000003</v>
      </c>
      <c r="R132" s="244">
        <f>'[9]AR All'!S47</f>
        <v>531.01769999999999</v>
      </c>
      <c r="S132" s="1"/>
    </row>
    <row r="133" spans="2:19">
      <c r="B133" s="387"/>
      <c r="D133" s="243" t="str">
        <f>'[9]AR All'!E48</f>
        <v>MOD</v>
      </c>
      <c r="E133" s="244">
        <f>'[9]AR All'!F48</f>
        <v>-5.5083943642302131</v>
      </c>
      <c r="F133" s="244">
        <f>'[9]AR All'!G48</f>
        <v>-3.3670653322262014</v>
      </c>
      <c r="G133" s="244">
        <f>'[9]AR All'!H48</f>
        <v>-3.1827947553046725</v>
      </c>
      <c r="H133" s="244">
        <f>'[9]AR All'!I48</f>
        <v>-3.1455248990159816</v>
      </c>
      <c r="I133" s="244">
        <f>'[9]AR All'!J48</f>
        <v>-0.92702654170260368</v>
      </c>
      <c r="J133" s="244">
        <f>'[9]AR All'!K48</f>
        <v>-3.2999366357215969</v>
      </c>
      <c r="K133" s="244">
        <f>'[9]AR All'!L48</f>
        <v>-4.4724583550678956</v>
      </c>
      <c r="L133" s="244">
        <f>'[9]AR All'!M48</f>
        <v>-17.820135802425792</v>
      </c>
      <c r="M133" s="244">
        <f>'[9]AR All'!N48</f>
        <v>-15.342664690439715</v>
      </c>
      <c r="N133" s="244">
        <f>'[9]AR All'!O48</f>
        <v>-15.385161673540136</v>
      </c>
      <c r="O133" s="244">
        <f>'[9]AR All'!P48</f>
        <v>-4.6202869407120613</v>
      </c>
      <c r="P133" s="244">
        <f>'[9]AR All'!Q48</f>
        <v>-7.4627112140322813</v>
      </c>
      <c r="Q133" s="244">
        <f>'[9]AR All'!R48</f>
        <v>-4.7491632981932757</v>
      </c>
      <c r="R133" s="244">
        <f>'[9]AR All'!S48</f>
        <v>-15.494194208398765</v>
      </c>
      <c r="S133" s="1"/>
    </row>
    <row r="134" spans="2:19">
      <c r="B134" s="387"/>
      <c r="D134" s="243" t="str">
        <f>'[9]AR All'!E49</f>
        <v>Incentive Payments</v>
      </c>
      <c r="E134" s="244">
        <f>'[9]AR All'!F49</f>
        <v>17.841405186841428</v>
      </c>
      <c r="F134" s="244">
        <f>'[9]AR All'!G49</f>
        <v>11.065856867527891</v>
      </c>
      <c r="G134" s="244">
        <f>'[9]AR All'!H49</f>
        <v>18.300075687329713</v>
      </c>
      <c r="H134" s="244">
        <f>'[9]AR All'!I49</f>
        <v>28.486801426363641</v>
      </c>
      <c r="I134" s="244">
        <f>'[9]AR All'!J49</f>
        <v>28.245025779669504</v>
      </c>
      <c r="J134" s="244">
        <f>'[9]AR All'!K49</f>
        <v>8.7037859140517391</v>
      </c>
      <c r="K134" s="244">
        <f>'[9]AR All'!L49</f>
        <v>11.223048055693846</v>
      </c>
      <c r="L134" s="244">
        <f>'[9]AR All'!M49</f>
        <v>18.855099184451817</v>
      </c>
      <c r="M134" s="244">
        <f>'[9]AR All'!N49</f>
        <v>17.67773013469974</v>
      </c>
      <c r="N134" s="244">
        <f>'[9]AR All'!O49</f>
        <v>29.525411189382986</v>
      </c>
      <c r="O134" s="244">
        <f>'[9]AR All'!P49</f>
        <v>12.017232106283254</v>
      </c>
      <c r="P134" s="244">
        <f>'[9]AR All'!Q49</f>
        <v>11.806104766103696</v>
      </c>
      <c r="Q134" s="244">
        <f>'[9]AR All'!R49</f>
        <v>5.9158277066436176</v>
      </c>
      <c r="R134" s="244">
        <f>'[9]AR All'!S49</f>
        <v>21.132157395968267</v>
      </c>
      <c r="S134" s="1"/>
    </row>
    <row r="135" spans="2:19">
      <c r="B135" s="387"/>
      <c r="D135" s="243" t="str">
        <f>'[9]AR All'!E50</f>
        <v>Network Innovation Allowance</v>
      </c>
      <c r="E135" s="244">
        <f>'[9]AR All'!F50</f>
        <v>3.0313193631808479</v>
      </c>
      <c r="F135" s="244">
        <f>'[9]AR All'!G50</f>
        <v>1.8022066647464154</v>
      </c>
      <c r="G135" s="244">
        <f>'[9]AR All'!H50</f>
        <v>2.3004931293444884</v>
      </c>
      <c r="H135" s="244">
        <f>'[9]AR All'!I50</f>
        <v>2.531892957169211</v>
      </c>
      <c r="I135" s="244">
        <f>'[9]AR All'!J50</f>
        <v>2.5524901306984762</v>
      </c>
      <c r="J135" s="244">
        <f>'[9]AR All'!K50</f>
        <v>1.2267978781917774</v>
      </c>
      <c r="K135" s="244">
        <f>'[9]AR All'!L50</f>
        <v>1.8053529181248296</v>
      </c>
      <c r="L135" s="244">
        <f>'[9]AR All'!M50</f>
        <v>2.2145401555851634</v>
      </c>
      <c r="M135" s="244">
        <f>'[9]AR All'!N50</f>
        <v>1.9469609833719708</v>
      </c>
      <c r="N135" s="244">
        <f>'[9]AR All'!O50</f>
        <v>3.0906160709209751</v>
      </c>
      <c r="O135" s="244">
        <f>'[9]AR All'!P50</f>
        <v>2.1162285652964399</v>
      </c>
      <c r="P135" s="244">
        <f>'[9]AR All'!Q50</f>
        <v>1.9052809439298386</v>
      </c>
      <c r="Q135" s="244">
        <f>'[9]AR All'!R50</f>
        <v>1.4879951301954479</v>
      </c>
      <c r="R135" s="244">
        <f>'[9]AR All'!S50</f>
        <v>2.8212800009359049</v>
      </c>
      <c r="S135" s="1"/>
    </row>
    <row r="136" spans="2:19">
      <c r="B136" s="387"/>
      <c r="D136" s="243" t="str">
        <f>'[9]AR All'!E51</f>
        <v>Uncontrollable Costs</v>
      </c>
      <c r="E136" s="244">
        <f>'[9]AR All'!F51</f>
        <v>-0.81113226122268911</v>
      </c>
      <c r="F136" s="244">
        <f>'[9]AR All'!G51</f>
        <v>1.0501176732650657</v>
      </c>
      <c r="G136" s="244">
        <f>'[9]AR All'!H51</f>
        <v>0.53892601104464899</v>
      </c>
      <c r="H136" s="244">
        <f>'[9]AR All'!I51</f>
        <v>-1.3772556346089329</v>
      </c>
      <c r="I136" s="244">
        <f>'[9]AR All'!J51</f>
        <v>0.5056146116132052</v>
      </c>
      <c r="J136" s="244">
        <f>'[9]AR All'!K51</f>
        <v>3.4213151849404273</v>
      </c>
      <c r="K136" s="244">
        <f>'[9]AR All'!L51</f>
        <v>-0.88775450896223607</v>
      </c>
      <c r="L136" s="244">
        <f>'[9]AR All'!M51</f>
        <v>3.5916202061347828</v>
      </c>
      <c r="M136" s="244">
        <f>'[9]AR All'!N51</f>
        <v>0.13396460578340996</v>
      </c>
      <c r="N136" s="244">
        <f>'[9]AR All'!O51</f>
        <v>-2.943016201842485</v>
      </c>
      <c r="O136" s="244">
        <f>'[9]AR All'!P51</f>
        <v>0</v>
      </c>
      <c r="P136" s="244">
        <f>'[9]AR All'!Q51</f>
        <v>0</v>
      </c>
      <c r="Q136" s="244">
        <f>'[9]AR All'!R51</f>
        <v>-1.0624475925724175</v>
      </c>
      <c r="R136" s="244">
        <f>'[9]AR All'!S51</f>
        <v>5.3257049276398991</v>
      </c>
      <c r="S136" s="1"/>
    </row>
    <row r="137" spans="2:19">
      <c r="B137" s="387"/>
      <c r="D137" s="243" t="s">
        <v>442</v>
      </c>
      <c r="E137" s="244">
        <f>'[9]AR All'!F$52</f>
        <v>0</v>
      </c>
      <c r="F137" s="244">
        <f>'[9]AR All'!G$52</f>
        <v>0</v>
      </c>
      <c r="G137" s="244">
        <f>'[9]AR All'!H$52</f>
        <v>-7.53</v>
      </c>
      <c r="H137" s="244">
        <f>'[9]AR All'!I$52</f>
        <v>0</v>
      </c>
      <c r="I137" s="244">
        <f>'[9]AR All'!J$52</f>
        <v>-13.14</v>
      </c>
      <c r="J137" s="244">
        <f>'[9]AR All'!K$52</f>
        <v>0</v>
      </c>
      <c r="K137" s="244">
        <f>'[9]AR All'!L$52</f>
        <v>0</v>
      </c>
      <c r="L137" s="244">
        <f>'[9]AR All'!M$52</f>
        <v>0</v>
      </c>
      <c r="M137" s="244">
        <f>'[9]AR All'!N$52</f>
        <v>0</v>
      </c>
      <c r="N137" s="244">
        <f>'[9]AR All'!O$52</f>
        <v>-4.21</v>
      </c>
      <c r="O137" s="244">
        <f>'[9]AR All'!P$52</f>
        <v>0</v>
      </c>
      <c r="P137" s="244">
        <f>'[9]AR All'!Q$52</f>
        <v>0</v>
      </c>
      <c r="Q137" s="244">
        <f>'[9]AR All'!R$52</f>
        <v>8.69</v>
      </c>
      <c r="R137" s="244">
        <f>'[9]AR All'!S$52</f>
        <v>8.24</v>
      </c>
      <c r="S137" s="1"/>
    </row>
    <row r="138" spans="2:19">
      <c r="B138" s="387"/>
      <c r="D138" s="245" t="str">
        <f>'[9]AR All'!E53</f>
        <v>Connections Adjustments</v>
      </c>
      <c r="E138" s="244"/>
      <c r="F138" s="244"/>
      <c r="G138" s="244"/>
      <c r="H138" s="244"/>
      <c r="I138" s="244"/>
      <c r="J138" s="244"/>
      <c r="K138" s="244"/>
      <c r="L138" s="244"/>
      <c r="M138" s="244"/>
      <c r="N138" s="244"/>
      <c r="O138" s="244"/>
      <c r="P138" s="244"/>
      <c r="Q138" s="244"/>
      <c r="R138" s="244"/>
      <c r="S138" s="1"/>
    </row>
    <row r="139" spans="2:19">
      <c r="B139" s="387"/>
      <c r="D139" s="243" t="str">
        <f>'[9]AR All'!E54</f>
        <v>Correction Factors</v>
      </c>
      <c r="E139" s="244">
        <f>'[9]AR All'!F54</f>
        <v>0</v>
      </c>
      <c r="F139" s="244">
        <f>'[9]AR All'!G54</f>
        <v>0</v>
      </c>
      <c r="G139" s="244">
        <f>'[9]AR All'!H54</f>
        <v>0</v>
      </c>
      <c r="H139" s="244">
        <f>'[9]AR All'!I54</f>
        <v>0</v>
      </c>
      <c r="I139" s="244">
        <f>'[9]AR All'!J54</f>
        <v>0</v>
      </c>
      <c r="J139" s="244">
        <f>'[9]AR All'!K54</f>
        <v>0</v>
      </c>
      <c r="K139" s="244">
        <f>'[9]AR All'!L54</f>
        <v>0</v>
      </c>
      <c r="L139" s="244">
        <f>'[9]AR All'!M54</f>
        <v>0</v>
      </c>
      <c r="M139" s="244">
        <f>'[9]AR All'!N54</f>
        <v>0</v>
      </c>
      <c r="N139" s="244">
        <f>'[9]AR All'!O54</f>
        <v>0</v>
      </c>
      <c r="O139" s="244">
        <f>'[9]AR All'!P54</f>
        <v>0</v>
      </c>
      <c r="P139" s="244">
        <f>'[9]AR All'!Q54</f>
        <v>0</v>
      </c>
      <c r="Q139" s="244">
        <f>'[9]AR All'!R54</f>
        <v>0</v>
      </c>
      <c r="R139" s="244">
        <f>'[9]AR All'!S54</f>
        <v>0</v>
      </c>
      <c r="S139" s="1"/>
    </row>
    <row r="140" spans="2:19">
      <c r="B140" s="387"/>
      <c r="D140" s="243" t="str">
        <f>'[9]AR All'!E55</f>
        <v>Revenue collection</v>
      </c>
      <c r="E140" s="244">
        <f>'[9]AR All'!F55</f>
        <v>-11.05212849507536</v>
      </c>
      <c r="F140" s="244">
        <f>'[9]AR All'!G55</f>
        <v>1.4543169505587967</v>
      </c>
      <c r="G140" s="244">
        <f>'[9]AR All'!H55</f>
        <v>0.67530457280494394</v>
      </c>
      <c r="H140" s="244">
        <f>'[9]AR All'!I55</f>
        <v>-1.6020468383688991</v>
      </c>
      <c r="I140" s="244">
        <f>'[9]AR All'!J55</f>
        <v>-0.69011266664310755</v>
      </c>
      <c r="J140" s="244">
        <f>'[9]AR All'!K55</f>
        <v>3.2244538980780173</v>
      </c>
      <c r="K140" s="244">
        <f>'[9]AR All'!L55</f>
        <v>2.9062137587725831</v>
      </c>
      <c r="L140" s="244">
        <f>'[9]AR All'!M55</f>
        <v>0.90175357222649533</v>
      </c>
      <c r="M140" s="244">
        <f>'[9]AR All'!N55</f>
        <v>-2.1302680158502105</v>
      </c>
      <c r="N140" s="244">
        <f>'[9]AR All'!O55</f>
        <v>3.4151683033497506</v>
      </c>
      <c r="O140" s="244">
        <f>'[9]AR All'!P55</f>
        <v>-7.848086927523549</v>
      </c>
      <c r="P140" s="244">
        <f>'[9]AR All'!Q55</f>
        <v>-10.46091028132339</v>
      </c>
      <c r="Q140" s="244">
        <f>'[9]AR All'!R55</f>
        <v>-0.68850470697347266</v>
      </c>
      <c r="R140" s="244">
        <f>'[9]AR All'!S55</f>
        <v>5.1793550038660605</v>
      </c>
      <c r="S140" s="1"/>
    </row>
    <row r="141" spans="2:19">
      <c r="B141" s="387"/>
      <c r="D141" s="245" t="str">
        <f>'[9]AR All'!E56</f>
        <v>Inflation forecast true-up</v>
      </c>
      <c r="E141" s="244">
        <f>'[9]AR All'!F56</f>
        <v>-8.8720251813628312</v>
      </c>
      <c r="F141" s="244">
        <f>'[9]AR All'!G56</f>
        <v>-5.9249905433712637</v>
      </c>
      <c r="G141" s="244">
        <f>'[9]AR All'!H56</f>
        <v>-7.6970170206139752</v>
      </c>
      <c r="H141" s="244">
        <f>'[9]AR All'!I56</f>
        <v>-9.1890836671417411</v>
      </c>
      <c r="I141" s="244">
        <f>'[9]AR All'!J56</f>
        <v>-9.1938473186021543</v>
      </c>
      <c r="J141" s="244">
        <f>'[9]AR All'!K56</f>
        <v>-4.732687725922923</v>
      </c>
      <c r="K141" s="244">
        <f>'[9]AR All'!L56</f>
        <v>-6.833458019966212</v>
      </c>
      <c r="L141" s="244">
        <f>'[9]AR All'!M56</f>
        <v>-8.7269330805416168</v>
      </c>
      <c r="M141" s="244">
        <f>'[9]AR All'!N56</f>
        <v>-7.6613386351661354</v>
      </c>
      <c r="N141" s="244">
        <f>'[9]AR All'!O56</f>
        <v>-11.811924142264832</v>
      </c>
      <c r="O141" s="244">
        <f>'[9]AR All'!P56</f>
        <v>0</v>
      </c>
      <c r="P141" s="244">
        <f>'[9]AR All'!Q56</f>
        <v>0</v>
      </c>
      <c r="Q141" s="244">
        <f>'[9]AR All'!R56</f>
        <v>-5.8609106627172052</v>
      </c>
      <c r="R141" s="244">
        <f>'[9]AR All'!S56</f>
        <v>-11.267505604420208</v>
      </c>
      <c r="S141" s="1"/>
    </row>
    <row r="142" spans="2:19">
      <c r="B142" s="387"/>
      <c r="D142" s="247" t="str">
        <f>'[9]AR All'!E57</f>
        <v>Corrected Allowed Revenue</v>
      </c>
      <c r="E142" s="244">
        <f>'[9]AR All'!F57</f>
        <v>399.19794424813119</v>
      </c>
      <c r="F142" s="244">
        <f>'[9]AR All'!G57</f>
        <v>282.40694228050063</v>
      </c>
      <c r="G142" s="244">
        <f>'[9]AR All'!H57</f>
        <v>364.36698762460509</v>
      </c>
      <c r="H142" s="244">
        <f>'[9]AR All'!I57</f>
        <v>474.41798334439721</v>
      </c>
      <c r="I142" s="244">
        <f>'[9]AR All'!J57</f>
        <v>467.97104399503331</v>
      </c>
      <c r="J142" s="244">
        <f>'[9]AR All'!K57</f>
        <v>241.93592851361743</v>
      </c>
      <c r="K142" s="244">
        <f>'[9]AR All'!L57</f>
        <v>335.91744384859493</v>
      </c>
      <c r="L142" s="244">
        <f>'[9]AR All'!M57</f>
        <v>428.47104423543084</v>
      </c>
      <c r="M142" s="244">
        <f>'[9]AR All'!N57</f>
        <v>367.02058438239902</v>
      </c>
      <c r="N142" s="244">
        <f>'[9]AR All'!O57</f>
        <v>567.00139354600628</v>
      </c>
      <c r="O142" s="244">
        <f>'[9]AR All'!P57</f>
        <v>389.53108680334412</v>
      </c>
      <c r="P142" s="244">
        <f>'[9]AR All'!Q57</f>
        <v>344.30666421467788</v>
      </c>
      <c r="Q142" s="244">
        <f>'[9]AR All'!R57</f>
        <v>291.9418965763827</v>
      </c>
      <c r="R142" s="244">
        <f>'[9]AR All'!S57</f>
        <v>546.95449751559113</v>
      </c>
      <c r="S142" s="1"/>
    </row>
    <row r="143" spans="2:19">
      <c r="B143" s="387"/>
      <c r="M143" s="1"/>
      <c r="N143" s="1"/>
      <c r="O143" s="1"/>
      <c r="P143" s="1"/>
      <c r="Q143" s="1"/>
      <c r="R143" s="1"/>
      <c r="S143" s="1"/>
    </row>
    <row r="145" spans="1:92">
      <c r="A145" s="26"/>
    </row>
    <row r="146" spans="1:92">
      <c r="A146" s="394"/>
      <c r="B146" s="387" t="s">
        <v>380</v>
      </c>
      <c r="D146" s="2"/>
      <c r="E146" s="248">
        <f>'[9]Network Charges'!C5</f>
        <v>41275</v>
      </c>
      <c r="F146" s="248">
        <f>'[9]Network Charges'!D5</f>
        <v>41306</v>
      </c>
      <c r="G146" s="248">
        <f>'[9]Network Charges'!E5</f>
        <v>41334</v>
      </c>
      <c r="H146" s="248">
        <f>'[9]Network Charges'!F5</f>
        <v>41365</v>
      </c>
      <c r="I146" s="248">
        <f>'[9]Network Charges'!G5</f>
        <v>41395</v>
      </c>
      <c r="J146" s="248">
        <f>'[9]Network Charges'!H5</f>
        <v>41426</v>
      </c>
      <c r="K146" s="248">
        <f>'[9]Network Charges'!I5</f>
        <v>41456</v>
      </c>
      <c r="L146" s="248">
        <f>'[9]Network Charges'!J5</f>
        <v>41487</v>
      </c>
      <c r="M146" s="248">
        <f>'[9]Network Charges'!K5</f>
        <v>41518</v>
      </c>
      <c r="N146" s="248">
        <f>'[9]Network Charges'!L5</f>
        <v>41548</v>
      </c>
      <c r="O146" s="248">
        <f>'[9]Network Charges'!M5</f>
        <v>41579</v>
      </c>
      <c r="P146" s="248">
        <f>'[9]Network Charges'!N5</f>
        <v>41609</v>
      </c>
      <c r="Q146" s="248">
        <f>'[9]Network Charges'!O5</f>
        <v>41640</v>
      </c>
      <c r="R146" s="248">
        <f>'[9]Network Charges'!P5</f>
        <v>41671</v>
      </c>
      <c r="S146" s="248">
        <f>'[9]Network Charges'!Q5</f>
        <v>41699</v>
      </c>
      <c r="T146" s="248">
        <f>'[9]Network Charges'!R5</f>
        <v>41730</v>
      </c>
      <c r="U146" s="248">
        <f>'[9]Network Charges'!S5</f>
        <v>41760</v>
      </c>
      <c r="V146" s="248">
        <f>'[9]Network Charges'!T5</f>
        <v>41791</v>
      </c>
      <c r="W146" s="248">
        <f>'[9]Network Charges'!U5</f>
        <v>41821</v>
      </c>
      <c r="X146" s="248">
        <f>'[9]Network Charges'!V5</f>
        <v>41852</v>
      </c>
      <c r="Y146" s="248">
        <f>'[9]Network Charges'!W5</f>
        <v>41883</v>
      </c>
      <c r="Z146" s="248">
        <f>'[9]Network Charges'!X5</f>
        <v>41913</v>
      </c>
      <c r="AA146" s="248">
        <f>'[9]Network Charges'!Y5</f>
        <v>41944</v>
      </c>
      <c r="AB146" s="248">
        <f>'[9]Network Charges'!Z5</f>
        <v>41974</v>
      </c>
      <c r="AC146" s="248">
        <f>'[9]Network Charges'!AA5</f>
        <v>42005</v>
      </c>
      <c r="AD146" s="248">
        <f>'[9]Network Charges'!AB5</f>
        <v>42036</v>
      </c>
      <c r="AE146" s="248">
        <f>'[9]Network Charges'!AC5</f>
        <v>42064</v>
      </c>
      <c r="AF146" s="248">
        <f>'[9]Network Charges'!AD5</f>
        <v>42095</v>
      </c>
      <c r="AG146" s="248">
        <f>'[9]Network Charges'!AE5</f>
        <v>42125</v>
      </c>
      <c r="AH146" s="248">
        <f>'[9]Network Charges'!AF5</f>
        <v>42156</v>
      </c>
      <c r="AI146" s="248">
        <f>'[9]Network Charges'!AG5</f>
        <v>42186</v>
      </c>
      <c r="AJ146" s="248">
        <f>'[9]Network Charges'!AH5</f>
        <v>42217</v>
      </c>
      <c r="AK146" s="248">
        <f>'[9]Network Charges'!AI5</f>
        <v>42248</v>
      </c>
      <c r="AL146" s="248">
        <f>'[9]Network Charges'!AJ5</f>
        <v>42278</v>
      </c>
      <c r="AM146" s="248">
        <f>'[9]Network Charges'!AK5</f>
        <v>42309</v>
      </c>
      <c r="AN146" s="248">
        <f>'[9]Network Charges'!AL5</f>
        <v>42339</v>
      </c>
      <c r="AO146" s="248">
        <f>'[9]Network Charges'!AM5</f>
        <v>42370</v>
      </c>
      <c r="AP146" s="248">
        <f>'[9]Network Charges'!AN5</f>
        <v>42401</v>
      </c>
      <c r="AQ146" s="248">
        <f>'[9]Network Charges'!AO5</f>
        <v>42430</v>
      </c>
      <c r="AR146" s="248">
        <f>'[9]Network Charges'!AP5</f>
        <v>42461</v>
      </c>
      <c r="AS146" s="248">
        <f>'[9]Network Charges'!AQ5</f>
        <v>42491</v>
      </c>
      <c r="AT146" s="248">
        <f>'[9]Network Charges'!AR5</f>
        <v>42522</v>
      </c>
      <c r="AU146" s="248">
        <f>'[9]Network Charges'!AS5</f>
        <v>42552</v>
      </c>
      <c r="AV146" s="248">
        <f>'[9]Network Charges'!AT5</f>
        <v>42583</v>
      </c>
      <c r="AW146" s="248">
        <f>'[9]Network Charges'!AU5</f>
        <v>42614</v>
      </c>
      <c r="AX146" s="248">
        <f>'[9]Network Charges'!AV5</f>
        <v>42644</v>
      </c>
      <c r="AY146" s="248">
        <f>'[9]Network Charges'!AW5</f>
        <v>42675</v>
      </c>
      <c r="AZ146" s="248">
        <f>'[9]Network Charges'!AX5</f>
        <v>42705</v>
      </c>
      <c r="BA146" s="248">
        <f>'[9]Network Charges'!AY5</f>
        <v>42736</v>
      </c>
      <c r="BB146" s="248">
        <f>'[9]Network Charges'!AZ5</f>
        <v>42767</v>
      </c>
      <c r="BC146" s="248">
        <f>'[9]Network Charges'!BA5</f>
        <v>42795</v>
      </c>
      <c r="BD146" s="248">
        <f>'[9]Network Charges'!BB5</f>
        <v>42826</v>
      </c>
      <c r="BE146" s="248">
        <f>'[9]Network Charges'!BC5</f>
        <v>42856</v>
      </c>
      <c r="BF146" s="248">
        <f>'[9]Network Charges'!BD5</f>
        <v>42887</v>
      </c>
      <c r="BG146" s="248">
        <f>'[9]Network Charges'!BE5</f>
        <v>42917</v>
      </c>
      <c r="BH146" s="248">
        <f>'[9]Network Charges'!BF5</f>
        <v>42948</v>
      </c>
      <c r="BI146" s="248">
        <f>'[9]Network Charges'!BG5</f>
        <v>42979</v>
      </c>
      <c r="BJ146" s="248">
        <f>'[9]Network Charges'!BH5</f>
        <v>43009</v>
      </c>
      <c r="BK146" s="248">
        <f>'[9]Network Charges'!BI5</f>
        <v>43040</v>
      </c>
      <c r="BL146" s="248">
        <f>'[9]Network Charges'!BJ5</f>
        <v>43070</v>
      </c>
      <c r="BM146" s="248">
        <f>'[9]Network Charges'!BK5</f>
        <v>43101</v>
      </c>
      <c r="BN146" s="248">
        <f>'[9]Network Charges'!BL5</f>
        <v>43132</v>
      </c>
      <c r="BO146" s="248">
        <f>'[9]Network Charges'!BM5</f>
        <v>43160</v>
      </c>
      <c r="BP146" s="248">
        <f>'[9]Network Charges'!BN5</f>
        <v>43191</v>
      </c>
      <c r="BQ146" s="248">
        <f>'[9]Network Charges'!BO5</f>
        <v>43221</v>
      </c>
      <c r="BR146" s="248">
        <f>'[9]Network Charges'!BP5</f>
        <v>43252</v>
      </c>
      <c r="BS146" s="248">
        <f>'[9]Network Charges'!BQ5</f>
        <v>43282</v>
      </c>
      <c r="BT146" s="248">
        <f>'[9]Network Charges'!BR5</f>
        <v>43313</v>
      </c>
      <c r="BU146" s="248">
        <f>'[9]Network Charges'!BS5</f>
        <v>43344</v>
      </c>
      <c r="BV146" s="248">
        <f>'[9]Network Charges'!BT5</f>
        <v>43374</v>
      </c>
      <c r="BW146" s="248">
        <f>'[9]Network Charges'!BU5</f>
        <v>43405</v>
      </c>
      <c r="BX146" s="248">
        <f>'[9]Network Charges'!BV5</f>
        <v>43435</v>
      </c>
      <c r="BY146" s="248">
        <f>'[9]Network Charges'!BW5</f>
        <v>43466</v>
      </c>
      <c r="BZ146" s="248">
        <f>'[9]Network Charges'!BX5</f>
        <v>43497</v>
      </c>
      <c r="CA146" s="248">
        <f>'[9]Network Charges'!BY5</f>
        <v>43525</v>
      </c>
      <c r="CB146" s="248">
        <f>'[9]Network Charges'!BZ5</f>
        <v>43556</v>
      </c>
    </row>
    <row r="147" spans="1:92">
      <c r="A147" s="394"/>
      <c r="B147" s="387"/>
      <c r="D147" s="2" t="str">
        <f>'[9]Network Charges'!B6</f>
        <v>ED charge (£ per year)</v>
      </c>
      <c r="E147" s="235">
        <f>'[9]Network Charges'!C6</f>
        <v>0</v>
      </c>
      <c r="F147" s="235">
        <f>'[9]Network Charges'!D6</f>
        <v>0</v>
      </c>
      <c r="G147" s="235">
        <f>'[9]Network Charges'!E6</f>
        <v>0</v>
      </c>
      <c r="H147" s="235">
        <f>'[9]Network Charges'!F6</f>
        <v>91.291622103037071</v>
      </c>
      <c r="I147" s="235">
        <f>'[9]Network Charges'!G6</f>
        <v>91.291622103037071</v>
      </c>
      <c r="J147" s="235">
        <f>'[9]Network Charges'!H6</f>
        <v>91.291622103037071</v>
      </c>
      <c r="K147" s="235">
        <f>'[9]Network Charges'!I6</f>
        <v>91.291622103037071</v>
      </c>
      <c r="L147" s="235">
        <f>'[9]Network Charges'!J6</f>
        <v>91.291622103037071</v>
      </c>
      <c r="M147" s="235">
        <f>'[9]Network Charges'!K6</f>
        <v>91.291622103037071</v>
      </c>
      <c r="N147" s="235">
        <f>'[9]Network Charges'!L6</f>
        <v>91.291622103037071</v>
      </c>
      <c r="O147" s="235">
        <f>'[9]Network Charges'!M6</f>
        <v>91.291622103037071</v>
      </c>
      <c r="P147" s="235">
        <f>'[9]Network Charges'!N6</f>
        <v>91.291622103037071</v>
      </c>
      <c r="Q147" s="235">
        <f>'[9]Network Charges'!O6</f>
        <v>91.291622103037071</v>
      </c>
      <c r="R147" s="235">
        <f>'[9]Network Charges'!P6</f>
        <v>91.291622103037071</v>
      </c>
      <c r="S147" s="235">
        <f>'[9]Network Charges'!Q6</f>
        <v>91.291622103037071</v>
      </c>
      <c r="T147" s="235">
        <f>'[9]Network Charges'!R6</f>
        <v>93.57231925355147</v>
      </c>
      <c r="U147" s="235">
        <f>'[9]Network Charges'!S6</f>
        <v>93.57231925355147</v>
      </c>
      <c r="V147" s="235">
        <f>'[9]Network Charges'!T6</f>
        <v>93.57231925355147</v>
      </c>
      <c r="W147" s="235">
        <f>'[9]Network Charges'!U6</f>
        <v>93.57231925355147</v>
      </c>
      <c r="X147" s="235">
        <f>'[9]Network Charges'!V6</f>
        <v>93.57231925355147</v>
      </c>
      <c r="Y147" s="235">
        <f>'[9]Network Charges'!W6</f>
        <v>93.57231925355147</v>
      </c>
      <c r="Z147" s="235">
        <f>'[9]Network Charges'!X6</f>
        <v>93.57231925355147</v>
      </c>
      <c r="AA147" s="235">
        <f>'[9]Network Charges'!Y6</f>
        <v>93.57231925355147</v>
      </c>
      <c r="AB147" s="235">
        <f>'[9]Network Charges'!Z6</f>
        <v>93.57231925355147</v>
      </c>
      <c r="AC147" s="235">
        <f>'[9]Network Charges'!AA6</f>
        <v>93.57231925355147</v>
      </c>
      <c r="AD147" s="235">
        <f>'[9]Network Charges'!AB6</f>
        <v>93.57231925355147</v>
      </c>
      <c r="AE147" s="235">
        <f>'[9]Network Charges'!AC6</f>
        <v>93.57231925355147</v>
      </c>
      <c r="AF147" s="235">
        <f>'[9]Network Charges'!AD6</f>
        <v>87.215289337196893</v>
      </c>
      <c r="AG147" s="235">
        <f>'[9]Network Charges'!AE6</f>
        <v>87.215289337196893</v>
      </c>
      <c r="AH147" s="235">
        <f>'[9]Network Charges'!AF6</f>
        <v>87.215289337196893</v>
      </c>
      <c r="AI147" s="235">
        <f>'[9]Network Charges'!AG6</f>
        <v>87.215289337196893</v>
      </c>
      <c r="AJ147" s="235">
        <f>'[9]Network Charges'!AH6</f>
        <v>87.215289337196893</v>
      </c>
      <c r="AK147" s="235">
        <f>'[9]Network Charges'!AI6</f>
        <v>87.215289337196893</v>
      </c>
      <c r="AL147" s="235">
        <f>'[9]Network Charges'!AJ6</f>
        <v>87.215289337196893</v>
      </c>
      <c r="AM147" s="235">
        <f>'[9]Network Charges'!AK6</f>
        <v>87.215289337196893</v>
      </c>
      <c r="AN147" s="235">
        <f>'[9]Network Charges'!AL6</f>
        <v>87.215289337196893</v>
      </c>
      <c r="AO147" s="235">
        <f>'[9]Network Charges'!AM6</f>
        <v>87.215289337196893</v>
      </c>
      <c r="AP147" s="235">
        <f>'[9]Network Charges'!AN6</f>
        <v>87.215289337196893</v>
      </c>
      <c r="AQ147" s="235">
        <f>'[9]Network Charges'!AO6</f>
        <v>87.215289337196893</v>
      </c>
      <c r="AR147" s="235">
        <f>'[9]Network Charges'!AP6</f>
        <v>92.893516956806806</v>
      </c>
      <c r="AS147" s="235">
        <f>'[9]Network Charges'!AQ6</f>
        <v>92.893516956806806</v>
      </c>
      <c r="AT147" s="235">
        <f>'[9]Network Charges'!AR6</f>
        <v>92.893516956806806</v>
      </c>
      <c r="AU147" s="235">
        <f>'[9]Network Charges'!AS6</f>
        <v>92.893516956806806</v>
      </c>
      <c r="AV147" s="235">
        <f>'[9]Network Charges'!AT6</f>
        <v>92.893516956806806</v>
      </c>
      <c r="AW147" s="235">
        <f>'[9]Network Charges'!AU6</f>
        <v>92.893516956806806</v>
      </c>
      <c r="AX147" s="235">
        <f>'[9]Network Charges'!AV6</f>
        <v>92.893516956806806</v>
      </c>
      <c r="AY147" s="235">
        <f>'[9]Network Charges'!AW6</f>
        <v>92.893516956806806</v>
      </c>
      <c r="AZ147" s="235">
        <f>'[9]Network Charges'!AX6</f>
        <v>92.893516956806806</v>
      </c>
      <c r="BA147" s="235">
        <f>'[9]Network Charges'!AY6</f>
        <v>92.893516956806806</v>
      </c>
      <c r="BB147" s="235">
        <f>'[9]Network Charges'!AZ6</f>
        <v>92.893516956806806</v>
      </c>
      <c r="BC147" s="235">
        <f>'[9]Network Charges'!BA6</f>
        <v>92.893516956806806</v>
      </c>
      <c r="BD147" s="235">
        <f>'[9]Network Charges'!BB6</f>
        <v>85.780870013395074</v>
      </c>
      <c r="BE147" s="235">
        <f>'[9]Network Charges'!BC6</f>
        <v>85.780870013395074</v>
      </c>
      <c r="BF147" s="235">
        <f>'[9]Network Charges'!BD6</f>
        <v>85.780870013395074</v>
      </c>
      <c r="BG147" s="235">
        <f>'[9]Network Charges'!BE6</f>
        <v>85.780870013395074</v>
      </c>
      <c r="BH147" s="235">
        <f>'[9]Network Charges'!BF6</f>
        <v>85.780870013395074</v>
      </c>
      <c r="BI147" s="235">
        <f>'[9]Network Charges'!BG6</f>
        <v>85.780870013395074</v>
      </c>
      <c r="BJ147" s="235">
        <f>'[9]Network Charges'!BH6</f>
        <v>85.780870013395074</v>
      </c>
      <c r="BK147" s="235">
        <f>'[9]Network Charges'!BI6</f>
        <v>85.780870013395074</v>
      </c>
      <c r="BL147" s="235">
        <f>'[9]Network Charges'!BJ6</f>
        <v>85.780870013395074</v>
      </c>
      <c r="BM147" s="235">
        <f>'[9]Network Charges'!BK6</f>
        <v>85.780870013395074</v>
      </c>
      <c r="BN147" s="235">
        <f>'[9]Network Charges'!BL6</f>
        <v>85.780870013395074</v>
      </c>
      <c r="BO147" s="235">
        <f>'[9]Network Charges'!BM6</f>
        <v>85.780870013395074</v>
      </c>
      <c r="BP147" s="235">
        <f>'[9]Network Charges'!BN6</f>
        <v>85.780870013395074</v>
      </c>
      <c r="BQ147" s="235">
        <f>'[9]Network Charges'!BO6</f>
        <v>85.780870013395074</v>
      </c>
      <c r="BR147" s="235">
        <f>'[9]Network Charges'!BP6</f>
        <v>85.780870013395074</v>
      </c>
      <c r="BS147" s="235">
        <f>'[9]Network Charges'!BQ6</f>
        <v>85.780870013395074</v>
      </c>
      <c r="BT147" s="235">
        <f>'[9]Network Charges'!BR6</f>
        <v>85.780870013395074</v>
      </c>
      <c r="BU147" s="235">
        <f>'[9]Network Charges'!BS6</f>
        <v>85.780870013395074</v>
      </c>
      <c r="BV147" s="235">
        <f>'[9]Network Charges'!BT6</f>
        <v>85.780870013395074</v>
      </c>
      <c r="BW147" s="235">
        <f>'[9]Network Charges'!BU6</f>
        <v>85.780870013395074</v>
      </c>
      <c r="BX147" s="235">
        <f>'[9]Network Charges'!BV6</f>
        <v>85.780870013395074</v>
      </c>
      <c r="BY147" s="235">
        <f>'[9]Network Charges'!BW6</f>
        <v>85.780870013395074</v>
      </c>
      <c r="BZ147" s="235">
        <f>'[9]Network Charges'!BX6</f>
        <v>85.780870013395074</v>
      </c>
      <c r="CA147" s="235">
        <f>'[9]Network Charges'!BY6</f>
        <v>85.780870013395074</v>
      </c>
      <c r="CB147" s="235">
        <f>'[9]Network Charges'!BZ6</f>
        <v>85.780870013395074</v>
      </c>
    </row>
    <row r="148" spans="1:92">
      <c r="A148" s="394"/>
      <c r="B148" s="387"/>
      <c r="D148" s="2" t="str">
        <f>'[9]Network Charges'!B23</f>
        <v>Minimum</v>
      </c>
      <c r="E148" s="235">
        <f>'[9]Network Charges'!C23</f>
        <v>0</v>
      </c>
      <c r="F148" s="235">
        <f>'[9]Network Charges'!D23</f>
        <v>0</v>
      </c>
      <c r="G148" s="235">
        <f>'[9]Network Charges'!E23</f>
        <v>0</v>
      </c>
      <c r="H148" s="235">
        <f>'[9]Network Charges'!F23</f>
        <v>71.697500000000005</v>
      </c>
      <c r="I148" s="235">
        <f>'[9]Network Charges'!G23</f>
        <v>71.697500000000005</v>
      </c>
      <c r="J148" s="235">
        <f>'[9]Network Charges'!H23</f>
        <v>71.697500000000005</v>
      </c>
      <c r="K148" s="235">
        <f>'[9]Network Charges'!I23</f>
        <v>71.697500000000005</v>
      </c>
      <c r="L148" s="235">
        <f>'[9]Network Charges'!J23</f>
        <v>71.697500000000005</v>
      </c>
      <c r="M148" s="235">
        <f>'[9]Network Charges'!K23</f>
        <v>71.697500000000005</v>
      </c>
      <c r="N148" s="235">
        <f>'[9]Network Charges'!L23</f>
        <v>71.697500000000005</v>
      </c>
      <c r="O148" s="235">
        <f>'[9]Network Charges'!M23</f>
        <v>71.697500000000005</v>
      </c>
      <c r="P148" s="235">
        <f>'[9]Network Charges'!N23</f>
        <v>71.697500000000005</v>
      </c>
      <c r="Q148" s="235">
        <f>'[9]Network Charges'!O23</f>
        <v>71.697500000000005</v>
      </c>
      <c r="R148" s="235">
        <f>'[9]Network Charges'!P23</f>
        <v>71.697500000000005</v>
      </c>
      <c r="S148" s="235">
        <f>'[9]Network Charges'!Q23</f>
        <v>71.697500000000005</v>
      </c>
      <c r="T148" s="235">
        <f>'[9]Network Charges'!R23</f>
        <v>75.611500000000007</v>
      </c>
      <c r="U148" s="235">
        <f>'[9]Network Charges'!S23</f>
        <v>75.611500000000007</v>
      </c>
      <c r="V148" s="235">
        <f>'[9]Network Charges'!T23</f>
        <v>75.611500000000007</v>
      </c>
      <c r="W148" s="235">
        <f>'[9]Network Charges'!U23</f>
        <v>75.611500000000007</v>
      </c>
      <c r="X148" s="235">
        <f>'[9]Network Charges'!V23</f>
        <v>75.611500000000007</v>
      </c>
      <c r="Y148" s="235">
        <f>'[9]Network Charges'!W23</f>
        <v>75.611500000000007</v>
      </c>
      <c r="Z148" s="235">
        <f>'[9]Network Charges'!X23</f>
        <v>75.611500000000007</v>
      </c>
      <c r="AA148" s="235">
        <f>'[9]Network Charges'!Y23</f>
        <v>75.611500000000007</v>
      </c>
      <c r="AB148" s="235">
        <f>'[9]Network Charges'!Z23</f>
        <v>75.611500000000007</v>
      </c>
      <c r="AC148" s="235">
        <f>'[9]Network Charges'!AA23</f>
        <v>75.611500000000007</v>
      </c>
      <c r="AD148" s="235">
        <f>'[9]Network Charges'!AB23</f>
        <v>75.611500000000007</v>
      </c>
      <c r="AE148" s="235">
        <f>'[9]Network Charges'!AC23</f>
        <v>75.611500000000007</v>
      </c>
      <c r="AF148" s="235">
        <f>'[9]Network Charges'!AD23</f>
        <v>65.603500000000025</v>
      </c>
      <c r="AG148" s="235">
        <f>'[9]Network Charges'!AE23</f>
        <v>65.603500000000025</v>
      </c>
      <c r="AH148" s="235">
        <f>'[9]Network Charges'!AF23</f>
        <v>65.603500000000025</v>
      </c>
      <c r="AI148" s="235">
        <f>'[9]Network Charges'!AG23</f>
        <v>65.603500000000025</v>
      </c>
      <c r="AJ148" s="235">
        <f>'[9]Network Charges'!AH23</f>
        <v>65.603500000000025</v>
      </c>
      <c r="AK148" s="235">
        <f>'[9]Network Charges'!AI23</f>
        <v>65.603500000000025</v>
      </c>
      <c r="AL148" s="235">
        <f>'[9]Network Charges'!AJ23</f>
        <v>65.603500000000025</v>
      </c>
      <c r="AM148" s="235">
        <f>'[9]Network Charges'!AK23</f>
        <v>65.603500000000025</v>
      </c>
      <c r="AN148" s="235">
        <f>'[9]Network Charges'!AL23</f>
        <v>65.603500000000025</v>
      </c>
      <c r="AO148" s="235">
        <f>'[9]Network Charges'!AM23</f>
        <v>65.603500000000025</v>
      </c>
      <c r="AP148" s="235">
        <f>'[9]Network Charges'!AN23</f>
        <v>65.603500000000025</v>
      </c>
      <c r="AQ148" s="235">
        <f>'[9]Network Charges'!AO23</f>
        <v>65.603500000000025</v>
      </c>
      <c r="AR148" s="235">
        <f>'[9]Network Charges'!AP23</f>
        <v>75.702900000000028</v>
      </c>
      <c r="AS148" s="235">
        <f>'[9]Network Charges'!AQ23</f>
        <v>75.702900000000028</v>
      </c>
      <c r="AT148" s="235">
        <f>'[9]Network Charges'!AR23</f>
        <v>75.702900000000028</v>
      </c>
      <c r="AU148" s="235">
        <f>'[9]Network Charges'!AS23</f>
        <v>75.702900000000028</v>
      </c>
      <c r="AV148" s="235">
        <f>'[9]Network Charges'!AT23</f>
        <v>75.702900000000028</v>
      </c>
      <c r="AW148" s="235">
        <f>'[9]Network Charges'!AU23</f>
        <v>75.702900000000028</v>
      </c>
      <c r="AX148" s="235">
        <f>'[9]Network Charges'!AV23</f>
        <v>75.702900000000028</v>
      </c>
      <c r="AY148" s="235">
        <f>'[9]Network Charges'!AW23</f>
        <v>75.702900000000028</v>
      </c>
      <c r="AZ148" s="235">
        <f>'[9]Network Charges'!AX23</f>
        <v>75.702900000000028</v>
      </c>
      <c r="BA148" s="235">
        <f>'[9]Network Charges'!AY23</f>
        <v>75.702900000000028</v>
      </c>
      <c r="BB148" s="235">
        <f>'[9]Network Charges'!AZ23</f>
        <v>75.702900000000028</v>
      </c>
      <c r="BC148" s="235">
        <f>'[9]Network Charges'!BA23</f>
        <v>75.702900000000028</v>
      </c>
      <c r="BD148" s="235">
        <f>'[9]Network Charges'!BB23</f>
        <v>66.997500000000016</v>
      </c>
      <c r="BE148" s="235">
        <f>'[9]Network Charges'!BC23</f>
        <v>66.997500000000016</v>
      </c>
      <c r="BF148" s="235">
        <f>'[9]Network Charges'!BD23</f>
        <v>66.997500000000016</v>
      </c>
      <c r="BG148" s="235">
        <f>'[9]Network Charges'!BE23</f>
        <v>66.997500000000016</v>
      </c>
      <c r="BH148" s="235">
        <f>'[9]Network Charges'!BF23</f>
        <v>66.997500000000016</v>
      </c>
      <c r="BI148" s="235">
        <f>'[9]Network Charges'!BG23</f>
        <v>66.997500000000016</v>
      </c>
      <c r="BJ148" s="235">
        <f>'[9]Network Charges'!BH23</f>
        <v>66.997500000000016</v>
      </c>
      <c r="BK148" s="235">
        <f>'[9]Network Charges'!BI23</f>
        <v>66.997500000000016</v>
      </c>
      <c r="BL148" s="235">
        <f>'[9]Network Charges'!BJ23</f>
        <v>66.997500000000016</v>
      </c>
      <c r="BM148" s="235">
        <f>'[9]Network Charges'!BK23</f>
        <v>66.997500000000016</v>
      </c>
      <c r="BN148" s="235">
        <f>'[9]Network Charges'!BL23</f>
        <v>66.997500000000016</v>
      </c>
      <c r="BO148" s="235">
        <f>'[9]Network Charges'!BM23</f>
        <v>66.997500000000016</v>
      </c>
      <c r="BP148" s="235">
        <f>'[9]Network Charges'!BN23</f>
        <v>66.997500000000016</v>
      </c>
      <c r="BQ148" s="235">
        <f>'[9]Network Charges'!BO23</f>
        <v>66.997500000000016</v>
      </c>
      <c r="BR148" s="235">
        <f>'[9]Network Charges'!BP23</f>
        <v>66.997500000000016</v>
      </c>
      <c r="BS148" s="235">
        <f>'[9]Network Charges'!BQ23</f>
        <v>66.997500000000016</v>
      </c>
      <c r="BT148" s="235">
        <f>'[9]Network Charges'!BR23</f>
        <v>66.997500000000016</v>
      </c>
      <c r="BU148" s="235">
        <f>'[9]Network Charges'!BS23</f>
        <v>66.997500000000016</v>
      </c>
      <c r="BV148" s="235">
        <f>'[9]Network Charges'!BT23</f>
        <v>66.997500000000016</v>
      </c>
      <c r="BW148" s="235">
        <f>'[9]Network Charges'!BU23</f>
        <v>66.997500000000016</v>
      </c>
      <c r="BX148" s="235">
        <f>'[9]Network Charges'!BV23</f>
        <v>66.997500000000016</v>
      </c>
      <c r="BY148" s="235">
        <f>'[9]Network Charges'!BW23</f>
        <v>66.997500000000016</v>
      </c>
      <c r="BZ148" s="235">
        <f>'[9]Network Charges'!BX23</f>
        <v>66.997500000000016</v>
      </c>
      <c r="CA148" s="235">
        <f>'[9]Network Charges'!BY23</f>
        <v>66.997500000000016</v>
      </c>
      <c r="CB148" s="235">
        <f>'[9]Network Charges'!BZ23</f>
        <v>66.997500000000016</v>
      </c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</row>
    <row r="149" spans="1:92">
      <c r="A149" s="394"/>
      <c r="B149" s="387"/>
      <c r="D149" s="2" t="str">
        <f>'[9]Network Charges'!B24</f>
        <v>Maximum</v>
      </c>
      <c r="E149" s="235">
        <f>'[9]Network Charges'!C24</f>
        <v>0</v>
      </c>
      <c r="F149" s="235">
        <f>'[9]Network Charges'!D24</f>
        <v>0</v>
      </c>
      <c r="G149" s="235">
        <f>'[9]Network Charges'!E24</f>
        <v>0</v>
      </c>
      <c r="H149" s="235">
        <f>'[9]Network Charges'!F24</f>
        <v>149.86100000000002</v>
      </c>
      <c r="I149" s="235">
        <f>'[9]Network Charges'!G24</f>
        <v>149.86100000000002</v>
      </c>
      <c r="J149" s="235">
        <f>'[9]Network Charges'!H24</f>
        <v>149.86100000000002</v>
      </c>
      <c r="K149" s="235">
        <f>'[9]Network Charges'!I24</f>
        <v>149.86100000000002</v>
      </c>
      <c r="L149" s="235">
        <f>'[9]Network Charges'!J24</f>
        <v>149.86100000000002</v>
      </c>
      <c r="M149" s="235">
        <f>'[9]Network Charges'!K24</f>
        <v>149.86100000000002</v>
      </c>
      <c r="N149" s="235">
        <f>'[9]Network Charges'!L24</f>
        <v>149.86100000000002</v>
      </c>
      <c r="O149" s="235">
        <f>'[9]Network Charges'!M24</f>
        <v>149.86100000000002</v>
      </c>
      <c r="P149" s="235">
        <f>'[9]Network Charges'!N24</f>
        <v>149.86100000000002</v>
      </c>
      <c r="Q149" s="235">
        <f>'[9]Network Charges'!O24</f>
        <v>149.86100000000002</v>
      </c>
      <c r="R149" s="235">
        <f>'[9]Network Charges'!P24</f>
        <v>149.86100000000002</v>
      </c>
      <c r="S149" s="235">
        <f>'[9]Network Charges'!Q24</f>
        <v>149.86100000000002</v>
      </c>
      <c r="T149" s="235">
        <f>'[9]Network Charges'!R24</f>
        <v>139.8665</v>
      </c>
      <c r="U149" s="235">
        <f>'[9]Network Charges'!S24</f>
        <v>139.8665</v>
      </c>
      <c r="V149" s="235">
        <f>'[9]Network Charges'!T24</f>
        <v>139.8665</v>
      </c>
      <c r="W149" s="235">
        <f>'[9]Network Charges'!U24</f>
        <v>139.8665</v>
      </c>
      <c r="X149" s="235">
        <f>'[9]Network Charges'!V24</f>
        <v>139.8665</v>
      </c>
      <c r="Y149" s="235">
        <f>'[9]Network Charges'!W24</f>
        <v>139.8665</v>
      </c>
      <c r="Z149" s="235">
        <f>'[9]Network Charges'!X24</f>
        <v>139.8665</v>
      </c>
      <c r="AA149" s="235">
        <f>'[9]Network Charges'!Y24</f>
        <v>139.8665</v>
      </c>
      <c r="AB149" s="235">
        <f>'[9]Network Charges'!Z24</f>
        <v>139.8665</v>
      </c>
      <c r="AC149" s="235">
        <f>'[9]Network Charges'!AA24</f>
        <v>139.8665</v>
      </c>
      <c r="AD149" s="235">
        <f>'[9]Network Charges'!AB24</f>
        <v>139.8665</v>
      </c>
      <c r="AE149" s="235">
        <f>'[9]Network Charges'!AC24</f>
        <v>139.8665</v>
      </c>
      <c r="AF149" s="235">
        <f>'[9]Network Charges'!AD24</f>
        <v>122.26450000000004</v>
      </c>
      <c r="AG149" s="235">
        <f>'[9]Network Charges'!AE24</f>
        <v>122.26450000000004</v>
      </c>
      <c r="AH149" s="235">
        <f>'[9]Network Charges'!AF24</f>
        <v>122.26450000000004</v>
      </c>
      <c r="AI149" s="235">
        <f>'[9]Network Charges'!AG24</f>
        <v>122.26450000000004</v>
      </c>
      <c r="AJ149" s="235">
        <f>'[9]Network Charges'!AH24</f>
        <v>122.26450000000004</v>
      </c>
      <c r="AK149" s="235">
        <f>'[9]Network Charges'!AI24</f>
        <v>122.26450000000004</v>
      </c>
      <c r="AL149" s="235">
        <f>'[9]Network Charges'!AJ24</f>
        <v>122.26450000000004</v>
      </c>
      <c r="AM149" s="235">
        <f>'[9]Network Charges'!AK24</f>
        <v>122.26450000000004</v>
      </c>
      <c r="AN149" s="235">
        <f>'[9]Network Charges'!AL24</f>
        <v>122.26450000000004</v>
      </c>
      <c r="AO149" s="235">
        <f>'[9]Network Charges'!AM24</f>
        <v>122.26450000000004</v>
      </c>
      <c r="AP149" s="235">
        <f>'[9]Network Charges'!AN24</f>
        <v>122.26450000000004</v>
      </c>
      <c r="AQ149" s="235">
        <f>'[9]Network Charges'!AO24</f>
        <v>122.26450000000004</v>
      </c>
      <c r="AR149" s="235">
        <f>'[9]Network Charges'!AP24</f>
        <v>137.08450000000002</v>
      </c>
      <c r="AS149" s="235">
        <f>'[9]Network Charges'!AQ24</f>
        <v>137.08450000000002</v>
      </c>
      <c r="AT149" s="235">
        <f>'[9]Network Charges'!AR24</f>
        <v>137.08450000000002</v>
      </c>
      <c r="AU149" s="235">
        <f>'[9]Network Charges'!AS24</f>
        <v>137.08450000000002</v>
      </c>
      <c r="AV149" s="235">
        <f>'[9]Network Charges'!AT24</f>
        <v>137.08450000000002</v>
      </c>
      <c r="AW149" s="235">
        <f>'[9]Network Charges'!AU24</f>
        <v>137.08450000000002</v>
      </c>
      <c r="AX149" s="235">
        <f>'[9]Network Charges'!AV24</f>
        <v>137.08450000000002</v>
      </c>
      <c r="AY149" s="235">
        <f>'[9]Network Charges'!AW24</f>
        <v>137.08450000000002</v>
      </c>
      <c r="AZ149" s="235">
        <f>'[9]Network Charges'!AX24</f>
        <v>137.08450000000002</v>
      </c>
      <c r="BA149" s="235">
        <f>'[9]Network Charges'!AY24</f>
        <v>137.08450000000002</v>
      </c>
      <c r="BB149" s="235">
        <f>'[9]Network Charges'!AZ24</f>
        <v>137.08450000000002</v>
      </c>
      <c r="BC149" s="235">
        <f>'[9]Network Charges'!BA24</f>
        <v>137.08450000000002</v>
      </c>
      <c r="BD149" s="235">
        <f>'[9]Network Charges'!BB24</f>
        <v>124.92300000000004</v>
      </c>
      <c r="BE149" s="235">
        <f>'[9]Network Charges'!BC24</f>
        <v>124.92300000000004</v>
      </c>
      <c r="BF149" s="235">
        <f>'[9]Network Charges'!BD24</f>
        <v>124.92300000000004</v>
      </c>
      <c r="BG149" s="235">
        <f>'[9]Network Charges'!BE24</f>
        <v>124.92300000000004</v>
      </c>
      <c r="BH149" s="235">
        <f>'[9]Network Charges'!BF24</f>
        <v>124.92300000000004</v>
      </c>
      <c r="BI149" s="235">
        <f>'[9]Network Charges'!BG24</f>
        <v>124.92300000000004</v>
      </c>
      <c r="BJ149" s="235">
        <f>'[9]Network Charges'!BH24</f>
        <v>124.92300000000004</v>
      </c>
      <c r="BK149" s="235">
        <f>'[9]Network Charges'!BI24</f>
        <v>124.92300000000004</v>
      </c>
      <c r="BL149" s="235">
        <f>'[9]Network Charges'!BJ24</f>
        <v>124.92300000000004</v>
      </c>
      <c r="BM149" s="235">
        <f>'[9]Network Charges'!BK24</f>
        <v>124.92300000000004</v>
      </c>
      <c r="BN149" s="235">
        <f>'[9]Network Charges'!BL24</f>
        <v>124.92300000000004</v>
      </c>
      <c r="BO149" s="235">
        <f>'[9]Network Charges'!BM24</f>
        <v>124.92300000000004</v>
      </c>
      <c r="BP149" s="235">
        <f>'[9]Network Charges'!BN24</f>
        <v>124.92300000000004</v>
      </c>
      <c r="BQ149" s="235">
        <f>'[9]Network Charges'!BO24</f>
        <v>124.92300000000004</v>
      </c>
      <c r="BR149" s="235">
        <f>'[9]Network Charges'!BP24</f>
        <v>124.92300000000004</v>
      </c>
      <c r="BS149" s="235">
        <f>'[9]Network Charges'!BQ24</f>
        <v>124.92300000000004</v>
      </c>
      <c r="BT149" s="235">
        <f>'[9]Network Charges'!BR24</f>
        <v>124.92300000000004</v>
      </c>
      <c r="BU149" s="235">
        <f>'[9]Network Charges'!BS24</f>
        <v>124.92300000000004</v>
      </c>
      <c r="BV149" s="235">
        <f>'[9]Network Charges'!BT24</f>
        <v>124.92300000000004</v>
      </c>
      <c r="BW149" s="235">
        <f>'[9]Network Charges'!BU24</f>
        <v>124.92300000000004</v>
      </c>
      <c r="BX149" s="235">
        <f>'[9]Network Charges'!BV24</f>
        <v>124.92300000000004</v>
      </c>
      <c r="BY149" s="235">
        <f>'[9]Network Charges'!BW24</f>
        <v>124.92300000000004</v>
      </c>
      <c r="BZ149" s="235">
        <f>'[9]Network Charges'!BX24</f>
        <v>124.92300000000004</v>
      </c>
      <c r="CA149" s="235">
        <f>'[9]Network Charges'!BY24</f>
        <v>124.92300000000004</v>
      </c>
      <c r="CB149" s="235">
        <f>'[9]Network Charges'!BZ24</f>
        <v>124.92300000000004</v>
      </c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</row>
    <row r="150" spans="1:92">
      <c r="A150" s="26"/>
      <c r="B150" s="387"/>
      <c r="D150" s="2" t="str">
        <f>'[9]Network Charges'!B25</f>
        <v>Maximum - Minimum</v>
      </c>
      <c r="E150" s="235">
        <f>'[9]Network Charges'!C25</f>
        <v>0</v>
      </c>
      <c r="F150" s="235">
        <f>'[9]Network Charges'!D25</f>
        <v>0</v>
      </c>
      <c r="G150" s="235">
        <f>'[9]Network Charges'!E25</f>
        <v>0</v>
      </c>
      <c r="H150" s="235">
        <f>'[9]Network Charges'!F25</f>
        <v>78.163500000000013</v>
      </c>
      <c r="I150" s="235">
        <f>'[9]Network Charges'!G25</f>
        <v>78.163500000000013</v>
      </c>
      <c r="J150" s="235">
        <f>'[9]Network Charges'!H25</f>
        <v>78.163500000000013</v>
      </c>
      <c r="K150" s="235">
        <f>'[9]Network Charges'!I25</f>
        <v>78.163500000000013</v>
      </c>
      <c r="L150" s="235">
        <f>'[9]Network Charges'!J25</f>
        <v>78.163500000000013</v>
      </c>
      <c r="M150" s="235">
        <f>'[9]Network Charges'!K25</f>
        <v>78.163500000000013</v>
      </c>
      <c r="N150" s="235">
        <f>'[9]Network Charges'!L25</f>
        <v>78.163500000000013</v>
      </c>
      <c r="O150" s="235">
        <f>'[9]Network Charges'!M25</f>
        <v>78.163500000000013</v>
      </c>
      <c r="P150" s="235">
        <f>'[9]Network Charges'!N25</f>
        <v>78.163500000000013</v>
      </c>
      <c r="Q150" s="235">
        <f>'[9]Network Charges'!O25</f>
        <v>78.163500000000013</v>
      </c>
      <c r="R150" s="235">
        <f>'[9]Network Charges'!P25</f>
        <v>78.163500000000013</v>
      </c>
      <c r="S150" s="235">
        <f>'[9]Network Charges'!Q25</f>
        <v>78.163500000000013</v>
      </c>
      <c r="T150" s="235">
        <f>'[9]Network Charges'!R25</f>
        <v>64.254999999999995</v>
      </c>
      <c r="U150" s="235">
        <f>'[9]Network Charges'!S25</f>
        <v>64.254999999999995</v>
      </c>
      <c r="V150" s="235">
        <f>'[9]Network Charges'!T25</f>
        <v>64.254999999999995</v>
      </c>
      <c r="W150" s="235">
        <f>'[9]Network Charges'!U25</f>
        <v>64.254999999999995</v>
      </c>
      <c r="X150" s="235">
        <f>'[9]Network Charges'!V25</f>
        <v>64.254999999999995</v>
      </c>
      <c r="Y150" s="235">
        <f>'[9]Network Charges'!W25</f>
        <v>64.254999999999995</v>
      </c>
      <c r="Z150" s="235">
        <f>'[9]Network Charges'!X25</f>
        <v>64.254999999999995</v>
      </c>
      <c r="AA150" s="235">
        <f>'[9]Network Charges'!Y25</f>
        <v>64.254999999999995</v>
      </c>
      <c r="AB150" s="235">
        <f>'[9]Network Charges'!Z25</f>
        <v>64.254999999999995</v>
      </c>
      <c r="AC150" s="235">
        <f>'[9]Network Charges'!AA25</f>
        <v>64.254999999999995</v>
      </c>
      <c r="AD150" s="235">
        <f>'[9]Network Charges'!AB25</f>
        <v>64.254999999999995</v>
      </c>
      <c r="AE150" s="235">
        <f>'[9]Network Charges'!AC25</f>
        <v>64.254999999999995</v>
      </c>
      <c r="AF150" s="235">
        <f>'[9]Network Charges'!AD25</f>
        <v>56.661000000000016</v>
      </c>
      <c r="AG150" s="235">
        <f>'[9]Network Charges'!AE25</f>
        <v>56.661000000000016</v>
      </c>
      <c r="AH150" s="235">
        <f>'[9]Network Charges'!AF25</f>
        <v>56.661000000000016</v>
      </c>
      <c r="AI150" s="235">
        <f>'[9]Network Charges'!AG25</f>
        <v>56.661000000000016</v>
      </c>
      <c r="AJ150" s="235">
        <f>'[9]Network Charges'!AH25</f>
        <v>56.661000000000016</v>
      </c>
      <c r="AK150" s="235">
        <f>'[9]Network Charges'!AI25</f>
        <v>56.661000000000016</v>
      </c>
      <c r="AL150" s="235">
        <f>'[9]Network Charges'!AJ25</f>
        <v>56.661000000000016</v>
      </c>
      <c r="AM150" s="235">
        <f>'[9]Network Charges'!AK25</f>
        <v>56.661000000000016</v>
      </c>
      <c r="AN150" s="235">
        <f>'[9]Network Charges'!AL25</f>
        <v>56.661000000000016</v>
      </c>
      <c r="AO150" s="235">
        <f>'[9]Network Charges'!AM25</f>
        <v>56.661000000000016</v>
      </c>
      <c r="AP150" s="235">
        <f>'[9]Network Charges'!AN25</f>
        <v>56.661000000000016</v>
      </c>
      <c r="AQ150" s="235">
        <f>'[9]Network Charges'!AO25</f>
        <v>56.661000000000016</v>
      </c>
      <c r="AR150" s="235">
        <f>'[9]Network Charges'!AP25</f>
        <v>61.381599999999992</v>
      </c>
      <c r="AS150" s="235">
        <f>'[9]Network Charges'!AQ25</f>
        <v>61.381599999999992</v>
      </c>
      <c r="AT150" s="235">
        <f>'[9]Network Charges'!AR25</f>
        <v>61.381599999999992</v>
      </c>
      <c r="AU150" s="235">
        <f>'[9]Network Charges'!AS25</f>
        <v>61.381599999999992</v>
      </c>
      <c r="AV150" s="235">
        <f>'[9]Network Charges'!AT25</f>
        <v>61.381599999999992</v>
      </c>
      <c r="AW150" s="235">
        <f>'[9]Network Charges'!AU25</f>
        <v>61.381599999999992</v>
      </c>
      <c r="AX150" s="235">
        <f>'[9]Network Charges'!AV25</f>
        <v>61.381599999999992</v>
      </c>
      <c r="AY150" s="235">
        <f>'[9]Network Charges'!AW25</f>
        <v>61.381599999999992</v>
      </c>
      <c r="AZ150" s="235">
        <f>'[9]Network Charges'!AX25</f>
        <v>61.381599999999992</v>
      </c>
      <c r="BA150" s="235">
        <f>'[9]Network Charges'!AY25</f>
        <v>61.381599999999992</v>
      </c>
      <c r="BB150" s="235">
        <f>'[9]Network Charges'!AZ25</f>
        <v>61.381599999999992</v>
      </c>
      <c r="BC150" s="235">
        <f>'[9]Network Charges'!BA25</f>
        <v>61.381599999999992</v>
      </c>
      <c r="BD150" s="235">
        <f>'[9]Network Charges'!BB25</f>
        <v>57.925500000000028</v>
      </c>
      <c r="BE150" s="235">
        <f>'[9]Network Charges'!BC25</f>
        <v>57.925500000000028</v>
      </c>
      <c r="BF150" s="235">
        <f>'[9]Network Charges'!BD25</f>
        <v>57.925500000000028</v>
      </c>
      <c r="BG150" s="235">
        <f>'[9]Network Charges'!BE25</f>
        <v>57.925500000000028</v>
      </c>
      <c r="BH150" s="235">
        <f>'[9]Network Charges'!BF25</f>
        <v>57.925500000000028</v>
      </c>
      <c r="BI150" s="235">
        <f>'[9]Network Charges'!BG25</f>
        <v>57.925500000000028</v>
      </c>
      <c r="BJ150" s="235">
        <f>'[9]Network Charges'!BH25</f>
        <v>57.925500000000028</v>
      </c>
      <c r="BK150" s="235">
        <f>'[9]Network Charges'!BI25</f>
        <v>57.925500000000028</v>
      </c>
      <c r="BL150" s="235">
        <f>'[9]Network Charges'!BJ25</f>
        <v>57.925500000000028</v>
      </c>
      <c r="BM150" s="235">
        <f>'[9]Network Charges'!BK25</f>
        <v>57.925500000000028</v>
      </c>
      <c r="BN150" s="235">
        <f>'[9]Network Charges'!BL25</f>
        <v>57.925500000000028</v>
      </c>
      <c r="BO150" s="235">
        <f>'[9]Network Charges'!BM25</f>
        <v>57.925500000000028</v>
      </c>
      <c r="BP150" s="235">
        <f>'[9]Network Charges'!BN25</f>
        <v>57.925500000000028</v>
      </c>
      <c r="BQ150" s="235">
        <f>'[9]Network Charges'!BO25</f>
        <v>57.925500000000028</v>
      </c>
      <c r="BR150" s="235">
        <f>'[9]Network Charges'!BP25</f>
        <v>57.925500000000028</v>
      </c>
      <c r="BS150" s="235">
        <f>'[9]Network Charges'!BQ25</f>
        <v>57.925500000000028</v>
      </c>
      <c r="BT150" s="235">
        <f>'[9]Network Charges'!BR25</f>
        <v>57.925500000000028</v>
      </c>
      <c r="BU150" s="235">
        <f>'[9]Network Charges'!BS25</f>
        <v>57.925500000000028</v>
      </c>
      <c r="BV150" s="235">
        <f>'[9]Network Charges'!BT25</f>
        <v>57.925500000000028</v>
      </c>
      <c r="BW150" s="235">
        <f>'[9]Network Charges'!BU25</f>
        <v>57.925500000000028</v>
      </c>
      <c r="BX150" s="235">
        <f>'[9]Network Charges'!BV25</f>
        <v>57.925500000000028</v>
      </c>
      <c r="BY150" s="235">
        <f>'[9]Network Charges'!BW25</f>
        <v>57.925500000000028</v>
      </c>
      <c r="BZ150" s="235">
        <f>'[9]Network Charges'!BX25</f>
        <v>57.925500000000028</v>
      </c>
      <c r="CA150" s="235">
        <f>'[9]Network Charges'!BY25</f>
        <v>57.925500000000028</v>
      </c>
      <c r="CB150" s="235">
        <f>'[9]Network Charges'!BZ25</f>
        <v>57.925500000000028</v>
      </c>
    </row>
    <row r="151" spans="1:92">
      <c r="A151" s="26"/>
      <c r="B151" s="387"/>
    </row>
    <row r="152" spans="1:92">
      <c r="B152" s="387"/>
      <c r="D152" s="237" t="s">
        <v>446</v>
      </c>
    </row>
    <row r="153" spans="1:92">
      <c r="B153" s="387"/>
    </row>
    <row r="154" spans="1:92">
      <c r="B154" s="387"/>
    </row>
    <row r="155" spans="1:92">
      <c r="B155" s="387"/>
      <c r="K155" s="249"/>
      <c r="L155" s="249"/>
      <c r="M155" s="249"/>
    </row>
    <row r="156" spans="1:92">
      <c r="B156" s="387"/>
      <c r="K156" s="250"/>
      <c r="L156" s="250"/>
      <c r="M156" s="250"/>
    </row>
    <row r="157" spans="1:92">
      <c r="B157" s="387"/>
      <c r="K157" s="251" t="s">
        <v>385</v>
      </c>
      <c r="L157" s="250"/>
      <c r="M157" s="250"/>
    </row>
    <row r="158" spans="1:92">
      <c r="B158" s="387"/>
      <c r="K158" s="252"/>
      <c r="L158" s="250"/>
      <c r="M158" s="250"/>
    </row>
    <row r="159" spans="1:92">
      <c r="B159" s="387"/>
      <c r="K159" s="249"/>
      <c r="L159" s="249"/>
      <c r="M159" s="249"/>
    </row>
    <row r="160" spans="1:92" ht="12.75" customHeight="1">
      <c r="B160" s="387"/>
      <c r="K160" s="396" t="s">
        <v>382</v>
      </c>
      <c r="L160" s="396"/>
      <c r="M160" s="253"/>
    </row>
    <row r="161" spans="2:13">
      <c r="B161" s="387"/>
      <c r="K161" s="396"/>
      <c r="L161" s="396"/>
      <c r="M161" s="254"/>
    </row>
    <row r="162" spans="2:13">
      <c r="B162" s="387"/>
      <c r="K162" s="396"/>
      <c r="L162" s="396"/>
      <c r="M162" s="253"/>
    </row>
    <row r="163" spans="2:13">
      <c r="B163" s="387"/>
      <c r="K163" s="255"/>
      <c r="L163" s="250"/>
      <c r="M163" s="250"/>
    </row>
    <row r="164" spans="2:13" ht="12.75" customHeight="1">
      <c r="B164" s="387"/>
      <c r="K164" s="396" t="s">
        <v>383</v>
      </c>
      <c r="L164" s="396"/>
      <c r="M164" s="255"/>
    </row>
    <row r="165" spans="2:13">
      <c r="B165" s="387"/>
      <c r="K165" s="396"/>
      <c r="L165" s="396"/>
      <c r="M165" s="256"/>
    </row>
    <row r="166" spans="2:13">
      <c r="B166" s="387"/>
      <c r="K166" s="396"/>
      <c r="L166" s="396"/>
      <c r="M166" s="250"/>
    </row>
    <row r="167" spans="2:13">
      <c r="B167" s="387"/>
      <c r="K167" s="396"/>
      <c r="L167" s="396"/>
      <c r="M167" s="255"/>
    </row>
    <row r="168" spans="2:13">
      <c r="B168" s="387"/>
      <c r="K168" s="255"/>
      <c r="L168" s="255"/>
      <c r="M168" s="255"/>
    </row>
    <row r="169" spans="2:13">
      <c r="B169" s="387"/>
      <c r="K169" s="255"/>
      <c r="L169" s="255"/>
      <c r="M169" s="255"/>
    </row>
    <row r="170" spans="2:13">
      <c r="B170" s="387"/>
      <c r="K170" s="255"/>
      <c r="L170" s="255"/>
      <c r="M170" s="255"/>
    </row>
    <row r="171" spans="2:13">
      <c r="B171" s="387"/>
      <c r="K171" s="255"/>
      <c r="L171" s="255"/>
      <c r="M171" s="255"/>
    </row>
    <row r="172" spans="2:13">
      <c r="B172" s="387"/>
      <c r="K172" s="255"/>
      <c r="L172" s="255"/>
      <c r="M172" s="255"/>
    </row>
    <row r="173" spans="2:13">
      <c r="B173" s="387"/>
      <c r="K173" s="395" t="s">
        <v>384</v>
      </c>
      <c r="L173" s="395"/>
      <c r="M173" s="395"/>
    </row>
    <row r="174" spans="2:13">
      <c r="B174" s="387"/>
      <c r="K174" s="395"/>
      <c r="L174" s="395"/>
      <c r="M174" s="395"/>
    </row>
    <row r="175" spans="2:13">
      <c r="B175" s="387"/>
      <c r="K175" s="395"/>
      <c r="L175" s="395"/>
      <c r="M175" s="395"/>
    </row>
    <row r="176" spans="2:13">
      <c r="B176" s="387"/>
      <c r="K176" s="395"/>
      <c r="L176" s="395"/>
      <c r="M176" s="395"/>
    </row>
    <row r="177" spans="2:13">
      <c r="B177" s="387"/>
      <c r="K177" s="395"/>
      <c r="L177" s="395"/>
      <c r="M177" s="395"/>
    </row>
    <row r="178" spans="2:13">
      <c r="B178" s="387"/>
      <c r="K178" s="395"/>
      <c r="L178" s="395"/>
      <c r="M178" s="395"/>
    </row>
    <row r="179" spans="2:13">
      <c r="B179" s="387"/>
      <c r="K179" s="395"/>
      <c r="L179" s="395"/>
      <c r="M179" s="395"/>
    </row>
    <row r="180" spans="2:13">
      <c r="B180" s="387"/>
    </row>
    <row r="181" spans="2:13">
      <c r="B181" s="387"/>
    </row>
    <row r="182" spans="2:13">
      <c r="B182" s="387"/>
    </row>
    <row r="183" spans="2:13">
      <c r="B183" s="387"/>
      <c r="D183" s="237" t="s">
        <v>447</v>
      </c>
    </row>
    <row r="184" spans="2:13">
      <c r="B184" s="387"/>
      <c r="D184" s="257" t="str">
        <f>'[9]Customer Bills Table'!B8</f>
        <v>£ nominal prices per domestic consumer</v>
      </c>
      <c r="E184" s="118"/>
      <c r="F184" s="26"/>
      <c r="G184" s="26"/>
      <c r="H184" s="26"/>
      <c r="I184" s="26"/>
      <c r="J184" s="26"/>
      <c r="K184" s="30"/>
      <c r="L184" s="30"/>
    </row>
    <row r="185" spans="2:13">
      <c r="B185" s="387"/>
      <c r="D185" s="258"/>
      <c r="E185" s="258" t="str">
        <f>'[9]Customer Bills Table'!C9</f>
        <v>Year:</v>
      </c>
      <c r="F185" s="259">
        <f>'[9]Customer Bills Table'!D9</f>
        <v>41365</v>
      </c>
      <c r="G185" s="259">
        <f>'[9]Customer Bills Table'!E9</f>
        <v>41730</v>
      </c>
      <c r="H185" s="259">
        <f>'[9]Customer Bills Table'!F9</f>
        <v>42095</v>
      </c>
      <c r="I185" s="259">
        <f>'[9]Customer Bills Table'!G9</f>
        <v>42461</v>
      </c>
      <c r="J185" s="259">
        <f>'[9]Customer Bills Table'!H9</f>
        <v>42826</v>
      </c>
      <c r="K185" s="30"/>
      <c r="L185" s="30"/>
    </row>
    <row r="186" spans="2:13">
      <c r="B186" s="387"/>
      <c r="D186" s="155" t="str">
        <f>'[9]Customer Bills Table'!B10</f>
        <v>GB consumer count weighted average</v>
      </c>
      <c r="E186" s="155"/>
      <c r="F186" s="260">
        <f>'[9]Customer Bills Table'!D10</f>
        <v>91.291622103037071</v>
      </c>
      <c r="G186" s="260">
        <f>'[9]Customer Bills Table'!E10</f>
        <v>93.57231925355147</v>
      </c>
      <c r="H186" s="260">
        <f>'[9]Customer Bills Table'!F10</f>
        <v>87.215289337196893</v>
      </c>
      <c r="I186" s="260">
        <f>'[9]Customer Bills Table'!G10</f>
        <v>92.893516956806806</v>
      </c>
      <c r="J186" s="260">
        <f>'[9]Customer Bills Table'!H10</f>
        <v>85.780870013395074</v>
      </c>
      <c r="K186" s="30"/>
      <c r="L186" s="30"/>
    </row>
    <row r="187" spans="2:13">
      <c r="B187" s="387"/>
      <c r="D187" s="109" t="str">
        <f>'[9]Customer Bills Table'!B11</f>
        <v>Region</v>
      </c>
      <c r="E187" s="109" t="s">
        <v>26</v>
      </c>
      <c r="F187" s="261"/>
      <c r="G187" s="261"/>
      <c r="H187" s="261"/>
      <c r="I187" s="261"/>
      <c r="J187" s="261"/>
      <c r="K187" s="30"/>
      <c r="L187" s="30"/>
    </row>
    <row r="188" spans="2:13">
      <c r="B188" s="387"/>
      <c r="D188" s="262" t="str">
        <f>'[9]Customer Bills Table'!B12</f>
        <v>North West</v>
      </c>
      <c r="E188" s="262" t="str">
        <f>'[9]Customer Bills Table'!C12</f>
        <v>ENWL</v>
      </c>
      <c r="F188" s="263">
        <f>'[9]Customer Bills Table'!D12</f>
        <v>101.98</v>
      </c>
      <c r="G188" s="263">
        <f>'[9]Customer Bills Table'!E12</f>
        <v>101.25899999999997</v>
      </c>
      <c r="H188" s="263">
        <f>'[9]Customer Bills Table'!F12</f>
        <v>88.868999999999986</v>
      </c>
      <c r="I188" s="263">
        <f>'[9]Customer Bills Table'!G12</f>
        <v>92.353000000000009</v>
      </c>
      <c r="J188" s="263">
        <f>'[9]Customer Bills Table'!H12</f>
        <v>79.035500000000013</v>
      </c>
      <c r="K188" s="30"/>
      <c r="L188" s="30"/>
    </row>
    <row r="189" spans="2:13">
      <c r="B189" s="387"/>
      <c r="D189" s="262" t="str">
        <f>'[9]Customer Bills Table'!B13</f>
        <v>North East</v>
      </c>
      <c r="E189" s="262" t="str">
        <f>'[9]Customer Bills Table'!C13</f>
        <v>NPgN</v>
      </c>
      <c r="F189" s="263">
        <f>'[9]Customer Bills Table'!D13</f>
        <v>92.61</v>
      </c>
      <c r="G189" s="263">
        <f>'[9]Customer Bills Table'!E13</f>
        <v>104.18150000000001</v>
      </c>
      <c r="H189" s="263">
        <f>'[9]Customer Bills Table'!F13</f>
        <v>97.453500000000034</v>
      </c>
      <c r="I189" s="263">
        <f>'[9]Customer Bills Table'!G13</f>
        <v>97.157000000000025</v>
      </c>
      <c r="J189" s="263">
        <f>'[9]Customer Bills Table'!H13</f>
        <v>90.636500000000012</v>
      </c>
      <c r="K189" s="30"/>
      <c r="L189" s="30"/>
    </row>
    <row r="190" spans="2:13">
      <c r="B190" s="387"/>
      <c r="D190" s="262" t="str">
        <f>'[9]Customer Bills Table'!B14</f>
        <v>Yorkshire</v>
      </c>
      <c r="E190" s="262" t="str">
        <f>'[9]Customer Bills Table'!C14</f>
        <v>NPgY</v>
      </c>
      <c r="F190" s="263">
        <f>'[9]Customer Bills Table'!D14</f>
        <v>81.488500000000016</v>
      </c>
      <c r="G190" s="263">
        <f>'[9]Customer Bills Table'!E14</f>
        <v>87.344499999999982</v>
      </c>
      <c r="H190" s="263">
        <f>'[9]Customer Bills Table'!F14</f>
        <v>83.523500000000013</v>
      </c>
      <c r="I190" s="263">
        <f>'[9]Customer Bills Table'!G14</f>
        <v>79.893500000000003</v>
      </c>
      <c r="J190" s="263">
        <f>'[9]Customer Bills Table'!H14</f>
        <v>75.598500000000016</v>
      </c>
      <c r="K190" s="30"/>
      <c r="L190" s="30"/>
    </row>
    <row r="191" spans="2:13">
      <c r="B191" s="387"/>
      <c r="D191" s="262" t="str">
        <f>'[9]Customer Bills Table'!B15</f>
        <v>Midlands</v>
      </c>
      <c r="E191" s="262" t="str">
        <f>'[9]Customer Bills Table'!C15</f>
        <v>WMID</v>
      </c>
      <c r="F191" s="263">
        <f>'[9]Customer Bills Table'!D15</f>
        <v>85.26600000000002</v>
      </c>
      <c r="G191" s="263">
        <f>'[9]Customer Bills Table'!E15</f>
        <v>81.321500000000015</v>
      </c>
      <c r="H191" s="263">
        <f>'[9]Customer Bills Table'!F15</f>
        <v>79.547000000000011</v>
      </c>
      <c r="I191" s="263">
        <f>'[9]Customer Bills Table'!G15</f>
        <v>92.806000000000026</v>
      </c>
      <c r="J191" s="263">
        <f>'[9]Customer Bills Table'!H15</f>
        <v>83.272000000000034</v>
      </c>
      <c r="K191" s="30"/>
      <c r="L191" s="30"/>
    </row>
    <row r="192" spans="2:13">
      <c r="B192" s="387"/>
      <c r="D192" s="262" t="str">
        <f>'[9]Customer Bills Table'!B16</f>
        <v>East Midlands</v>
      </c>
      <c r="E192" s="262" t="str">
        <f>'[9]Customer Bills Table'!C16</f>
        <v>EMID</v>
      </c>
      <c r="F192" s="263">
        <f>'[9]Customer Bills Table'!D16</f>
        <v>75.286999999999992</v>
      </c>
      <c r="G192" s="263">
        <f>'[9]Customer Bills Table'!E16</f>
        <v>75.611500000000007</v>
      </c>
      <c r="H192" s="263">
        <f>'[9]Customer Bills Table'!F16</f>
        <v>75.649500000000003</v>
      </c>
      <c r="I192" s="263">
        <f>'[9]Customer Bills Table'!G16</f>
        <v>82.878000000000014</v>
      </c>
      <c r="J192" s="263">
        <f>'[9]Customer Bills Table'!H16</f>
        <v>75.527000000000015</v>
      </c>
      <c r="K192" s="30"/>
      <c r="L192" s="30"/>
    </row>
    <row r="193" spans="2:12">
      <c r="B193" s="387"/>
      <c r="D193" s="262" t="str">
        <f>'[9]Customer Bills Table'!B17</f>
        <v>South Wales</v>
      </c>
      <c r="E193" s="262" t="str">
        <f>'[9]Customer Bills Table'!C17</f>
        <v>SWALES</v>
      </c>
      <c r="F193" s="263">
        <f>'[9]Customer Bills Table'!D17</f>
        <v>118.9335</v>
      </c>
      <c r="G193" s="263">
        <f>'[9]Customer Bills Table'!E17</f>
        <v>117.498</v>
      </c>
      <c r="H193" s="263">
        <f>'[9]Customer Bills Table'!F17</f>
        <v>95.803500000000028</v>
      </c>
      <c r="I193" s="263">
        <f>'[9]Customer Bills Table'!G17</f>
        <v>112.02300000000002</v>
      </c>
      <c r="J193" s="263">
        <f>'[9]Customer Bills Table'!H17</f>
        <v>102.38600000000001</v>
      </c>
      <c r="K193" s="30"/>
      <c r="L193" s="30"/>
    </row>
    <row r="194" spans="2:12">
      <c r="B194" s="387"/>
      <c r="D194" s="262" t="str">
        <f>'[9]Customer Bills Table'!B18</f>
        <v>South West</v>
      </c>
      <c r="E194" s="262" t="str">
        <f>'[9]Customer Bills Table'!C18</f>
        <v>SWEST</v>
      </c>
      <c r="F194" s="263">
        <f>'[9]Customer Bills Table'!D18</f>
        <v>119.13450000000002</v>
      </c>
      <c r="G194" s="263">
        <f>'[9]Customer Bills Table'!E18</f>
        <v>117.90350000000002</v>
      </c>
      <c r="H194" s="263">
        <f>'[9]Customer Bills Table'!F18</f>
        <v>106.854</v>
      </c>
      <c r="I194" s="263">
        <f>'[9]Customer Bills Table'!G18</f>
        <v>121.60900000000002</v>
      </c>
      <c r="J194" s="263">
        <f>'[9]Customer Bills Table'!H18</f>
        <v>113.04699999999997</v>
      </c>
      <c r="K194" s="30"/>
      <c r="L194" s="30"/>
    </row>
    <row r="195" spans="2:12">
      <c r="B195" s="387"/>
      <c r="D195" s="262" t="str">
        <f>'[9]Customer Bills Table'!B19</f>
        <v>London</v>
      </c>
      <c r="E195" s="262" t="str">
        <f>'[9]Customer Bills Table'!C19</f>
        <v>LPN</v>
      </c>
      <c r="F195" s="263">
        <f>'[9]Customer Bills Table'!D19</f>
        <v>77.068500000000014</v>
      </c>
      <c r="G195" s="263">
        <f>'[9]Customer Bills Table'!E19</f>
        <v>80.1905</v>
      </c>
      <c r="H195" s="263">
        <f>'[9]Customer Bills Table'!F19</f>
        <v>65.603500000000025</v>
      </c>
      <c r="I195" s="263">
        <f>'[9]Customer Bills Table'!G19</f>
        <v>75.702900000000028</v>
      </c>
      <c r="J195" s="263">
        <f>'[9]Customer Bills Table'!H19</f>
        <v>66.997500000000016</v>
      </c>
      <c r="K195" s="30"/>
      <c r="L195" s="30"/>
    </row>
    <row r="196" spans="2:12">
      <c r="B196" s="387"/>
      <c r="D196" s="262" t="str">
        <f>'[9]Customer Bills Table'!B20</f>
        <v>South East</v>
      </c>
      <c r="E196" s="262" t="str">
        <f>'[9]Customer Bills Table'!C20</f>
        <v>SPN</v>
      </c>
      <c r="F196" s="263">
        <f>'[9]Customer Bills Table'!D20</f>
        <v>85.74</v>
      </c>
      <c r="G196" s="263">
        <f>'[9]Customer Bills Table'!E20</f>
        <v>95.690500000000029</v>
      </c>
      <c r="H196" s="263">
        <f>'[9]Customer Bills Table'!F20</f>
        <v>85.81450000000001</v>
      </c>
      <c r="I196" s="263">
        <f>'[9]Customer Bills Table'!G20</f>
        <v>102.82889999999999</v>
      </c>
      <c r="J196" s="263">
        <f>'[9]Customer Bills Table'!H20</f>
        <v>91.140500000000031</v>
      </c>
      <c r="K196" s="30"/>
      <c r="L196" s="30"/>
    </row>
    <row r="197" spans="2:12">
      <c r="B197" s="387"/>
      <c r="D197" s="262" t="str">
        <f>'[9]Customer Bills Table'!B21</f>
        <v>East Anglia</v>
      </c>
      <c r="E197" s="262" t="str">
        <f>'[9]Customer Bills Table'!C21</f>
        <v>EPN</v>
      </c>
      <c r="F197" s="263">
        <f>'[9]Customer Bills Table'!D21</f>
        <v>71.697500000000005</v>
      </c>
      <c r="G197" s="263">
        <f>'[9]Customer Bills Table'!E21</f>
        <v>79.374499999999998</v>
      </c>
      <c r="H197" s="263">
        <f>'[9]Customer Bills Table'!F21</f>
        <v>76.173500000000004</v>
      </c>
      <c r="I197" s="263">
        <f>'[9]Customer Bills Table'!G21</f>
        <v>78.908500000000004</v>
      </c>
      <c r="J197" s="263">
        <f>'[9]Customer Bills Table'!H21</f>
        <v>79.056500000000014</v>
      </c>
      <c r="K197" s="30"/>
      <c r="L197" s="30"/>
    </row>
    <row r="198" spans="2:12">
      <c r="B198" s="387"/>
      <c r="D198" s="262" t="str">
        <f>'[9]Customer Bills Table'!B22</f>
        <v>South Scotland</v>
      </c>
      <c r="E198" s="262" t="str">
        <f>'[9]Customer Bills Table'!C22</f>
        <v>SPD</v>
      </c>
      <c r="F198" s="263">
        <f>'[9]Customer Bills Table'!D22</f>
        <v>89.785500000000013</v>
      </c>
      <c r="G198" s="263">
        <f>'[9]Customer Bills Table'!E22</f>
        <v>89.169000000000025</v>
      </c>
      <c r="H198" s="263">
        <f>'[9]Customer Bills Table'!F22</f>
        <v>96.24050000000004</v>
      </c>
      <c r="I198" s="263">
        <f>'[9]Customer Bills Table'!G22</f>
        <v>95.485500000000016</v>
      </c>
      <c r="J198" s="263">
        <f>'[9]Customer Bills Table'!H22</f>
        <v>91.306499999999986</v>
      </c>
      <c r="K198" s="30"/>
      <c r="L198" s="30"/>
    </row>
    <row r="199" spans="2:12">
      <c r="B199" s="387"/>
      <c r="D199" s="262" t="str">
        <f>'[9]Customer Bills Table'!B23</f>
        <v>Merseyside and N Wales</v>
      </c>
      <c r="E199" s="262" t="str">
        <f>'[9]Customer Bills Table'!C23</f>
        <v>SPMW</v>
      </c>
      <c r="F199" s="263">
        <f>'[9]Customer Bills Table'!D23</f>
        <v>121.37899999999996</v>
      </c>
      <c r="G199" s="263">
        <f>'[9]Customer Bills Table'!E23</f>
        <v>136.14800000000005</v>
      </c>
      <c r="H199" s="263">
        <f>'[9]Customer Bills Table'!F23</f>
        <v>120.88090000000001</v>
      </c>
      <c r="I199" s="263">
        <f>'[9]Customer Bills Table'!G23</f>
        <v>108.37700000000002</v>
      </c>
      <c r="J199" s="263">
        <f>'[9]Customer Bills Table'!H23</f>
        <v>103.90600000000001</v>
      </c>
      <c r="K199" s="30"/>
      <c r="L199" s="30"/>
    </row>
    <row r="200" spans="2:12">
      <c r="B200" s="387"/>
      <c r="D200" s="262" t="str">
        <f>'[9]Customer Bills Table'!B24</f>
        <v>North Scotland</v>
      </c>
      <c r="E200" s="262" t="str">
        <f>'[9]Customer Bills Table'!C24</f>
        <v>SSEH</v>
      </c>
      <c r="F200" s="263">
        <f>'[9]Customer Bills Table'!D24</f>
        <v>149.86100000000002</v>
      </c>
      <c r="G200" s="263">
        <f>'[9]Customer Bills Table'!E24</f>
        <v>139.8665</v>
      </c>
      <c r="H200" s="263">
        <f>'[9]Customer Bills Table'!F24</f>
        <v>122.26450000000004</v>
      </c>
      <c r="I200" s="263">
        <f>'[9]Customer Bills Table'!G24</f>
        <v>137.08450000000002</v>
      </c>
      <c r="J200" s="263">
        <f>'[9]Customer Bills Table'!H24</f>
        <v>124.92300000000004</v>
      </c>
      <c r="K200" s="30"/>
      <c r="L200" s="30"/>
    </row>
    <row r="201" spans="2:12">
      <c r="B201" s="387"/>
      <c r="D201" s="262" t="str">
        <f>'[9]Customer Bills Table'!B25</f>
        <v>Southern</v>
      </c>
      <c r="E201" s="262" t="str">
        <f>'[9]Customer Bills Table'!C25</f>
        <v>SSES</v>
      </c>
      <c r="F201" s="263">
        <f>'[9]Customer Bills Table'!D25</f>
        <v>84.904000000000011</v>
      </c>
      <c r="G201" s="263">
        <f>'[9]Customer Bills Table'!E25</f>
        <v>85.0745</v>
      </c>
      <c r="H201" s="263">
        <f>'[9]Customer Bills Table'!F25</f>
        <v>80.170000000000016</v>
      </c>
      <c r="I201" s="263">
        <f>'[9]Customer Bills Table'!G25</f>
        <v>86.478500000000011</v>
      </c>
      <c r="J201" s="263">
        <f>'[9]Customer Bills Table'!H25</f>
        <v>80.877000000000024</v>
      </c>
      <c r="K201" s="30"/>
      <c r="L201" s="30"/>
    </row>
    <row r="202" spans="2:12">
      <c r="B202" s="387"/>
      <c r="D202" s="30"/>
      <c r="E202" s="30"/>
      <c r="F202" s="30"/>
      <c r="G202" s="30"/>
      <c r="H202" s="30"/>
      <c r="I202" s="30"/>
      <c r="J202" s="30"/>
      <c r="K202" s="30"/>
      <c r="L202" s="30"/>
    </row>
    <row r="203" spans="2:12">
      <c r="B203" s="387"/>
    </row>
    <row r="206" spans="2:12" ht="11.25" customHeight="1">
      <c r="B206" s="387" t="s">
        <v>19</v>
      </c>
      <c r="D206" s="237" t="s">
        <v>412</v>
      </c>
    </row>
    <row r="207" spans="2:12">
      <c r="B207" s="387"/>
      <c r="D207" s="1" t="s">
        <v>496</v>
      </c>
    </row>
    <row r="208" spans="2:12">
      <c r="B208" s="387"/>
    </row>
    <row r="209" spans="2:2">
      <c r="B209" s="387"/>
    </row>
    <row r="210" spans="2:2">
      <c r="B210" s="387"/>
    </row>
    <row r="211" spans="2:2">
      <c r="B211" s="387"/>
    </row>
    <row r="212" spans="2:2">
      <c r="B212" s="387"/>
    </row>
    <row r="213" spans="2:2">
      <c r="B213" s="387"/>
    </row>
    <row r="214" spans="2:2">
      <c r="B214" s="387"/>
    </row>
    <row r="215" spans="2:2">
      <c r="B215" s="387"/>
    </row>
    <row r="216" spans="2:2">
      <c r="B216" s="387"/>
    </row>
    <row r="217" spans="2:2">
      <c r="B217" s="387"/>
    </row>
    <row r="218" spans="2:2">
      <c r="B218" s="387"/>
    </row>
    <row r="219" spans="2:2">
      <c r="B219" s="387"/>
    </row>
    <row r="220" spans="2:2">
      <c r="B220" s="387"/>
    </row>
    <row r="221" spans="2:2">
      <c r="B221" s="387"/>
    </row>
    <row r="222" spans="2:2">
      <c r="B222" s="387"/>
    </row>
    <row r="223" spans="2:2">
      <c r="B223" s="387"/>
    </row>
    <row r="224" spans="2:2">
      <c r="B224" s="387"/>
    </row>
    <row r="225" spans="2:2">
      <c r="B225" s="387"/>
    </row>
    <row r="226" spans="2:2">
      <c r="B226" s="387"/>
    </row>
    <row r="227" spans="2:2">
      <c r="B227" s="387"/>
    </row>
    <row r="228" spans="2:2">
      <c r="B228" s="387"/>
    </row>
    <row r="229" spans="2:2">
      <c r="B229" s="387"/>
    </row>
    <row r="230" spans="2:2">
      <c r="B230" s="387"/>
    </row>
    <row r="231" spans="2:2">
      <c r="B231" s="387"/>
    </row>
    <row r="232" spans="2:2">
      <c r="B232" s="387"/>
    </row>
    <row r="233" spans="2:2">
      <c r="B233" s="387"/>
    </row>
    <row r="234" spans="2:2">
      <c r="B234" s="387"/>
    </row>
    <row r="235" spans="2:2">
      <c r="B235" s="387"/>
    </row>
    <row r="236" spans="2:2">
      <c r="B236" s="387"/>
    </row>
    <row r="237" spans="2:2">
      <c r="B237" s="387"/>
    </row>
    <row r="238" spans="2:2">
      <c r="B238" s="387"/>
    </row>
    <row r="239" spans="2:2">
      <c r="B239" s="387"/>
    </row>
    <row r="240" spans="2:2">
      <c r="B240" s="387"/>
    </row>
    <row r="241" spans="2:2">
      <c r="B241" s="387"/>
    </row>
    <row r="242" spans="2:2">
      <c r="B242" s="387"/>
    </row>
  </sheetData>
  <mergeCells count="35">
    <mergeCell ref="A146:A149"/>
    <mergeCell ref="K173:M179"/>
    <mergeCell ref="K160:L162"/>
    <mergeCell ref="K164:L167"/>
    <mergeCell ref="F123:G123"/>
    <mergeCell ref="H123:K123"/>
    <mergeCell ref="L123:N123"/>
    <mergeCell ref="E126:R126"/>
    <mergeCell ref="E131:R131"/>
    <mergeCell ref="O123:P123"/>
    <mergeCell ref="Q123:R123"/>
    <mergeCell ref="B146:B203"/>
    <mergeCell ref="F50:J50"/>
    <mergeCell ref="K50:O50"/>
    <mergeCell ref="F71:G71"/>
    <mergeCell ref="H71:K71"/>
    <mergeCell ref="E80:G80"/>
    <mergeCell ref="H80:I80"/>
    <mergeCell ref="J80:K80"/>
    <mergeCell ref="B206:B242"/>
    <mergeCell ref="B5:B119"/>
    <mergeCell ref="B122:B143"/>
    <mergeCell ref="P50:W50"/>
    <mergeCell ref="E90:H90"/>
    <mergeCell ref="I90:L90"/>
    <mergeCell ref="P6:W6"/>
    <mergeCell ref="F28:J28"/>
    <mergeCell ref="K28:O28"/>
    <mergeCell ref="P28:W28"/>
    <mergeCell ref="E49:P49"/>
    <mergeCell ref="Q49:W49"/>
    <mergeCell ref="E110:H110"/>
    <mergeCell ref="I110:L110"/>
    <mergeCell ref="F6:J6"/>
    <mergeCell ref="K6:O6"/>
  </mergeCells>
  <pageMargins left="0.7" right="0.7" top="0.75" bottom="0.75" header="0.3" footer="0.3"/>
  <pageSetup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8"/>
    <pageSetUpPr autoPageBreaks="0" fitToPage="1"/>
  </sheetPr>
  <dimension ref="A1:Y48"/>
  <sheetViews>
    <sheetView zoomScale="70" zoomScaleNormal="70" workbookViewId="0">
      <selection sqref="A1:XFD1048576"/>
    </sheetView>
  </sheetViews>
  <sheetFormatPr defaultColWidth="0" defaultRowHeight="0" customHeight="1" zeroHeight="1"/>
  <cols>
    <col min="1" max="1" width="15.42578125" style="357" customWidth="1"/>
    <col min="2" max="15" width="12.42578125" style="357" customWidth="1"/>
    <col min="16" max="16" width="3.85546875" style="357" customWidth="1"/>
    <col min="17" max="17" width="56.5703125" style="357" customWidth="1"/>
    <col min="18" max="18" width="1.28515625" style="357" customWidth="1"/>
    <col min="19" max="19" width="7.140625" style="357" customWidth="1"/>
    <col min="20" max="20" width="1.5703125" style="357" customWidth="1"/>
    <col min="21" max="21" width="7.28515625" style="357" customWidth="1"/>
    <col min="22" max="22" width="1.5703125" style="357" customWidth="1"/>
    <col min="23" max="23" width="96" style="357" hidden="1" customWidth="1"/>
    <col min="24" max="25" width="0" style="357" hidden="1" customWidth="1"/>
    <col min="26" max="16384" width="10.28515625" style="357" hidden="1"/>
  </cols>
  <sheetData>
    <row r="1" spans="17:23" ht="18" customHeight="1"/>
    <row r="2" spans="17:23" ht="13.5" customHeight="1"/>
    <row r="3" spans="17:23" ht="18" customHeight="1">
      <c r="Q3" s="358" t="s">
        <v>473</v>
      </c>
      <c r="R3" s="359"/>
    </row>
    <row r="4" spans="17:23" ht="30" customHeight="1">
      <c r="Q4" s="358"/>
      <c r="R4" s="359"/>
    </row>
    <row r="5" spans="17:23" ht="23.25" customHeight="1">
      <c r="Q5" s="360" t="s">
        <v>474</v>
      </c>
    </row>
    <row r="6" spans="17:23" ht="18" customHeight="1">
      <c r="Q6" s="358" t="s">
        <v>475</v>
      </c>
      <c r="S6" s="361"/>
    </row>
    <row r="7" spans="17:23" ht="7.5" customHeight="1"/>
    <row r="8" spans="17:23" ht="18" customHeight="1">
      <c r="Q8" s="358" t="s">
        <v>476</v>
      </c>
      <c r="S8" s="362"/>
    </row>
    <row r="9" spans="17:23" ht="7.5" customHeight="1">
      <c r="Q9" s="363"/>
      <c r="R9" s="363"/>
      <c r="S9" s="363"/>
      <c r="T9" s="363"/>
      <c r="U9" s="363"/>
      <c r="V9" s="363"/>
      <c r="W9" s="364"/>
    </row>
    <row r="10" spans="17:23" ht="18" customHeight="1">
      <c r="Q10" s="399" t="s">
        <v>477</v>
      </c>
      <c r="R10" s="399"/>
      <c r="S10" s="399"/>
      <c r="T10" s="399"/>
      <c r="U10" s="399"/>
      <c r="V10" s="363"/>
    </row>
    <row r="11" spans="17:23" ht="7.5" customHeight="1">
      <c r="Q11" s="365"/>
      <c r="R11" s="365"/>
      <c r="S11" s="365"/>
      <c r="T11" s="365"/>
      <c r="U11" s="365"/>
      <c r="V11" s="363"/>
    </row>
    <row r="12" spans="17:23" ht="18" customHeight="1">
      <c r="Q12" s="399" t="s">
        <v>478</v>
      </c>
      <c r="R12" s="399"/>
      <c r="S12" s="399"/>
      <c r="T12" s="399"/>
      <c r="U12" s="399"/>
      <c r="V12" s="363"/>
    </row>
    <row r="13" spans="17:23" ht="30" customHeight="1">
      <c r="V13" s="363"/>
    </row>
    <row r="14" spans="17:23" ht="18" customHeight="1">
      <c r="Q14" s="360" t="s">
        <v>479</v>
      </c>
      <c r="S14" s="366" t="s">
        <v>480</v>
      </c>
      <c r="T14" s="400" t="s">
        <v>481</v>
      </c>
      <c r="U14" s="400"/>
      <c r="V14" s="363"/>
    </row>
    <row r="15" spans="17:23" ht="7.5" customHeight="1">
      <c r="Q15" s="358"/>
      <c r="V15" s="363"/>
    </row>
    <row r="16" spans="17:23" ht="18" customHeight="1">
      <c r="Q16" s="358" t="s">
        <v>482</v>
      </c>
      <c r="S16" s="367"/>
      <c r="U16" s="368"/>
      <c r="V16" s="363"/>
    </row>
    <row r="17" spans="17:22" ht="7.5" customHeight="1">
      <c r="Q17" s="358"/>
      <c r="V17" s="363"/>
    </row>
    <row r="18" spans="17:22" ht="18" customHeight="1">
      <c r="Q18" s="358" t="s">
        <v>483</v>
      </c>
      <c r="U18" s="369"/>
      <c r="V18" s="363"/>
    </row>
    <row r="19" spans="17:22" ht="7.5" customHeight="1">
      <c r="Q19" s="358"/>
      <c r="V19" s="363"/>
    </row>
    <row r="20" spans="17:22" ht="18" customHeight="1">
      <c r="Q20" s="358" t="s">
        <v>484</v>
      </c>
      <c r="S20" s="370"/>
      <c r="V20" s="363"/>
    </row>
    <row r="21" spans="17:22" ht="7.5" customHeight="1">
      <c r="Q21" s="358"/>
      <c r="V21" s="363"/>
    </row>
    <row r="22" spans="17:22" ht="18" customHeight="1">
      <c r="Q22" s="358" t="s">
        <v>485</v>
      </c>
      <c r="S22" s="371"/>
      <c r="V22" s="363"/>
    </row>
    <row r="23" spans="17:22" ht="7.5" customHeight="1">
      <c r="Q23" s="358"/>
      <c r="V23" s="363"/>
    </row>
    <row r="24" spans="17:22" ht="18" customHeight="1">
      <c r="Q24" s="358" t="s">
        <v>486</v>
      </c>
      <c r="U24" s="372"/>
      <c r="V24" s="363"/>
    </row>
    <row r="25" spans="17:22" ht="7.5" customHeight="1">
      <c r="Q25" s="358"/>
      <c r="V25" s="363"/>
    </row>
    <row r="26" spans="17:22" ht="18" customHeight="1">
      <c r="Q26" s="358" t="s">
        <v>487</v>
      </c>
      <c r="S26" s="373"/>
      <c r="U26" s="374"/>
      <c r="V26" s="363"/>
    </row>
    <row r="27" spans="17:22" ht="7.5" customHeight="1">
      <c r="Q27" s="358"/>
      <c r="V27" s="363"/>
    </row>
    <row r="28" spans="17:22" ht="18" customHeight="1">
      <c r="Q28" s="358" t="s">
        <v>488</v>
      </c>
      <c r="S28" s="375"/>
      <c r="U28" s="376"/>
      <c r="V28" s="363"/>
    </row>
    <row r="29" spans="17:22" ht="7.5" customHeight="1">
      <c r="Q29" s="358"/>
      <c r="V29" s="363"/>
    </row>
    <row r="30" spans="17:22" ht="18" customHeight="1">
      <c r="Q30" s="358" t="s">
        <v>489</v>
      </c>
      <c r="S30" s="377"/>
      <c r="U30" s="378"/>
      <c r="V30" s="363"/>
    </row>
    <row r="31" spans="17:22" ht="7.5" customHeight="1">
      <c r="Q31" s="358"/>
      <c r="V31" s="363"/>
    </row>
    <row r="32" spans="17:22" ht="18" customHeight="1">
      <c r="Q32" s="358" t="s">
        <v>490</v>
      </c>
      <c r="U32" s="379"/>
    </row>
    <row r="33" spans="1:17" ht="7.5" customHeight="1">
      <c r="Q33" s="358"/>
    </row>
    <row r="34" spans="1:17" ht="11.25">
      <c r="Q34" s="358"/>
    </row>
    <row r="35" spans="1:17" ht="11.25">
      <c r="A35" s="380" t="s">
        <v>491</v>
      </c>
      <c r="B35" s="381">
        <f>'[10]Graph Workings'!F$16</f>
        <v>9.2198669051282323E-2</v>
      </c>
      <c r="C35" s="381">
        <f>'[10]Graph Workings'!G$16</f>
        <v>7.5864508799027508E-2</v>
      </c>
      <c r="D35" s="381">
        <f>'[10]Graph Workings'!H$16</f>
        <v>8.4819343906742534E-2</v>
      </c>
      <c r="E35" s="381">
        <f>'[10]Graph Workings'!I$16</f>
        <v>7.8450672338672783E-2</v>
      </c>
      <c r="F35" s="381">
        <f>'[10]Graph Workings'!J$16</f>
        <v>8.5685514975295668E-2</v>
      </c>
      <c r="G35" s="381">
        <f>'[10]Graph Workings'!K$16</f>
        <v>8.5842113072668452E-2</v>
      </c>
      <c r="H35" s="381">
        <f>'[10]Graph Workings'!L$16</f>
        <v>7.4567273869172862E-2</v>
      </c>
      <c r="I35" s="381">
        <f>'[10]Graph Workings'!M$16</f>
        <v>0.11631943440033929</v>
      </c>
      <c r="J35" s="381">
        <f>'[10]Graph Workings'!N$16</f>
        <v>0.11546420017683504</v>
      </c>
      <c r="K35" s="381">
        <f>'[10]Graph Workings'!O$16</f>
        <v>0.11376857932081268</v>
      </c>
      <c r="L35" s="381">
        <f>'[10]Graph Workings'!P$16</f>
        <v>7.3210644231842731E-2</v>
      </c>
      <c r="M35" s="381">
        <f>'[10]Graph Workings'!Q$16</f>
        <v>7.2103338690697225E-2</v>
      </c>
      <c r="N35" s="381">
        <f>'[10]Graph Workings'!R$16</f>
        <v>8.8539352458202741E-2</v>
      </c>
      <c r="O35" s="381">
        <f>'[10]Graph Workings'!S$16</f>
        <v>9.6831317528283514E-2</v>
      </c>
      <c r="P35" s="381"/>
      <c r="Q35" s="358"/>
    </row>
    <row r="36" spans="1:17" ht="7.5" customHeight="1">
      <c r="A36" s="380"/>
      <c r="B36" s="381"/>
      <c r="C36" s="381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58"/>
    </row>
    <row r="37" spans="1:17" ht="15.75" customHeight="1">
      <c r="A37" s="382" t="s">
        <v>492</v>
      </c>
      <c r="B37" s="383">
        <f>'[10]Graph Workings'!F$18</f>
        <v>540.92470354329248</v>
      </c>
      <c r="C37" s="383">
        <f>'[10]Graph Workings'!G$18</f>
        <v>409.12134943082538</v>
      </c>
      <c r="D37" s="383">
        <f>'[10]Graph Workings'!H$18</f>
        <v>462.85663985991607</v>
      </c>
      <c r="E37" s="383">
        <f>'[10]Graph Workings'!I$18</f>
        <v>728.88135399339728</v>
      </c>
      <c r="F37" s="383">
        <f>'[10]Graph Workings'!J$18</f>
        <v>722.62358343264509</v>
      </c>
      <c r="G37" s="383">
        <f>'[10]Graph Workings'!K$18</f>
        <v>334.75393149519493</v>
      </c>
      <c r="H37" s="383">
        <f>'[10]Graph Workings'!L$18</f>
        <v>493.33939293666253</v>
      </c>
      <c r="I37" s="383">
        <f>'[10]Graph Workings'!M$18</f>
        <v>499.63632126073702</v>
      </c>
      <c r="J37" s="383">
        <f>'[10]Graph Workings'!N$18</f>
        <v>514.25314267213457</v>
      </c>
      <c r="K37" s="383">
        <f>'[10]Graph Workings'!O$18</f>
        <v>789.67088603817365</v>
      </c>
      <c r="L37" s="383">
        <f>'[10]Graph Workings'!P$18</f>
        <v>543.47908464379657</v>
      </c>
      <c r="M37" s="383">
        <f>'[10]Graph Workings'!Q$18</f>
        <v>579.59089899557398</v>
      </c>
      <c r="N37" s="383">
        <f>'[10]Graph Workings'!R$18</f>
        <v>336.34331326682383</v>
      </c>
      <c r="O37" s="383">
        <f>'[10]Graph Workings'!S$18</f>
        <v>709.06903357499721</v>
      </c>
      <c r="P37" s="384"/>
      <c r="Q37" s="358" t="s">
        <v>493</v>
      </c>
    </row>
    <row r="38" spans="1:17" ht="7.5" customHeight="1">
      <c r="A38" s="382"/>
      <c r="B38" s="385"/>
      <c r="C38" s="385"/>
      <c r="D38" s="385"/>
      <c r="E38" s="385"/>
      <c r="F38" s="385"/>
      <c r="G38" s="385"/>
      <c r="H38" s="385"/>
      <c r="I38" s="385"/>
      <c r="J38" s="385"/>
      <c r="K38" s="385"/>
      <c r="L38" s="385"/>
      <c r="M38" s="385"/>
      <c r="N38" s="385"/>
      <c r="O38" s="385"/>
      <c r="P38" s="384"/>
      <c r="Q38" s="358"/>
    </row>
    <row r="39" spans="1:17" ht="15.75" customHeight="1">
      <c r="A39" s="382" t="s">
        <v>494</v>
      </c>
      <c r="B39" s="386">
        <f>'[10]Graph Workings'!$F$23</f>
        <v>9.2198669051282323E-2</v>
      </c>
      <c r="C39" s="401">
        <f>'[10]Graph Workings'!$H$23</f>
        <v>8.0617845396236731E-2</v>
      </c>
      <c r="D39" s="401"/>
      <c r="E39" s="401">
        <f>'[10]Graph Workings'!$L$23</f>
        <v>8.098907939491265E-2</v>
      </c>
      <c r="F39" s="401"/>
      <c r="G39" s="401"/>
      <c r="H39" s="401"/>
      <c r="I39" s="401">
        <f>'[10]Graph Workings'!$O$23</f>
        <v>0.11495871315915543</v>
      </c>
      <c r="J39" s="401"/>
      <c r="K39" s="401"/>
      <c r="L39" s="401">
        <f>'[10]Graph Workings'!$Q$23</f>
        <v>7.263918900340223E-2</v>
      </c>
      <c r="M39" s="401"/>
      <c r="N39" s="401">
        <f>'[10]Graph Workings'!$S$23</f>
        <v>9.4163521405931302E-2</v>
      </c>
      <c r="O39" s="402"/>
      <c r="P39" s="384"/>
      <c r="Q39" s="358" t="s">
        <v>495</v>
      </c>
    </row>
    <row r="40" spans="1:17" ht="11.25"/>
    <row r="41" spans="1:17" ht="11.25" hidden="1"/>
    <row r="42" spans="1:17" ht="11.25" hidden="1"/>
    <row r="43" spans="1:17" ht="11.25" hidden="1"/>
    <row r="44" spans="1:17" ht="11.25" hidden="1"/>
    <row r="45" spans="1:17" ht="11.25" hidden="1"/>
    <row r="46" spans="1:17" ht="11.25" hidden="1"/>
    <row r="47" spans="1:17" ht="11.25" hidden="1"/>
    <row r="48" spans="1:17" ht="11.25" hidden="1"/>
  </sheetData>
  <mergeCells count="8">
    <mergeCell ref="Q10:U10"/>
    <mergeCell ref="Q12:U12"/>
    <mergeCell ref="T14:U14"/>
    <mergeCell ref="C39:D39"/>
    <mergeCell ref="E39:H39"/>
    <mergeCell ref="I39:K39"/>
    <mergeCell ref="L39:M39"/>
    <mergeCell ref="N39:O39"/>
  </mergeCells>
  <pageMargins left="0.25" right="0.25" top="0.75" bottom="0.75" header="0.3" footer="0.3"/>
  <pageSetup paperSize="9" scale="53" orientation="landscape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colBreaks count="1" manualBreakCount="1">
    <brk id="22" max="36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03"/>
  <sheetViews>
    <sheetView topLeftCell="A79" zoomScale="80" zoomScaleNormal="80" workbookViewId="0">
      <selection activeCell="E98" sqref="E98"/>
    </sheetView>
  </sheetViews>
  <sheetFormatPr defaultRowHeight="11.25"/>
  <cols>
    <col min="1" max="1" width="11" style="2" bestFit="1" customWidth="1"/>
    <col min="2" max="2" width="33.85546875" style="223" customWidth="1"/>
    <col min="3" max="3" width="6.140625" style="12" customWidth="1"/>
    <col min="4" max="4" width="16.7109375" style="2" bestFit="1" customWidth="1"/>
    <col min="5" max="5" width="16.5703125" style="2" customWidth="1"/>
    <col min="6" max="6" width="13.7109375" style="2" bestFit="1" customWidth="1"/>
    <col min="7" max="7" width="11.7109375" style="2" customWidth="1"/>
    <col min="8" max="8" width="11.85546875" style="2" customWidth="1"/>
    <col min="9" max="9" width="10.7109375" style="2" bestFit="1" customWidth="1"/>
    <col min="10" max="10" width="12" style="2" customWidth="1"/>
    <col min="11" max="11" width="14.28515625" style="2" customWidth="1"/>
    <col min="12" max="12" width="17.7109375" style="2" customWidth="1"/>
    <col min="13" max="13" width="19.85546875" style="2" customWidth="1"/>
    <col min="14" max="14" width="9.28515625" style="2" bestFit="1" customWidth="1"/>
    <col min="15" max="15" width="32.85546875" style="2" customWidth="1"/>
    <col min="16" max="18" width="11.85546875" style="2" customWidth="1"/>
    <col min="19" max="19" width="9.140625" style="2"/>
    <col min="20" max="20" width="13.85546875" style="2" bestFit="1" customWidth="1"/>
    <col min="21" max="21" width="35.28515625" style="2" customWidth="1"/>
    <col min="22" max="22" width="30.7109375" style="2" customWidth="1"/>
    <col min="23" max="27" width="9.28515625" style="2" bestFit="1" customWidth="1"/>
    <col min="28" max="28" width="9.140625" style="2"/>
    <col min="29" max="31" width="9.28515625" style="2" bestFit="1" customWidth="1"/>
    <col min="32" max="32" width="10" style="2" bestFit="1" customWidth="1"/>
    <col min="33" max="16384" width="9.140625" style="2"/>
  </cols>
  <sheetData>
    <row r="1" spans="1:17">
      <c r="A1" s="69" t="s">
        <v>336</v>
      </c>
      <c r="B1" s="222" t="s">
        <v>20</v>
      </c>
      <c r="C1" s="236" t="s">
        <v>369</v>
      </c>
      <c r="D1" s="1"/>
    </row>
    <row r="2" spans="1:17">
      <c r="E2" s="1"/>
      <c r="Q2" s="237" t="s">
        <v>404</v>
      </c>
    </row>
    <row r="3" spans="1:17">
      <c r="B3" s="224"/>
      <c r="D3" s="1"/>
    </row>
    <row r="4" spans="1:17" ht="12.75" customHeight="1">
      <c r="B4" s="387" t="s">
        <v>292</v>
      </c>
      <c r="D4" s="1"/>
      <c r="E4" s="408" t="s">
        <v>34</v>
      </c>
      <c r="F4" s="409"/>
      <c r="G4" s="409"/>
      <c r="H4" s="409"/>
      <c r="I4" s="409"/>
      <c r="J4" s="409"/>
      <c r="K4" s="409"/>
      <c r="L4" s="410"/>
      <c r="O4" s="9" t="s">
        <v>95</v>
      </c>
    </row>
    <row r="5" spans="1:17">
      <c r="B5" s="387"/>
      <c r="D5" s="1"/>
      <c r="E5" s="169" t="s">
        <v>9</v>
      </c>
      <c r="F5" s="169" t="s">
        <v>10</v>
      </c>
      <c r="G5" s="169" t="s">
        <v>11</v>
      </c>
      <c r="H5" s="169" t="s">
        <v>12</v>
      </c>
      <c r="I5" s="169" t="s">
        <v>13</v>
      </c>
      <c r="J5" s="169" t="s">
        <v>14</v>
      </c>
      <c r="K5" s="169" t="s">
        <v>15</v>
      </c>
      <c r="L5" s="169" t="s">
        <v>16</v>
      </c>
      <c r="N5" s="12"/>
      <c r="O5" s="221" t="s">
        <v>9</v>
      </c>
    </row>
    <row r="6" spans="1:17">
      <c r="B6" s="387"/>
      <c r="C6" s="137"/>
      <c r="D6" s="29" t="s">
        <v>27</v>
      </c>
      <c r="E6" s="51">
        <f>'[11]Without storms weighted'!Q7</f>
        <v>36.657504157777147</v>
      </c>
      <c r="F6" s="54"/>
      <c r="G6" s="54"/>
      <c r="H6" s="54"/>
      <c r="I6" s="54"/>
      <c r="J6" s="54"/>
      <c r="K6" s="54"/>
      <c r="L6" s="54"/>
      <c r="M6" s="328">
        <f>(O6-E6)/O6</f>
        <v>0.24217441183060107</v>
      </c>
      <c r="N6" s="29" t="s">
        <v>27</v>
      </c>
      <c r="O6" s="52">
        <f>'[12]Performance and Targets'!M5+'[12]Performance and Targets'!M41</f>
        <v>48.371953560352715</v>
      </c>
      <c r="P6" s="285"/>
    </row>
    <row r="7" spans="1:17">
      <c r="B7" s="387"/>
      <c r="C7" s="137"/>
      <c r="D7" s="29" t="s">
        <v>75</v>
      </c>
      <c r="E7" s="51">
        <f>'[11]Without storms weighted'!Q8</f>
        <v>58.347273834327041</v>
      </c>
      <c r="F7" s="54"/>
      <c r="G7" s="54"/>
      <c r="H7" s="54"/>
      <c r="I7" s="54"/>
      <c r="J7" s="54"/>
      <c r="K7" s="54"/>
      <c r="L7" s="54"/>
      <c r="M7" s="328">
        <f t="shared" ref="M7:M36" si="0">(O7-E7)/O7</f>
        <v>8.4773475849034649E-2</v>
      </c>
      <c r="N7" s="29" t="s">
        <v>75</v>
      </c>
      <c r="O7" s="52">
        <f>'[12]Performance and Targets'!M6+'[12]Performance and Targets'!M42</f>
        <v>63.75172953871116</v>
      </c>
      <c r="P7" s="285"/>
    </row>
    <row r="8" spans="1:17">
      <c r="B8" s="387"/>
      <c r="C8" s="137"/>
      <c r="D8" s="29" t="s">
        <v>76</v>
      </c>
      <c r="E8" s="51">
        <f>'[11]Without storms weighted'!Q9</f>
        <v>52.534647278097268</v>
      </c>
      <c r="F8" s="54"/>
      <c r="G8" s="54"/>
      <c r="H8" s="54"/>
      <c r="I8" s="54"/>
      <c r="J8" s="54"/>
      <c r="K8" s="54"/>
      <c r="L8" s="54"/>
      <c r="M8" s="328">
        <f t="shared" si="0"/>
        <v>0.23411703869153661</v>
      </c>
      <c r="N8" s="29" t="s">
        <v>76</v>
      </c>
      <c r="O8" s="52">
        <f>'[12]Performance and Targets'!M7+'[12]Performance and Targets'!M43</f>
        <v>68.593570992028717</v>
      </c>
      <c r="P8" s="285"/>
    </row>
    <row r="9" spans="1:17">
      <c r="B9" s="387"/>
      <c r="C9" s="137"/>
      <c r="D9" s="29" t="s">
        <v>35</v>
      </c>
      <c r="E9" s="51">
        <f>'[11]Without storms weighted'!Q10</f>
        <v>65.226896034738303</v>
      </c>
      <c r="F9" s="54"/>
      <c r="G9" s="54"/>
      <c r="H9" s="54"/>
      <c r="I9" s="54"/>
      <c r="J9" s="54"/>
      <c r="K9" s="54"/>
      <c r="L9" s="54"/>
      <c r="M9" s="328">
        <f t="shared" si="0"/>
        <v>0.26774576937802919</v>
      </c>
      <c r="N9" s="29" t="s">
        <v>35</v>
      </c>
      <c r="O9" s="52">
        <f>'[12]Performance and Targets'!M8+'[12]Performance and Targets'!M44</f>
        <v>89.076844225720762</v>
      </c>
      <c r="P9" s="285"/>
    </row>
    <row r="10" spans="1:17">
      <c r="B10" s="387"/>
      <c r="C10" s="137"/>
      <c r="D10" s="29" t="s">
        <v>36</v>
      </c>
      <c r="E10" s="51">
        <f>'[11]Without storms weighted'!Q11</f>
        <v>42.650724570811484</v>
      </c>
      <c r="F10" s="54"/>
      <c r="G10" s="54"/>
      <c r="H10" s="54"/>
      <c r="I10" s="54"/>
      <c r="J10" s="54"/>
      <c r="K10" s="54"/>
      <c r="L10" s="54"/>
      <c r="M10" s="328">
        <f t="shared" si="0"/>
        <v>0.1986074059389101</v>
      </c>
      <c r="N10" s="29" t="s">
        <v>36</v>
      </c>
      <c r="O10" s="52">
        <f>'[12]Performance and Targets'!M9+'[12]Performance and Targets'!M45</f>
        <v>53.220762067037811</v>
      </c>
      <c r="P10" s="285"/>
    </row>
    <row r="11" spans="1:17">
      <c r="B11" s="387"/>
      <c r="C11" s="137"/>
      <c r="D11" s="29" t="s">
        <v>37</v>
      </c>
      <c r="E11" s="51">
        <f>'[11]Without storms weighted'!Q12</f>
        <v>48.531418088554837</v>
      </c>
      <c r="F11" s="54"/>
      <c r="G11" s="54"/>
      <c r="H11" s="54"/>
      <c r="I11" s="54"/>
      <c r="J11" s="54"/>
      <c r="K11" s="54"/>
      <c r="L11" s="54"/>
      <c r="M11" s="328">
        <f t="shared" si="0"/>
        <v>0.11857811493177642</v>
      </c>
      <c r="N11" s="29" t="s">
        <v>37</v>
      </c>
      <c r="O11" s="52">
        <f>'[12]Performance and Targets'!M10+'[12]Performance and Targets'!M46</f>
        <v>55.060373370237365</v>
      </c>
      <c r="P11" s="285"/>
    </row>
    <row r="12" spans="1:17">
      <c r="B12" s="387"/>
      <c r="C12" s="137"/>
      <c r="D12" s="29" t="s">
        <v>38</v>
      </c>
      <c r="E12" s="51">
        <f>'[11]Without storms weighted'!Q13</f>
        <v>51.998805069022978</v>
      </c>
      <c r="F12" s="54"/>
      <c r="G12" s="54"/>
      <c r="H12" s="54"/>
      <c r="I12" s="54"/>
      <c r="J12" s="54"/>
      <c r="K12" s="54"/>
      <c r="L12" s="54"/>
      <c r="M12" s="328">
        <f t="shared" si="0"/>
        <v>0.12133938933963218</v>
      </c>
      <c r="N12" s="29" t="s">
        <v>38</v>
      </c>
      <c r="O12" s="52">
        <f>'[12]Performance and Targets'!M11+'[12]Performance and Targets'!M47</f>
        <v>59.179624576481991</v>
      </c>
      <c r="P12" s="285"/>
    </row>
    <row r="13" spans="1:17">
      <c r="A13" s="295"/>
      <c r="B13" s="387"/>
      <c r="C13" s="137"/>
      <c r="D13" s="29" t="s">
        <v>39</v>
      </c>
      <c r="E13" s="51">
        <f>'[11]Without storms weighted'!Q14</f>
        <v>18.956803001506117</v>
      </c>
      <c r="F13" s="54"/>
      <c r="G13" s="54"/>
      <c r="H13" s="54"/>
      <c r="I13" s="54"/>
      <c r="J13" s="54"/>
      <c r="K13" s="54"/>
      <c r="L13" s="54"/>
      <c r="M13" s="328">
        <f t="shared" si="0"/>
        <v>0.31820909053691515</v>
      </c>
      <c r="N13" s="29" t="s">
        <v>39</v>
      </c>
      <c r="O13" s="52">
        <f>'[12]Performance and Targets'!M12+'[12]Performance and Targets'!M48</f>
        <v>27.804423230627602</v>
      </c>
      <c r="P13" s="285"/>
    </row>
    <row r="14" spans="1:17">
      <c r="A14" s="295"/>
      <c r="B14" s="387"/>
      <c r="C14" s="137"/>
      <c r="D14" s="29" t="s">
        <v>40</v>
      </c>
      <c r="E14" s="51">
        <f>'[11]Without storms weighted'!Q15</f>
        <v>48.737098319208734</v>
      </c>
      <c r="F14" s="54"/>
      <c r="G14" s="54"/>
      <c r="H14" s="54"/>
      <c r="I14" s="54"/>
      <c r="J14" s="54"/>
      <c r="K14" s="54"/>
      <c r="L14" s="54"/>
      <c r="M14" s="328">
        <f t="shared" si="0"/>
        <v>0.25394037602016634</v>
      </c>
      <c r="N14" s="29" t="s">
        <v>40</v>
      </c>
      <c r="O14" s="52">
        <f>'[12]Performance and Targets'!M13+'[12]Performance and Targets'!M49</f>
        <v>65.326009815706257</v>
      </c>
      <c r="P14" s="285"/>
    </row>
    <row r="15" spans="1:17">
      <c r="A15" s="295"/>
      <c r="B15" s="387"/>
      <c r="C15" s="137"/>
      <c r="D15" s="29" t="s">
        <v>41</v>
      </c>
      <c r="E15" s="51">
        <f>'[11]Without storms weighted'!Q16</f>
        <v>45.755706282430737</v>
      </c>
      <c r="F15" s="54"/>
      <c r="G15" s="54"/>
      <c r="H15" s="54"/>
      <c r="I15" s="54"/>
      <c r="J15" s="54"/>
      <c r="K15" s="54"/>
      <c r="L15" s="54"/>
      <c r="M15" s="328">
        <f t="shared" si="0"/>
        <v>0.34434505825499473</v>
      </c>
      <c r="N15" s="29" t="s">
        <v>41</v>
      </c>
      <c r="O15" s="52">
        <f>'[12]Performance and Targets'!M14+'[12]Performance and Targets'!M50</f>
        <v>69.786260072490791</v>
      </c>
      <c r="P15" s="285"/>
    </row>
    <row r="16" spans="1:17">
      <c r="B16" s="387"/>
      <c r="D16" s="29" t="s">
        <v>42</v>
      </c>
      <c r="E16" s="51">
        <f>'[11]Without storms weighted'!Q17</f>
        <v>48.465331872981338</v>
      </c>
      <c r="F16" s="54"/>
      <c r="G16" s="54"/>
      <c r="H16" s="54"/>
      <c r="I16" s="54"/>
      <c r="J16" s="54"/>
      <c r="K16" s="54"/>
      <c r="L16" s="54"/>
      <c r="M16" s="328">
        <f t="shared" si="0"/>
        <v>6.9289530267546431E-2</v>
      </c>
      <c r="N16" s="29" t="s">
        <v>42</v>
      </c>
      <c r="O16" s="52">
        <f>'[12]Performance and Targets'!M15+'[12]Performance and Targets'!M51</f>
        <v>52.0734787553356</v>
      </c>
      <c r="P16" s="285"/>
    </row>
    <row r="17" spans="1:17">
      <c r="A17" s="13"/>
      <c r="B17" s="387"/>
      <c r="C17" s="137"/>
      <c r="D17" s="29" t="s">
        <v>43</v>
      </c>
      <c r="E17" s="51">
        <f>'[11]Without storms weighted'!Q18</f>
        <v>30.148432689635179</v>
      </c>
      <c r="F17" s="54"/>
      <c r="G17" s="54"/>
      <c r="H17" s="54"/>
      <c r="I17" s="54"/>
      <c r="J17" s="54"/>
      <c r="K17" s="54"/>
      <c r="L17" s="54"/>
      <c r="M17" s="328">
        <f t="shared" si="0"/>
        <v>0.21229299645212524</v>
      </c>
      <c r="N17" s="29" t="s">
        <v>43</v>
      </c>
      <c r="O17" s="52">
        <f>'[12]Performance and Targets'!M16+'[12]Performance and Targets'!M52</f>
        <v>38.273663372097765</v>
      </c>
      <c r="P17" s="285"/>
    </row>
    <row r="18" spans="1:17">
      <c r="A18" s="13"/>
      <c r="B18" s="387"/>
      <c r="C18" s="137"/>
      <c r="D18" s="29" t="s">
        <v>44</v>
      </c>
      <c r="E18" s="51">
        <f>'[11]Without storms weighted'!Q19</f>
        <v>66.720400630641748</v>
      </c>
      <c r="F18" s="54"/>
      <c r="G18" s="54"/>
      <c r="H18" s="54"/>
      <c r="I18" s="54"/>
      <c r="J18" s="54"/>
      <c r="K18" s="54"/>
      <c r="L18" s="54"/>
      <c r="M18" s="328">
        <f t="shared" si="0"/>
        <v>7.2045903294200894E-2</v>
      </c>
      <c r="N18" s="29" t="s">
        <v>44</v>
      </c>
      <c r="O18" s="52">
        <f>'[12]Performance and Targets'!M17+'[12]Performance and Targets'!M53</f>
        <v>71.900539980906998</v>
      </c>
      <c r="P18" s="285"/>
    </row>
    <row r="19" spans="1:17">
      <c r="A19" s="13"/>
      <c r="B19" s="387"/>
      <c r="C19" s="137"/>
      <c r="D19" s="29" t="s">
        <v>45</v>
      </c>
      <c r="E19" s="51">
        <f>'[11]Without storms weighted'!Q20</f>
        <v>47.509987567343558</v>
      </c>
      <c r="F19" s="54"/>
      <c r="G19" s="54"/>
      <c r="H19" s="54"/>
      <c r="I19" s="54"/>
      <c r="J19" s="54"/>
      <c r="K19" s="54"/>
      <c r="L19" s="54"/>
      <c r="M19" s="328">
        <f t="shared" si="0"/>
        <v>0.24025787315165675</v>
      </c>
      <c r="N19" s="29" t="s">
        <v>45</v>
      </c>
      <c r="O19" s="52">
        <f>'[12]Performance and Targets'!M18+'[12]Performance and Targets'!M54</f>
        <v>62.534359868170526</v>
      </c>
      <c r="P19" s="285"/>
    </row>
    <row r="20" spans="1:17">
      <c r="B20" s="387"/>
      <c r="C20" s="137"/>
      <c r="D20" s="18"/>
      <c r="M20" s="328"/>
      <c r="N20" s="18"/>
      <c r="Q20" s="237" t="s">
        <v>405</v>
      </c>
    </row>
    <row r="21" spans="1:17">
      <c r="B21" s="387"/>
      <c r="C21" s="137"/>
      <c r="D21" s="1"/>
      <c r="E21" s="408" t="s">
        <v>46</v>
      </c>
      <c r="F21" s="409"/>
      <c r="G21" s="409"/>
      <c r="H21" s="409"/>
      <c r="I21" s="409"/>
      <c r="J21" s="409"/>
      <c r="K21" s="409"/>
      <c r="L21" s="410"/>
      <c r="M21" s="328"/>
      <c r="O21" s="9" t="s">
        <v>96</v>
      </c>
    </row>
    <row r="22" spans="1:17">
      <c r="B22" s="387"/>
      <c r="C22" s="137"/>
      <c r="D22" s="1"/>
      <c r="E22" s="169" t="s">
        <v>9</v>
      </c>
      <c r="F22" s="169" t="s">
        <v>10</v>
      </c>
      <c r="G22" s="169" t="s">
        <v>11</v>
      </c>
      <c r="H22" s="169" t="s">
        <v>12</v>
      </c>
      <c r="I22" s="169" t="s">
        <v>13</v>
      </c>
      <c r="J22" s="169" t="s">
        <v>14</v>
      </c>
      <c r="K22" s="169" t="s">
        <v>15</v>
      </c>
      <c r="L22" s="169" t="s">
        <v>16</v>
      </c>
      <c r="M22" s="328"/>
      <c r="N22" s="12"/>
      <c r="O22" s="221" t="s">
        <v>9</v>
      </c>
    </row>
    <row r="23" spans="1:17">
      <c r="B23" s="387"/>
      <c r="C23" s="137"/>
      <c r="D23" s="29" t="s">
        <v>27</v>
      </c>
      <c r="E23" s="51">
        <f>'[11]Without storms weighted'!AG7</f>
        <v>32.496292018747788</v>
      </c>
      <c r="F23" s="54"/>
      <c r="G23" s="54"/>
      <c r="H23" s="54"/>
      <c r="I23" s="54"/>
      <c r="J23" s="54"/>
      <c r="K23" s="54"/>
      <c r="L23" s="54"/>
      <c r="M23" s="328">
        <f t="shared" si="0"/>
        <v>0.31404128949154125</v>
      </c>
      <c r="N23" s="29" t="s">
        <v>27</v>
      </c>
      <c r="O23" s="52">
        <f>'[12]Performance and Targets'!M23+'[12]Performance and Targets'!M59</f>
        <v>47.373539428722026</v>
      </c>
    </row>
    <row r="24" spans="1:17">
      <c r="B24" s="387"/>
      <c r="C24" s="137"/>
      <c r="D24" s="29" t="s">
        <v>75</v>
      </c>
      <c r="E24" s="51">
        <f>'[11]Without storms weighted'!AG8</f>
        <v>50.108964075495294</v>
      </c>
      <c r="F24" s="54"/>
      <c r="G24" s="54"/>
      <c r="H24" s="54"/>
      <c r="I24" s="54"/>
      <c r="J24" s="54"/>
      <c r="K24" s="54"/>
      <c r="L24" s="54"/>
      <c r="M24" s="328">
        <f t="shared" si="0"/>
        <v>0.23918515655115691</v>
      </c>
      <c r="N24" s="29" t="s">
        <v>75</v>
      </c>
      <c r="O24" s="52">
        <f>'[12]Performance and Targets'!M24+'[12]Performance and Targets'!M60</f>
        <v>65.862232456384248</v>
      </c>
    </row>
    <row r="25" spans="1:17">
      <c r="B25" s="387"/>
      <c r="C25" s="137"/>
      <c r="D25" s="29" t="s">
        <v>76</v>
      </c>
      <c r="E25" s="51">
        <f>'[11]Without storms weighted'!AG9</f>
        <v>41.837670883591372</v>
      </c>
      <c r="F25" s="54"/>
      <c r="G25" s="54"/>
      <c r="H25" s="54"/>
      <c r="I25" s="54"/>
      <c r="J25" s="54"/>
      <c r="K25" s="54"/>
      <c r="L25" s="54"/>
      <c r="M25" s="328">
        <f t="shared" si="0"/>
        <v>0.33716901806203725</v>
      </c>
      <c r="N25" s="29" t="s">
        <v>76</v>
      </c>
      <c r="O25" s="52">
        <f>'[12]Performance and Targets'!M25+'[12]Performance and Targets'!M61</f>
        <v>63.119667039805243</v>
      </c>
    </row>
    <row r="26" spans="1:17">
      <c r="B26" s="387"/>
      <c r="C26" s="137"/>
      <c r="D26" s="29" t="s">
        <v>35</v>
      </c>
      <c r="E26" s="51">
        <f>'[11]Without storms weighted'!AG10</f>
        <v>32.151251136217397</v>
      </c>
      <c r="F26" s="54"/>
      <c r="G26" s="54"/>
      <c r="H26" s="54"/>
      <c r="I26" s="54"/>
      <c r="J26" s="54"/>
      <c r="K26" s="54"/>
      <c r="L26" s="54"/>
      <c r="M26" s="328">
        <f t="shared" si="0"/>
        <v>0.4223219232263149</v>
      </c>
      <c r="N26" s="29" t="s">
        <v>35</v>
      </c>
      <c r="O26" s="52">
        <f>'[12]Performance and Targets'!M26+'[12]Performance and Targets'!M62</f>
        <v>55.656000164972816</v>
      </c>
    </row>
    <row r="27" spans="1:17">
      <c r="B27" s="387"/>
      <c r="C27" s="137"/>
      <c r="D27" s="29" t="s">
        <v>36</v>
      </c>
      <c r="E27" s="51">
        <f>'[11]Without storms weighted'!AG11</f>
        <v>21.554967894513869</v>
      </c>
      <c r="F27" s="54"/>
      <c r="G27" s="54"/>
      <c r="H27" s="54"/>
      <c r="I27" s="54"/>
      <c r="J27" s="54"/>
      <c r="K27" s="54"/>
      <c r="L27" s="54"/>
      <c r="M27" s="328">
        <f t="shared" si="0"/>
        <v>0.4642542141908611</v>
      </c>
      <c r="N27" s="29" t="s">
        <v>36</v>
      </c>
      <c r="O27" s="52">
        <f>'[12]Performance and Targets'!M27+'[12]Performance and Targets'!M63</f>
        <v>40.233574328464982</v>
      </c>
    </row>
    <row r="28" spans="1:17">
      <c r="A28" s="26"/>
      <c r="B28" s="387"/>
      <c r="C28" s="137"/>
      <c r="D28" s="29" t="s">
        <v>37</v>
      </c>
      <c r="E28" s="51">
        <f>'[11]Without storms weighted'!AG12</f>
        <v>26.340853400064116</v>
      </c>
      <c r="F28" s="54"/>
      <c r="G28" s="54"/>
      <c r="H28" s="54"/>
      <c r="I28" s="54"/>
      <c r="J28" s="54"/>
      <c r="K28" s="54"/>
      <c r="L28" s="54"/>
      <c r="M28" s="328">
        <f t="shared" si="0"/>
        <v>0.25679299346259288</v>
      </c>
      <c r="N28" s="29" t="s">
        <v>37</v>
      </c>
      <c r="O28" s="52">
        <f>'[12]Performance and Targets'!M28+'[12]Performance and Targets'!M64</f>
        <v>35.442148914588209</v>
      </c>
    </row>
    <row r="29" spans="1:17">
      <c r="A29" s="26"/>
      <c r="B29" s="387"/>
      <c r="C29" s="137"/>
      <c r="D29" s="29" t="s">
        <v>38</v>
      </c>
      <c r="E29" s="51">
        <f>'[11]Without storms weighted'!AG13</f>
        <v>37.510456274959907</v>
      </c>
      <c r="F29" s="54"/>
      <c r="G29" s="54"/>
      <c r="H29" s="54"/>
      <c r="I29" s="54"/>
      <c r="J29" s="54"/>
      <c r="K29" s="54"/>
      <c r="L29" s="54"/>
      <c r="M29" s="328">
        <f t="shared" si="0"/>
        <v>0.14588511742110352</v>
      </c>
      <c r="N29" s="29" t="s">
        <v>38</v>
      </c>
      <c r="O29" s="52">
        <f>'[12]Performance and Targets'!M29+'[12]Performance and Targets'!M65</f>
        <v>43.917343017957521</v>
      </c>
    </row>
    <row r="30" spans="1:17">
      <c r="A30" s="295"/>
      <c r="B30" s="387"/>
      <c r="C30" s="137"/>
      <c r="D30" s="29" t="s">
        <v>39</v>
      </c>
      <c r="E30" s="51">
        <f>'[11]Without storms weighted'!AG14</f>
        <v>19.286846217790387</v>
      </c>
      <c r="F30" s="54"/>
      <c r="G30" s="54"/>
      <c r="H30" s="54"/>
      <c r="I30" s="54"/>
      <c r="J30" s="54"/>
      <c r="K30" s="54"/>
      <c r="L30" s="54"/>
      <c r="M30" s="328">
        <f t="shared" si="0"/>
        <v>0.52309327776935599</v>
      </c>
      <c r="N30" s="29" t="s">
        <v>39</v>
      </c>
      <c r="O30" s="52">
        <f>'[12]Performance and Targets'!M30+'[12]Performance and Targets'!M66</f>
        <v>40.441548249896101</v>
      </c>
    </row>
    <row r="31" spans="1:17">
      <c r="A31" s="295"/>
      <c r="B31" s="387"/>
      <c r="C31" s="137"/>
      <c r="D31" s="29" t="s">
        <v>40</v>
      </c>
      <c r="E31" s="51">
        <f>'[11]Without storms weighted'!AG15</f>
        <v>36.340490049449443</v>
      </c>
      <c r="F31" s="54"/>
      <c r="G31" s="54"/>
      <c r="H31" s="54"/>
      <c r="I31" s="54"/>
      <c r="J31" s="54"/>
      <c r="K31" s="54"/>
      <c r="L31" s="54"/>
      <c r="M31" s="328">
        <f t="shared" si="0"/>
        <v>0.27572135691864574</v>
      </c>
      <c r="N31" s="29" t="s">
        <v>40</v>
      </c>
      <c r="O31" s="52">
        <f>'[12]Performance and Targets'!M31+'[12]Performance and Targets'!M67</f>
        <v>50.174736472752123</v>
      </c>
    </row>
    <row r="32" spans="1:17">
      <c r="A32" s="295"/>
      <c r="B32" s="387"/>
      <c r="C32" s="137"/>
      <c r="D32" s="29" t="s">
        <v>41</v>
      </c>
      <c r="E32" s="51">
        <f>'[11]Without storms weighted'!AG16</f>
        <v>34.765160246669737</v>
      </c>
      <c r="F32" s="54"/>
      <c r="G32" s="54"/>
      <c r="H32" s="54"/>
      <c r="I32" s="54"/>
      <c r="J32" s="54"/>
      <c r="K32" s="54"/>
      <c r="L32" s="54"/>
      <c r="M32" s="328">
        <f t="shared" si="0"/>
        <v>0.37585421541755476</v>
      </c>
      <c r="N32" s="29" t="s">
        <v>41</v>
      </c>
      <c r="O32" s="52">
        <f>'[12]Performance and Targets'!M32+'[12]Performance and Targets'!M68</f>
        <v>55.70038459833178</v>
      </c>
    </row>
    <row r="33" spans="1:22">
      <c r="A33" s="296"/>
      <c r="B33" s="387"/>
      <c r="C33" s="137"/>
      <c r="D33" s="29" t="s">
        <v>42</v>
      </c>
      <c r="E33" s="51">
        <f>'[11]Without storms weighted'!AG17</f>
        <v>34.814633286378573</v>
      </c>
      <c r="F33" s="54"/>
      <c r="G33" s="54"/>
      <c r="H33" s="54"/>
      <c r="I33" s="54"/>
      <c r="J33" s="54"/>
      <c r="K33" s="54"/>
      <c r="L33" s="54"/>
      <c r="M33" s="328">
        <f t="shared" si="0"/>
        <v>0.246932099785106</v>
      </c>
      <c r="N33" s="29" t="s">
        <v>42</v>
      </c>
      <c r="O33" s="52">
        <f>'[12]Performance and Targets'!M33+'[12]Performance and Targets'!M69</f>
        <v>46.230404026574412</v>
      </c>
    </row>
    <row r="34" spans="1:22">
      <c r="A34" s="296"/>
      <c r="B34" s="387"/>
      <c r="C34" s="137"/>
      <c r="D34" s="29" t="s">
        <v>43</v>
      </c>
      <c r="E34" s="51">
        <f>'[11]Without storms weighted'!AG18</f>
        <v>33.564675240720675</v>
      </c>
      <c r="F34" s="54"/>
      <c r="G34" s="54"/>
      <c r="H34" s="54"/>
      <c r="I34" s="54"/>
      <c r="J34" s="54"/>
      <c r="K34" s="54"/>
      <c r="L34" s="54"/>
      <c r="M34" s="328">
        <f t="shared" si="0"/>
        <v>0.26424911800147094</v>
      </c>
      <c r="N34" s="29" t="s">
        <v>43</v>
      </c>
      <c r="O34" s="52">
        <f>'[12]Performance and Targets'!M34+'[12]Performance and Targets'!M70</f>
        <v>45.619619441771569</v>
      </c>
    </row>
    <row r="35" spans="1:22">
      <c r="A35" s="13"/>
      <c r="B35" s="387"/>
      <c r="C35" s="137"/>
      <c r="D35" s="29" t="s">
        <v>44</v>
      </c>
      <c r="E35" s="51">
        <f>'[11]Without storms weighted'!AG19</f>
        <v>55.20969992035667</v>
      </c>
      <c r="F35" s="54"/>
      <c r="G35" s="54"/>
      <c r="H35" s="54"/>
      <c r="I35" s="54"/>
      <c r="J35" s="54"/>
      <c r="K35" s="54"/>
      <c r="L35" s="54"/>
      <c r="M35" s="328">
        <f t="shared" si="0"/>
        <v>0.14474927784143923</v>
      </c>
      <c r="N35" s="29" t="s">
        <v>44</v>
      </c>
      <c r="O35" s="52">
        <f>'[12]Performance and Targets'!M35+'[12]Performance and Targets'!M71</f>
        <v>64.553818535239969</v>
      </c>
    </row>
    <row r="36" spans="1:22">
      <c r="B36" s="387"/>
      <c r="C36" s="137"/>
      <c r="D36" s="29" t="s">
        <v>45</v>
      </c>
      <c r="E36" s="51">
        <f>'[11]Without storms weighted'!AG20</f>
        <v>41.195106352089248</v>
      </c>
      <c r="F36" s="54"/>
      <c r="G36" s="54"/>
      <c r="H36" s="54"/>
      <c r="I36" s="54"/>
      <c r="J36" s="54"/>
      <c r="K36" s="54"/>
      <c r="L36" s="54"/>
      <c r="M36" s="328">
        <f t="shared" si="0"/>
        <v>0.23886100989478143</v>
      </c>
      <c r="N36" s="29" t="s">
        <v>45</v>
      </c>
      <c r="O36" s="52">
        <f>'[12]Performance and Targets'!M36+'[12]Performance and Targets'!M72</f>
        <v>54.122974762328894</v>
      </c>
    </row>
    <row r="37" spans="1:22">
      <c r="C37" s="137"/>
      <c r="D37" s="18"/>
      <c r="N37" s="18"/>
    </row>
    <row r="38" spans="1:22">
      <c r="B38" s="405" t="s">
        <v>366</v>
      </c>
      <c r="C38" s="137"/>
      <c r="D38" s="31"/>
      <c r="J38" s="70" t="s">
        <v>433</v>
      </c>
      <c r="K38" s="1"/>
      <c r="P38" s="2" t="s">
        <v>274</v>
      </c>
      <c r="R38" s="31"/>
    </row>
    <row r="39" spans="1:22" ht="56.25">
      <c r="B39" s="406"/>
      <c r="C39" s="137"/>
      <c r="D39" s="31"/>
      <c r="E39" s="218" t="s">
        <v>271</v>
      </c>
      <c r="F39" s="218" t="s">
        <v>272</v>
      </c>
      <c r="G39" s="218" t="s">
        <v>275</v>
      </c>
      <c r="H39" s="226" t="s">
        <v>273</v>
      </c>
      <c r="I39" s="264"/>
      <c r="J39" s="225" t="s">
        <v>434</v>
      </c>
      <c r="K39" s="215" t="s">
        <v>435</v>
      </c>
      <c r="L39" s="323" t="s">
        <v>438</v>
      </c>
      <c r="M39" s="324" t="s">
        <v>437</v>
      </c>
      <c r="N39" s="324" t="s">
        <v>436</v>
      </c>
      <c r="P39" s="219" t="s">
        <v>271</v>
      </c>
      <c r="Q39" s="219" t="s">
        <v>272</v>
      </c>
      <c r="R39" s="219" t="s">
        <v>275</v>
      </c>
      <c r="S39" s="219" t="s">
        <v>273</v>
      </c>
      <c r="U39" s="1" t="s">
        <v>178</v>
      </c>
    </row>
    <row r="40" spans="1:22" ht="11.25" customHeight="1">
      <c r="B40" s="406"/>
      <c r="C40" s="137"/>
      <c r="D40" s="29" t="s">
        <v>27</v>
      </c>
      <c r="E40" s="51">
        <f>'[12]Total Reward'!W24*'Cover and guide'!$C$33</f>
        <v>0.21311083844366113</v>
      </c>
      <c r="F40" s="51">
        <f>'[12]Total Reward'!M24*'Cover and guide'!$C$33</f>
        <v>3.1251488195353732</v>
      </c>
      <c r="G40" s="51">
        <f>'[12]Total Reward'!W42*'Cover and guide'!$C$33</f>
        <v>1.8612952408937133</v>
      </c>
      <c r="H40" s="51">
        <f>'[12]Total Reward'!M42*'Cover and guide'!$C$33</f>
        <v>8.3365660678741023</v>
      </c>
      <c r="I40" s="265"/>
      <c r="J40" s="51">
        <f>[13]Sheet2!B5*'Cover and guide'!$C$33</f>
        <v>3.3382596579790342</v>
      </c>
      <c r="K40" s="51">
        <f>[13]Sheet2!B26*'Cover and guide'!$C$33</f>
        <v>10.19786130876782</v>
      </c>
      <c r="L40" s="63">
        <f>([13]Sheet2!N4+E57+F57)*'Cover and guide'!$C$33</f>
        <v>13.536120966746855</v>
      </c>
      <c r="M40" s="329">
        <f>RANK(E6,$E$6:$E$19,1)</f>
        <v>3</v>
      </c>
      <c r="N40" s="329">
        <f>RANK(E23,$E$23:$E$36,1)</f>
        <v>5</v>
      </c>
      <c r="O40" s="29" t="s">
        <v>27</v>
      </c>
      <c r="P40" s="52">
        <f>'[12]Performance and Targets'!M41</f>
        <v>2.3719535603527144</v>
      </c>
      <c r="Q40" s="52">
        <f>'[12]Performance and Targets'!M5</f>
        <v>46</v>
      </c>
      <c r="R40" s="52">
        <f>'[12]Performance and Targets'!M59</f>
        <v>6.773539428722021</v>
      </c>
      <c r="S40" s="52">
        <f>'[12]Performance and Targets'!M23</f>
        <v>40.6</v>
      </c>
      <c r="U40" s="32" t="s">
        <v>97</v>
      </c>
      <c r="V40" s="32" t="s">
        <v>98</v>
      </c>
    </row>
    <row r="41" spans="1:22" ht="11.25" customHeight="1">
      <c r="B41" s="406"/>
      <c r="C41" s="137"/>
      <c r="D41" s="29" t="s">
        <v>75</v>
      </c>
      <c r="E41" s="51">
        <f>'[12]Total Reward'!W25*'Cover and guide'!$C$33</f>
        <v>0.17571896814099569</v>
      </c>
      <c r="F41" s="51">
        <f>'[12]Total Reward'!M25*'Cover and guide'!$C$33</f>
        <v>0.78699409340972026</v>
      </c>
      <c r="G41" s="51">
        <f>'[12]Total Reward'!W43*'Cover and guide'!$C$33</f>
        <v>1.8971674218095231</v>
      </c>
      <c r="H41" s="51">
        <f>'[12]Total Reward'!M43*'Cover and guide'!$C$33</f>
        <v>5.1182833756190993</v>
      </c>
      <c r="I41" s="265"/>
      <c r="J41" s="51">
        <f>[13]Sheet2!B6*'Cover and guide'!$C$33</f>
        <v>0.96002612007450827</v>
      </c>
      <c r="K41" s="51">
        <f>[13]Sheet2!B27*'Cover and guide'!$C$33</f>
        <v>6.9958706063262577</v>
      </c>
      <c r="L41" s="63">
        <f>([13]Sheet2!N5+E58+F58)*'Cover and guide'!$C$33</f>
        <v>7.9205754549345349</v>
      </c>
      <c r="M41" s="329">
        <f t="shared" ref="M41:M53" si="1">RANK(E7,$E$6:$E$19,1)</f>
        <v>12</v>
      </c>
      <c r="N41" s="329">
        <f t="shared" ref="N41:N53" si="2">RANK(E24,$E$23:$E$36,1)</f>
        <v>13</v>
      </c>
      <c r="O41" s="29" t="s">
        <v>75</v>
      </c>
      <c r="P41" s="52">
        <f>'[12]Performance and Targets'!M42</f>
        <v>3.9517295387111617</v>
      </c>
      <c r="Q41" s="52">
        <f>'[12]Performance and Targets'!M6</f>
        <v>59.8</v>
      </c>
      <c r="R41" s="52">
        <f>'[12]Performance and Targets'!M60</f>
        <v>11.062232456384244</v>
      </c>
      <c r="S41" s="52">
        <f>'[12]Performance and Targets'!M24</f>
        <v>54.8</v>
      </c>
      <c r="U41" s="33">
        <v>1</v>
      </c>
      <c r="V41" s="33" t="s">
        <v>99</v>
      </c>
    </row>
    <row r="42" spans="1:22" ht="11.25" customHeight="1">
      <c r="B42" s="406"/>
      <c r="C42" s="137"/>
      <c r="D42" s="29" t="s">
        <v>76</v>
      </c>
      <c r="E42" s="51">
        <f>'[12]Total Reward'!W26*'Cover and guide'!$C$33</f>
        <v>9.119728421635262E-2</v>
      </c>
      <c r="F42" s="51">
        <f>'[12]Total Reward'!M26*'Cover and guide'!$C$33</f>
        <v>4.0805514240281031</v>
      </c>
      <c r="G42" s="51">
        <f>'[12]Total Reward'!W44*'Cover and guide'!$C$33</f>
        <v>1.0405903678967372</v>
      </c>
      <c r="H42" s="51">
        <f>'[12]Total Reward'!M44*'Cover and guide'!$C$33</f>
        <v>12.543935102603355</v>
      </c>
      <c r="I42" s="265"/>
      <c r="J42" s="51">
        <f>[13]Sheet2!B7*'Cover and guide'!$C$33</f>
        <v>4.1601053172070035</v>
      </c>
      <c r="K42" s="51">
        <f>[13]Sheet2!B28*'Cover and guide'!$C$33</f>
        <v>13.546610928380453</v>
      </c>
      <c r="L42" s="63">
        <f>([13]Sheet2!N6+E59+F59)*'Cover and guide'!$C$33</f>
        <v>13.876373746659855</v>
      </c>
      <c r="M42" s="329">
        <f t="shared" si="1"/>
        <v>11</v>
      </c>
      <c r="N42" s="329">
        <f t="shared" si="2"/>
        <v>12</v>
      </c>
      <c r="O42" s="29" t="s">
        <v>76</v>
      </c>
      <c r="P42" s="52">
        <f>'[12]Performance and Targets'!M43</f>
        <v>1.8935709920287138</v>
      </c>
      <c r="Q42" s="52">
        <f>'[12]Performance and Targets'!M7</f>
        <v>66.7</v>
      </c>
      <c r="R42" s="52">
        <f>'[12]Performance and Targets'!M61</f>
        <v>5.6196670398052406</v>
      </c>
      <c r="S42" s="52">
        <f>'[12]Performance and Targets'!M25</f>
        <v>57.5</v>
      </c>
      <c r="U42" s="33">
        <v>2</v>
      </c>
      <c r="V42" s="33" t="s">
        <v>100</v>
      </c>
    </row>
    <row r="43" spans="1:22" ht="11.25" customHeight="1">
      <c r="B43" s="406"/>
      <c r="C43" s="137"/>
      <c r="D43" s="29" t="s">
        <v>35</v>
      </c>
      <c r="E43" s="51">
        <f>'[12]Total Reward'!W27*'Cover and guide'!$C$33</f>
        <v>0.103185711871177</v>
      </c>
      <c r="F43" s="51">
        <f>'[12]Total Reward'!M27*'Cover and guide'!$C$33</f>
        <v>8.3052403635466554</v>
      </c>
      <c r="G43" s="51">
        <f>'[12]Total Reward'!W45*'Cover and guide'!$C$33</f>
        <v>0.68704337250207503</v>
      </c>
      <c r="H43" s="51">
        <f>'[12]Total Reward'!M45*'Cover and guide'!$C$33</f>
        <v>19.593655667877783</v>
      </c>
      <c r="I43" s="265"/>
      <c r="J43" s="51">
        <f>[13]Sheet2!B8*'Cover and guide'!$C$33</f>
        <v>8.4084260754178306</v>
      </c>
      <c r="K43" s="51">
        <f>[13]Sheet2!B29*'Cover and guide'!$C$33</f>
        <v>20.280667304382828</v>
      </c>
      <c r="L43" s="63">
        <f>([13]Sheet2!N7+E60+F60)*'Cover and guide'!$C$33</f>
        <v>18.767606416675179</v>
      </c>
      <c r="M43" s="329">
        <f t="shared" si="1"/>
        <v>13</v>
      </c>
      <c r="N43" s="329">
        <f t="shared" si="2"/>
        <v>4</v>
      </c>
      <c r="O43" s="29" t="s">
        <v>35</v>
      </c>
      <c r="P43" s="52">
        <f>'[12]Performance and Targets'!M44</f>
        <v>2.3768442257207596</v>
      </c>
      <c r="Q43" s="52">
        <f>'[12]Performance and Targets'!M8</f>
        <v>86.7</v>
      </c>
      <c r="R43" s="52">
        <f>'[12]Performance and Targets'!M62</f>
        <v>4.5560001649728177</v>
      </c>
      <c r="S43" s="52">
        <f>'[12]Performance and Targets'!M26</f>
        <v>51.1</v>
      </c>
      <c r="U43" s="33">
        <v>3</v>
      </c>
      <c r="V43" s="33" t="s">
        <v>101</v>
      </c>
    </row>
    <row r="44" spans="1:22" ht="11.25" customHeight="1">
      <c r="B44" s="406"/>
      <c r="C44" s="137"/>
      <c r="D44" s="29" t="s">
        <v>36</v>
      </c>
      <c r="E44" s="51">
        <f>'[12]Total Reward'!W28*'Cover and guide'!$C$33</f>
        <v>0.12839216072138437</v>
      </c>
      <c r="F44" s="51">
        <f>'[12]Total Reward'!M28*'Cover and guide'!$C$33</f>
        <v>3.7942635589699187</v>
      </c>
      <c r="G44" s="51">
        <f>'[12]Total Reward'!W46*'Cover and guide'!$C$33</f>
        <v>0.71226277480366795</v>
      </c>
      <c r="H44" s="51">
        <f>'[12]Total Reward'!M46*'Cover and guide'!$C$33</f>
        <v>16.444025688283141</v>
      </c>
      <c r="I44" s="265"/>
      <c r="J44" s="51">
        <f>[13]Sheet2!B9*'Cover and guide'!$C$33</f>
        <v>3.9226557196913028</v>
      </c>
      <c r="K44" s="51">
        <f>[13]Sheet2!B30*'Cover and guide'!$C$33</f>
        <v>17.15628846308681</v>
      </c>
      <c r="L44" s="63">
        <f>([13]Sheet2!N8+E61+F61)*'Cover and guide'!$C$33</f>
        <v>18.131416368652296</v>
      </c>
      <c r="M44" s="329">
        <f t="shared" si="1"/>
        <v>4</v>
      </c>
      <c r="N44" s="329">
        <f t="shared" si="2"/>
        <v>2</v>
      </c>
      <c r="O44" s="29" t="s">
        <v>36</v>
      </c>
      <c r="P44" s="52">
        <f>'[12]Performance and Targets'!M45</f>
        <v>1.3207620670378104</v>
      </c>
      <c r="Q44" s="52">
        <f>'[12]Performance and Targets'!M9</f>
        <v>51.9</v>
      </c>
      <c r="R44" s="52">
        <f>'[12]Performance and Targets'!M63</f>
        <v>2.4335743284649838</v>
      </c>
      <c r="S44" s="52">
        <f>'[12]Performance and Targets'!M27</f>
        <v>37.799999999999997</v>
      </c>
      <c r="U44" s="33">
        <v>4</v>
      </c>
      <c r="V44" s="33" t="s">
        <v>102</v>
      </c>
    </row>
    <row r="45" spans="1:22" ht="11.25" customHeight="1">
      <c r="B45" s="406"/>
      <c r="C45" s="137"/>
      <c r="D45" s="29" t="s">
        <v>37</v>
      </c>
      <c r="E45" s="51">
        <f>'[12]Total Reward'!W29*'Cover and guide'!$C$33</f>
        <v>0.21916964582483103</v>
      </c>
      <c r="F45" s="51">
        <f>'[12]Total Reward'!M29*'Cover and guide'!$C$33</f>
        <v>0.81059099694382331</v>
      </c>
      <c r="G45" s="51">
        <f>'[12]Total Reward'!W47*'Cover and guide'!$C$33</f>
        <v>0.90263695614314587</v>
      </c>
      <c r="H45" s="51">
        <f>'[12]Total Reward'!M47*'Cover and guide'!$C$33</f>
        <v>2.6438535184330512</v>
      </c>
      <c r="I45" s="265"/>
      <c r="J45" s="51">
        <f>[13]Sheet2!B10*'Cover and guide'!$C$33</f>
        <v>1.0297606427686543</v>
      </c>
      <c r="K45" s="51">
        <f>[13]Sheet2!B31*'Cover and guide'!$C$33</f>
        <v>3.5464690986540379</v>
      </c>
      <c r="L45" s="63">
        <f>([13]Sheet2!N9+E62+F62)*'Cover and guide'!$C$33</f>
        <v>4.5762297414226927</v>
      </c>
      <c r="M45" s="329">
        <f t="shared" si="1"/>
        <v>8</v>
      </c>
      <c r="N45" s="329">
        <f t="shared" si="2"/>
        <v>3</v>
      </c>
      <c r="O45" s="29" t="s">
        <v>37</v>
      </c>
      <c r="P45" s="52">
        <f>'[12]Performance and Targets'!M46</f>
        <v>4.960373370237364</v>
      </c>
      <c r="Q45" s="52">
        <f>'[12]Performance and Targets'!M10</f>
        <v>50.1</v>
      </c>
      <c r="R45" s="52">
        <f>'[12]Performance and Targets'!M64</f>
        <v>7.9421489145882065</v>
      </c>
      <c r="S45" s="52">
        <f>'[12]Performance and Targets'!M28</f>
        <v>27.5</v>
      </c>
      <c r="U45" s="33">
        <v>5</v>
      </c>
      <c r="V45" s="33" t="s">
        <v>103</v>
      </c>
    </row>
    <row r="46" spans="1:22" ht="22.5">
      <c r="B46" s="406"/>
      <c r="C46" s="137"/>
      <c r="D46" s="29" t="s">
        <v>38</v>
      </c>
      <c r="E46" s="51">
        <f>'[12]Total Reward'!W30*'Cover and guide'!$C$33</f>
        <v>-3.8542421082032731E-3</v>
      </c>
      <c r="F46" s="51">
        <f>'[12]Total Reward'!M30*'Cover and guide'!$C$33</f>
        <v>1.6027823096611145</v>
      </c>
      <c r="G46" s="51">
        <f>'[12]Total Reward'!W48*'Cover and guide'!$C$33</f>
        <v>-0.22212593920345067</v>
      </c>
      <c r="H46" s="51">
        <f>'[12]Total Reward'!M48*'Cover and guide'!$C$33</f>
        <v>3.729182194376583</v>
      </c>
      <c r="I46" s="265"/>
      <c r="J46" s="51">
        <f>[13]Sheet2!B11*'Cover and guide'!$C$33</f>
        <v>1.5989280675529127</v>
      </c>
      <c r="K46" s="51">
        <f>[13]Sheet2!B32*'Cover and guide'!$C$33</f>
        <v>3.5070562551731332</v>
      </c>
      <c r="L46" s="63">
        <f>([13]Sheet2!N10+E63+F63)*'Cover and guide'!$C$33</f>
        <v>5.1059843227260453</v>
      </c>
      <c r="M46" s="329">
        <f t="shared" si="1"/>
        <v>10</v>
      </c>
      <c r="N46" s="329">
        <f t="shared" si="2"/>
        <v>10</v>
      </c>
      <c r="O46" s="29" t="s">
        <v>38</v>
      </c>
      <c r="P46" s="52">
        <f>'[12]Performance and Targets'!M47</f>
        <v>3.4796245764819855</v>
      </c>
      <c r="Q46" s="52">
        <f>'[12]Performance and Targets'!M11</f>
        <v>55.7</v>
      </c>
      <c r="R46" s="52">
        <f>'[12]Performance and Targets'!M65</f>
        <v>8.1173430179575217</v>
      </c>
      <c r="S46" s="52">
        <f>'[12]Performance and Targets'!M29</f>
        <v>35.799999999999997</v>
      </c>
      <c r="U46" s="33">
        <v>6</v>
      </c>
      <c r="V46" s="33" t="s">
        <v>104</v>
      </c>
    </row>
    <row r="47" spans="1:22" ht="11.25" customHeight="1">
      <c r="B47" s="406"/>
      <c r="C47" s="137"/>
      <c r="D47" s="29" t="s">
        <v>39</v>
      </c>
      <c r="E47" s="51">
        <f>'[12]Total Reward'!W31*'Cover and guide'!$C$33</f>
        <v>0.12837448800883222</v>
      </c>
      <c r="F47" s="51">
        <f>'[12]Total Reward'!M31*'Cover and guide'!$C$33</f>
        <v>2.0584018560801849</v>
      </c>
      <c r="G47" s="51">
        <f>'[12]Total Reward'!W49*'Cover and guide'!$C$33</f>
        <v>0.66273351375927603</v>
      </c>
      <c r="H47" s="51">
        <f>'[12]Total Reward'!M49*'Cover and guide'!$C$33</f>
        <v>12.184665533018062</v>
      </c>
      <c r="I47" s="265"/>
      <c r="J47" s="51">
        <f>[13]Sheet2!B12*'Cover and guide'!$C$33</f>
        <v>2.1923676005242929</v>
      </c>
      <c r="K47" s="51">
        <f>[13]Sheet2!B33*'Cover and guide'!$C$33</f>
        <v>12.856160248917874</v>
      </c>
      <c r="L47" s="63">
        <f>([13]Sheet2!N11+E64+F64)*'Cover and guide'!$C$33</f>
        <v>13.800410110165728</v>
      </c>
      <c r="M47" s="329">
        <f t="shared" si="1"/>
        <v>1</v>
      </c>
      <c r="N47" s="329">
        <f t="shared" si="2"/>
        <v>1</v>
      </c>
      <c r="O47" s="29" t="s">
        <v>39</v>
      </c>
      <c r="P47" s="52">
        <f>'[12]Performance and Targets'!M48</f>
        <v>0.80442323062760146</v>
      </c>
      <c r="Q47" s="52">
        <f>'[12]Performance and Targets'!M12</f>
        <v>27</v>
      </c>
      <c r="R47" s="52">
        <f>'[12]Performance and Targets'!M66</f>
        <v>1.641548249896104</v>
      </c>
      <c r="S47" s="52">
        <f>'[12]Performance and Targets'!M30</f>
        <v>38.799999999999997</v>
      </c>
      <c r="U47" s="33">
        <v>7</v>
      </c>
      <c r="V47" s="33" t="s">
        <v>105</v>
      </c>
    </row>
    <row r="48" spans="1:22" ht="22.5">
      <c r="B48" s="406"/>
      <c r="C48" s="137"/>
      <c r="D48" s="29" t="s">
        <v>40</v>
      </c>
      <c r="E48" s="51">
        <f>'[12]Total Reward'!W32*'Cover and guide'!$C$33</f>
        <v>0.19882101379300568</v>
      </c>
      <c r="F48" s="51">
        <f>'[12]Total Reward'!M32*'Cover and guide'!$C$33</f>
        <v>3.9012915922302209</v>
      </c>
      <c r="G48" s="51">
        <f>'[12]Total Reward'!W50*'Cover and guide'!$C$33</f>
        <v>1.3451129121656973</v>
      </c>
      <c r="H48" s="51">
        <f>'[12]Total Reward'!M50*'Cover and guide'!$C$33</f>
        <v>6.9588286250890183</v>
      </c>
      <c r="I48" s="265"/>
      <c r="J48" s="51">
        <f>[13]Sheet2!B13*'Cover and guide'!$C$33</f>
        <v>4.103177972906817</v>
      </c>
      <c r="K48" s="51">
        <f>[13]Sheet2!B34*'Cover and guide'!$C$33</f>
        <v>8.3156131178454533</v>
      </c>
      <c r="L48" s="336">
        <f>(11.7+E65+F65)*'Cover and guide'!C33</f>
        <v>12.076581921762338</v>
      </c>
      <c r="M48" s="329">
        <f t="shared" si="1"/>
        <v>9</v>
      </c>
      <c r="N48" s="329">
        <f t="shared" si="2"/>
        <v>9</v>
      </c>
      <c r="O48" s="29" t="s">
        <v>40</v>
      </c>
      <c r="P48" s="52">
        <f>'[12]Performance and Targets'!M49</f>
        <v>1.926009815706254</v>
      </c>
      <c r="Q48" s="52">
        <f>'[12]Performance and Targets'!M13</f>
        <v>63.4</v>
      </c>
      <c r="R48" s="52">
        <f>'[12]Performance and Targets'!M67</f>
        <v>4.6747364727521248</v>
      </c>
      <c r="S48" s="52">
        <f>'[12]Performance and Targets'!M31</f>
        <v>45.5</v>
      </c>
      <c r="U48" s="33">
        <v>10</v>
      </c>
      <c r="V48" s="33" t="s">
        <v>106</v>
      </c>
    </row>
    <row r="49" spans="2:22" ht="11.25" customHeight="1">
      <c r="B49" s="406"/>
      <c r="C49" s="137"/>
      <c r="D49" s="29" t="s">
        <v>41</v>
      </c>
      <c r="E49" s="51">
        <f>'[12]Total Reward'!W33*'Cover and guide'!$C$33</f>
        <v>0.48628053473710769</v>
      </c>
      <c r="F49" s="51">
        <f>'[12]Total Reward'!M33*'Cover and guide'!$C$33</f>
        <v>8.8470429583738284</v>
      </c>
      <c r="G49" s="51">
        <f>'[12]Total Reward'!W51*'Cover and guide'!$C$33</f>
        <v>3.7225708816002521</v>
      </c>
      <c r="H49" s="51">
        <f>'[12]Total Reward'!M51*'Cover and guide'!$C$33</f>
        <v>16.087784551421208</v>
      </c>
      <c r="I49" s="265"/>
      <c r="J49" s="51">
        <f>[13]Sheet2!B14*'Cover and guide'!$C$33</f>
        <v>7.7234536905091504</v>
      </c>
      <c r="K49" s="51">
        <f>[13]Sheet2!B35*'Cover and guide'!$C$33</f>
        <v>16.788539565661761</v>
      </c>
      <c r="L49" s="63">
        <f>([13]Sheet2!N13+E66+F66)*'Cover and guide'!$C$33</f>
        <v>21.318902248507804</v>
      </c>
      <c r="M49" s="329">
        <f t="shared" si="1"/>
        <v>5</v>
      </c>
      <c r="N49" s="329">
        <f t="shared" si="2"/>
        <v>7</v>
      </c>
      <c r="O49" s="29" t="s">
        <v>41</v>
      </c>
      <c r="P49" s="52">
        <f>'[12]Performance and Targets'!M50</f>
        <v>2.6862600724907897</v>
      </c>
      <c r="Q49" s="52">
        <f>'[12]Performance and Targets'!M14</f>
        <v>67.099999999999994</v>
      </c>
      <c r="R49" s="52">
        <f>'[12]Performance and Targets'!M68</f>
        <v>7.7003845983317802</v>
      </c>
      <c r="S49" s="52">
        <f>'[12]Performance and Targets'!M32</f>
        <v>48</v>
      </c>
      <c r="U49" s="33">
        <v>14</v>
      </c>
      <c r="V49" s="33" t="s">
        <v>107</v>
      </c>
    </row>
    <row r="50" spans="2:22" ht="11.25" customHeight="1">
      <c r="B50" s="406"/>
      <c r="C50" s="137"/>
      <c r="D50" s="29" t="s">
        <v>42</v>
      </c>
      <c r="E50" s="51">
        <f>'[12]Total Reward'!W34*'Cover and guide'!$C$33</f>
        <v>2.6664975127809184E-2</v>
      </c>
      <c r="F50" s="51">
        <f>'[12]Total Reward'!M34*'Cover and guide'!$C$33</f>
        <v>0.76646674340713139</v>
      </c>
      <c r="G50" s="51">
        <f>'[12]Total Reward'!W52*'Cover and guide'!$C$33</f>
        <v>0.12985969415039381</v>
      </c>
      <c r="H50" s="51">
        <f>'[12]Total Reward'!M52*'Cover and guide'!$C$33</f>
        <v>5.9615827816785885</v>
      </c>
      <c r="I50" s="265"/>
      <c r="J50" s="51">
        <f>[13]Sheet2!B15*'Cover and guide'!$C$33</f>
        <v>0.78987024230919078</v>
      </c>
      <c r="K50" s="51">
        <f>[13]Sheet2!B36*'Cover and guide'!$C$33</f>
        <v>6.0461142797400349</v>
      </c>
      <c r="L50" s="336">
        <f>(6.47+E67+F67)*'Cover and guide'!C33</f>
        <v>6.8602493511801361</v>
      </c>
      <c r="M50" s="329">
        <f t="shared" si="1"/>
        <v>7</v>
      </c>
      <c r="N50" s="329">
        <f t="shared" si="2"/>
        <v>8</v>
      </c>
      <c r="O50" s="29" t="s">
        <v>42</v>
      </c>
      <c r="P50" s="52">
        <f>'[12]Performance and Targets'!M51</f>
        <v>1.6734787553355979</v>
      </c>
      <c r="Q50" s="52">
        <f>'[12]Performance and Targets'!M15</f>
        <v>50.4</v>
      </c>
      <c r="R50" s="52">
        <f>'[12]Performance and Targets'!M69</f>
        <v>4.0304040265744101</v>
      </c>
      <c r="S50" s="52">
        <f>'[12]Performance and Targets'!M33</f>
        <v>42.2</v>
      </c>
      <c r="U50" s="33">
        <v>15</v>
      </c>
      <c r="V50" s="33" t="s">
        <v>108</v>
      </c>
    </row>
    <row r="51" spans="2:22" ht="11.25" customHeight="1">
      <c r="B51" s="406"/>
      <c r="C51" s="137"/>
      <c r="D51" s="29" t="s">
        <v>43</v>
      </c>
      <c r="E51" s="51">
        <f>'[12]Total Reward'!W35*'Cover and guide'!$C$33</f>
        <v>0.14392378275917719</v>
      </c>
      <c r="F51" s="51">
        <f>'[12]Total Reward'!M35*'Cover and guide'!$C$33</f>
        <v>1.1813282859379135</v>
      </c>
      <c r="G51" s="51">
        <f>'[12]Total Reward'!W53*'Cover and guide'!$C$33</f>
        <v>1.3292079117707754</v>
      </c>
      <c r="H51" s="51">
        <f>'[12]Total Reward'!M53*'Cover and guide'!$C$33</f>
        <v>3.4593578196890946</v>
      </c>
      <c r="I51" s="265"/>
      <c r="J51" s="51">
        <f>[13]Sheet2!B16*'Cover and guide'!$C$33</f>
        <v>1.3196944362780145</v>
      </c>
      <c r="K51" s="51">
        <f>[13]Sheet2!B37*'Cover and guide'!$C$33</f>
        <v>4.7671968055597622</v>
      </c>
      <c r="L51" s="336">
        <f>(5.77+E68+F68)*'Cover and guide'!C33</f>
        <v>6.1180276284867672</v>
      </c>
      <c r="M51" s="329">
        <f t="shared" si="1"/>
        <v>2</v>
      </c>
      <c r="N51" s="329">
        <f t="shared" si="2"/>
        <v>6</v>
      </c>
      <c r="O51" s="29" t="s">
        <v>43</v>
      </c>
      <c r="P51" s="52">
        <f>'[12]Performance and Targets'!M52</f>
        <v>3.073663372097764</v>
      </c>
      <c r="Q51" s="52">
        <f>'[12]Performance and Targets'!M16</f>
        <v>35.200000000000003</v>
      </c>
      <c r="R51" s="52">
        <f>'[12]Performance and Targets'!M70</f>
        <v>10.519619441771569</v>
      </c>
      <c r="S51" s="52">
        <f>'[12]Performance and Targets'!M34</f>
        <v>35.1</v>
      </c>
      <c r="U51" s="33">
        <v>16</v>
      </c>
      <c r="V51" s="33" t="s">
        <v>109</v>
      </c>
    </row>
    <row r="52" spans="2:22" ht="11.25" customHeight="1">
      <c r="B52" s="406"/>
      <c r="C52" s="137"/>
      <c r="D52" s="29" t="s">
        <v>44</v>
      </c>
      <c r="E52" s="51">
        <f>'[12]Total Reward'!W36*'Cover and guide'!$C$33</f>
        <v>0.17106452159687677</v>
      </c>
      <c r="F52" s="51">
        <f>'[12]Total Reward'!M36*'Cover and guide'!$C$33</f>
        <v>0.29418518757945544</v>
      </c>
      <c r="G52" s="51">
        <f>'[12]Total Reward'!W54*'Cover and guide'!$C$33</f>
        <v>1.05202215138403</v>
      </c>
      <c r="H52" s="51">
        <f>'[12]Total Reward'!M54*'Cover and guide'!$C$33</f>
        <v>0.93280234942519813</v>
      </c>
      <c r="I52" s="265"/>
      <c r="J52" s="51">
        <f>[13]Sheet2!B17*'Cover and guide'!$C$33</f>
        <v>0.46524970917633213</v>
      </c>
      <c r="K52" s="51">
        <f>[13]Sheet2!B38*'Cover and guide'!$C$33</f>
        <v>1.9582123966753262</v>
      </c>
      <c r="L52" s="63">
        <f>([13]Sheet2!N16+E69+F69)*'Cover and guide'!$C$33</f>
        <v>2.358214454526431</v>
      </c>
      <c r="M52" s="329">
        <f t="shared" si="1"/>
        <v>14</v>
      </c>
      <c r="N52" s="329">
        <f t="shared" si="2"/>
        <v>14</v>
      </c>
      <c r="O52" s="29" t="s">
        <v>44</v>
      </c>
      <c r="P52" s="52">
        <f>'[12]Performance and Targets'!M53</f>
        <v>5.0005399809069893</v>
      </c>
      <c r="Q52" s="52">
        <f>'[12]Performance and Targets'!M17</f>
        <v>66.900000000000006</v>
      </c>
      <c r="R52" s="52">
        <f>'[12]Performance and Targets'!M71</f>
        <v>10.653818535239971</v>
      </c>
      <c r="S52" s="52">
        <f>'[12]Performance and Targets'!M35</f>
        <v>53.9</v>
      </c>
      <c r="U52" s="33">
        <v>17</v>
      </c>
      <c r="V52" s="33" t="s">
        <v>110</v>
      </c>
    </row>
    <row r="53" spans="2:22" ht="11.25" customHeight="1">
      <c r="B53" s="406"/>
      <c r="C53" s="137"/>
      <c r="D53" s="29" t="s">
        <v>45</v>
      </c>
      <c r="E53" s="51">
        <f>'[12]Total Reward'!W37*'Cover and guide'!$C$33</f>
        <v>0.32046993213127423</v>
      </c>
      <c r="F53" s="51">
        <f>'[12]Total Reward'!M37*'Cover and guide'!$C$33</f>
        <v>4.8522564518992892</v>
      </c>
      <c r="G53" s="51">
        <f>'[12]Total Reward'!W55*'Cover and guide'!$C$33</f>
        <v>2.4700490581444825</v>
      </c>
      <c r="H53" s="51">
        <f>'[12]Total Reward'!M55*'Cover and guide'!$C$33</f>
        <v>8.3672948854668547</v>
      </c>
      <c r="I53" s="265"/>
      <c r="J53" s="51">
        <f>[13]Sheet2!B18*'Cover and guide'!$C$33</f>
        <v>5.1727035551869029</v>
      </c>
      <c r="K53" s="51">
        <f>[13]Sheet2!B39*'Cover and guide'!$C$33</f>
        <v>10.836982374430093</v>
      </c>
      <c r="L53" s="63">
        <f>([13]Sheet2!N17+E70+F70)*'Cover and guide'!$C$33</f>
        <v>15.984231965795601</v>
      </c>
      <c r="M53" s="329">
        <f t="shared" si="1"/>
        <v>6</v>
      </c>
      <c r="N53" s="329">
        <f t="shared" si="2"/>
        <v>11</v>
      </c>
      <c r="O53" s="29" t="s">
        <v>45</v>
      </c>
      <c r="P53" s="52">
        <f>'[12]Performance and Targets'!M54</f>
        <v>2.2343598681705301</v>
      </c>
      <c r="Q53" s="52">
        <f>'[12]Performance and Targets'!M18</f>
        <v>60.3</v>
      </c>
      <c r="R53" s="52">
        <f>'[12]Performance and Targets'!M72</f>
        <v>6.0229747623288956</v>
      </c>
      <c r="S53" s="52">
        <f>'[12]Performance and Targets'!M36</f>
        <v>48.1</v>
      </c>
      <c r="U53" s="33">
        <v>18</v>
      </c>
      <c r="V53" s="33" t="s">
        <v>21</v>
      </c>
    </row>
    <row r="54" spans="2:22" ht="11.25" customHeight="1">
      <c r="B54" s="406"/>
      <c r="C54" s="137"/>
      <c r="D54" s="29" t="s">
        <v>240</v>
      </c>
      <c r="E54" s="107">
        <f>SUM(E40:E53)</f>
        <v>2.4025196152642816</v>
      </c>
      <c r="F54" s="107">
        <f>SUM(F40:F53)</f>
        <v>44.406544641602736</v>
      </c>
      <c r="G54" s="107">
        <f t="shared" ref="G54:H54" si="3">SUM(G40:G53)</f>
        <v>17.59042631782032</v>
      </c>
      <c r="H54" s="107">
        <f t="shared" si="3"/>
        <v>122.36181816085514</v>
      </c>
      <c r="I54" s="266"/>
      <c r="J54" s="107">
        <f>SUM(J40:J53)</f>
        <v>45.184678807581946</v>
      </c>
      <c r="K54" s="107">
        <f>SUM(K40:K53)</f>
        <v>136.79964275360166</v>
      </c>
      <c r="L54" s="64">
        <f>SUM(L40:L53)</f>
        <v>160.43092469824225</v>
      </c>
      <c r="M54" s="329" t="s">
        <v>70</v>
      </c>
      <c r="N54" s="329" t="s">
        <v>70</v>
      </c>
      <c r="O54" s="18"/>
      <c r="U54" s="33">
        <v>19</v>
      </c>
      <c r="V54" s="33" t="s">
        <v>111</v>
      </c>
    </row>
    <row r="55" spans="2:22" ht="54" customHeight="1">
      <c r="B55" s="406"/>
      <c r="C55" s="137"/>
      <c r="D55" s="223" t="s">
        <v>402</v>
      </c>
      <c r="J55" s="26" t="s">
        <v>439</v>
      </c>
      <c r="M55" s="26"/>
      <c r="U55" s="33">
        <v>21</v>
      </c>
      <c r="V55" s="33" t="s">
        <v>112</v>
      </c>
    </row>
    <row r="56" spans="2:22" ht="45">
      <c r="B56" s="406"/>
      <c r="C56" s="137"/>
      <c r="D56" s="31"/>
      <c r="E56" s="226" t="s">
        <v>388</v>
      </c>
      <c r="F56" s="218" t="s">
        <v>389</v>
      </c>
      <c r="H56" s="234"/>
      <c r="J56" s="268" t="s">
        <v>390</v>
      </c>
      <c r="M56" s="13"/>
      <c r="N56" s="13"/>
      <c r="U56" s="33">
        <v>22</v>
      </c>
      <c r="V56" s="33" t="s">
        <v>113</v>
      </c>
    </row>
    <row r="57" spans="2:22">
      <c r="B57" s="406"/>
      <c r="C57" s="137"/>
      <c r="D57" s="29" t="s">
        <v>27</v>
      </c>
      <c r="E57" s="51">
        <v>0</v>
      </c>
      <c r="F57" s="51">
        <v>0</v>
      </c>
      <c r="G57" s="13"/>
      <c r="H57" s="234"/>
      <c r="M57" s="13"/>
      <c r="N57" s="13"/>
      <c r="U57" s="33">
        <v>23</v>
      </c>
      <c r="V57" s="33" t="s">
        <v>114</v>
      </c>
    </row>
    <row r="58" spans="2:22" ht="11.25" customHeight="1">
      <c r="B58" s="406"/>
      <c r="C58" s="137"/>
      <c r="D58" s="29" t="s">
        <v>75</v>
      </c>
      <c r="E58" s="51">
        <v>0</v>
      </c>
      <c r="F58" s="51">
        <v>-3.3312000000000008E-2</v>
      </c>
      <c r="G58" s="13"/>
      <c r="U58" s="33">
        <v>24</v>
      </c>
      <c r="V58" s="33" t="s">
        <v>115</v>
      </c>
    </row>
    <row r="59" spans="2:22" ht="11.25" customHeight="1">
      <c r="B59" s="406"/>
      <c r="C59" s="137"/>
      <c r="D59" s="29" t="s">
        <v>76</v>
      </c>
      <c r="E59" s="51">
        <v>-0.41299200000000003</v>
      </c>
      <c r="F59" s="51">
        <v>0</v>
      </c>
      <c r="G59" s="13"/>
      <c r="U59" s="33">
        <v>25</v>
      </c>
      <c r="V59" s="33" t="s">
        <v>116</v>
      </c>
    </row>
    <row r="60" spans="2:22" ht="22.5">
      <c r="B60" s="406"/>
      <c r="C60" s="137"/>
      <c r="D60" s="29" t="s">
        <v>35</v>
      </c>
      <c r="E60" s="51">
        <v>0</v>
      </c>
      <c r="F60" s="51">
        <v>0</v>
      </c>
      <c r="G60" s="13"/>
      <c r="U60" s="33">
        <v>26</v>
      </c>
      <c r="V60" s="33" t="s">
        <v>117</v>
      </c>
    </row>
    <row r="61" spans="2:22" ht="11.25" customHeight="1">
      <c r="B61" s="406"/>
      <c r="C61" s="137"/>
      <c r="D61" s="29" t="s">
        <v>36</v>
      </c>
      <c r="E61" s="51">
        <v>0</v>
      </c>
      <c r="F61" s="51">
        <v>0</v>
      </c>
      <c r="G61" s="13"/>
      <c r="U61" s="33">
        <v>30</v>
      </c>
      <c r="V61" s="33" t="s">
        <v>118</v>
      </c>
    </row>
    <row r="62" spans="2:22" ht="11.25" customHeight="1">
      <c r="B62" s="406"/>
      <c r="C62" s="137"/>
      <c r="D62" s="29" t="s">
        <v>37</v>
      </c>
      <c r="E62" s="51">
        <v>0</v>
      </c>
      <c r="F62" s="51">
        <v>0</v>
      </c>
      <c r="G62" s="13"/>
      <c r="U62" s="33">
        <v>32</v>
      </c>
      <c r="V62" s="33" t="s">
        <v>119</v>
      </c>
    </row>
    <row r="63" spans="2:22" ht="11.25" customHeight="1">
      <c r="B63" s="406"/>
      <c r="C63" s="137"/>
      <c r="D63" s="29" t="s">
        <v>38</v>
      </c>
      <c r="E63" s="51">
        <v>0</v>
      </c>
      <c r="F63" s="51">
        <v>0</v>
      </c>
      <c r="G63" s="13"/>
      <c r="U63" s="33">
        <v>33</v>
      </c>
      <c r="V63" s="33" t="s">
        <v>120</v>
      </c>
    </row>
    <row r="64" spans="2:22" ht="11.25" customHeight="1">
      <c r="B64" s="406"/>
      <c r="C64" s="137"/>
      <c r="D64" s="29" t="s">
        <v>39</v>
      </c>
      <c r="E64" s="51">
        <v>0</v>
      </c>
      <c r="F64" s="51">
        <v>-0.1846344</v>
      </c>
      <c r="G64" s="13"/>
      <c r="U64" s="33">
        <v>39</v>
      </c>
      <c r="V64" s="33" t="s">
        <v>121</v>
      </c>
    </row>
    <row r="65" spans="2:22" ht="11.25" customHeight="1">
      <c r="B65" s="406"/>
      <c r="C65" s="137"/>
      <c r="D65" s="29" t="s">
        <v>40</v>
      </c>
      <c r="E65" s="51">
        <v>-7.9967999999999997E-2</v>
      </c>
      <c r="F65" s="51">
        <v>-0.23043359999999999</v>
      </c>
      <c r="G65" s="13"/>
      <c r="U65" s="33">
        <v>40</v>
      </c>
      <c r="V65" s="33" t="s">
        <v>122</v>
      </c>
    </row>
    <row r="66" spans="2:22" ht="33.75">
      <c r="B66" s="406"/>
      <c r="C66" s="137"/>
      <c r="D66" s="29" t="s">
        <v>41</v>
      </c>
      <c r="E66" s="51">
        <v>-1.836E-3</v>
      </c>
      <c r="F66" s="51">
        <v>-0.19200014399999996</v>
      </c>
      <c r="G66" s="13"/>
      <c r="U66" s="33">
        <v>41</v>
      </c>
      <c r="V66" s="33" t="s">
        <v>123</v>
      </c>
    </row>
    <row r="67" spans="2:22" ht="45">
      <c r="B67" s="406"/>
      <c r="C67" s="137"/>
      <c r="D67" s="29" t="s">
        <v>42</v>
      </c>
      <c r="E67" s="51">
        <v>0</v>
      </c>
      <c r="F67" s="51">
        <v>0</v>
      </c>
      <c r="G67" s="13"/>
      <c r="U67" s="33">
        <v>42</v>
      </c>
      <c r="V67" s="33" t="s">
        <v>124</v>
      </c>
    </row>
    <row r="68" spans="2:22" ht="33.75">
      <c r="B68" s="406"/>
      <c r="C68" s="137"/>
      <c r="D68" s="29" t="s">
        <v>43</v>
      </c>
      <c r="E68" s="51">
        <v>0</v>
      </c>
      <c r="F68" s="51">
        <v>0</v>
      </c>
      <c r="G68" s="13"/>
      <c r="U68" s="33">
        <v>43</v>
      </c>
      <c r="V68" s="33" t="s">
        <v>125</v>
      </c>
    </row>
    <row r="69" spans="2:22" ht="33.75">
      <c r="B69" s="406"/>
      <c r="C69" s="137"/>
      <c r="D69" s="29" t="s">
        <v>44</v>
      </c>
      <c r="E69" s="51">
        <v>-2.3519999999999999E-3</v>
      </c>
      <c r="F69" s="51">
        <v>-5.9184E-2</v>
      </c>
      <c r="G69" s="13"/>
      <c r="U69" s="33">
        <v>44</v>
      </c>
      <c r="V69" s="33" t="s">
        <v>126</v>
      </c>
    </row>
    <row r="70" spans="2:22" ht="33.75">
      <c r="B70" s="406"/>
      <c r="C70" s="137"/>
      <c r="D70" s="29" t="s">
        <v>45</v>
      </c>
      <c r="E70" s="51">
        <v>-8.3999999999999995E-5</v>
      </c>
      <c r="F70" s="51">
        <v>-2.3921999999999992E-2</v>
      </c>
      <c r="G70" s="13"/>
      <c r="U70" s="33">
        <v>45</v>
      </c>
      <c r="V70" s="33" t="s">
        <v>127</v>
      </c>
    </row>
    <row r="71" spans="2:22" ht="33.75">
      <c r="B71" s="406"/>
      <c r="C71" s="137"/>
      <c r="D71" s="29" t="s">
        <v>240</v>
      </c>
      <c r="E71" s="107">
        <f>SUM(E57:E70)</f>
        <v>-0.49723200000000001</v>
      </c>
      <c r="F71" s="107">
        <f t="shared" ref="F71" si="4">SUM(F57:F70)</f>
        <v>-0.723486144</v>
      </c>
      <c r="G71" s="13"/>
      <c r="U71" s="33">
        <v>48</v>
      </c>
      <c r="V71" s="33" t="s">
        <v>128</v>
      </c>
    </row>
    <row r="72" spans="2:22" ht="33.75">
      <c r="B72" s="406"/>
      <c r="C72" s="137"/>
      <c r="E72" s="2" t="s">
        <v>464</v>
      </c>
      <c r="U72" s="33">
        <v>49</v>
      </c>
      <c r="V72" s="33" t="s">
        <v>129</v>
      </c>
    </row>
    <row r="73" spans="2:22" ht="56.25">
      <c r="B73" s="407"/>
      <c r="C73" s="137"/>
      <c r="U73" s="33">
        <v>50</v>
      </c>
      <c r="V73" s="33" t="s">
        <v>130</v>
      </c>
    </row>
    <row r="74" spans="2:22" ht="33.75">
      <c r="C74" s="137"/>
      <c r="U74" s="33">
        <v>53</v>
      </c>
      <c r="V74" s="33" t="s">
        <v>131</v>
      </c>
    </row>
    <row r="75" spans="2:22" ht="12.75" customHeight="1">
      <c r="B75" s="387" t="s">
        <v>293</v>
      </c>
      <c r="C75" s="137"/>
      <c r="D75" s="1"/>
      <c r="U75" s="33">
        <v>54</v>
      </c>
      <c r="V75" s="33" t="s">
        <v>132</v>
      </c>
    </row>
    <row r="76" spans="2:22" ht="33.75">
      <c r="B76" s="387"/>
      <c r="C76" s="137"/>
      <c r="D76" s="1"/>
      <c r="J76" s="237" t="s">
        <v>448</v>
      </c>
      <c r="U76" s="33">
        <v>55</v>
      </c>
      <c r="V76" s="33" t="s">
        <v>133</v>
      </c>
    </row>
    <row r="77" spans="2:22" ht="33.75">
      <c r="B77" s="387"/>
      <c r="C77" s="137"/>
      <c r="D77" s="9"/>
      <c r="E77" s="218" t="s">
        <v>179</v>
      </c>
      <c r="F77" s="219" t="s">
        <v>180</v>
      </c>
      <c r="G77" s="219" t="s">
        <v>269</v>
      </c>
      <c r="H77" s="219" t="s">
        <v>270</v>
      </c>
      <c r="U77" s="33">
        <v>56</v>
      </c>
      <c r="V77" s="33" t="s">
        <v>134</v>
      </c>
    </row>
    <row r="78" spans="2:22" ht="33.75">
      <c r="B78" s="387"/>
      <c r="C78" s="137"/>
      <c r="D78" s="29" t="str">
        <f>'[14]Payments Summary'!AN5</f>
        <v>ENWL</v>
      </c>
      <c r="E78" s="55">
        <f>'[14]Payments Summary'!AO5</f>
        <v>2810</v>
      </c>
      <c r="F78" s="56">
        <f>'[14]Payments Summary'!AR5</f>
        <v>99720</v>
      </c>
      <c r="G78" s="55">
        <f>'[14]Payments Summary'!AP5</f>
        <v>1825</v>
      </c>
      <c r="H78" s="56">
        <f>'[14]Payments Summary'!AS5</f>
        <v>136697</v>
      </c>
      <c r="U78" s="33">
        <v>57</v>
      </c>
      <c r="V78" s="33" t="s">
        <v>135</v>
      </c>
    </row>
    <row r="79" spans="2:22" ht="33.75">
      <c r="B79" s="387"/>
      <c r="C79" s="137"/>
      <c r="D79" s="29" t="str">
        <f>'[14]Payments Summary'!AN6</f>
        <v>NPGN</v>
      </c>
      <c r="E79" s="55">
        <f>'[14]Payments Summary'!AO6</f>
        <v>2814</v>
      </c>
      <c r="F79" s="56">
        <f>'[14]Payments Summary'!AR6</f>
        <v>214045</v>
      </c>
      <c r="G79" s="55">
        <f>'[14]Payments Summary'!AP6</f>
        <v>2561</v>
      </c>
      <c r="H79" s="56">
        <f>'[14]Payments Summary'!AS6</f>
        <v>109415</v>
      </c>
      <c r="I79" s="10"/>
      <c r="J79" s="34"/>
      <c r="U79" s="33">
        <v>58</v>
      </c>
      <c r="V79" s="33" t="s">
        <v>136</v>
      </c>
    </row>
    <row r="80" spans="2:22" ht="33.75">
      <c r="B80" s="387"/>
      <c r="C80" s="137"/>
      <c r="D80" s="29" t="str">
        <f>'[14]Payments Summary'!AN7</f>
        <v>NPGY</v>
      </c>
      <c r="E80" s="55">
        <f>'[14]Payments Summary'!AO7</f>
        <v>2592</v>
      </c>
      <c r="F80" s="56">
        <f>'[14]Payments Summary'!AR7</f>
        <v>192270</v>
      </c>
      <c r="G80" s="55">
        <f>'[14]Payments Summary'!AP7</f>
        <v>1903</v>
      </c>
      <c r="H80" s="56">
        <f>'[14]Payments Summary'!AS7</f>
        <v>98535</v>
      </c>
      <c r="I80" s="10"/>
      <c r="J80" s="34"/>
      <c r="U80" s="33">
        <v>60</v>
      </c>
      <c r="V80" s="33" t="s">
        <v>137</v>
      </c>
    </row>
    <row r="81" spans="2:22">
      <c r="B81" s="387"/>
      <c r="C81" s="137"/>
      <c r="D81" s="29" t="str">
        <f>'[14]Payments Summary'!AN8</f>
        <v>WMID</v>
      </c>
      <c r="E81" s="55">
        <f>'[14]Payments Summary'!AO8</f>
        <v>24</v>
      </c>
      <c r="F81" s="56">
        <f>'[14]Payments Summary'!AR8</f>
        <v>1800</v>
      </c>
      <c r="G81" s="55">
        <f>'[14]Payments Summary'!AP8</f>
        <v>180</v>
      </c>
      <c r="H81" s="56">
        <f>'[14]Payments Summary'!AS8</f>
        <v>13556</v>
      </c>
      <c r="I81" s="10"/>
      <c r="J81" s="34"/>
      <c r="U81" s="33">
        <v>61</v>
      </c>
      <c r="V81" s="33" t="s">
        <v>138</v>
      </c>
    </row>
    <row r="82" spans="2:22" ht="22.5">
      <c r="B82" s="387"/>
      <c r="C82" s="137"/>
      <c r="D82" s="29" t="str">
        <f>'[14]Payments Summary'!AN9</f>
        <v>EMID</v>
      </c>
      <c r="E82" s="55">
        <f>'[14]Payments Summary'!AO9</f>
        <v>3</v>
      </c>
      <c r="F82" s="56">
        <f>'[14]Payments Summary'!AR9</f>
        <v>120</v>
      </c>
      <c r="G82" s="55">
        <f>'[14]Payments Summary'!AP9</f>
        <v>102</v>
      </c>
      <c r="H82" s="56">
        <f>'[14]Payments Summary'!AS9</f>
        <v>6245</v>
      </c>
      <c r="I82" s="10"/>
      <c r="J82" s="34"/>
      <c r="U82" s="33">
        <v>62</v>
      </c>
      <c r="V82" s="33" t="s">
        <v>139</v>
      </c>
    </row>
    <row r="83" spans="2:22" ht="33.75">
      <c r="B83" s="387"/>
      <c r="C83" s="137"/>
      <c r="D83" s="29" t="s">
        <v>37</v>
      </c>
      <c r="E83" s="55">
        <f>'[14]Payments Summary'!AO10</f>
        <v>2</v>
      </c>
      <c r="F83" s="56">
        <f>'[14]Payments Summary'!AR10</f>
        <v>60</v>
      </c>
      <c r="G83" s="55">
        <f>'[14]Payments Summary'!AP10</f>
        <v>350</v>
      </c>
      <c r="H83" s="56">
        <f>'[14]Payments Summary'!AS10</f>
        <v>21125</v>
      </c>
      <c r="I83" s="10"/>
      <c r="J83" s="34"/>
      <c r="U83" s="33">
        <v>63</v>
      </c>
      <c r="V83" s="33" t="s">
        <v>140</v>
      </c>
    </row>
    <row r="84" spans="2:22" ht="22.5">
      <c r="B84" s="387"/>
      <c r="D84" s="29" t="s">
        <v>38</v>
      </c>
      <c r="E84" s="55">
        <f>'[14]Payments Summary'!AO11</f>
        <v>40</v>
      </c>
      <c r="F84" s="56">
        <f>'[14]Payments Summary'!AR11</f>
        <v>3015</v>
      </c>
      <c r="G84" s="55">
        <f>'[14]Payments Summary'!AP11</f>
        <v>664</v>
      </c>
      <c r="H84" s="56">
        <f>'[14]Payments Summary'!AS11</f>
        <v>44712</v>
      </c>
      <c r="I84" s="10"/>
      <c r="J84" s="34"/>
      <c r="U84" s="33">
        <v>64</v>
      </c>
      <c r="V84" s="33" t="s">
        <v>141</v>
      </c>
    </row>
    <row r="85" spans="2:22" ht="22.5">
      <c r="B85" s="387"/>
      <c r="C85" s="138"/>
      <c r="D85" s="29" t="str">
        <f>'[14]Payments Summary'!AN12</f>
        <v>LPN</v>
      </c>
      <c r="E85" s="55">
        <f>'[14]Payments Summary'!AO12</f>
        <v>182</v>
      </c>
      <c r="F85" s="56">
        <f>'[14]Payments Summary'!AR12</f>
        <v>10640</v>
      </c>
      <c r="G85" s="55">
        <f>'[14]Payments Summary'!AP12</f>
        <v>260</v>
      </c>
      <c r="H85" s="56">
        <f>'[14]Payments Summary'!AS12</f>
        <v>29710</v>
      </c>
      <c r="I85" s="10"/>
      <c r="J85" s="34"/>
      <c r="U85" s="33">
        <v>65</v>
      </c>
      <c r="V85" s="33" t="s">
        <v>142</v>
      </c>
    </row>
    <row r="86" spans="2:22" ht="22.5">
      <c r="B86" s="387"/>
      <c r="C86" s="138"/>
      <c r="D86" s="29" t="str">
        <f>'[14]Payments Summary'!AN13</f>
        <v>SPN</v>
      </c>
      <c r="E86" s="55">
        <f>'[14]Payments Summary'!AO13</f>
        <v>726</v>
      </c>
      <c r="F86" s="56">
        <f>'[14]Payments Summary'!AR13</f>
        <v>40720</v>
      </c>
      <c r="G86" s="55">
        <f>'[14]Payments Summary'!AP13</f>
        <v>895</v>
      </c>
      <c r="H86" s="56">
        <f>'[14]Payments Summary'!AS13</f>
        <v>63472</v>
      </c>
      <c r="I86" s="10"/>
      <c r="J86" s="34"/>
      <c r="U86" s="33">
        <v>66</v>
      </c>
      <c r="V86" s="33" t="s">
        <v>143</v>
      </c>
    </row>
    <row r="87" spans="2:22" ht="22.5">
      <c r="B87" s="387"/>
      <c r="C87" s="138"/>
      <c r="D87" s="29" t="str">
        <f>'[14]Payments Summary'!AN14</f>
        <v>EPN</v>
      </c>
      <c r="E87" s="55">
        <f>'[14]Payments Summary'!AO14</f>
        <v>959</v>
      </c>
      <c r="F87" s="56">
        <f>'[14]Payments Summary'!AR14</f>
        <v>45315</v>
      </c>
      <c r="G87" s="55">
        <f>'[14]Payments Summary'!AP14</f>
        <v>996</v>
      </c>
      <c r="H87" s="56">
        <f>'[14]Payments Summary'!AS14</f>
        <v>67672.88</v>
      </c>
      <c r="I87" s="10"/>
      <c r="J87" s="34"/>
      <c r="U87" s="33">
        <v>67</v>
      </c>
      <c r="V87" s="33" t="s">
        <v>144</v>
      </c>
    </row>
    <row r="88" spans="2:22" ht="33.75">
      <c r="B88" s="387"/>
      <c r="C88" s="138"/>
      <c r="D88" s="29" t="str">
        <f>'[14]Payments Summary'!AN15</f>
        <v>SPD</v>
      </c>
      <c r="E88" s="55">
        <f>'[14]Payments Summary'!AO15</f>
        <v>2</v>
      </c>
      <c r="F88" s="56">
        <f>'[14]Payments Summary'!AR15</f>
        <v>150</v>
      </c>
      <c r="G88" s="55">
        <f>'[14]Payments Summary'!AP15</f>
        <v>1101</v>
      </c>
      <c r="H88" s="56">
        <f>'[14]Payments Summary'!AS15</f>
        <v>80500</v>
      </c>
      <c r="I88" s="10"/>
      <c r="J88" s="34"/>
      <c r="U88" s="33">
        <v>68</v>
      </c>
      <c r="V88" s="33" t="s">
        <v>145</v>
      </c>
    </row>
    <row r="89" spans="2:22">
      <c r="B89" s="387"/>
      <c r="C89" s="138"/>
      <c r="D89" s="29" t="str">
        <f>'[14]Payments Summary'!AN16</f>
        <v>SPMW</v>
      </c>
      <c r="E89" s="55">
        <f>'[14]Payments Summary'!AO16</f>
        <v>2</v>
      </c>
      <c r="F89" s="56">
        <f>'[14]Payments Summary'!AR16</f>
        <v>60</v>
      </c>
      <c r="G89" s="55">
        <f>'[14]Payments Summary'!AP16</f>
        <v>1423</v>
      </c>
      <c r="H89" s="56">
        <f>'[14]Payments Summary'!AS16</f>
        <v>117455</v>
      </c>
      <c r="I89" s="10"/>
      <c r="J89" s="34"/>
      <c r="U89" s="33">
        <v>69</v>
      </c>
      <c r="V89" s="33" t="s">
        <v>146</v>
      </c>
    </row>
    <row r="90" spans="2:22" ht="22.5">
      <c r="B90" s="387"/>
      <c r="C90" s="138"/>
      <c r="D90" s="29" t="str">
        <f>'[14]Payments Summary'!AN17</f>
        <v>SSEH</v>
      </c>
      <c r="E90" s="55">
        <f>'[14]Payments Summary'!AO17</f>
        <v>411</v>
      </c>
      <c r="F90" s="56">
        <f>'[14]Payments Summary'!AR17</f>
        <v>28980</v>
      </c>
      <c r="G90" s="55">
        <f>'[14]Payments Summary'!AP17</f>
        <v>162</v>
      </c>
      <c r="H90" s="56">
        <f>'[14]Payments Summary'!AS17</f>
        <v>7480</v>
      </c>
      <c r="I90" s="10"/>
      <c r="J90" s="34"/>
      <c r="U90" s="33">
        <v>70</v>
      </c>
      <c r="V90" s="33" t="s">
        <v>147</v>
      </c>
    </row>
    <row r="91" spans="2:22" ht="22.5">
      <c r="B91" s="387"/>
      <c r="C91" s="138"/>
      <c r="D91" s="29" t="str">
        <f>'[14]Payments Summary'!AN18</f>
        <v>SSES</v>
      </c>
      <c r="E91" s="55">
        <f>'[14]Payments Summary'!AO18</f>
        <v>904</v>
      </c>
      <c r="F91" s="56">
        <f>'[14]Payments Summary'!AR18</f>
        <v>69850</v>
      </c>
      <c r="G91" s="55">
        <f>'[14]Payments Summary'!AP18</f>
        <v>240</v>
      </c>
      <c r="H91" s="56">
        <f>'[14]Payments Summary'!AS18</f>
        <v>16160</v>
      </c>
      <c r="I91" s="10"/>
      <c r="J91" s="34"/>
      <c r="U91" s="33">
        <v>71</v>
      </c>
      <c r="V91" s="33" t="s">
        <v>148</v>
      </c>
    </row>
    <row r="92" spans="2:22" ht="22.5">
      <c r="B92" s="387"/>
      <c r="C92" s="138"/>
      <c r="D92" s="29" t="str">
        <f>'[14]Payments Summary'!AN19</f>
        <v>Total payments</v>
      </c>
      <c r="E92" s="55">
        <f>'[14]Payments Summary'!AO19</f>
        <v>11471</v>
      </c>
      <c r="F92" s="56">
        <f>'[14]Payments Summary'!AR19</f>
        <v>706745</v>
      </c>
      <c r="G92" s="55">
        <f>'[14]Payments Summary'!AP19</f>
        <v>12662</v>
      </c>
      <c r="H92" s="56">
        <f>'[14]Payments Summary'!AS19</f>
        <v>812734.88</v>
      </c>
      <c r="I92" s="10"/>
      <c r="J92" s="34"/>
      <c r="U92" s="33">
        <v>72</v>
      </c>
      <c r="V92" s="33" t="s">
        <v>149</v>
      </c>
    </row>
    <row r="93" spans="2:22" ht="22.5">
      <c r="B93" s="387"/>
      <c r="C93" s="138"/>
      <c r="D93" s="29" t="s">
        <v>440</v>
      </c>
      <c r="E93" s="55" t="s">
        <v>70</v>
      </c>
      <c r="F93" s="331">
        <f>F92/E92</f>
        <v>61.611454973411213</v>
      </c>
      <c r="G93" s="55" t="s">
        <v>70</v>
      </c>
      <c r="H93" s="331">
        <f>H92/G92</f>
        <v>64.186927815510984</v>
      </c>
      <c r="I93" s="10"/>
      <c r="J93" s="34"/>
      <c r="U93" s="33">
        <v>73</v>
      </c>
      <c r="V93" s="33" t="s">
        <v>150</v>
      </c>
    </row>
    <row r="94" spans="2:22" ht="22.5">
      <c r="B94" s="387"/>
      <c r="C94" s="138"/>
      <c r="U94" s="33">
        <v>74</v>
      </c>
      <c r="V94" s="33" t="s">
        <v>151</v>
      </c>
    </row>
    <row r="95" spans="2:22">
      <c r="B95" s="387"/>
      <c r="C95" s="138"/>
      <c r="U95" s="33">
        <v>75</v>
      </c>
      <c r="V95" s="33" t="s">
        <v>152</v>
      </c>
    </row>
    <row r="96" spans="2:22" ht="33.75">
      <c r="B96" s="387"/>
      <c r="C96" s="138"/>
      <c r="U96" s="33">
        <v>76</v>
      </c>
      <c r="V96" s="33" t="s">
        <v>153</v>
      </c>
    </row>
    <row r="97" spans="2:22" ht="22.5">
      <c r="B97" s="387"/>
      <c r="C97" s="138"/>
      <c r="U97" s="33">
        <v>77</v>
      </c>
      <c r="V97" s="33" t="s">
        <v>154</v>
      </c>
    </row>
    <row r="98" spans="2:22" ht="45">
      <c r="B98" s="387"/>
      <c r="C98" s="138"/>
      <c r="U98" s="33">
        <v>78</v>
      </c>
      <c r="V98" s="33" t="s">
        <v>155</v>
      </c>
    </row>
    <row r="99" spans="2:22" ht="22.5">
      <c r="B99" s="387"/>
      <c r="C99" s="138"/>
      <c r="U99" s="33">
        <v>80</v>
      </c>
      <c r="V99" s="33" t="s">
        <v>156</v>
      </c>
    </row>
    <row r="100" spans="2:22">
      <c r="B100" s="387"/>
      <c r="C100" s="138"/>
      <c r="U100" s="33">
        <v>81</v>
      </c>
      <c r="V100" s="33" t="s">
        <v>157</v>
      </c>
    </row>
    <row r="101" spans="2:22" ht="22.5">
      <c r="B101" s="387"/>
      <c r="C101" s="138"/>
      <c r="U101" s="33">
        <v>82</v>
      </c>
      <c r="V101" s="33" t="s">
        <v>158</v>
      </c>
    </row>
    <row r="102" spans="2:22" ht="22.5">
      <c r="B102" s="387"/>
      <c r="C102" s="138"/>
      <c r="U102" s="33">
        <v>83</v>
      </c>
      <c r="V102" s="33" t="s">
        <v>159</v>
      </c>
    </row>
    <row r="103" spans="2:22" ht="22.5">
      <c r="B103" s="387"/>
      <c r="U103" s="33">
        <v>84</v>
      </c>
      <c r="V103" s="33" t="s">
        <v>160</v>
      </c>
    </row>
    <row r="104" spans="2:22" ht="33.75">
      <c r="B104" s="387"/>
      <c r="U104" s="33">
        <v>85</v>
      </c>
      <c r="V104" s="33" t="s">
        <v>161</v>
      </c>
    </row>
    <row r="105" spans="2:22" ht="45">
      <c r="B105" s="387"/>
      <c r="U105" s="33">
        <v>86</v>
      </c>
      <c r="V105" s="33" t="s">
        <v>162</v>
      </c>
    </row>
    <row r="106" spans="2:22" ht="22.5">
      <c r="B106" s="387"/>
      <c r="U106" s="33">
        <v>87</v>
      </c>
      <c r="V106" s="33" t="s">
        <v>163</v>
      </c>
    </row>
    <row r="107" spans="2:22" ht="33.75">
      <c r="B107" s="387"/>
      <c r="U107" s="33">
        <v>88</v>
      </c>
      <c r="V107" s="33" t="s">
        <v>164</v>
      </c>
    </row>
    <row r="108" spans="2:22" ht="45">
      <c r="B108" s="387"/>
      <c r="U108" s="33">
        <v>89</v>
      </c>
      <c r="V108" s="33" t="s">
        <v>165</v>
      </c>
    </row>
    <row r="109" spans="2:22" ht="22.5">
      <c r="B109" s="387"/>
      <c r="U109" s="33">
        <v>90</v>
      </c>
      <c r="V109" s="33" t="s">
        <v>166</v>
      </c>
    </row>
    <row r="110" spans="2:22">
      <c r="B110" s="387"/>
      <c r="U110" s="33">
        <v>97</v>
      </c>
      <c r="V110" s="33" t="s">
        <v>167</v>
      </c>
    </row>
    <row r="111" spans="2:22">
      <c r="B111" s="387"/>
      <c r="U111" s="33">
        <v>98</v>
      </c>
      <c r="V111" s="33" t="s">
        <v>168</v>
      </c>
    </row>
    <row r="112" spans="2:22">
      <c r="B112" s="387"/>
      <c r="U112" s="33">
        <v>99</v>
      </c>
      <c r="V112" s="33" t="s">
        <v>169</v>
      </c>
    </row>
    <row r="113" spans="2:35">
      <c r="B113" s="387"/>
      <c r="U113" s="33" t="s">
        <v>170</v>
      </c>
      <c r="V113" s="33" t="s">
        <v>171</v>
      </c>
    </row>
    <row r="114" spans="2:35">
      <c r="B114" s="387"/>
      <c r="U114" s="33" t="s">
        <v>172</v>
      </c>
      <c r="V114" s="33" t="s">
        <v>173</v>
      </c>
    </row>
    <row r="115" spans="2:35">
      <c r="B115" s="387"/>
      <c r="U115" s="33" t="s">
        <v>174</v>
      </c>
      <c r="V115" s="33" t="s">
        <v>175</v>
      </c>
    </row>
    <row r="116" spans="2:35">
      <c r="B116" s="387"/>
      <c r="U116" s="33" t="s">
        <v>176</v>
      </c>
      <c r="V116" s="33" t="s">
        <v>177</v>
      </c>
    </row>
    <row r="117" spans="2:35">
      <c r="B117" s="387"/>
    </row>
    <row r="119" spans="2:35">
      <c r="B119" s="387" t="s">
        <v>207</v>
      </c>
    </row>
    <row r="120" spans="2:35">
      <c r="B120" s="387"/>
      <c r="D120" s="9"/>
      <c r="E120" s="206" t="s">
        <v>241</v>
      </c>
      <c r="F120" s="221" t="s">
        <v>242</v>
      </c>
    </row>
    <row r="121" spans="2:35" ht="22.5">
      <c r="B121" s="387"/>
      <c r="D121" s="38" t="s">
        <v>244</v>
      </c>
      <c r="E121" s="57">
        <f>SUM('[15]Scheme Overview'!$B$22:$B$35)</f>
        <v>70.599999999999994</v>
      </c>
      <c r="F121" s="57">
        <f>E121*'Cover and guide'!$C$33</f>
        <v>74.858362317359749</v>
      </c>
    </row>
    <row r="122" spans="2:35" ht="22.5">
      <c r="B122" s="387"/>
      <c r="D122" s="38" t="s">
        <v>243</v>
      </c>
      <c r="E122" s="58">
        <f>SUM('[16]2016 Totals'!$AL$4:$AL$17)</f>
        <v>1.1123104647246018</v>
      </c>
      <c r="F122" s="58">
        <f>E122*'Cover and guide'!$C$33</f>
        <v>1.1794014132825079</v>
      </c>
    </row>
    <row r="123" spans="2:35" ht="56.25">
      <c r="B123" s="387"/>
      <c r="D123" s="38" t="s">
        <v>245</v>
      </c>
      <c r="E123" s="58">
        <f>SUM('[17]Ineligible Schemes'!$AY$4:$AY$6)</f>
        <v>70.711165110416161</v>
      </c>
      <c r="F123" s="51">
        <f>E123*'Cover and guide'!$C$33</f>
        <v>74.976232545583301</v>
      </c>
    </row>
    <row r="125" spans="2:35">
      <c r="B125" s="387" t="s">
        <v>223</v>
      </c>
    </row>
    <row r="126" spans="2:35">
      <c r="B126" s="387"/>
      <c r="D126" s="1" t="s">
        <v>200</v>
      </c>
    </row>
    <row r="127" spans="2:35">
      <c r="B127" s="387"/>
      <c r="E127" s="388" t="s">
        <v>296</v>
      </c>
      <c r="F127" s="389"/>
      <c r="G127" s="389"/>
      <c r="H127" s="389"/>
      <c r="I127" s="389"/>
      <c r="J127" s="389"/>
      <c r="K127" s="389"/>
      <c r="L127" s="390"/>
      <c r="N127" s="388" t="s">
        <v>297</v>
      </c>
      <c r="O127" s="389"/>
      <c r="P127" s="389"/>
      <c r="Q127" s="389"/>
      <c r="R127" s="389"/>
      <c r="S127" s="389"/>
      <c r="T127" s="389"/>
      <c r="U127" s="390"/>
      <c r="W127" s="388" t="s">
        <v>298</v>
      </c>
      <c r="X127" s="389"/>
      <c r="Y127" s="389"/>
      <c r="Z127" s="389"/>
      <c r="AA127" s="389"/>
      <c r="AB127" s="389"/>
      <c r="AC127" s="389"/>
      <c r="AD127" s="390"/>
      <c r="AF127" s="221" t="s">
        <v>69</v>
      </c>
      <c r="AG127" s="221" t="s">
        <v>194</v>
      </c>
      <c r="AH127" s="388" t="s">
        <v>219</v>
      </c>
      <c r="AI127" s="390"/>
    </row>
    <row r="128" spans="2:35">
      <c r="B128" s="387"/>
      <c r="E128" s="221">
        <v>2016</v>
      </c>
      <c r="F128" s="221">
        <v>2017</v>
      </c>
      <c r="G128" s="221">
        <v>2018</v>
      </c>
      <c r="H128" s="221">
        <v>2019</v>
      </c>
      <c r="I128" s="221">
        <v>2020</v>
      </c>
      <c r="J128" s="221">
        <v>2021</v>
      </c>
      <c r="K128" s="221">
        <v>2022</v>
      </c>
      <c r="L128" s="221">
        <v>2023</v>
      </c>
      <c r="N128" s="221">
        <v>2016</v>
      </c>
      <c r="O128" s="221">
        <v>2017</v>
      </c>
      <c r="P128" s="221">
        <v>2018</v>
      </c>
      <c r="Q128" s="221">
        <v>2019</v>
      </c>
      <c r="R128" s="221">
        <v>2020</v>
      </c>
      <c r="S128" s="221">
        <v>2021</v>
      </c>
      <c r="T128" s="221">
        <v>2022</v>
      </c>
      <c r="U128" s="221">
        <v>2023</v>
      </c>
      <c r="W128" s="221">
        <v>2016</v>
      </c>
      <c r="X128" s="221">
        <v>2017</v>
      </c>
      <c r="Y128" s="221">
        <v>2018</v>
      </c>
      <c r="Z128" s="221">
        <v>2019</v>
      </c>
      <c r="AA128" s="221">
        <v>2020</v>
      </c>
      <c r="AB128" s="221">
        <v>2021</v>
      </c>
      <c r="AC128" s="221">
        <v>2022</v>
      </c>
      <c r="AD128" s="221">
        <v>2023</v>
      </c>
      <c r="AF128" s="221" t="s">
        <v>299</v>
      </c>
      <c r="AG128" s="221" t="s">
        <v>299</v>
      </c>
      <c r="AH128" s="221" t="s">
        <v>299</v>
      </c>
      <c r="AI128" s="221" t="s">
        <v>221</v>
      </c>
    </row>
    <row r="129" spans="2:35">
      <c r="B129" s="387"/>
      <c r="D129" s="6" t="s">
        <v>27</v>
      </c>
      <c r="E129" s="59">
        <f>'Ch5 expenditure v allowance'!E474</f>
        <v>0</v>
      </c>
      <c r="F129" s="59">
        <f>'Ch5 expenditure v allowance'!F474</f>
        <v>0</v>
      </c>
      <c r="G129" s="59">
        <f>'Ch5 expenditure v allowance'!G474</f>
        <v>0</v>
      </c>
      <c r="H129" s="59">
        <f>'Ch5 expenditure v allowance'!H474</f>
        <v>0</v>
      </c>
      <c r="I129" s="59">
        <f>'Ch5 expenditure v allowance'!I474</f>
        <v>0</v>
      </c>
      <c r="J129" s="59">
        <f>'Ch5 expenditure v allowance'!J474</f>
        <v>2.8319951024121814</v>
      </c>
      <c r="K129" s="59">
        <f>'Ch5 expenditure v allowance'!K474</f>
        <v>2.8384528951587149</v>
      </c>
      <c r="L129" s="59">
        <f>'Ch5 expenditure v allowance'!L474</f>
        <v>2.8672074484220063</v>
      </c>
      <c r="N129" s="60">
        <f>'Ch5 expenditure v allowance'!N474</f>
        <v>0.85293842212065496</v>
      </c>
      <c r="O129" s="60">
        <f>'Ch5 expenditure v allowance'!O474</f>
        <v>0.75644392921985515</v>
      </c>
      <c r="P129" s="60">
        <f>'Ch5 expenditure v allowance'!P474</f>
        <v>0.82312655122313827</v>
      </c>
      <c r="Q129" s="60">
        <f>'Ch5 expenditure v allowance'!Q474</f>
        <v>0.78541801348909646</v>
      </c>
      <c r="R129" s="60">
        <f>'Ch5 expenditure v allowance'!R474</f>
        <v>0.81991921991829697</v>
      </c>
      <c r="S129" s="60">
        <f>'Ch5 expenditure v allowance'!S474</f>
        <v>1.5258642397557114</v>
      </c>
      <c r="T129" s="60">
        <f>'Ch5 expenditure v allowance'!T474</f>
        <v>1.5181632387321375</v>
      </c>
      <c r="U129" s="60">
        <f>'Ch5 expenditure v allowance'!U474</f>
        <v>1.5009027795853058</v>
      </c>
      <c r="W129" s="51">
        <f>'Ch5 expenditure v allowance'!W474</f>
        <v>4.4377455601496009E-2</v>
      </c>
      <c r="X129" s="74">
        <f>'Ch5 expenditure v allowance'!X474</f>
        <v>0</v>
      </c>
      <c r="Y129" s="74">
        <f>'Ch5 expenditure v allowance'!Y474</f>
        <v>0</v>
      </c>
      <c r="Z129" s="74">
        <f>'Ch5 expenditure v allowance'!Z474</f>
        <v>0</v>
      </c>
      <c r="AA129" s="74">
        <f>'Ch5 expenditure v allowance'!AA474</f>
        <v>0</v>
      </c>
      <c r="AB129" s="74">
        <f>'Ch5 expenditure v allowance'!AB474</f>
        <v>0</v>
      </c>
      <c r="AC129" s="74">
        <f>'Ch5 expenditure v allowance'!AC474</f>
        <v>0</v>
      </c>
      <c r="AD129" s="74">
        <f>'Ch5 expenditure v allowance'!AD474</f>
        <v>0</v>
      </c>
      <c r="AF129" s="60">
        <f>N129</f>
        <v>0.85293842212065496</v>
      </c>
      <c r="AG129" s="51">
        <f>W129</f>
        <v>4.4377455601496009E-2</v>
      </c>
      <c r="AH129" s="65">
        <f>IF(AG129&gt;0,AG129-AF129,"")</f>
        <v>-0.80856096651915899</v>
      </c>
      <c r="AI129" s="66">
        <f>IF(AG129&gt;0,AH129/AF129,"")</f>
        <v>-0.94797109093624765</v>
      </c>
    </row>
    <row r="130" spans="2:35">
      <c r="B130" s="387"/>
      <c r="D130" s="6" t="s">
        <v>75</v>
      </c>
      <c r="E130" s="59">
        <f>'Ch5 expenditure v allowance'!E475</f>
        <v>1.8662598929571661</v>
      </c>
      <c r="F130" s="59">
        <f>'Ch5 expenditure v allowance'!F475</f>
        <v>1.7673019173801388</v>
      </c>
      <c r="G130" s="59">
        <f>'Ch5 expenditure v allowance'!G475</f>
        <v>0.71349939382991778</v>
      </c>
      <c r="H130" s="59">
        <f>'Ch5 expenditure v allowance'!H475</f>
        <v>0.10956901553971816</v>
      </c>
      <c r="I130" s="59">
        <f>'Ch5 expenditure v allowance'!I475</f>
        <v>0.10939336747015811</v>
      </c>
      <c r="J130" s="59">
        <f>'Ch5 expenditure v allowance'!J475</f>
        <v>0</v>
      </c>
      <c r="K130" s="59">
        <f>'Ch5 expenditure v allowance'!K475</f>
        <v>0</v>
      </c>
      <c r="L130" s="59">
        <f>'Ch5 expenditure v allowance'!L475</f>
        <v>0</v>
      </c>
      <c r="N130" s="60">
        <f>'Ch5 expenditure v allowance'!N475</f>
        <v>0.82204522206090969</v>
      </c>
      <c r="O130" s="60">
        <f>'Ch5 expenditure v allowance'!O475</f>
        <v>0.78364970925437527</v>
      </c>
      <c r="P130" s="60">
        <f>'Ch5 expenditure v allowance'!P475</f>
        <v>0.47432518349786579</v>
      </c>
      <c r="Q130" s="60">
        <f>'Ch5 expenditure v allowance'!Q475</f>
        <v>0.31740784410260098</v>
      </c>
      <c r="R130" s="60">
        <f>'Ch5 expenditure v allowance'!R475</f>
        <v>0.29855276874457837</v>
      </c>
      <c r="S130" s="60">
        <f>'Ch5 expenditure v allowance'!S475</f>
        <v>0.23209226502294081</v>
      </c>
      <c r="T130" s="60">
        <f>'Ch5 expenditure v allowance'!T475</f>
        <v>0.20329849942882749</v>
      </c>
      <c r="U130" s="60">
        <f>'Ch5 expenditure v allowance'!U475</f>
        <v>0.20342427700085716</v>
      </c>
      <c r="W130" s="51">
        <f>'Ch5 expenditure v allowance'!W475</f>
        <v>0.71622955673289523</v>
      </c>
      <c r="X130" s="74">
        <f>'Ch5 expenditure v allowance'!X475</f>
        <v>0</v>
      </c>
      <c r="Y130" s="74">
        <f>'Ch5 expenditure v allowance'!Y475</f>
        <v>0</v>
      </c>
      <c r="Z130" s="74">
        <f>'Ch5 expenditure v allowance'!Z475</f>
        <v>0</v>
      </c>
      <c r="AA130" s="74">
        <f>'Ch5 expenditure v allowance'!AA475</f>
        <v>0</v>
      </c>
      <c r="AB130" s="74">
        <f>'Ch5 expenditure v allowance'!AB475</f>
        <v>0</v>
      </c>
      <c r="AC130" s="74">
        <f>'Ch5 expenditure v allowance'!AC475</f>
        <v>0</v>
      </c>
      <c r="AD130" s="74">
        <f>'Ch5 expenditure v allowance'!AD475</f>
        <v>0</v>
      </c>
      <c r="AF130" s="60">
        <f t="shared" ref="AF130:AF144" si="5">N130</f>
        <v>0.82204522206090969</v>
      </c>
      <c r="AG130" s="51">
        <f t="shared" ref="AG130:AG144" si="6">W130</f>
        <v>0.71622955673289523</v>
      </c>
      <c r="AH130" s="65">
        <f t="shared" ref="AH130:AH144" si="7">IF(AG130&gt;0,AG130-AF130,"")</f>
        <v>-0.10581566532801445</v>
      </c>
      <c r="AI130" s="66">
        <f t="shared" ref="AI130:AI144" si="8">IF(AG130&gt;0,AH130/AF130,"")</f>
        <v>-0.12872243824096335</v>
      </c>
    </row>
    <row r="131" spans="2:35">
      <c r="B131" s="387"/>
      <c r="D131" s="6" t="s">
        <v>76</v>
      </c>
      <c r="E131" s="59">
        <f>'Ch5 expenditure v allowance'!E476</f>
        <v>1.8623191350848631</v>
      </c>
      <c r="F131" s="59">
        <f>'Ch5 expenditure v allowance'!F476</f>
        <v>1.8154735312896033</v>
      </c>
      <c r="G131" s="59">
        <f>'Ch5 expenditure v allowance'!G476</f>
        <v>1.8033951381125843</v>
      </c>
      <c r="H131" s="59">
        <f>'Ch5 expenditure v allowance'!H476</f>
        <v>1.3362752119614307</v>
      </c>
      <c r="I131" s="59">
        <f>'Ch5 expenditure v allowance'!I476</f>
        <v>0</v>
      </c>
      <c r="J131" s="59">
        <f>'Ch5 expenditure v allowance'!J476</f>
        <v>0</v>
      </c>
      <c r="K131" s="59">
        <f>'Ch5 expenditure v allowance'!K476</f>
        <v>0</v>
      </c>
      <c r="L131" s="59">
        <f>'Ch5 expenditure v allowance'!L476</f>
        <v>0</v>
      </c>
      <c r="N131" s="60">
        <f>'Ch5 expenditure v allowance'!N476</f>
        <v>1.0538275730909181</v>
      </c>
      <c r="O131" s="60">
        <f>'Ch5 expenditure v allowance'!O476</f>
        <v>1.0176741123076605</v>
      </c>
      <c r="P131" s="60">
        <f>'Ch5 expenditure v allowance'!P476</f>
        <v>0.98386536481918052</v>
      </c>
      <c r="Q131" s="60">
        <f>'Ch5 expenditure v allowance'!Q476</f>
        <v>0.84903956556833815</v>
      </c>
      <c r="R131" s="60">
        <f>'Ch5 expenditure v allowance'!R476</f>
        <v>0.42541970273337892</v>
      </c>
      <c r="S131" s="60">
        <f>'Ch5 expenditure v allowance'!S476</f>
        <v>0.40915252288863813</v>
      </c>
      <c r="T131" s="60">
        <f>'Ch5 expenditure v allowance'!T476</f>
        <v>0.34161189211166593</v>
      </c>
      <c r="U131" s="60">
        <f>'Ch5 expenditure v allowance'!U476</f>
        <v>0.37813930711919325</v>
      </c>
      <c r="W131" s="51">
        <f>'Ch5 expenditure v allowance'!W476</f>
        <v>0.6714843949053384</v>
      </c>
      <c r="X131" s="74">
        <f>'Ch5 expenditure v allowance'!X476</f>
        <v>0</v>
      </c>
      <c r="Y131" s="74">
        <f>'Ch5 expenditure v allowance'!Y476</f>
        <v>0</v>
      </c>
      <c r="Z131" s="74">
        <f>'Ch5 expenditure v allowance'!Z476</f>
        <v>0</v>
      </c>
      <c r="AA131" s="74">
        <f>'Ch5 expenditure v allowance'!AA476</f>
        <v>0</v>
      </c>
      <c r="AB131" s="74">
        <f>'Ch5 expenditure v allowance'!AB476</f>
        <v>0</v>
      </c>
      <c r="AC131" s="74">
        <f>'Ch5 expenditure v allowance'!AC476</f>
        <v>0</v>
      </c>
      <c r="AD131" s="74">
        <f>'Ch5 expenditure v allowance'!AD476</f>
        <v>0</v>
      </c>
      <c r="AF131" s="60">
        <f t="shared" si="5"/>
        <v>1.0538275730909181</v>
      </c>
      <c r="AG131" s="51">
        <f t="shared" si="6"/>
        <v>0.6714843949053384</v>
      </c>
      <c r="AH131" s="65">
        <f t="shared" si="7"/>
        <v>-0.38234317818557972</v>
      </c>
      <c r="AI131" s="66">
        <f t="shared" si="8"/>
        <v>-0.36281379226409116</v>
      </c>
    </row>
    <row r="132" spans="2:35">
      <c r="B132" s="387"/>
      <c r="D132" s="6" t="s">
        <v>35</v>
      </c>
      <c r="E132" s="59">
        <f>'Ch5 expenditure v allowance'!E477</f>
        <v>0.24438123708300077</v>
      </c>
      <c r="F132" s="59">
        <f>'Ch5 expenditure v allowance'!F477</f>
        <v>0.5171492734975861</v>
      </c>
      <c r="G132" s="59">
        <f>'Ch5 expenditure v allowance'!G477</f>
        <v>0.7874210051696513</v>
      </c>
      <c r="H132" s="59">
        <f>'Ch5 expenditure v allowance'!H477</f>
        <v>0.87068366178275503</v>
      </c>
      <c r="I132" s="59">
        <f>'Ch5 expenditure v allowance'!I477</f>
        <v>0.60106227974037174</v>
      </c>
      <c r="J132" s="59">
        <f>'Ch5 expenditure v allowance'!J477</f>
        <v>0.32943247900206718</v>
      </c>
      <c r="K132" s="59">
        <f>'Ch5 expenditure v allowance'!K477</f>
        <v>0.33116635328377425</v>
      </c>
      <c r="L132" s="59">
        <f>'Ch5 expenditure v allowance'!L477</f>
        <v>0.13737270257341502</v>
      </c>
      <c r="N132" s="60">
        <f>'Ch5 expenditure v allowance'!N477</f>
        <v>0.24438123708300077</v>
      </c>
      <c r="O132" s="60">
        <f>'Ch5 expenditure v allowance'!O477</f>
        <v>0.5171492734975861</v>
      </c>
      <c r="P132" s="60">
        <f>'Ch5 expenditure v allowance'!P477</f>
        <v>0.7874210051696513</v>
      </c>
      <c r="Q132" s="60">
        <f>'Ch5 expenditure v allowance'!Q477</f>
        <v>0.87068366178275503</v>
      </c>
      <c r="R132" s="60">
        <f>'Ch5 expenditure v allowance'!R477</f>
        <v>0.60106227974037174</v>
      </c>
      <c r="S132" s="60">
        <f>'Ch5 expenditure v allowance'!S477</f>
        <v>0.32943247900206718</v>
      </c>
      <c r="T132" s="60">
        <f>'Ch5 expenditure v allowance'!T477</f>
        <v>0.33116635328377425</v>
      </c>
      <c r="U132" s="60">
        <f>'Ch5 expenditure v allowance'!U477</f>
        <v>0.13737270257341502</v>
      </c>
      <c r="W132" s="51">
        <f>'Ch5 expenditure v allowance'!W477</f>
        <v>0.54080000000000006</v>
      </c>
      <c r="X132" s="74">
        <f>'Ch5 expenditure v allowance'!X477</f>
        <v>0</v>
      </c>
      <c r="Y132" s="74">
        <f>'Ch5 expenditure v allowance'!Y477</f>
        <v>0</v>
      </c>
      <c r="Z132" s="74">
        <f>'Ch5 expenditure v allowance'!Z477</f>
        <v>0</v>
      </c>
      <c r="AA132" s="74">
        <f>'Ch5 expenditure v allowance'!AA477</f>
        <v>0</v>
      </c>
      <c r="AB132" s="74">
        <f>'Ch5 expenditure v allowance'!AB477</f>
        <v>0</v>
      </c>
      <c r="AC132" s="74">
        <f>'Ch5 expenditure v allowance'!AC477</f>
        <v>0</v>
      </c>
      <c r="AD132" s="74">
        <f>'Ch5 expenditure v allowance'!AD477</f>
        <v>0</v>
      </c>
      <c r="AF132" s="60">
        <f t="shared" si="5"/>
        <v>0.24438123708300077</v>
      </c>
      <c r="AG132" s="51">
        <f t="shared" si="6"/>
        <v>0.54080000000000006</v>
      </c>
      <c r="AH132" s="65">
        <f t="shared" si="7"/>
        <v>0.29641876291699931</v>
      </c>
      <c r="AI132" s="66">
        <f t="shared" si="8"/>
        <v>1.2129358475107674</v>
      </c>
    </row>
    <row r="133" spans="2:35">
      <c r="B133" s="387"/>
      <c r="D133" s="6" t="s">
        <v>36</v>
      </c>
      <c r="E133" s="59">
        <f>'Ch5 expenditure v allowance'!E478</f>
        <v>0.44112955058079439</v>
      </c>
      <c r="F133" s="59">
        <f>'Ch5 expenditure v allowance'!F478</f>
        <v>0.98374574070479692</v>
      </c>
      <c r="G133" s="59">
        <f>'Ch5 expenditure v allowance'!G478</f>
        <v>1.482997685459599</v>
      </c>
      <c r="H133" s="59">
        <f>'Ch5 expenditure v allowance'!H478</f>
        <v>1.6616058889985414</v>
      </c>
      <c r="I133" s="59">
        <f>'Ch5 expenditure v allowance'!I478</f>
        <v>1.1623397686099712</v>
      </c>
      <c r="J133" s="59">
        <f>'Ch5 expenditure v allowance'!J478</f>
        <v>0.66057780642890529</v>
      </c>
      <c r="K133" s="59">
        <f>'Ch5 expenditure v allowance'!K478</f>
        <v>0.6626381489647396</v>
      </c>
      <c r="L133" s="59">
        <f>'Ch5 expenditure v allowance'!L478</f>
        <v>0.29449328558062438</v>
      </c>
      <c r="N133" s="60">
        <f>'Ch5 expenditure v allowance'!N478</f>
        <v>0.44112955058079439</v>
      </c>
      <c r="O133" s="60">
        <f>'Ch5 expenditure v allowance'!O478</f>
        <v>0.98374574070479692</v>
      </c>
      <c r="P133" s="60">
        <f>'Ch5 expenditure v allowance'!P478</f>
        <v>1.482997685459599</v>
      </c>
      <c r="Q133" s="60">
        <f>'Ch5 expenditure v allowance'!Q478</f>
        <v>1.6616058889985414</v>
      </c>
      <c r="R133" s="60">
        <f>'Ch5 expenditure v allowance'!R478</f>
        <v>1.1623397686099712</v>
      </c>
      <c r="S133" s="60">
        <f>'Ch5 expenditure v allowance'!S478</f>
        <v>0.66057780642890529</v>
      </c>
      <c r="T133" s="60">
        <f>'Ch5 expenditure v allowance'!T478</f>
        <v>0.6626381489647396</v>
      </c>
      <c r="U133" s="60">
        <f>'Ch5 expenditure v allowance'!U478</f>
        <v>0.29449328558062438</v>
      </c>
      <c r="W133" s="51">
        <f>'Ch5 expenditure v allowance'!W478</f>
        <v>0.81329999999999991</v>
      </c>
      <c r="X133" s="74">
        <f>'Ch5 expenditure v allowance'!X478</f>
        <v>0</v>
      </c>
      <c r="Y133" s="74">
        <f>'Ch5 expenditure v allowance'!Y478</f>
        <v>0</v>
      </c>
      <c r="Z133" s="74">
        <f>'Ch5 expenditure v allowance'!Z478</f>
        <v>0</v>
      </c>
      <c r="AA133" s="74">
        <f>'Ch5 expenditure v allowance'!AA478</f>
        <v>0</v>
      </c>
      <c r="AB133" s="74">
        <f>'Ch5 expenditure v allowance'!AB478</f>
        <v>0</v>
      </c>
      <c r="AC133" s="74">
        <f>'Ch5 expenditure v allowance'!AC478</f>
        <v>0</v>
      </c>
      <c r="AD133" s="74">
        <f>'Ch5 expenditure v allowance'!AD478</f>
        <v>0</v>
      </c>
      <c r="AF133" s="60">
        <f t="shared" si="5"/>
        <v>0.44112955058079439</v>
      </c>
      <c r="AG133" s="51">
        <f t="shared" si="6"/>
        <v>0.81329999999999991</v>
      </c>
      <c r="AH133" s="65">
        <f t="shared" si="7"/>
        <v>0.37217044941920552</v>
      </c>
      <c r="AI133" s="66">
        <f t="shared" si="8"/>
        <v>0.84367607866941396</v>
      </c>
    </row>
    <row r="134" spans="2:35">
      <c r="B134" s="387"/>
      <c r="D134" s="6" t="s">
        <v>37</v>
      </c>
      <c r="E134" s="59">
        <f>'Ch5 expenditure v allowance'!E479</f>
        <v>9.2506319204862825E-2</v>
      </c>
      <c r="F134" s="59">
        <f>'Ch5 expenditure v allowance'!F479</f>
        <v>0.24292710318745381</v>
      </c>
      <c r="G134" s="59">
        <f>'Ch5 expenditure v allowance'!G479</f>
        <v>0.35486106335376111</v>
      </c>
      <c r="H134" s="59">
        <f>'Ch5 expenditure v allowance'!H479</f>
        <v>0.41031738610110591</v>
      </c>
      <c r="I134" s="59">
        <f>'Ch5 expenditure v allowance'!I479</f>
        <v>0.29887008272951027</v>
      </c>
      <c r="J134" s="59">
        <f>'Ch5 expenditure v allowance'!J479</f>
        <v>0.18751395057617321</v>
      </c>
      <c r="K134" s="59">
        <f>'Ch5 expenditure v allowance'!K479</f>
        <v>0.18853072611536384</v>
      </c>
      <c r="L134" s="59">
        <f>'Ch5 expenditure v allowance'!L479</f>
        <v>9.4074117153870651E-2</v>
      </c>
      <c r="N134" s="60">
        <f>'Ch5 expenditure v allowance'!N479</f>
        <v>9.2506319204862825E-2</v>
      </c>
      <c r="O134" s="60">
        <f>'Ch5 expenditure v allowance'!O479</f>
        <v>0.24292710318745381</v>
      </c>
      <c r="P134" s="60">
        <f>'Ch5 expenditure v allowance'!P479</f>
        <v>0.35486106335376111</v>
      </c>
      <c r="Q134" s="60">
        <f>'Ch5 expenditure v allowance'!Q479</f>
        <v>0.41031738610110591</v>
      </c>
      <c r="R134" s="60">
        <f>'Ch5 expenditure v allowance'!R479</f>
        <v>0.29887008272951027</v>
      </c>
      <c r="S134" s="60">
        <f>'Ch5 expenditure v allowance'!S479</f>
        <v>0.18751395057617321</v>
      </c>
      <c r="T134" s="60">
        <f>'Ch5 expenditure v allowance'!T479</f>
        <v>0.18853072611536384</v>
      </c>
      <c r="U134" s="60">
        <f>'Ch5 expenditure v allowance'!U479</f>
        <v>9.4074117153870651E-2</v>
      </c>
      <c r="W134" s="51">
        <f>'Ch5 expenditure v allowance'!W479</f>
        <v>0.80030000000000001</v>
      </c>
      <c r="X134" s="74">
        <f>'Ch5 expenditure v allowance'!X479</f>
        <v>0</v>
      </c>
      <c r="Y134" s="74">
        <f>'Ch5 expenditure v allowance'!Y479</f>
        <v>0</v>
      </c>
      <c r="Z134" s="74">
        <f>'Ch5 expenditure v allowance'!Z479</f>
        <v>0</v>
      </c>
      <c r="AA134" s="74">
        <f>'Ch5 expenditure v allowance'!AA479</f>
        <v>0</v>
      </c>
      <c r="AB134" s="74">
        <f>'Ch5 expenditure v allowance'!AB479</f>
        <v>0</v>
      </c>
      <c r="AC134" s="74">
        <f>'Ch5 expenditure v allowance'!AC479</f>
        <v>0</v>
      </c>
      <c r="AD134" s="74">
        <f>'Ch5 expenditure v allowance'!AD479</f>
        <v>0</v>
      </c>
      <c r="AF134" s="60">
        <f t="shared" si="5"/>
        <v>9.2506319204862825E-2</v>
      </c>
      <c r="AG134" s="51">
        <f t="shared" si="6"/>
        <v>0.80030000000000001</v>
      </c>
      <c r="AH134" s="65">
        <f t="shared" si="7"/>
        <v>0.70779368079513716</v>
      </c>
      <c r="AI134" s="66">
        <f t="shared" si="8"/>
        <v>7.6513008719725413</v>
      </c>
    </row>
    <row r="135" spans="2:35">
      <c r="B135" s="387"/>
      <c r="D135" s="6" t="s">
        <v>38</v>
      </c>
      <c r="E135" s="59">
        <f>'Ch5 expenditure v allowance'!E480</f>
        <v>0.20581691002069732</v>
      </c>
      <c r="F135" s="59">
        <f>'Ch5 expenditure v allowance'!F480</f>
        <v>0.5338686558930188</v>
      </c>
      <c r="G135" s="59">
        <f>'Ch5 expenditure v allowance'!G480</f>
        <v>0.77932911147984907</v>
      </c>
      <c r="H135" s="59">
        <f>'Ch5 expenditure v allowance'!H480</f>
        <v>0.90201475121561503</v>
      </c>
      <c r="I135" s="59">
        <f>'Ch5 expenditure v allowance'!I480</f>
        <v>0.65828286285864801</v>
      </c>
      <c r="J135" s="59">
        <f>'Ch5 expenditure v allowance'!J480</f>
        <v>0.41421943920421439</v>
      </c>
      <c r="K135" s="59">
        <f>'Ch5 expenditure v allowance'!K480</f>
        <v>0.41304130146937496</v>
      </c>
      <c r="L135" s="59">
        <f>'Ch5 expenditure v allowance'!L480</f>
        <v>0.20862048695866575</v>
      </c>
      <c r="N135" s="60">
        <f>'Ch5 expenditure v allowance'!N480</f>
        <v>0.20581691002069732</v>
      </c>
      <c r="O135" s="60">
        <f>'Ch5 expenditure v allowance'!O480</f>
        <v>0.5338686558930188</v>
      </c>
      <c r="P135" s="60">
        <f>'Ch5 expenditure v allowance'!P480</f>
        <v>0.77932911147984907</v>
      </c>
      <c r="Q135" s="60">
        <f>'Ch5 expenditure v allowance'!Q480</f>
        <v>0.90201475121561503</v>
      </c>
      <c r="R135" s="60">
        <f>'Ch5 expenditure v allowance'!R480</f>
        <v>0.65828286285864801</v>
      </c>
      <c r="S135" s="60">
        <f>'Ch5 expenditure v allowance'!S480</f>
        <v>0.41421943920421439</v>
      </c>
      <c r="T135" s="60">
        <f>'Ch5 expenditure v allowance'!T480</f>
        <v>0.41304130146937496</v>
      </c>
      <c r="U135" s="60">
        <f>'Ch5 expenditure v allowance'!U480</f>
        <v>0.20862048695866575</v>
      </c>
      <c r="W135" s="51">
        <f>'Ch5 expenditure v allowance'!W480</f>
        <v>0.82420000000000015</v>
      </c>
      <c r="X135" s="74">
        <f>'Ch5 expenditure v allowance'!X480</f>
        <v>0</v>
      </c>
      <c r="Y135" s="74">
        <f>'Ch5 expenditure v allowance'!Y480</f>
        <v>0</v>
      </c>
      <c r="Z135" s="74">
        <f>'Ch5 expenditure v allowance'!Z480</f>
        <v>0</v>
      </c>
      <c r="AA135" s="74">
        <f>'Ch5 expenditure v allowance'!AA480</f>
        <v>0</v>
      </c>
      <c r="AB135" s="74">
        <f>'Ch5 expenditure v allowance'!AB480</f>
        <v>0</v>
      </c>
      <c r="AC135" s="74">
        <f>'Ch5 expenditure v allowance'!AC480</f>
        <v>0</v>
      </c>
      <c r="AD135" s="74">
        <f>'Ch5 expenditure v allowance'!AD480</f>
        <v>0</v>
      </c>
      <c r="AF135" s="60">
        <f t="shared" si="5"/>
        <v>0.20581691002069732</v>
      </c>
      <c r="AG135" s="51">
        <f t="shared" si="6"/>
        <v>0.82420000000000015</v>
      </c>
      <c r="AH135" s="65">
        <f t="shared" si="7"/>
        <v>0.6183830899793028</v>
      </c>
      <c r="AI135" s="66">
        <f t="shared" si="8"/>
        <v>3.0045300452577832</v>
      </c>
    </row>
    <row r="136" spans="2:35">
      <c r="B136" s="387"/>
      <c r="D136" s="6" t="s">
        <v>39</v>
      </c>
      <c r="E136" s="59">
        <f>'Ch5 expenditure v allowance'!E481</f>
        <v>0.48218247264419783</v>
      </c>
      <c r="F136" s="59">
        <f>'Ch5 expenditure v allowance'!F481</f>
        <v>0.4855712113358287</v>
      </c>
      <c r="G136" s="59">
        <f>'Ch5 expenditure v allowance'!G481</f>
        <v>0.4833980956013062</v>
      </c>
      <c r="H136" s="59">
        <f>'Ch5 expenditure v allowance'!H481</f>
        <v>0.47879713746260583</v>
      </c>
      <c r="I136" s="59">
        <f>'Ch5 expenditure v allowance'!I481</f>
        <v>0.29434382315515367</v>
      </c>
      <c r="J136" s="59">
        <f>'Ch5 expenditure v allowance'!J481</f>
        <v>0</v>
      </c>
      <c r="K136" s="59">
        <f>'Ch5 expenditure v allowance'!K481</f>
        <v>0</v>
      </c>
      <c r="L136" s="59">
        <f>'Ch5 expenditure v allowance'!L481</f>
        <v>0</v>
      </c>
      <c r="N136" s="60">
        <f>'Ch5 expenditure v allowance'!N481</f>
        <v>0.36688416301675947</v>
      </c>
      <c r="O136" s="60">
        <f>'Ch5 expenditure v allowance'!O481</f>
        <v>0.36500851782629917</v>
      </c>
      <c r="P136" s="60">
        <f>'Ch5 expenditure v allowance'!P481</f>
        <v>0.30991723046908981</v>
      </c>
      <c r="Q136" s="60">
        <f>'Ch5 expenditure v allowance'!Q481</f>
        <v>0.28931681550667548</v>
      </c>
      <c r="R136" s="60">
        <f>'Ch5 expenditure v allowance'!R481</f>
        <v>0.24748582997778987</v>
      </c>
      <c r="S136" s="60">
        <f>'Ch5 expenditure v allowance'!S481</f>
        <v>0.17029452066856762</v>
      </c>
      <c r="T136" s="60">
        <f>'Ch5 expenditure v allowance'!T481</f>
        <v>0.14889582893952927</v>
      </c>
      <c r="U136" s="60">
        <f>'Ch5 expenditure v allowance'!U481</f>
        <v>0.13773260132871265</v>
      </c>
      <c r="W136" s="51">
        <f>'Ch5 expenditure v allowance'!W481</f>
        <v>0</v>
      </c>
      <c r="X136" s="74">
        <f>'Ch5 expenditure v allowance'!X481</f>
        <v>0</v>
      </c>
      <c r="Y136" s="74">
        <f>'Ch5 expenditure v allowance'!Y481</f>
        <v>0</v>
      </c>
      <c r="Z136" s="74">
        <f>'Ch5 expenditure v allowance'!Z481</f>
        <v>0</v>
      </c>
      <c r="AA136" s="74">
        <f>'Ch5 expenditure v allowance'!AA481</f>
        <v>0</v>
      </c>
      <c r="AB136" s="74">
        <f>'Ch5 expenditure v allowance'!AB481</f>
        <v>0</v>
      </c>
      <c r="AC136" s="74">
        <f>'Ch5 expenditure v allowance'!AC481</f>
        <v>0</v>
      </c>
      <c r="AD136" s="74">
        <f>'Ch5 expenditure v allowance'!AD481</f>
        <v>0</v>
      </c>
      <c r="AF136" s="60">
        <f t="shared" si="5"/>
        <v>0.36688416301675947</v>
      </c>
      <c r="AG136" s="51">
        <f t="shared" si="6"/>
        <v>0</v>
      </c>
      <c r="AH136" s="65" t="str">
        <f t="shared" si="7"/>
        <v/>
      </c>
      <c r="AI136" s="66" t="str">
        <f t="shared" si="8"/>
        <v/>
      </c>
    </row>
    <row r="137" spans="2:35">
      <c r="B137" s="387"/>
      <c r="D137" s="6" t="s">
        <v>40</v>
      </c>
      <c r="E137" s="59">
        <f>'Ch5 expenditure v allowance'!E482</f>
        <v>0.77543438387871155</v>
      </c>
      <c r="F137" s="59">
        <f>'Ch5 expenditure v allowance'!F482</f>
        <v>0.77510039728074009</v>
      </c>
      <c r="G137" s="59">
        <f>'Ch5 expenditure v allowance'!G482</f>
        <v>0.78121798892610617</v>
      </c>
      <c r="H137" s="59">
        <f>'Ch5 expenditure v allowance'!H482</f>
        <v>0.78740842725051519</v>
      </c>
      <c r="I137" s="59">
        <f>'Ch5 expenditure v allowance'!I482</f>
        <v>0.51014363210686753</v>
      </c>
      <c r="J137" s="59">
        <f>'Ch5 expenditure v allowance'!J482</f>
        <v>0</v>
      </c>
      <c r="K137" s="59">
        <f>'Ch5 expenditure v allowance'!K482</f>
        <v>0</v>
      </c>
      <c r="L137" s="59">
        <f>'Ch5 expenditure v allowance'!L482</f>
        <v>0</v>
      </c>
      <c r="N137" s="60">
        <f>'Ch5 expenditure v allowance'!N482</f>
        <v>0.61414858388886417</v>
      </c>
      <c r="O137" s="60">
        <f>'Ch5 expenditure v allowance'!O482</f>
        <v>0.66994964299568494</v>
      </c>
      <c r="P137" s="60">
        <f>'Ch5 expenditure v allowance'!P482</f>
        <v>0.61461954124089668</v>
      </c>
      <c r="Q137" s="60">
        <f>'Ch5 expenditure v allowance'!Q482</f>
        <v>0.61328247591395479</v>
      </c>
      <c r="R137" s="60">
        <f>'Ch5 expenditure v allowance'!R482</f>
        <v>0.53194276340137037</v>
      </c>
      <c r="S137" s="60">
        <f>'Ch5 expenditure v allowance'!S482</f>
        <v>0.39731744294245508</v>
      </c>
      <c r="T137" s="60">
        <f>'Ch5 expenditure v allowance'!T482</f>
        <v>0.36946569311359639</v>
      </c>
      <c r="U137" s="60">
        <f>'Ch5 expenditure v allowance'!U482</f>
        <v>0.3541509227613503</v>
      </c>
      <c r="W137" s="51">
        <f>'Ch5 expenditure v allowance'!W482</f>
        <v>0</v>
      </c>
      <c r="X137" s="74">
        <f>'Ch5 expenditure v allowance'!X482</f>
        <v>0</v>
      </c>
      <c r="Y137" s="74">
        <f>'Ch5 expenditure v allowance'!Y482</f>
        <v>0</v>
      </c>
      <c r="Z137" s="74">
        <f>'Ch5 expenditure v allowance'!Z482</f>
        <v>0</v>
      </c>
      <c r="AA137" s="74">
        <f>'Ch5 expenditure v allowance'!AA482</f>
        <v>0</v>
      </c>
      <c r="AB137" s="74">
        <f>'Ch5 expenditure v allowance'!AB482</f>
        <v>0</v>
      </c>
      <c r="AC137" s="74">
        <f>'Ch5 expenditure v allowance'!AC482</f>
        <v>0</v>
      </c>
      <c r="AD137" s="74">
        <f>'Ch5 expenditure v allowance'!AD482</f>
        <v>0</v>
      </c>
      <c r="AF137" s="60">
        <f t="shared" si="5"/>
        <v>0.61414858388886417</v>
      </c>
      <c r="AG137" s="51">
        <f t="shared" si="6"/>
        <v>0</v>
      </c>
      <c r="AH137" s="65" t="str">
        <f t="shared" si="7"/>
        <v/>
      </c>
      <c r="AI137" s="66" t="str">
        <f t="shared" si="8"/>
        <v/>
      </c>
    </row>
    <row r="138" spans="2:35">
      <c r="B138" s="387"/>
      <c r="D138" s="6" t="s">
        <v>41</v>
      </c>
      <c r="E138" s="59">
        <f>'Ch5 expenditure v allowance'!E483</f>
        <v>1.0433520055247427</v>
      </c>
      <c r="F138" s="59">
        <f>'Ch5 expenditure v allowance'!F483</f>
        <v>1.0530143060871535</v>
      </c>
      <c r="G138" s="59">
        <f>'Ch5 expenditure v allowance'!G483</f>
        <v>1.0617150033891025</v>
      </c>
      <c r="H138" s="59">
        <f>'Ch5 expenditure v allowance'!H483</f>
        <v>1.0710371797843434</v>
      </c>
      <c r="I138" s="59">
        <f>'Ch5 expenditure v allowance'!I483</f>
        <v>0.65761657053313549</v>
      </c>
      <c r="J138" s="59">
        <f>'Ch5 expenditure v allowance'!J483</f>
        <v>0</v>
      </c>
      <c r="K138" s="59">
        <f>'Ch5 expenditure v allowance'!K483</f>
        <v>0</v>
      </c>
      <c r="L138" s="59">
        <f>'Ch5 expenditure v allowance'!L483</f>
        <v>0</v>
      </c>
      <c r="N138" s="60">
        <f>'Ch5 expenditure v allowance'!N483</f>
        <v>0.79985992551226603</v>
      </c>
      <c r="O138" s="60">
        <f>'Ch5 expenditure v allowance'!O483</f>
        <v>0.81721500204812969</v>
      </c>
      <c r="P138" s="60">
        <f>'Ch5 expenditure v allowance'!P483</f>
        <v>0.84248063403816265</v>
      </c>
      <c r="Q138" s="60">
        <f>'Ch5 expenditure v allowance'!Q483</f>
        <v>0.86915902050731764</v>
      </c>
      <c r="R138" s="60">
        <f>'Ch5 expenditure v allowance'!R483</f>
        <v>0.74852130288953733</v>
      </c>
      <c r="S138" s="60">
        <f>'Ch5 expenditure v allowance'!S483</f>
        <v>0.52700335459877479</v>
      </c>
      <c r="T138" s="60">
        <f>'Ch5 expenditure v allowance'!T483</f>
        <v>0.50927898425280882</v>
      </c>
      <c r="U138" s="60">
        <f>'Ch5 expenditure v allowance'!U483</f>
        <v>0.46850193203388257</v>
      </c>
      <c r="W138" s="51">
        <f>'Ch5 expenditure v allowance'!W483</f>
        <v>3.7421987606153367E-2</v>
      </c>
      <c r="X138" s="74">
        <f>'Ch5 expenditure v allowance'!X483</f>
        <v>0</v>
      </c>
      <c r="Y138" s="74">
        <f>'Ch5 expenditure v allowance'!Y483</f>
        <v>0</v>
      </c>
      <c r="Z138" s="74">
        <f>'Ch5 expenditure v allowance'!Z483</f>
        <v>0</v>
      </c>
      <c r="AA138" s="74">
        <f>'Ch5 expenditure v allowance'!AA483</f>
        <v>0</v>
      </c>
      <c r="AB138" s="74">
        <f>'Ch5 expenditure v allowance'!AB483</f>
        <v>0</v>
      </c>
      <c r="AC138" s="74">
        <f>'Ch5 expenditure v allowance'!AC483</f>
        <v>0</v>
      </c>
      <c r="AD138" s="74">
        <f>'Ch5 expenditure v allowance'!AD483</f>
        <v>0</v>
      </c>
      <c r="AF138" s="60">
        <f t="shared" si="5"/>
        <v>0.79985992551226603</v>
      </c>
      <c r="AG138" s="51">
        <f t="shared" si="6"/>
        <v>3.7421987606153367E-2</v>
      </c>
      <c r="AH138" s="65">
        <f t="shared" si="7"/>
        <v>-0.76243793790611269</v>
      </c>
      <c r="AI138" s="66">
        <f t="shared" si="8"/>
        <v>-0.95321432364274705</v>
      </c>
    </row>
    <row r="139" spans="2:35">
      <c r="B139" s="387"/>
      <c r="D139" s="6" t="s">
        <v>42</v>
      </c>
      <c r="E139" s="59">
        <f>'Ch5 expenditure v allowance'!E484</f>
        <v>0.25327582160558626</v>
      </c>
      <c r="F139" s="59">
        <f>'Ch5 expenditure v allowance'!F484</f>
        <v>0.21613489775373948</v>
      </c>
      <c r="G139" s="59">
        <f>'Ch5 expenditure v allowance'!G484</f>
        <v>0.23831421634353211</v>
      </c>
      <c r="H139" s="59">
        <f>'Ch5 expenditure v allowance'!H484</f>
        <v>0.23851119914558844</v>
      </c>
      <c r="I139" s="59">
        <f>'Ch5 expenditure v allowance'!I484</f>
        <v>0.22042291136196174</v>
      </c>
      <c r="J139" s="59">
        <f>'Ch5 expenditure v allowance'!J484</f>
        <v>0.22169234588150258</v>
      </c>
      <c r="K139" s="59">
        <f>'Ch5 expenditure v allowance'!K484</f>
        <v>0.21041086392568611</v>
      </c>
      <c r="L139" s="59">
        <f>'Ch5 expenditure v allowance'!L484</f>
        <v>0.19185468696579883</v>
      </c>
      <c r="N139" s="60">
        <f>'Ch5 expenditure v allowance'!N484</f>
        <v>0.25600671721510543</v>
      </c>
      <c r="O139" s="60">
        <f>'Ch5 expenditure v allowance'!O484</f>
        <v>0.24572279245553766</v>
      </c>
      <c r="P139" s="60">
        <f>'Ch5 expenditure v allowance'!P484</f>
        <v>0.25033887296351243</v>
      </c>
      <c r="Q139" s="60">
        <f>'Ch5 expenditure v allowance'!Q484</f>
        <v>0.24190350466889951</v>
      </c>
      <c r="R139" s="60">
        <f>'Ch5 expenditure v allowance'!R484</f>
        <v>0.23123362702379996</v>
      </c>
      <c r="S139" s="60">
        <f>'Ch5 expenditure v allowance'!S484</f>
        <v>0.22603111937005166</v>
      </c>
      <c r="T139" s="60">
        <f>'Ch5 expenditure v allowance'!T484</f>
        <v>0.20181774016613241</v>
      </c>
      <c r="U139" s="60">
        <f>'Ch5 expenditure v allowance'!U484</f>
        <v>0.18963298577290019</v>
      </c>
      <c r="W139" s="51">
        <f>'Ch5 expenditure v allowance'!W484</f>
        <v>0</v>
      </c>
      <c r="X139" s="74">
        <f>'Ch5 expenditure v allowance'!X484</f>
        <v>0</v>
      </c>
      <c r="Y139" s="74">
        <f>'Ch5 expenditure v allowance'!Y484</f>
        <v>0</v>
      </c>
      <c r="Z139" s="74">
        <f>'Ch5 expenditure v allowance'!Z484</f>
        <v>0</v>
      </c>
      <c r="AA139" s="74">
        <f>'Ch5 expenditure v allowance'!AA484</f>
        <v>0</v>
      </c>
      <c r="AB139" s="74">
        <f>'Ch5 expenditure v allowance'!AB484</f>
        <v>0</v>
      </c>
      <c r="AC139" s="74">
        <f>'Ch5 expenditure v allowance'!AC484</f>
        <v>0</v>
      </c>
      <c r="AD139" s="74">
        <f>'Ch5 expenditure v allowance'!AD484</f>
        <v>0</v>
      </c>
      <c r="AF139" s="60">
        <f t="shared" si="5"/>
        <v>0.25600671721510543</v>
      </c>
      <c r="AG139" s="51">
        <f t="shared" si="6"/>
        <v>0</v>
      </c>
      <c r="AH139" s="65" t="str">
        <f t="shared" si="7"/>
        <v/>
      </c>
      <c r="AI139" s="66" t="str">
        <f t="shared" si="8"/>
        <v/>
      </c>
    </row>
    <row r="140" spans="2:35">
      <c r="B140" s="387"/>
      <c r="D140" s="6" t="s">
        <v>43</v>
      </c>
      <c r="E140" s="59">
        <f>'Ch5 expenditure v allowance'!E485</f>
        <v>0.53156902644880522</v>
      </c>
      <c r="F140" s="59">
        <f>'Ch5 expenditure v allowance'!F485</f>
        <v>0.70165175523018042</v>
      </c>
      <c r="G140" s="59">
        <f>'Ch5 expenditure v allowance'!G485</f>
        <v>0.77829427974885679</v>
      </c>
      <c r="H140" s="59">
        <f>'Ch5 expenditure v allowance'!H485</f>
        <v>0.76174759622349608</v>
      </c>
      <c r="I140" s="59">
        <f>'Ch5 expenditure v allowance'!I485</f>
        <v>0.58974921015182491</v>
      </c>
      <c r="J140" s="59">
        <f>'Ch5 expenditure v allowance'!J485</f>
        <v>0.57141108290216103</v>
      </c>
      <c r="K140" s="59">
        <f>'Ch5 expenditure v allowance'!K485</f>
        <v>0.50826520376854045</v>
      </c>
      <c r="L140" s="59">
        <f>'Ch5 expenditure v allowance'!L485</f>
        <v>0.37161538220309459</v>
      </c>
      <c r="N140" s="60">
        <f>'Ch5 expenditure v allowance'!N485</f>
        <v>0.57845507584169842</v>
      </c>
      <c r="O140" s="60">
        <f>'Ch5 expenditure v allowance'!O485</f>
        <v>0.67716617968841386</v>
      </c>
      <c r="P140" s="60">
        <f>'Ch5 expenditure v allowance'!P485</f>
        <v>0.65186028859773382</v>
      </c>
      <c r="Q140" s="60">
        <f>'Ch5 expenditure v allowance'!Q485</f>
        <v>0.60670086716089211</v>
      </c>
      <c r="R140" s="60">
        <f>'Ch5 expenditure v allowance'!R485</f>
        <v>0.55108271374823292</v>
      </c>
      <c r="S140" s="60">
        <f>'Ch5 expenditure v allowance'!S485</f>
        <v>0.54889205693069776</v>
      </c>
      <c r="T140" s="60">
        <f>'Ch5 expenditure v allowance'!T485</f>
        <v>0.45849094109212601</v>
      </c>
      <c r="U140" s="60">
        <f>'Ch5 expenditure v allowance'!U485</f>
        <v>0.36273106831893076</v>
      </c>
      <c r="W140" s="51">
        <f>'Ch5 expenditure v allowance'!W485</f>
        <v>0</v>
      </c>
      <c r="X140" s="74">
        <f>'Ch5 expenditure v allowance'!X485</f>
        <v>0</v>
      </c>
      <c r="Y140" s="74">
        <f>'Ch5 expenditure v allowance'!Y485</f>
        <v>0</v>
      </c>
      <c r="Z140" s="74">
        <f>'Ch5 expenditure v allowance'!Z485</f>
        <v>0</v>
      </c>
      <c r="AA140" s="74">
        <f>'Ch5 expenditure v allowance'!AA485</f>
        <v>0</v>
      </c>
      <c r="AB140" s="74">
        <f>'Ch5 expenditure v allowance'!AB485</f>
        <v>0</v>
      </c>
      <c r="AC140" s="74">
        <f>'Ch5 expenditure v allowance'!AC485</f>
        <v>0</v>
      </c>
      <c r="AD140" s="74">
        <f>'Ch5 expenditure v allowance'!AD485</f>
        <v>0</v>
      </c>
      <c r="AF140" s="60">
        <f t="shared" si="5"/>
        <v>0.57845507584169842</v>
      </c>
      <c r="AG140" s="51">
        <f t="shared" si="6"/>
        <v>0</v>
      </c>
      <c r="AH140" s="65" t="str">
        <f t="shared" si="7"/>
        <v/>
      </c>
      <c r="AI140" s="66" t="str">
        <f t="shared" si="8"/>
        <v/>
      </c>
    </row>
    <row r="141" spans="2:35">
      <c r="B141" s="387"/>
      <c r="D141" s="6" t="s">
        <v>44</v>
      </c>
      <c r="E141" s="59">
        <f>'Ch5 expenditure v allowance'!E486</f>
        <v>1.2079392616065607</v>
      </c>
      <c r="F141" s="59">
        <f>'Ch5 expenditure v allowance'!F486</f>
        <v>1.2050438417410936</v>
      </c>
      <c r="G141" s="59">
        <f>'Ch5 expenditure v allowance'!G486</f>
        <v>1.2038861579317974</v>
      </c>
      <c r="H141" s="59">
        <f>'Ch5 expenditure v allowance'!H486</f>
        <v>1.2238396449835229</v>
      </c>
      <c r="I141" s="59">
        <f>'Ch5 expenditure v allowance'!I486</f>
        <v>0</v>
      </c>
      <c r="J141" s="59">
        <f>'Ch5 expenditure v allowance'!J486</f>
        <v>0</v>
      </c>
      <c r="K141" s="59">
        <f>'Ch5 expenditure v allowance'!K486</f>
        <v>0</v>
      </c>
      <c r="L141" s="59">
        <f>'Ch5 expenditure v allowance'!L486</f>
        <v>0</v>
      </c>
      <c r="N141" s="60">
        <f>'Ch5 expenditure v allowance'!N486</f>
        <v>0.70478634549650165</v>
      </c>
      <c r="O141" s="60">
        <f>'Ch5 expenditure v allowance'!O486</f>
        <v>0.69607691253656745</v>
      </c>
      <c r="P141" s="60">
        <f>'Ch5 expenditure v allowance'!P486</f>
        <v>0.6727521906232633</v>
      </c>
      <c r="Q141" s="60">
        <f>'Ch5 expenditure v allowance'!Q486</f>
        <v>0.675588931076468</v>
      </c>
      <c r="R141" s="60">
        <f>'Ch5 expenditure v allowance'!R486</f>
        <v>0.37039354713314815</v>
      </c>
      <c r="S141" s="60">
        <f>'Ch5 expenditure v allowance'!S486</f>
        <v>0.36663232263728596</v>
      </c>
      <c r="T141" s="60">
        <f>'Ch5 expenditure v allowance'!T486</f>
        <v>0.36721227224686465</v>
      </c>
      <c r="U141" s="60">
        <f>'Ch5 expenditure v allowance'!U486</f>
        <v>0.35646568030827203</v>
      </c>
      <c r="W141" s="51">
        <f>'Ch5 expenditure v allowance'!W486</f>
        <v>0.95099999999999996</v>
      </c>
      <c r="X141" s="74">
        <f>'Ch5 expenditure v allowance'!X486</f>
        <v>0</v>
      </c>
      <c r="Y141" s="74">
        <f>'Ch5 expenditure v allowance'!Y486</f>
        <v>0</v>
      </c>
      <c r="Z141" s="74">
        <f>'Ch5 expenditure v allowance'!Z486</f>
        <v>0</v>
      </c>
      <c r="AA141" s="74">
        <f>'Ch5 expenditure v allowance'!AA486</f>
        <v>0</v>
      </c>
      <c r="AB141" s="74">
        <f>'Ch5 expenditure v allowance'!AB486</f>
        <v>0</v>
      </c>
      <c r="AC141" s="74">
        <f>'Ch5 expenditure v allowance'!AC486</f>
        <v>0</v>
      </c>
      <c r="AD141" s="74">
        <f>'Ch5 expenditure v allowance'!AD486</f>
        <v>0</v>
      </c>
      <c r="AF141" s="60">
        <f t="shared" si="5"/>
        <v>0.70478634549650165</v>
      </c>
      <c r="AG141" s="51">
        <f t="shared" si="6"/>
        <v>0.95099999999999996</v>
      </c>
      <c r="AH141" s="65">
        <f t="shared" si="7"/>
        <v>0.2462136545034983</v>
      </c>
      <c r="AI141" s="66">
        <f t="shared" si="8"/>
        <v>0.34934509738557418</v>
      </c>
    </row>
    <row r="142" spans="2:35">
      <c r="B142" s="387"/>
      <c r="D142" s="6" t="s">
        <v>45</v>
      </c>
      <c r="E142" s="59">
        <f>'Ch5 expenditure v allowance'!E487</f>
        <v>1.7270523491028897</v>
      </c>
      <c r="F142" s="59">
        <f>'Ch5 expenditure v allowance'!F487</f>
        <v>0.90539069574042319</v>
      </c>
      <c r="G142" s="59">
        <f>'Ch5 expenditure v allowance'!G487</f>
        <v>0</v>
      </c>
      <c r="H142" s="59">
        <f>'Ch5 expenditure v allowance'!H487</f>
        <v>0</v>
      </c>
      <c r="I142" s="59">
        <f>'Ch5 expenditure v allowance'!I487</f>
        <v>0</v>
      </c>
      <c r="J142" s="59">
        <f>'Ch5 expenditure v allowance'!J487</f>
        <v>0</v>
      </c>
      <c r="K142" s="59">
        <f>'Ch5 expenditure v allowance'!K487</f>
        <v>0</v>
      </c>
      <c r="L142" s="59">
        <f>'Ch5 expenditure v allowance'!L487</f>
        <v>0</v>
      </c>
      <c r="N142" s="60">
        <f>'Ch5 expenditure v allowance'!N487</f>
        <v>0.58803117045691922</v>
      </c>
      <c r="O142" s="60">
        <f>'Ch5 expenditure v allowance'!O487</f>
        <v>0.38131614265999758</v>
      </c>
      <c r="P142" s="60">
        <f>'Ch5 expenditure v allowance'!P487</f>
        <v>0.14818336083561687</v>
      </c>
      <c r="Q142" s="60">
        <f>'Ch5 expenditure v allowance'!Q487</f>
        <v>0.14174235466403109</v>
      </c>
      <c r="R142" s="60">
        <f>'Ch5 expenditure v allowance'!R487</f>
        <v>0.13399042193288907</v>
      </c>
      <c r="S142" s="60">
        <f>'Ch5 expenditure v allowance'!S487</f>
        <v>0.12551553037261093</v>
      </c>
      <c r="T142" s="60">
        <f>'Ch5 expenditure v allowance'!T487</f>
        <v>0.12284769465565887</v>
      </c>
      <c r="U142" s="60">
        <f>'Ch5 expenditure v allowance'!U487</f>
        <v>0.12490678756201128</v>
      </c>
      <c r="W142" s="51">
        <f>'Ch5 expenditure v allowance'!W487</f>
        <v>0.60199999999999998</v>
      </c>
      <c r="X142" s="74">
        <f>'Ch5 expenditure v allowance'!X487</f>
        <v>0</v>
      </c>
      <c r="Y142" s="74">
        <f>'Ch5 expenditure v allowance'!Y487</f>
        <v>0</v>
      </c>
      <c r="Z142" s="74">
        <f>'Ch5 expenditure v allowance'!Z487</f>
        <v>0</v>
      </c>
      <c r="AA142" s="74">
        <f>'Ch5 expenditure v allowance'!AA487</f>
        <v>0</v>
      </c>
      <c r="AB142" s="74">
        <f>'Ch5 expenditure v allowance'!AB487</f>
        <v>0</v>
      </c>
      <c r="AC142" s="74">
        <f>'Ch5 expenditure v allowance'!AC487</f>
        <v>0</v>
      </c>
      <c r="AD142" s="74">
        <f>'Ch5 expenditure v allowance'!AD487</f>
        <v>0</v>
      </c>
      <c r="AF142" s="60">
        <f t="shared" si="5"/>
        <v>0.58803117045691922</v>
      </c>
      <c r="AG142" s="51">
        <f t="shared" si="6"/>
        <v>0.60199999999999998</v>
      </c>
      <c r="AH142" s="65">
        <f t="shared" si="7"/>
        <v>1.3968829543080763E-2</v>
      </c>
      <c r="AI142" s="66">
        <f t="shared" si="8"/>
        <v>2.3755253539070948E-2</v>
      </c>
    </row>
    <row r="143" spans="2:35">
      <c r="B143" s="387"/>
      <c r="D143" s="4" t="s">
        <v>77</v>
      </c>
      <c r="E143" s="207">
        <f>SUM(E129:E142)</f>
        <v>10.733218365742879</v>
      </c>
      <c r="F143" s="207">
        <f t="shared" ref="F143:L143" si="9">SUM(F129:F142)</f>
        <v>11.202373327121759</v>
      </c>
      <c r="G143" s="207">
        <f>'Ch5 expenditure v allowance'!G488</f>
        <v>10.468329139346064</v>
      </c>
      <c r="H143" s="207">
        <f>'Ch5 expenditure v allowance'!H488</f>
        <v>9.8518071004492374</v>
      </c>
      <c r="I143" s="207">
        <f t="shared" si="9"/>
        <v>5.1022245087176037</v>
      </c>
      <c r="J143" s="207">
        <f t="shared" si="9"/>
        <v>5.2168422064072058</v>
      </c>
      <c r="K143" s="207">
        <f t="shared" si="9"/>
        <v>5.1525054926861937</v>
      </c>
      <c r="L143" s="207">
        <f t="shared" si="9"/>
        <v>4.1652381098574747</v>
      </c>
      <c r="M143" s="1"/>
      <c r="N143" s="198">
        <f t="shared" ref="N143:U143" si="10">SUM(N129:N142)</f>
        <v>7.6208172155899536</v>
      </c>
      <c r="O143" s="198">
        <f t="shared" si="10"/>
        <v>8.6879137142753784</v>
      </c>
      <c r="P143" s="198">
        <f t="shared" si="10"/>
        <v>9.1760780837713209</v>
      </c>
      <c r="Q143" s="198">
        <f t="shared" si="10"/>
        <v>9.2341810807562918</v>
      </c>
      <c r="R143" s="198">
        <f t="shared" si="10"/>
        <v>7.0790968914415249</v>
      </c>
      <c r="S143" s="198">
        <f t="shared" si="10"/>
        <v>6.1205390503990946</v>
      </c>
      <c r="T143" s="198">
        <f t="shared" si="10"/>
        <v>5.8364593145725996</v>
      </c>
      <c r="U143" s="198">
        <f t="shared" si="10"/>
        <v>4.811148934057992</v>
      </c>
      <c r="V143" s="1"/>
      <c r="W143" s="107">
        <f>SUM(W129:W142)</f>
        <v>6.0011133948458832</v>
      </c>
      <c r="X143" s="208">
        <f t="shared" ref="X143:AD143" si="11">SUM(X129:X142)</f>
        <v>0</v>
      </c>
      <c r="Y143" s="208">
        <f t="shared" si="11"/>
        <v>0</v>
      </c>
      <c r="Z143" s="208">
        <f t="shared" si="11"/>
        <v>0</v>
      </c>
      <c r="AA143" s="208">
        <f t="shared" si="11"/>
        <v>0</v>
      </c>
      <c r="AB143" s="208">
        <f t="shared" si="11"/>
        <v>0</v>
      </c>
      <c r="AC143" s="208">
        <f t="shared" si="11"/>
        <v>0</v>
      </c>
      <c r="AD143" s="208">
        <f t="shared" si="11"/>
        <v>0</v>
      </c>
      <c r="AE143" s="1"/>
      <c r="AF143" s="198">
        <f t="shared" si="5"/>
        <v>7.6208172155899536</v>
      </c>
      <c r="AG143" s="107">
        <f t="shared" si="6"/>
        <v>6.0011133948458832</v>
      </c>
      <c r="AH143" s="67">
        <f t="shared" si="7"/>
        <v>-1.6197038207440704</v>
      </c>
      <c r="AI143" s="68">
        <f t="shared" si="8"/>
        <v>-0.21253676278058894</v>
      </c>
    </row>
    <row r="144" spans="2:35">
      <c r="B144" s="387"/>
      <c r="D144" s="4" t="s">
        <v>181</v>
      </c>
      <c r="E144" s="207">
        <f>E143-SUM(E132:E135)</f>
        <v>9.749384348853523</v>
      </c>
      <c r="F144" s="207">
        <f t="shared" ref="F144" si="12">F143-SUM(F132:F135)</f>
        <v>8.9246825538389025</v>
      </c>
      <c r="G144" s="207">
        <f>'Ch5 expenditure v allowance'!G489</f>
        <v>7.0637202738832041</v>
      </c>
      <c r="H144" s="207">
        <f>'Ch5 expenditure v allowance'!H489</f>
        <v>6.0071854123512196</v>
      </c>
      <c r="I144" s="207">
        <f t="shared" ref="I144:L144" si="13">I143-SUM(I132:I135)</f>
        <v>2.3816695147791025</v>
      </c>
      <c r="J144" s="207">
        <f t="shared" si="13"/>
        <v>3.6250985311958459</v>
      </c>
      <c r="K144" s="207">
        <f t="shared" si="13"/>
        <v>3.557128962852941</v>
      </c>
      <c r="L144" s="207">
        <f t="shared" si="13"/>
        <v>3.4306775175908988</v>
      </c>
      <c r="M144" s="1"/>
      <c r="N144" s="198">
        <f t="shared" ref="N144:U144" si="14">N143-SUM(N132:N135)</f>
        <v>6.6369831987005981</v>
      </c>
      <c r="O144" s="198">
        <f t="shared" si="14"/>
        <v>6.4102229409925222</v>
      </c>
      <c r="P144" s="198">
        <f t="shared" si="14"/>
        <v>5.7714692183084608</v>
      </c>
      <c r="Q144" s="198">
        <f t="shared" si="14"/>
        <v>5.3895593926582741</v>
      </c>
      <c r="R144" s="198">
        <f t="shared" si="14"/>
        <v>4.3585418975030237</v>
      </c>
      <c r="S144" s="198">
        <f t="shared" si="14"/>
        <v>4.5287953751877348</v>
      </c>
      <c r="T144" s="198">
        <f t="shared" si="14"/>
        <v>4.2410827847393469</v>
      </c>
      <c r="U144" s="198">
        <f t="shared" si="14"/>
        <v>4.0765883417914166</v>
      </c>
      <c r="V144" s="1"/>
      <c r="W144" s="107">
        <f>W143-SUM(W132:W135)</f>
        <v>3.0225133948458831</v>
      </c>
      <c r="X144" s="208">
        <f t="shared" ref="X144:AD144" si="15">X143-SUM(X132:X135)</f>
        <v>0</v>
      </c>
      <c r="Y144" s="208">
        <f t="shared" si="15"/>
        <v>0</v>
      </c>
      <c r="Z144" s="208">
        <f t="shared" si="15"/>
        <v>0</v>
      </c>
      <c r="AA144" s="208">
        <f t="shared" si="15"/>
        <v>0</v>
      </c>
      <c r="AB144" s="208">
        <f t="shared" si="15"/>
        <v>0</v>
      </c>
      <c r="AC144" s="208">
        <f t="shared" si="15"/>
        <v>0</v>
      </c>
      <c r="AD144" s="208">
        <f t="shared" si="15"/>
        <v>0</v>
      </c>
      <c r="AE144" s="1"/>
      <c r="AF144" s="198">
        <f t="shared" si="5"/>
        <v>6.6369831987005981</v>
      </c>
      <c r="AG144" s="107">
        <f t="shared" si="6"/>
        <v>3.0225133948458831</v>
      </c>
      <c r="AH144" s="67">
        <f t="shared" si="7"/>
        <v>-3.6144698038547149</v>
      </c>
      <c r="AI144" s="68">
        <f t="shared" si="8"/>
        <v>-0.54459529211439972</v>
      </c>
    </row>
    <row r="145" spans="2:35">
      <c r="B145" s="387"/>
    </row>
    <row r="146" spans="2:35">
      <c r="B146" s="387"/>
      <c r="D146" s="1" t="str">
        <f>'Ch5 expenditure v allowance'!D551</f>
        <v>Flood Mitigation</v>
      </c>
    </row>
    <row r="147" spans="2:35">
      <c r="B147" s="387"/>
      <c r="E147" s="388" t="s">
        <v>296</v>
      </c>
      <c r="F147" s="389"/>
      <c r="G147" s="389"/>
      <c r="H147" s="389"/>
      <c r="I147" s="389"/>
      <c r="J147" s="389"/>
      <c r="K147" s="389"/>
      <c r="L147" s="390"/>
      <c r="N147" s="388" t="s">
        <v>297</v>
      </c>
      <c r="O147" s="389"/>
      <c r="P147" s="389"/>
      <c r="Q147" s="389"/>
      <c r="R147" s="389"/>
      <c r="S147" s="389"/>
      <c r="T147" s="389"/>
      <c r="U147" s="390"/>
      <c r="W147" s="388" t="s">
        <v>298</v>
      </c>
      <c r="X147" s="389"/>
      <c r="Y147" s="389"/>
      <c r="Z147" s="389"/>
      <c r="AA147" s="389"/>
      <c r="AB147" s="389"/>
      <c r="AC147" s="389"/>
      <c r="AD147" s="390"/>
      <c r="AF147" s="221" t="s">
        <v>69</v>
      </c>
      <c r="AG147" s="221" t="s">
        <v>194</v>
      </c>
      <c r="AH147" s="388" t="s">
        <v>219</v>
      </c>
      <c r="AI147" s="390"/>
    </row>
    <row r="148" spans="2:35">
      <c r="B148" s="387"/>
      <c r="E148" s="221">
        <v>2016</v>
      </c>
      <c r="F148" s="221">
        <v>2017</v>
      </c>
      <c r="G148" s="221">
        <v>2018</v>
      </c>
      <c r="H148" s="221">
        <v>2019</v>
      </c>
      <c r="I148" s="221">
        <v>2020</v>
      </c>
      <c r="J148" s="221">
        <v>2021</v>
      </c>
      <c r="K148" s="221">
        <v>2022</v>
      </c>
      <c r="L148" s="221">
        <v>2023</v>
      </c>
      <c r="N148" s="221">
        <v>2016</v>
      </c>
      <c r="O148" s="221">
        <v>2017</v>
      </c>
      <c r="P148" s="221">
        <v>2018</v>
      </c>
      <c r="Q148" s="221">
        <v>2019</v>
      </c>
      <c r="R148" s="221">
        <v>2020</v>
      </c>
      <c r="S148" s="221">
        <v>2021</v>
      </c>
      <c r="T148" s="221">
        <v>2022</v>
      </c>
      <c r="U148" s="221">
        <v>2023</v>
      </c>
      <c r="W148" s="221">
        <v>2016</v>
      </c>
      <c r="X148" s="221">
        <v>2017</v>
      </c>
      <c r="Y148" s="221">
        <v>2018</v>
      </c>
      <c r="Z148" s="221">
        <v>2019</v>
      </c>
      <c r="AA148" s="221">
        <v>2020</v>
      </c>
      <c r="AB148" s="221">
        <v>2021</v>
      </c>
      <c r="AC148" s="221">
        <v>2022</v>
      </c>
      <c r="AD148" s="221">
        <v>2023</v>
      </c>
      <c r="AF148" s="221" t="s">
        <v>299</v>
      </c>
      <c r="AG148" s="221" t="s">
        <v>299</v>
      </c>
      <c r="AH148" s="221" t="s">
        <v>299</v>
      </c>
      <c r="AI148" s="221" t="s">
        <v>221</v>
      </c>
    </row>
    <row r="149" spans="2:35">
      <c r="B149" s="387"/>
      <c r="D149" s="6" t="s">
        <v>27</v>
      </c>
      <c r="E149" s="59">
        <f>'Ch5 expenditure v allowance'!E554</f>
        <v>2.5272608987701504</v>
      </c>
      <c r="F149" s="59">
        <f>'Ch5 expenditure v allowance'!F554</f>
        <v>2.4950725228979693</v>
      </c>
      <c r="G149" s="59">
        <f>'Ch5 expenditure v allowance'!G554</f>
        <v>2.4756910636224028</v>
      </c>
      <c r="H149" s="59">
        <f>'Ch5 expenditure v allowance'!H554</f>
        <v>2.4381253055796024</v>
      </c>
      <c r="I149" s="59">
        <f>'Ch5 expenditure v allowance'!I554</f>
        <v>0.9145540540895114</v>
      </c>
      <c r="J149" s="59">
        <f>'Ch5 expenditure v allowance'!J554</f>
        <v>0.84524496382198666</v>
      </c>
      <c r="K149" s="59">
        <f>'Ch5 expenditure v allowance'!K554</f>
        <v>0</v>
      </c>
      <c r="L149" s="59">
        <f>'Ch5 expenditure v allowance'!L554</f>
        <v>0</v>
      </c>
      <c r="N149" s="60">
        <f>'Ch5 expenditure v allowance'!N554</f>
        <v>1.7385816182640321</v>
      </c>
      <c r="O149" s="60">
        <f>'Ch5 expenditure v allowance'!O554</f>
        <v>1.6053240060011253</v>
      </c>
      <c r="P149" s="60">
        <f>'Ch5 expenditure v allowance'!P554</f>
        <v>1.6870055030921141</v>
      </c>
      <c r="Q149" s="60">
        <f>'Ch5 expenditure v allowance'!Q554</f>
        <v>1.628683752515117</v>
      </c>
      <c r="R149" s="60">
        <f>'Ch5 expenditure v allowance'!R554</f>
        <v>1.2925594420610609</v>
      </c>
      <c r="S149" s="60">
        <f>'Ch5 expenditure v allowance'!S554</f>
        <v>1.2725672316709395</v>
      </c>
      <c r="T149" s="60">
        <f>'Ch5 expenditure v allowance'!T554</f>
        <v>1.0491683348431167</v>
      </c>
      <c r="U149" s="60">
        <f>'Ch5 expenditure v allowance'!U554</f>
        <v>1.0174433723803606</v>
      </c>
      <c r="W149" s="51">
        <f>'Ch5 expenditure v allowance'!W554</f>
        <v>6.0105812076658015E-2</v>
      </c>
      <c r="X149" s="74">
        <f>'Ch5 expenditure v allowance'!X554</f>
        <v>0</v>
      </c>
      <c r="Y149" s="74">
        <f>'Ch5 expenditure v allowance'!Y554</f>
        <v>0</v>
      </c>
      <c r="Z149" s="74">
        <f>'Ch5 expenditure v allowance'!Z554</f>
        <v>0</v>
      </c>
      <c r="AA149" s="74">
        <f>'Ch5 expenditure v allowance'!AA554</f>
        <v>0</v>
      </c>
      <c r="AB149" s="74">
        <f>'Ch5 expenditure v allowance'!AB554</f>
        <v>0</v>
      </c>
      <c r="AC149" s="74">
        <f>'Ch5 expenditure v allowance'!AC554</f>
        <v>0</v>
      </c>
      <c r="AD149" s="74">
        <f>'Ch5 expenditure v allowance'!AD554</f>
        <v>0</v>
      </c>
      <c r="AF149" s="60">
        <f>N149</f>
        <v>1.7385816182640321</v>
      </c>
      <c r="AG149" s="51">
        <f>W149</f>
        <v>6.0105812076658015E-2</v>
      </c>
      <c r="AH149" s="65">
        <f>IF(AG149&gt;0,AG149-AF149,"")</f>
        <v>-1.6784758061873741</v>
      </c>
      <c r="AI149" s="66">
        <f>IF(AG149&gt;0,AH149/AF149,"")</f>
        <v>-0.96542824826557561</v>
      </c>
    </row>
    <row r="150" spans="2:35">
      <c r="B150" s="387"/>
      <c r="D150" s="6" t="s">
        <v>75</v>
      </c>
      <c r="E150" s="59">
        <f>'Ch5 expenditure v allowance'!E555</f>
        <v>7.988722565337385</v>
      </c>
      <c r="F150" s="59">
        <f>'Ch5 expenditure v allowance'!F555</f>
        <v>6.3532666233163013</v>
      </c>
      <c r="G150" s="59">
        <f>'Ch5 expenditure v allowance'!G555</f>
        <v>2.1869590806356776</v>
      </c>
      <c r="H150" s="59">
        <f>'Ch5 expenditure v allowance'!H555</f>
        <v>2.1946352186349296</v>
      </c>
      <c r="I150" s="59">
        <f>'Ch5 expenditure v allowance'!I555</f>
        <v>0</v>
      </c>
      <c r="J150" s="59">
        <f>'Ch5 expenditure v allowance'!J555</f>
        <v>0</v>
      </c>
      <c r="K150" s="59">
        <f>'Ch5 expenditure v allowance'!K555</f>
        <v>0</v>
      </c>
      <c r="L150" s="59">
        <f>'Ch5 expenditure v allowance'!L555</f>
        <v>0</v>
      </c>
      <c r="N150" s="60">
        <f>'Ch5 expenditure v allowance'!N555</f>
        <v>4.0666421229994354</v>
      </c>
      <c r="O150" s="60">
        <f>'Ch5 expenditure v allowance'!O555</f>
        <v>3.5782783474902766</v>
      </c>
      <c r="P150" s="60">
        <f>'Ch5 expenditure v allowance'!P555</f>
        <v>2.2696422967611549</v>
      </c>
      <c r="Q150" s="60">
        <f>'Ch5 expenditure v allowance'!Q555</f>
        <v>2.2370116597818002</v>
      </c>
      <c r="R150" s="60">
        <f>'Ch5 expenditure v allowance'!R555</f>
        <v>1.5788419101752262</v>
      </c>
      <c r="S150" s="60">
        <f>'Ch5 expenditure v allowance'!S555</f>
        <v>1.3511468056229523</v>
      </c>
      <c r="T150" s="60">
        <f>'Ch5 expenditure v allowance'!T555</f>
        <v>1.1835212089642408</v>
      </c>
      <c r="U150" s="60">
        <f>'Ch5 expenditure v allowance'!U555</f>
        <v>1.1842534348514333</v>
      </c>
      <c r="W150" s="51">
        <f>'Ch5 expenditure v allowance'!W555</f>
        <v>1.0307086999671873</v>
      </c>
      <c r="X150" s="74">
        <f>'Ch5 expenditure v allowance'!X555</f>
        <v>0</v>
      </c>
      <c r="Y150" s="74">
        <f>'Ch5 expenditure v allowance'!Y555</f>
        <v>0</v>
      </c>
      <c r="Z150" s="74">
        <f>'Ch5 expenditure v allowance'!Z555</f>
        <v>0</v>
      </c>
      <c r="AA150" s="74">
        <f>'Ch5 expenditure v allowance'!AA555</f>
        <v>0</v>
      </c>
      <c r="AB150" s="74">
        <f>'Ch5 expenditure v allowance'!AB555</f>
        <v>0</v>
      </c>
      <c r="AC150" s="74">
        <f>'Ch5 expenditure v allowance'!AC555</f>
        <v>0</v>
      </c>
      <c r="AD150" s="74">
        <f>'Ch5 expenditure v allowance'!AD555</f>
        <v>0</v>
      </c>
      <c r="AF150" s="60">
        <f t="shared" ref="AF150:AF164" si="16">N150</f>
        <v>4.0666421229994354</v>
      </c>
      <c r="AG150" s="51">
        <f t="shared" ref="AG150:AG164" si="17">W150</f>
        <v>1.0307086999671873</v>
      </c>
      <c r="AH150" s="65">
        <f t="shared" ref="AH150:AH164" si="18">IF(AG150&gt;0,AG150-AF150,"")</f>
        <v>-3.0359334230322483</v>
      </c>
      <c r="AI150" s="66">
        <f t="shared" ref="AI150:AI164" si="19">IF(AG150&gt;0,AH150/AF150,"")</f>
        <v>-0.74654551131070102</v>
      </c>
    </row>
    <row r="151" spans="2:35">
      <c r="B151" s="387"/>
      <c r="D151" s="6" t="s">
        <v>76</v>
      </c>
      <c r="E151" s="59">
        <f>'Ch5 expenditure v allowance'!E556</f>
        <v>7.9427157503507768</v>
      </c>
      <c r="F151" s="59">
        <f>'Ch5 expenditure v allowance'!F556</f>
        <v>7.780539042201398</v>
      </c>
      <c r="G151" s="59">
        <f>'Ch5 expenditure v allowance'!G556</f>
        <v>5.7968347908234499</v>
      </c>
      <c r="H151" s="59">
        <f>'Ch5 expenditure v allowance'!H556</f>
        <v>3.609340564439254</v>
      </c>
      <c r="I151" s="59">
        <f>'Ch5 expenditure v allowance'!I556</f>
        <v>0</v>
      </c>
      <c r="J151" s="59">
        <f>'Ch5 expenditure v allowance'!J556</f>
        <v>0</v>
      </c>
      <c r="K151" s="59">
        <f>'Ch5 expenditure v allowance'!K556</f>
        <v>0</v>
      </c>
      <c r="L151" s="59">
        <f>'Ch5 expenditure v allowance'!L556</f>
        <v>0</v>
      </c>
      <c r="N151" s="60">
        <f>'Ch5 expenditure v allowance'!N556</f>
        <v>4.5678190683902198</v>
      </c>
      <c r="O151" s="60">
        <f>'Ch5 expenditure v allowance'!O556</f>
        <v>4.4199853702975069</v>
      </c>
      <c r="P151" s="60">
        <f>'Ch5 expenditure v allowance'!P556</f>
        <v>3.7889089521586663</v>
      </c>
      <c r="Q151" s="60">
        <f>'Ch5 expenditure v allowance'!Q556</f>
        <v>3.1628224670042093</v>
      </c>
      <c r="R151" s="60">
        <f>'Ch5 expenditure v allowance'!R556</f>
        <v>1.8673989206696826</v>
      </c>
      <c r="S151" s="60">
        <f>'Ch5 expenditure v allowance'!S556</f>
        <v>1.7959934030379654</v>
      </c>
      <c r="T151" s="60">
        <f>'Ch5 expenditure v allowance'!T556</f>
        <v>1.4995207662421248</v>
      </c>
      <c r="U151" s="60">
        <f>'Ch5 expenditure v allowance'!U556</f>
        <v>1.6598594974330962</v>
      </c>
      <c r="W151" s="51">
        <f>'Ch5 expenditure v allowance'!W556</f>
        <v>4.4070592480247983</v>
      </c>
      <c r="X151" s="74">
        <f>'Ch5 expenditure v allowance'!X556</f>
        <v>0</v>
      </c>
      <c r="Y151" s="74">
        <f>'Ch5 expenditure v allowance'!Y556</f>
        <v>0</v>
      </c>
      <c r="Z151" s="74">
        <f>'Ch5 expenditure v allowance'!Z556</f>
        <v>0</v>
      </c>
      <c r="AA151" s="74">
        <f>'Ch5 expenditure v allowance'!AA556</f>
        <v>0</v>
      </c>
      <c r="AB151" s="74">
        <f>'Ch5 expenditure v allowance'!AB556</f>
        <v>0</v>
      </c>
      <c r="AC151" s="74">
        <f>'Ch5 expenditure v allowance'!AC556</f>
        <v>0</v>
      </c>
      <c r="AD151" s="74">
        <f>'Ch5 expenditure v allowance'!AD556</f>
        <v>0</v>
      </c>
      <c r="AF151" s="60">
        <f t="shared" si="16"/>
        <v>4.5678190683902198</v>
      </c>
      <c r="AG151" s="51">
        <f t="shared" si="17"/>
        <v>4.4070592480247983</v>
      </c>
      <c r="AH151" s="65">
        <f t="shared" si="18"/>
        <v>-0.16075982036542147</v>
      </c>
      <c r="AI151" s="66">
        <f t="shared" si="19"/>
        <v>-3.5193999140179621E-2</v>
      </c>
    </row>
    <row r="152" spans="2:35">
      <c r="B152" s="387"/>
      <c r="D152" s="6" t="s">
        <v>35</v>
      </c>
      <c r="E152" s="59">
        <f>'Ch5 expenditure v allowance'!E557</f>
        <v>3.1624524209759135E-2</v>
      </c>
      <c r="F152" s="59">
        <f>'Ch5 expenditure v allowance'!F557</f>
        <v>6.5057158073257113E-2</v>
      </c>
      <c r="G152" s="59">
        <f>'Ch5 expenditure v allowance'!G557</f>
        <v>0.1879843902721727</v>
      </c>
      <c r="H152" s="59">
        <f>'Ch5 expenditure v allowance'!H557</f>
        <v>9.6930478852190208E-2</v>
      </c>
      <c r="I152" s="59">
        <f>'Ch5 expenditure v allowance'!I557</f>
        <v>0.18954471587557314</v>
      </c>
      <c r="J152" s="59">
        <f>'Ch5 expenditure v allowance'!J557</f>
        <v>0.45722357415958031</v>
      </c>
      <c r="K152" s="59">
        <f>'Ch5 expenditure v allowance'!K557</f>
        <v>0.15831252724259748</v>
      </c>
      <c r="L152" s="59">
        <f>'Ch5 expenditure v allowance'!L557</f>
        <v>9.8632649771569603E-2</v>
      </c>
      <c r="N152" s="60">
        <f>'Ch5 expenditure v allowance'!N557</f>
        <v>3.1624524209759135E-2</v>
      </c>
      <c r="O152" s="60">
        <f>'Ch5 expenditure v allowance'!O557</f>
        <v>6.5057158073257113E-2</v>
      </c>
      <c r="P152" s="60">
        <f>'Ch5 expenditure v allowance'!P557</f>
        <v>0.1879843902721727</v>
      </c>
      <c r="Q152" s="60">
        <f>'Ch5 expenditure v allowance'!Q557</f>
        <v>9.6930478852190208E-2</v>
      </c>
      <c r="R152" s="60">
        <f>'Ch5 expenditure v allowance'!R557</f>
        <v>0.18954471587557314</v>
      </c>
      <c r="S152" s="60">
        <f>'Ch5 expenditure v allowance'!S557</f>
        <v>0.45722357415958031</v>
      </c>
      <c r="T152" s="60">
        <f>'Ch5 expenditure v allowance'!T557</f>
        <v>0.15831252724259748</v>
      </c>
      <c r="U152" s="60">
        <f>'Ch5 expenditure v allowance'!U557</f>
        <v>9.8632649771569603E-2</v>
      </c>
      <c r="W152" s="51">
        <f>'Ch5 expenditure v allowance'!W557</f>
        <v>0.1273</v>
      </c>
      <c r="X152" s="74">
        <f>'Ch5 expenditure v allowance'!X557</f>
        <v>0</v>
      </c>
      <c r="Y152" s="74">
        <f>'Ch5 expenditure v allowance'!Y557</f>
        <v>0</v>
      </c>
      <c r="Z152" s="74">
        <f>'Ch5 expenditure v allowance'!Z557</f>
        <v>0</v>
      </c>
      <c r="AA152" s="74">
        <f>'Ch5 expenditure v allowance'!AA557</f>
        <v>0</v>
      </c>
      <c r="AB152" s="74">
        <f>'Ch5 expenditure v allowance'!AB557</f>
        <v>0</v>
      </c>
      <c r="AC152" s="74">
        <f>'Ch5 expenditure v allowance'!AC557</f>
        <v>0</v>
      </c>
      <c r="AD152" s="74">
        <f>'Ch5 expenditure v allowance'!AD557</f>
        <v>0</v>
      </c>
      <c r="AF152" s="60">
        <f t="shared" si="16"/>
        <v>3.1624524209759135E-2</v>
      </c>
      <c r="AG152" s="51">
        <f t="shared" si="17"/>
        <v>0.1273</v>
      </c>
      <c r="AH152" s="65">
        <f t="shared" si="18"/>
        <v>9.5675475790240855E-2</v>
      </c>
      <c r="AI152" s="66">
        <f t="shared" si="19"/>
        <v>3.0253570031803352</v>
      </c>
    </row>
    <row r="153" spans="2:35">
      <c r="B153" s="387"/>
      <c r="D153" s="6" t="s">
        <v>36</v>
      </c>
      <c r="E153" s="59">
        <f>'Ch5 expenditure v allowance'!E558</f>
        <v>1.4420410500197391</v>
      </c>
      <c r="F153" s="59">
        <f>'Ch5 expenditure v allowance'!F558</f>
        <v>1.8482996919339283</v>
      </c>
      <c r="G153" s="59">
        <f>'Ch5 expenditure v allowance'!G558</f>
        <v>0.98551391111875697</v>
      </c>
      <c r="H153" s="59">
        <f>'Ch5 expenditure v allowance'!H558</f>
        <v>7.8866566469960611E-2</v>
      </c>
      <c r="I153" s="59">
        <f>'Ch5 expenditure v allowance'!I558</f>
        <v>0.2486654264543412</v>
      </c>
      <c r="J153" s="59">
        <f>'Ch5 expenditure v allowance'!J558</f>
        <v>0.41250004704411253</v>
      </c>
      <c r="K153" s="59">
        <f>'Ch5 expenditure v allowance'!K558</f>
        <v>0.20114338302496684</v>
      </c>
      <c r="L153" s="59">
        <f>'Ch5 expenditure v allowance'!L558</f>
        <v>0.21912196581029147</v>
      </c>
      <c r="N153" s="60">
        <f>'Ch5 expenditure v allowance'!N558</f>
        <v>1.4420410500197391</v>
      </c>
      <c r="O153" s="60">
        <f>'Ch5 expenditure v allowance'!O558</f>
        <v>1.8482996919339283</v>
      </c>
      <c r="P153" s="60">
        <f>'Ch5 expenditure v allowance'!P558</f>
        <v>0.98551391111875697</v>
      </c>
      <c r="Q153" s="60">
        <f>'Ch5 expenditure v allowance'!Q558</f>
        <v>7.8866566469960611E-2</v>
      </c>
      <c r="R153" s="60">
        <f>'Ch5 expenditure v allowance'!R558</f>
        <v>0.2486654264543412</v>
      </c>
      <c r="S153" s="60">
        <f>'Ch5 expenditure v allowance'!S558</f>
        <v>0.41250004704411253</v>
      </c>
      <c r="T153" s="60">
        <f>'Ch5 expenditure v allowance'!T558</f>
        <v>0.20114338302496684</v>
      </c>
      <c r="U153" s="60">
        <f>'Ch5 expenditure v allowance'!U558</f>
        <v>0.21912196581029147</v>
      </c>
      <c r="W153" s="51">
        <f>'Ch5 expenditure v allowance'!W558</f>
        <v>1.0087999999999999</v>
      </c>
      <c r="X153" s="74">
        <f>'Ch5 expenditure v allowance'!X558</f>
        <v>0</v>
      </c>
      <c r="Y153" s="74">
        <f>'Ch5 expenditure v allowance'!Y558</f>
        <v>0</v>
      </c>
      <c r="Z153" s="74">
        <f>'Ch5 expenditure v allowance'!Z558</f>
        <v>0</v>
      </c>
      <c r="AA153" s="74">
        <f>'Ch5 expenditure v allowance'!AA558</f>
        <v>0</v>
      </c>
      <c r="AB153" s="74">
        <f>'Ch5 expenditure v allowance'!AB558</f>
        <v>0</v>
      </c>
      <c r="AC153" s="74">
        <f>'Ch5 expenditure v allowance'!AC558</f>
        <v>0</v>
      </c>
      <c r="AD153" s="74">
        <f>'Ch5 expenditure v allowance'!AD558</f>
        <v>0</v>
      </c>
      <c r="AF153" s="60">
        <f t="shared" si="16"/>
        <v>1.4420410500197391</v>
      </c>
      <c r="AG153" s="51">
        <f t="shared" si="17"/>
        <v>1.0087999999999999</v>
      </c>
      <c r="AH153" s="65">
        <f t="shared" si="18"/>
        <v>-0.43324105001973923</v>
      </c>
      <c r="AI153" s="66">
        <f t="shared" si="19"/>
        <v>-0.30043600354775535</v>
      </c>
    </row>
    <row r="154" spans="2:35">
      <c r="B154" s="387"/>
      <c r="D154" s="6" t="s">
        <v>37</v>
      </c>
      <c r="E154" s="59">
        <f>'Ch5 expenditure v allowance'!E559</f>
        <v>4.0128979460732124</v>
      </c>
      <c r="F154" s="59">
        <f>'Ch5 expenditure v allowance'!F559</f>
        <v>2.3459785873211647</v>
      </c>
      <c r="G154" s="59">
        <f>'Ch5 expenditure v allowance'!G559</f>
        <v>1.2252162231280015</v>
      </c>
      <c r="H154" s="59">
        <f>'Ch5 expenditure v allowance'!H559</f>
        <v>6.571841651014966E-2</v>
      </c>
      <c r="I154" s="59">
        <f>'Ch5 expenditure v allowance'!I559</f>
        <v>0.19000331719917318</v>
      </c>
      <c r="J154" s="59">
        <f>'Ch5 expenditure v allowance'!J559</f>
        <v>6.6126991201955046E-2</v>
      </c>
      <c r="K154" s="59">
        <f>'Ch5 expenditure v allowance'!K559</f>
        <v>0.15855316966472216</v>
      </c>
      <c r="L154" s="59">
        <f>'Ch5 expenditure v allowance'!L559</f>
        <v>0.32920009470616773</v>
      </c>
      <c r="N154" s="60">
        <f>'Ch5 expenditure v allowance'!N559</f>
        <v>4.0128979460732124</v>
      </c>
      <c r="O154" s="60">
        <f>'Ch5 expenditure v allowance'!O559</f>
        <v>2.3459785873211647</v>
      </c>
      <c r="P154" s="60">
        <f>'Ch5 expenditure v allowance'!P559</f>
        <v>1.2252162231280015</v>
      </c>
      <c r="Q154" s="60">
        <f>'Ch5 expenditure v allowance'!Q559</f>
        <v>6.571841651014966E-2</v>
      </c>
      <c r="R154" s="60">
        <f>'Ch5 expenditure v allowance'!R559</f>
        <v>0.19000331719917318</v>
      </c>
      <c r="S154" s="60">
        <f>'Ch5 expenditure v allowance'!S559</f>
        <v>6.6126991201955046E-2</v>
      </c>
      <c r="T154" s="60">
        <f>'Ch5 expenditure v allowance'!T559</f>
        <v>0.15855316966472216</v>
      </c>
      <c r="U154" s="60">
        <f>'Ch5 expenditure v allowance'!U559</f>
        <v>0.32920009470616773</v>
      </c>
      <c r="W154" s="51">
        <f>'Ch5 expenditure v allowance'!W559</f>
        <v>7.8700000000000006E-2</v>
      </c>
      <c r="X154" s="74">
        <f>'Ch5 expenditure v allowance'!X559</f>
        <v>0</v>
      </c>
      <c r="Y154" s="74">
        <f>'Ch5 expenditure v allowance'!Y559</f>
        <v>0</v>
      </c>
      <c r="Z154" s="74">
        <f>'Ch5 expenditure v allowance'!Z559</f>
        <v>0</v>
      </c>
      <c r="AA154" s="74">
        <f>'Ch5 expenditure v allowance'!AA559</f>
        <v>0</v>
      </c>
      <c r="AB154" s="74">
        <f>'Ch5 expenditure v allowance'!AB559</f>
        <v>0</v>
      </c>
      <c r="AC154" s="74">
        <f>'Ch5 expenditure v allowance'!AC559</f>
        <v>0</v>
      </c>
      <c r="AD154" s="74">
        <f>'Ch5 expenditure v allowance'!AD559</f>
        <v>0</v>
      </c>
      <c r="AF154" s="60">
        <f t="shared" si="16"/>
        <v>4.0128979460732124</v>
      </c>
      <c r="AG154" s="51">
        <f t="shared" si="17"/>
        <v>7.8700000000000006E-2</v>
      </c>
      <c r="AH154" s="65">
        <f t="shared" si="18"/>
        <v>-3.9341979460732124</v>
      </c>
      <c r="AI154" s="66">
        <f t="shared" si="19"/>
        <v>-0.9803882378626122</v>
      </c>
    </row>
    <row r="155" spans="2:35">
      <c r="B155" s="387"/>
      <c r="D155" s="6" t="s">
        <v>38</v>
      </c>
      <c r="E155" s="59">
        <f>'Ch5 expenditure v allowance'!E560</f>
        <v>0.14113782806930703</v>
      </c>
      <c r="F155" s="59">
        <f>'Ch5 expenditure v allowance'!F560</f>
        <v>6.3962780503604807E-2</v>
      </c>
      <c r="G155" s="59">
        <f>'Ch5 expenditure v allowance'!G560</f>
        <v>6.3396259960541462E-2</v>
      </c>
      <c r="H155" s="59">
        <f>'Ch5 expenditure v allowance'!H560</f>
        <v>9.8370877927699163E-2</v>
      </c>
      <c r="I155" s="59">
        <f>'Ch5 expenditure v allowance'!I560</f>
        <v>8.1044014674811884E-2</v>
      </c>
      <c r="J155" s="59">
        <f>'Ch5 expenditure v allowance'!J560</f>
        <v>0.51783211858081302</v>
      </c>
      <c r="K155" s="59">
        <f>'Ch5 expenditure v allowance'!K560</f>
        <v>0.15837545081865992</v>
      </c>
      <c r="L155" s="59">
        <f>'Ch5 expenditure v allowance'!L560</f>
        <v>0.15815736404606873</v>
      </c>
      <c r="N155" s="60">
        <f>'Ch5 expenditure v allowance'!N560</f>
        <v>0.14113782806930703</v>
      </c>
      <c r="O155" s="60">
        <f>'Ch5 expenditure v allowance'!O560</f>
        <v>6.3962780503604807E-2</v>
      </c>
      <c r="P155" s="60">
        <f>'Ch5 expenditure v allowance'!P560</f>
        <v>6.3396259960541462E-2</v>
      </c>
      <c r="Q155" s="60">
        <f>'Ch5 expenditure v allowance'!Q560</f>
        <v>9.8370877927699163E-2</v>
      </c>
      <c r="R155" s="60">
        <f>'Ch5 expenditure v allowance'!R560</f>
        <v>8.1044014674811884E-2</v>
      </c>
      <c r="S155" s="60">
        <f>'Ch5 expenditure v allowance'!S560</f>
        <v>0.51783211858081302</v>
      </c>
      <c r="T155" s="60">
        <f>'Ch5 expenditure v allowance'!T560</f>
        <v>0.15837545081865992</v>
      </c>
      <c r="U155" s="60">
        <f>'Ch5 expenditure v allowance'!U560</f>
        <v>0.15815736404606873</v>
      </c>
      <c r="W155" s="51">
        <f>'Ch5 expenditure v allowance'!W560</f>
        <v>0.4501</v>
      </c>
      <c r="X155" s="74">
        <f>'Ch5 expenditure v allowance'!X560</f>
        <v>0</v>
      </c>
      <c r="Y155" s="74">
        <f>'Ch5 expenditure v allowance'!Y560</f>
        <v>0</v>
      </c>
      <c r="Z155" s="74">
        <f>'Ch5 expenditure v allowance'!Z560</f>
        <v>0</v>
      </c>
      <c r="AA155" s="74">
        <f>'Ch5 expenditure v allowance'!AA560</f>
        <v>0</v>
      </c>
      <c r="AB155" s="74">
        <f>'Ch5 expenditure v allowance'!AB560</f>
        <v>0</v>
      </c>
      <c r="AC155" s="74">
        <f>'Ch5 expenditure v allowance'!AC560</f>
        <v>0</v>
      </c>
      <c r="AD155" s="74">
        <f>'Ch5 expenditure v allowance'!AD560</f>
        <v>0</v>
      </c>
      <c r="AF155" s="60">
        <f t="shared" si="16"/>
        <v>0.14113782806930703</v>
      </c>
      <c r="AG155" s="51">
        <f t="shared" si="17"/>
        <v>0.4501</v>
      </c>
      <c r="AH155" s="65">
        <f t="shared" si="18"/>
        <v>0.30896217193069297</v>
      </c>
      <c r="AI155" s="66">
        <f t="shared" si="19"/>
        <v>2.1890812417700962</v>
      </c>
    </row>
    <row r="156" spans="2:35">
      <c r="B156" s="387"/>
      <c r="D156" s="6" t="s">
        <v>39</v>
      </c>
      <c r="E156" s="59">
        <f>'Ch5 expenditure v allowance'!E561</f>
        <v>0.49740394087289658</v>
      </c>
      <c r="F156" s="59">
        <f>'Ch5 expenditure v allowance'!F561</f>
        <v>0.5020103118313004</v>
      </c>
      <c r="G156" s="59">
        <f>'Ch5 expenditure v allowance'!G561</f>
        <v>0.50667630957628329</v>
      </c>
      <c r="H156" s="59">
        <f>'Ch5 expenditure v allowance'!H561</f>
        <v>0.51140261839913126</v>
      </c>
      <c r="I156" s="59">
        <f>'Ch5 expenditure v allowance'!I561</f>
        <v>0.51618993123503842</v>
      </c>
      <c r="J156" s="59">
        <f>'Ch5 expenditure v allowance'!J561</f>
        <v>0.52103894976829046</v>
      </c>
      <c r="K156" s="59">
        <f>'Ch5 expenditure v allowance'!K561</f>
        <v>0.52595038453877052</v>
      </c>
      <c r="L156" s="59">
        <f>'Ch5 expenditure v allowance'!L561</f>
        <v>0.53092495504980264</v>
      </c>
      <c r="N156" s="60">
        <f>'Ch5 expenditure v allowance'!N561</f>
        <v>0.60913694626885739</v>
      </c>
      <c r="O156" s="60">
        <f>'Ch5 expenditure v allowance'!O561</f>
        <v>0.60493010152615756</v>
      </c>
      <c r="P156" s="60">
        <f>'Ch5 expenditure v allowance'!P561</f>
        <v>0.49874795723914045</v>
      </c>
      <c r="Q156" s="60">
        <f>'Ch5 expenditure v allowance'!Q561</f>
        <v>0.46165224416994644</v>
      </c>
      <c r="R156" s="60">
        <f>'Ch5 expenditure v allowance'!R561</f>
        <v>0.47127657929335359</v>
      </c>
      <c r="S156" s="60">
        <f>'Ch5 expenditure v allowance'!S561</f>
        <v>0.46539361960543829</v>
      </c>
      <c r="T156" s="60">
        <f>'Ch5 expenditure v allowance'!T561</f>
        <v>0.42450957355670149</v>
      </c>
      <c r="U156" s="60">
        <f>'Ch5 expenditure v allowance'!U561</f>
        <v>0.40378436015786173</v>
      </c>
      <c r="W156" s="51">
        <f>'Ch5 expenditure v allowance'!W561</f>
        <v>0.13514456965132821</v>
      </c>
      <c r="X156" s="74">
        <f>'Ch5 expenditure v allowance'!X561</f>
        <v>0</v>
      </c>
      <c r="Y156" s="74">
        <f>'Ch5 expenditure v allowance'!Y561</f>
        <v>0</v>
      </c>
      <c r="Z156" s="74">
        <f>'Ch5 expenditure v allowance'!Z561</f>
        <v>0</v>
      </c>
      <c r="AA156" s="74">
        <f>'Ch5 expenditure v allowance'!AA561</f>
        <v>0</v>
      </c>
      <c r="AB156" s="74">
        <f>'Ch5 expenditure v allowance'!AB561</f>
        <v>0</v>
      </c>
      <c r="AC156" s="74">
        <f>'Ch5 expenditure v allowance'!AC561</f>
        <v>0</v>
      </c>
      <c r="AD156" s="74">
        <f>'Ch5 expenditure v allowance'!AD561</f>
        <v>0</v>
      </c>
      <c r="AF156" s="60">
        <f t="shared" si="16"/>
        <v>0.60913694626885739</v>
      </c>
      <c r="AG156" s="51">
        <f t="shared" si="17"/>
        <v>0.13514456965132821</v>
      </c>
      <c r="AH156" s="65">
        <f t="shared" si="18"/>
        <v>-0.47399237661752919</v>
      </c>
      <c r="AI156" s="66">
        <f t="shared" si="19"/>
        <v>-0.77813762491484328</v>
      </c>
    </row>
    <row r="157" spans="2:35">
      <c r="B157" s="387"/>
      <c r="D157" s="6" t="s">
        <v>40</v>
      </c>
      <c r="E157" s="59">
        <f>'Ch5 expenditure v allowance'!E562</f>
        <v>0.62175364071479955</v>
      </c>
      <c r="F157" s="59">
        <f>'Ch5 expenditure v allowance'!F562</f>
        <v>0.627511592509159</v>
      </c>
      <c r="G157" s="59">
        <f>'Ch5 expenditure v allowance'!G562</f>
        <v>0.63334407763265643</v>
      </c>
      <c r="H157" s="59">
        <f>'Ch5 expenditure v allowance'!H562</f>
        <v>0.63925195144763092</v>
      </c>
      <c r="I157" s="59">
        <f>'Ch5 expenditure v allowance'!I562</f>
        <v>0.4985915075262895</v>
      </c>
      <c r="J157" s="59">
        <f>'Ch5 expenditure v allowance'!J562</f>
        <v>0.50327520884284271</v>
      </c>
      <c r="K157" s="59">
        <f>'Ch5 expenditure v allowance'!K562</f>
        <v>0.32871831037892335</v>
      </c>
      <c r="L157" s="59">
        <f>'Ch5 expenditure v allowance'!L562</f>
        <v>0.33182741051710712</v>
      </c>
      <c r="N157" s="60">
        <f>'Ch5 expenditure v allowance'!N562</f>
        <v>0.54466488508132171</v>
      </c>
      <c r="O157" s="60">
        <f>'Ch5 expenditure v allowance'!O562</f>
        <v>0.5978585172250177</v>
      </c>
      <c r="P157" s="60">
        <f>'Ch5 expenditure v allowance'!P562</f>
        <v>0.5466596082270031</v>
      </c>
      <c r="Q157" s="60">
        <f>'Ch5 expenditure v allowance'!Q562</f>
        <v>0.54546510727159669</v>
      </c>
      <c r="R157" s="60">
        <f>'Ch5 expenditure v allowance'!R562</f>
        <v>0.49916513703147847</v>
      </c>
      <c r="S157" s="60">
        <f>'Ch5 expenditure v allowance'!S562</f>
        <v>0.49377062637729285</v>
      </c>
      <c r="T157" s="60">
        <f>'Ch5 expenditure v allowance'!T562</f>
        <v>0.42433816681077985</v>
      </c>
      <c r="U157" s="60">
        <f>'Ch5 expenditure v allowance'!U562</f>
        <v>0.41093258179752917</v>
      </c>
      <c r="W157" s="51">
        <f>'Ch5 expenditure v allowance'!W562</f>
        <v>0.1244603337652704</v>
      </c>
      <c r="X157" s="74">
        <f>'Ch5 expenditure v allowance'!X562</f>
        <v>0</v>
      </c>
      <c r="Y157" s="74">
        <f>'Ch5 expenditure v allowance'!Y562</f>
        <v>0</v>
      </c>
      <c r="Z157" s="74">
        <f>'Ch5 expenditure v allowance'!Z562</f>
        <v>0</v>
      </c>
      <c r="AA157" s="74">
        <f>'Ch5 expenditure v allowance'!AA562</f>
        <v>0</v>
      </c>
      <c r="AB157" s="74">
        <f>'Ch5 expenditure v allowance'!AB562</f>
        <v>0</v>
      </c>
      <c r="AC157" s="74">
        <f>'Ch5 expenditure v allowance'!AC562</f>
        <v>0</v>
      </c>
      <c r="AD157" s="74">
        <f>'Ch5 expenditure v allowance'!AD562</f>
        <v>0</v>
      </c>
      <c r="AF157" s="60">
        <f t="shared" si="16"/>
        <v>0.54466488508132171</v>
      </c>
      <c r="AG157" s="51">
        <f t="shared" si="17"/>
        <v>0.1244603337652704</v>
      </c>
      <c r="AH157" s="65">
        <f t="shared" si="18"/>
        <v>-0.42020455131605133</v>
      </c>
      <c r="AI157" s="66">
        <f t="shared" si="19"/>
        <v>-0.77149190782385813</v>
      </c>
    </row>
    <row r="158" spans="2:35">
      <c r="B158" s="387"/>
      <c r="D158" s="6" t="s">
        <v>41</v>
      </c>
      <c r="E158" s="59">
        <f>'Ch5 expenditure v allowance'!E563</f>
        <v>0.50870758664952986</v>
      </c>
      <c r="F158" s="59">
        <f>'Ch5 expenditure v allowance'!F563</f>
        <v>1.083883756514034</v>
      </c>
      <c r="G158" s="59">
        <f>'Ch5 expenditure v allowance'!G563</f>
        <v>1.0939580498991022</v>
      </c>
      <c r="H158" s="59">
        <f>'Ch5 expenditure v allowance'!H563</f>
        <v>1.1041625601265241</v>
      </c>
      <c r="I158" s="59">
        <f>'Ch5 expenditure v allowance'!I563</f>
        <v>1.114498783303419</v>
      </c>
      <c r="J158" s="59">
        <f>'Ch5 expenditure v allowance'!J563</f>
        <v>1.1249682344269525</v>
      </c>
      <c r="K158" s="59">
        <f>'Ch5 expenditure v allowance'!K563</f>
        <v>1.135572447614291</v>
      </c>
      <c r="L158" s="59">
        <f>'Ch5 expenditure v allowance'!L563</f>
        <v>1.1463129763354489</v>
      </c>
      <c r="N158" s="60">
        <f>'Ch5 expenditure v allowance'!N563</f>
        <v>0.83482659681627003</v>
      </c>
      <c r="O158" s="60">
        <f>'Ch5 expenditure v allowance'!O563</f>
        <v>0.99823381865324867</v>
      </c>
      <c r="P158" s="60">
        <f>'Ch5 expenditure v allowance'!P563</f>
        <v>1.0310664751772498</v>
      </c>
      <c r="Q158" s="60">
        <f>'Ch5 expenditure v allowance'!Q563</f>
        <v>1.0655824312158848</v>
      </c>
      <c r="R158" s="60">
        <f>'Ch5 expenditure v allowance'!R563</f>
        <v>1.0454772389323552</v>
      </c>
      <c r="S158" s="60">
        <f>'Ch5 expenditure v allowance'!S563</f>
        <v>0.9731132964290149</v>
      </c>
      <c r="T158" s="60">
        <f>'Ch5 expenditure v allowance'!T563</f>
        <v>0.95249508218917489</v>
      </c>
      <c r="U158" s="60">
        <f>'Ch5 expenditure v allowance'!U563</f>
        <v>0.90164645723630288</v>
      </c>
      <c r="W158" s="51">
        <f>'Ch5 expenditure v allowance'!W563</f>
        <v>-8.9572145091956559E-3</v>
      </c>
      <c r="X158" s="74">
        <f>'Ch5 expenditure v allowance'!X563</f>
        <v>0</v>
      </c>
      <c r="Y158" s="74">
        <f>'Ch5 expenditure v allowance'!Y563</f>
        <v>0</v>
      </c>
      <c r="Z158" s="74">
        <f>'Ch5 expenditure v allowance'!Z563</f>
        <v>0</v>
      </c>
      <c r="AA158" s="74">
        <f>'Ch5 expenditure v allowance'!AA563</f>
        <v>0</v>
      </c>
      <c r="AB158" s="74">
        <f>'Ch5 expenditure v allowance'!AB563</f>
        <v>0</v>
      </c>
      <c r="AC158" s="74">
        <f>'Ch5 expenditure v allowance'!AC563</f>
        <v>0</v>
      </c>
      <c r="AD158" s="74">
        <f>'Ch5 expenditure v allowance'!AD563</f>
        <v>0</v>
      </c>
      <c r="AF158" s="60">
        <f t="shared" si="16"/>
        <v>0.83482659681627003</v>
      </c>
      <c r="AG158" s="51">
        <f t="shared" si="17"/>
        <v>-8.9572145091956559E-3</v>
      </c>
      <c r="AH158" s="65" t="str">
        <f t="shared" si="18"/>
        <v/>
      </c>
      <c r="AI158" s="66" t="str">
        <f t="shared" si="19"/>
        <v/>
      </c>
    </row>
    <row r="159" spans="2:35">
      <c r="B159" s="387"/>
      <c r="D159" s="6" t="s">
        <v>42</v>
      </c>
      <c r="E159" s="59">
        <f>'Ch5 expenditure v allowance'!E564</f>
        <v>0.34012036432251924</v>
      </c>
      <c r="F159" s="59">
        <f>'Ch5 expenditure v allowance'!F564</f>
        <v>0.32108526133549842</v>
      </c>
      <c r="G159" s="59">
        <f>'Ch5 expenditure v allowance'!G564</f>
        <v>0.1932789216924066</v>
      </c>
      <c r="H159" s="59">
        <f>'Ch5 expenditure v allowance'!H564</f>
        <v>0</v>
      </c>
      <c r="I159" s="59">
        <f>'Ch5 expenditure v allowance'!I564</f>
        <v>0</v>
      </c>
      <c r="J159" s="59">
        <f>'Ch5 expenditure v allowance'!J564</f>
        <v>0</v>
      </c>
      <c r="K159" s="59">
        <f>'Ch5 expenditure v allowance'!K564</f>
        <v>0</v>
      </c>
      <c r="L159" s="59">
        <f>'Ch5 expenditure v allowance'!L564</f>
        <v>0</v>
      </c>
      <c r="N159" s="60">
        <f>'Ch5 expenditure v allowance'!N564</f>
        <v>0.16780228819399529</v>
      </c>
      <c r="O159" s="60">
        <f>'Ch5 expenditure v allowance'!O564</f>
        <v>0.16261450710195774</v>
      </c>
      <c r="P159" s="60">
        <f>'Ch5 expenditure v allowance'!P564</f>
        <v>0.13026396272371388</v>
      </c>
      <c r="Q159" s="60">
        <f>'Ch5 expenditure v allowance'!Q564</f>
        <v>7.8299526817373261E-2</v>
      </c>
      <c r="R159" s="60">
        <f>'Ch5 expenditure v allowance'!R564</f>
        <v>7.5658635769812896E-2</v>
      </c>
      <c r="S159" s="60">
        <f>'Ch5 expenditure v allowance'!S564</f>
        <v>7.3287486425569343E-2</v>
      </c>
      <c r="T159" s="60">
        <f>'Ch5 expenditure v allowance'!T564</f>
        <v>6.40977676933802E-2</v>
      </c>
      <c r="U159" s="60">
        <f>'Ch5 expenditure v allowance'!U564</f>
        <v>6.0856383797033752E-2</v>
      </c>
      <c r="W159" s="51">
        <f>'Ch5 expenditure v allowance'!W564</f>
        <v>0.52154120999999998</v>
      </c>
      <c r="X159" s="74">
        <f>'Ch5 expenditure v allowance'!X564</f>
        <v>0</v>
      </c>
      <c r="Y159" s="74">
        <f>'Ch5 expenditure v allowance'!Y564</f>
        <v>0</v>
      </c>
      <c r="Z159" s="74">
        <f>'Ch5 expenditure v allowance'!Z564</f>
        <v>0</v>
      </c>
      <c r="AA159" s="74">
        <f>'Ch5 expenditure v allowance'!AA564</f>
        <v>0</v>
      </c>
      <c r="AB159" s="74">
        <f>'Ch5 expenditure v allowance'!AB564</f>
        <v>0</v>
      </c>
      <c r="AC159" s="74">
        <f>'Ch5 expenditure v allowance'!AC564</f>
        <v>0</v>
      </c>
      <c r="AD159" s="74">
        <f>'Ch5 expenditure v allowance'!AD564</f>
        <v>0</v>
      </c>
      <c r="AF159" s="60">
        <f t="shared" si="16"/>
        <v>0.16780228819399529</v>
      </c>
      <c r="AG159" s="51">
        <f t="shared" si="17"/>
        <v>0.52154120999999998</v>
      </c>
      <c r="AH159" s="65">
        <f t="shared" si="18"/>
        <v>0.35373892180600469</v>
      </c>
      <c r="AI159" s="66">
        <f t="shared" si="19"/>
        <v>2.1080697147410117</v>
      </c>
    </row>
    <row r="160" spans="2:35">
      <c r="B160" s="387"/>
      <c r="D160" s="6" t="s">
        <v>43</v>
      </c>
      <c r="E160" s="59">
        <f>'Ch5 expenditure v allowance'!E565</f>
        <v>0.34014778103683818</v>
      </c>
      <c r="F160" s="59">
        <f>'Ch5 expenditure v allowance'!F565</f>
        <v>0.32105764181267837</v>
      </c>
      <c r="G160" s="59">
        <f>'Ch5 expenditure v allowance'!G565</f>
        <v>0.19325316809570273</v>
      </c>
      <c r="H160" s="59">
        <f>'Ch5 expenditure v allowance'!H565</f>
        <v>0</v>
      </c>
      <c r="I160" s="59">
        <f>'Ch5 expenditure v allowance'!I565</f>
        <v>0</v>
      </c>
      <c r="J160" s="59">
        <f>'Ch5 expenditure v allowance'!J565</f>
        <v>0</v>
      </c>
      <c r="K160" s="59">
        <f>'Ch5 expenditure v allowance'!K565</f>
        <v>0</v>
      </c>
      <c r="L160" s="59">
        <f>'Ch5 expenditure v allowance'!L565</f>
        <v>0</v>
      </c>
      <c r="N160" s="60">
        <f>'Ch5 expenditure v allowance'!N565</f>
        <v>0.1629819244899578</v>
      </c>
      <c r="O160" s="60">
        <f>'Ch5 expenditure v allowance'!O565</f>
        <v>0.16803911752376985</v>
      </c>
      <c r="P160" s="60">
        <f>'Ch5 expenditure v allowance'!P565</f>
        <v>0.12830920337516522</v>
      </c>
      <c r="Q160" s="60">
        <f>'Ch5 expenditure v allowance'!Q565</f>
        <v>7.2819555286417648E-2</v>
      </c>
      <c r="R160" s="60">
        <f>'Ch5 expenditure v allowance'!R565</f>
        <v>7.0612115364066252E-2</v>
      </c>
      <c r="S160" s="60">
        <f>'Ch5 expenditure v allowance'!S565</f>
        <v>7.1030890290303725E-2</v>
      </c>
      <c r="T160" s="60">
        <f>'Ch5 expenditure v allowance'!T565</f>
        <v>5.7978102252161746E-2</v>
      </c>
      <c r="U160" s="60">
        <f>'Ch5 expenditure v allowance'!U565</f>
        <v>4.720249618431839E-2</v>
      </c>
      <c r="W160" s="51">
        <f>'Ch5 expenditure v allowance'!W565</f>
        <v>0.46237989661759982</v>
      </c>
      <c r="X160" s="74">
        <f>'Ch5 expenditure v allowance'!X565</f>
        <v>0</v>
      </c>
      <c r="Y160" s="74">
        <f>'Ch5 expenditure v allowance'!Y565</f>
        <v>0</v>
      </c>
      <c r="Z160" s="74">
        <f>'Ch5 expenditure v allowance'!Z565</f>
        <v>0</v>
      </c>
      <c r="AA160" s="74">
        <f>'Ch5 expenditure v allowance'!AA565</f>
        <v>0</v>
      </c>
      <c r="AB160" s="74">
        <f>'Ch5 expenditure v allowance'!AB565</f>
        <v>0</v>
      </c>
      <c r="AC160" s="74">
        <f>'Ch5 expenditure v allowance'!AC565</f>
        <v>0</v>
      </c>
      <c r="AD160" s="74">
        <f>'Ch5 expenditure v allowance'!AD565</f>
        <v>0</v>
      </c>
      <c r="AF160" s="60">
        <f t="shared" si="16"/>
        <v>0.1629819244899578</v>
      </c>
      <c r="AG160" s="51">
        <f t="shared" si="17"/>
        <v>0.46237989661759982</v>
      </c>
      <c r="AH160" s="65">
        <f t="shared" si="18"/>
        <v>0.29939797212764202</v>
      </c>
      <c r="AI160" s="66">
        <f t="shared" si="19"/>
        <v>1.8370010850257787</v>
      </c>
    </row>
    <row r="161" spans="2:35">
      <c r="B161" s="387"/>
      <c r="D161" s="6" t="s">
        <v>44</v>
      </c>
      <c r="E161" s="59">
        <f>'Ch5 expenditure v allowance'!E566</f>
        <v>0.10469816440586757</v>
      </c>
      <c r="F161" s="59">
        <f>'Ch5 expenditure v allowance'!F566</f>
        <v>0.10444720381974049</v>
      </c>
      <c r="G161" s="59">
        <f>'Ch5 expenditure v allowance'!G566</f>
        <v>0.10434686154786624</v>
      </c>
      <c r="H161" s="59">
        <f>'Ch5 expenditure v allowance'!H566</f>
        <v>0.1035885211418214</v>
      </c>
      <c r="I161" s="59">
        <f>'Ch5 expenditure v allowance'!I566</f>
        <v>0.10331608380504136</v>
      </c>
      <c r="J161" s="59">
        <f>'Ch5 expenditure v allowance'!J566</f>
        <v>0.10305880053509735</v>
      </c>
      <c r="K161" s="59">
        <f>'Ch5 expenditure v allowance'!K566</f>
        <v>0.102814358442016</v>
      </c>
      <c r="L161" s="59">
        <f>'Ch5 expenditure v allowance'!L566</f>
        <v>0.10259302909577558</v>
      </c>
      <c r="N161" s="60">
        <f>'Ch5 expenditure v allowance'!N566</f>
        <v>9.033975638144276E-2</v>
      </c>
      <c r="O161" s="60">
        <f>'Ch5 expenditure v allowance'!O566</f>
        <v>8.9004934842937103E-2</v>
      </c>
      <c r="P161" s="60">
        <f>'Ch5 expenditure v allowance'!P566</f>
        <v>8.5310386934911789E-2</v>
      </c>
      <c r="Q161" s="60">
        <f>'Ch5 expenditure v allowance'!Q566</f>
        <v>8.4778052673139842E-2</v>
      </c>
      <c r="R161" s="60">
        <f>'Ch5 expenditure v allowance'!R566</f>
        <v>8.4831730510271347E-2</v>
      </c>
      <c r="S161" s="60">
        <f>'Ch5 expenditure v allowance'!S566</f>
        <v>8.4168256607551339E-2</v>
      </c>
      <c r="T161" s="60">
        <f>'Ch5 expenditure v allowance'!T566</f>
        <v>8.4199530518722907E-2</v>
      </c>
      <c r="U161" s="60">
        <f>'Ch5 expenditure v allowance'!U566</f>
        <v>8.2432294592562613E-2</v>
      </c>
      <c r="W161" s="51">
        <f>'Ch5 expenditure v allowance'!W566</f>
        <v>0.77110000000000001</v>
      </c>
      <c r="X161" s="74">
        <f>'Ch5 expenditure v allowance'!X566</f>
        <v>0</v>
      </c>
      <c r="Y161" s="74">
        <f>'Ch5 expenditure v allowance'!Y566</f>
        <v>0</v>
      </c>
      <c r="Z161" s="74">
        <f>'Ch5 expenditure v allowance'!Z566</f>
        <v>0</v>
      </c>
      <c r="AA161" s="74">
        <f>'Ch5 expenditure v allowance'!AA566</f>
        <v>0</v>
      </c>
      <c r="AB161" s="74">
        <f>'Ch5 expenditure v allowance'!AB566</f>
        <v>0</v>
      </c>
      <c r="AC161" s="74">
        <f>'Ch5 expenditure v allowance'!AC566</f>
        <v>0</v>
      </c>
      <c r="AD161" s="74">
        <f>'Ch5 expenditure v allowance'!AD566</f>
        <v>0</v>
      </c>
      <c r="AF161" s="60">
        <f t="shared" si="16"/>
        <v>9.033975638144276E-2</v>
      </c>
      <c r="AG161" s="51">
        <f t="shared" si="17"/>
        <v>0.77110000000000001</v>
      </c>
      <c r="AH161" s="65">
        <f t="shared" si="18"/>
        <v>0.68076024361855725</v>
      </c>
      <c r="AI161" s="66">
        <f t="shared" si="19"/>
        <v>7.535555450738368</v>
      </c>
    </row>
    <row r="162" spans="2:35">
      <c r="B162" s="387"/>
      <c r="D162" s="6" t="s">
        <v>45</v>
      </c>
      <c r="E162" s="59">
        <f>'Ch5 expenditure v allowance'!E567</f>
        <v>5.1784672351334224</v>
      </c>
      <c r="F162" s="59">
        <f>'Ch5 expenditure v allowance'!F567</f>
        <v>4.5170617013251961</v>
      </c>
      <c r="G162" s="59">
        <f>'Ch5 expenditure v allowance'!G567</f>
        <v>4.3800783382105877</v>
      </c>
      <c r="H162" s="59">
        <f>'Ch5 expenditure v allowance'!H567</f>
        <v>4.2160731724778051</v>
      </c>
      <c r="I162" s="59">
        <f>'Ch5 expenditure v allowance'!I567</f>
        <v>0.8343434990850408</v>
      </c>
      <c r="J162" s="59">
        <f>'Ch5 expenditure v allowance'!J567</f>
        <v>0.83224877142129017</v>
      </c>
      <c r="K162" s="59">
        <f>'Ch5 expenditure v allowance'!K567</f>
        <v>0.83029055254605943</v>
      </c>
      <c r="L162" s="59">
        <f>'Ch5 expenditure v allowance'!L567</f>
        <v>0.82849347778185234</v>
      </c>
      <c r="N162" s="60">
        <f>'Ch5 expenditure v allowance'!N567</f>
        <v>3.499928278123587</v>
      </c>
      <c r="O162" s="60">
        <f>'Ch5 expenditure v allowance'!O567</f>
        <v>3.3162362674118575</v>
      </c>
      <c r="P162" s="60">
        <f>'Ch5 expenditure v allowance'!P567</f>
        <v>3.1862365404632529</v>
      </c>
      <c r="Q162" s="60">
        <f>'Ch5 expenditure v allowance'!Q567</f>
        <v>3.054337450227349</v>
      </c>
      <c r="R162" s="60">
        <f>'Ch5 expenditure v allowance'!R567</f>
        <v>2.0995069653416758</v>
      </c>
      <c r="S162" s="60">
        <f>'Ch5 expenditure v allowance'!S567</f>
        <v>1.9793825615200058</v>
      </c>
      <c r="T162" s="60">
        <f>'Ch5 expenditure v allowance'!T567</f>
        <v>1.9412435483504416</v>
      </c>
      <c r="U162" s="60">
        <f>'Ch5 expenditure v allowance'!U567</f>
        <v>1.9698529403300442</v>
      </c>
      <c r="W162" s="51">
        <f>'Ch5 expenditure v allowance'!W567</f>
        <v>1.1559999999999999</v>
      </c>
      <c r="X162" s="74">
        <f>'Ch5 expenditure v allowance'!X567</f>
        <v>0</v>
      </c>
      <c r="Y162" s="74">
        <f>'Ch5 expenditure v allowance'!Y567</f>
        <v>0</v>
      </c>
      <c r="Z162" s="74">
        <f>'Ch5 expenditure v allowance'!Z567</f>
        <v>0</v>
      </c>
      <c r="AA162" s="74">
        <f>'Ch5 expenditure v allowance'!AA567</f>
        <v>0</v>
      </c>
      <c r="AB162" s="74">
        <f>'Ch5 expenditure v allowance'!AB567</f>
        <v>0</v>
      </c>
      <c r="AC162" s="74">
        <f>'Ch5 expenditure v allowance'!AC567</f>
        <v>0</v>
      </c>
      <c r="AD162" s="74">
        <f>'Ch5 expenditure v allowance'!AD567</f>
        <v>0</v>
      </c>
      <c r="AF162" s="60">
        <f t="shared" si="16"/>
        <v>3.499928278123587</v>
      </c>
      <c r="AG162" s="51">
        <f t="shared" si="17"/>
        <v>1.1559999999999999</v>
      </c>
      <c r="AH162" s="65">
        <f t="shared" si="18"/>
        <v>-2.3439282781235873</v>
      </c>
      <c r="AI162" s="66">
        <f t="shared" si="19"/>
        <v>-0.66970751737239465</v>
      </c>
    </row>
    <row r="163" spans="2:35">
      <c r="B163" s="387"/>
      <c r="D163" s="4" t="s">
        <v>77</v>
      </c>
      <c r="E163" s="207">
        <f>SUM(E149:E162)</f>
        <v>31.677699275966205</v>
      </c>
      <c r="F163" s="207">
        <f>'Ch5 expenditure v allowance'!F568</f>
        <v>28.429233875395234</v>
      </c>
      <c r="G163" s="207">
        <f>'Ch5 expenditure v allowance'!G568</f>
        <v>20.026531446215607</v>
      </c>
      <c r="H163" s="207">
        <f>'Ch5 expenditure v allowance'!H568</f>
        <v>15.156466252006698</v>
      </c>
      <c r="I163" s="207">
        <f t="shared" ref="I163:L163" si="20">SUM(I149:I162)</f>
        <v>4.6907513332482393</v>
      </c>
      <c r="J163" s="207">
        <f t="shared" si="20"/>
        <v>5.3835176598029211</v>
      </c>
      <c r="K163" s="207">
        <f t="shared" si="20"/>
        <v>3.5997305842710068</v>
      </c>
      <c r="L163" s="207">
        <f t="shared" si="20"/>
        <v>3.7452639231140843</v>
      </c>
      <c r="M163" s="1"/>
      <c r="N163" s="198">
        <f t="shared" ref="N163:U163" si="21">SUM(N149:N162)</f>
        <v>21.910424833381139</v>
      </c>
      <c r="O163" s="198">
        <f t="shared" si="21"/>
        <v>19.863803205905803</v>
      </c>
      <c r="P163" s="198">
        <f t="shared" si="21"/>
        <v>15.814261670631847</v>
      </c>
      <c r="Q163" s="198">
        <f t="shared" si="21"/>
        <v>12.731338586722835</v>
      </c>
      <c r="R163" s="198">
        <f t="shared" si="21"/>
        <v>9.794586149352881</v>
      </c>
      <c r="S163" s="198">
        <f t="shared" si="21"/>
        <v>10.013536908573496</v>
      </c>
      <c r="T163" s="198">
        <f t="shared" si="21"/>
        <v>8.3574566121717915</v>
      </c>
      <c r="U163" s="198">
        <f t="shared" si="21"/>
        <v>8.5433758930946393</v>
      </c>
      <c r="V163" s="1"/>
      <c r="W163" s="107">
        <f>SUM(W149:W162)</f>
        <v>10.324442555593647</v>
      </c>
      <c r="X163" s="208">
        <f t="shared" ref="X163:AD163" si="22">SUM(X149:X162)</f>
        <v>0</v>
      </c>
      <c r="Y163" s="208">
        <f t="shared" si="22"/>
        <v>0</v>
      </c>
      <c r="Z163" s="208">
        <f t="shared" si="22"/>
        <v>0</v>
      </c>
      <c r="AA163" s="208">
        <f t="shared" si="22"/>
        <v>0</v>
      </c>
      <c r="AB163" s="208">
        <f t="shared" si="22"/>
        <v>0</v>
      </c>
      <c r="AC163" s="208">
        <f t="shared" si="22"/>
        <v>0</v>
      </c>
      <c r="AD163" s="208">
        <f t="shared" si="22"/>
        <v>0</v>
      </c>
      <c r="AE163" s="1"/>
      <c r="AF163" s="198">
        <f t="shared" si="16"/>
        <v>21.910424833381139</v>
      </c>
      <c r="AG163" s="107">
        <f t="shared" si="17"/>
        <v>10.324442555593647</v>
      </c>
      <c r="AH163" s="67">
        <f t="shared" si="18"/>
        <v>-11.585982277787492</v>
      </c>
      <c r="AI163" s="68">
        <f t="shared" si="19"/>
        <v>-0.52878857283204872</v>
      </c>
    </row>
    <row r="164" spans="2:35">
      <c r="B164" s="387"/>
      <c r="D164" s="4" t="s">
        <v>181</v>
      </c>
      <c r="E164" s="207">
        <f>E163-SUM(E152:E155)</f>
        <v>26.049997927594188</v>
      </c>
      <c r="F164" s="207">
        <f>'Ch5 expenditure v allowance'!F569</f>
        <v>24.105935657563279</v>
      </c>
      <c r="G164" s="207">
        <f>'Ch5 expenditure v allowance'!G569</f>
        <v>17.564420661736133</v>
      </c>
      <c r="H164" s="207">
        <f>'Ch5 expenditure v allowance'!H569</f>
        <v>14.816579912246699</v>
      </c>
      <c r="I164" s="207">
        <f t="shared" ref="I164:L164" si="23">I163-SUM(I152:I155)</f>
        <v>3.9814938590443401</v>
      </c>
      <c r="J164" s="207">
        <f t="shared" si="23"/>
        <v>3.9298349288164602</v>
      </c>
      <c r="K164" s="207">
        <f t="shared" si="23"/>
        <v>2.9233460535200604</v>
      </c>
      <c r="L164" s="207">
        <f t="shared" si="23"/>
        <v>2.9401518487799869</v>
      </c>
      <c r="M164" s="1"/>
      <c r="N164" s="198">
        <f t="shared" ref="N164:U164" si="24">N163-SUM(N152:N155)</f>
        <v>16.282723485009122</v>
      </c>
      <c r="O164" s="198">
        <f t="shared" si="24"/>
        <v>15.540504988073849</v>
      </c>
      <c r="P164" s="198">
        <f t="shared" si="24"/>
        <v>13.352150886152375</v>
      </c>
      <c r="Q164" s="198">
        <f t="shared" si="24"/>
        <v>12.391452246962835</v>
      </c>
      <c r="R164" s="198">
        <f t="shared" si="24"/>
        <v>9.0853286751489808</v>
      </c>
      <c r="S164" s="198">
        <f t="shared" si="24"/>
        <v>8.5598541775870345</v>
      </c>
      <c r="T164" s="198">
        <f t="shared" si="24"/>
        <v>7.6810720814208455</v>
      </c>
      <c r="U164" s="198">
        <f t="shared" si="24"/>
        <v>7.7382638187605419</v>
      </c>
      <c r="V164" s="1"/>
      <c r="W164" s="107">
        <f>W163-SUM(W152:W155)</f>
        <v>8.6595425555936476</v>
      </c>
      <c r="X164" s="208">
        <f t="shared" ref="X164:AD164" si="25">X163-SUM(X152:X155)</f>
        <v>0</v>
      </c>
      <c r="Y164" s="208">
        <f t="shared" si="25"/>
        <v>0</v>
      </c>
      <c r="Z164" s="208">
        <f t="shared" si="25"/>
        <v>0</v>
      </c>
      <c r="AA164" s="208">
        <f t="shared" si="25"/>
        <v>0</v>
      </c>
      <c r="AB164" s="208">
        <f t="shared" si="25"/>
        <v>0</v>
      </c>
      <c r="AC164" s="208">
        <f t="shared" si="25"/>
        <v>0</v>
      </c>
      <c r="AD164" s="208">
        <f t="shared" si="25"/>
        <v>0</v>
      </c>
      <c r="AE164" s="1"/>
      <c r="AF164" s="198">
        <f t="shared" si="16"/>
        <v>16.282723485009122</v>
      </c>
      <c r="AG164" s="107">
        <f t="shared" si="17"/>
        <v>8.6595425555936476</v>
      </c>
      <c r="AH164" s="67">
        <f t="shared" si="18"/>
        <v>-7.623180929415474</v>
      </c>
      <c r="AI164" s="68">
        <f t="shared" si="19"/>
        <v>-0.4681760355651709</v>
      </c>
    </row>
    <row r="165" spans="2:35">
      <c r="B165" s="387"/>
    </row>
    <row r="166" spans="2:35">
      <c r="B166" s="387"/>
      <c r="D166" s="1" t="str">
        <f>'Ch5 expenditure v allowance'!D571</f>
        <v>Physical Security</v>
      </c>
    </row>
    <row r="167" spans="2:35">
      <c r="B167" s="387"/>
      <c r="E167" s="388" t="s">
        <v>296</v>
      </c>
      <c r="F167" s="389"/>
      <c r="G167" s="389"/>
      <c r="H167" s="389"/>
      <c r="I167" s="389"/>
      <c r="J167" s="389"/>
      <c r="K167" s="389"/>
      <c r="L167" s="390"/>
      <c r="N167" s="388" t="s">
        <v>297</v>
      </c>
      <c r="O167" s="389"/>
      <c r="P167" s="389"/>
      <c r="Q167" s="389"/>
      <c r="R167" s="389"/>
      <c r="S167" s="389"/>
      <c r="T167" s="389"/>
      <c r="U167" s="390"/>
      <c r="W167" s="388" t="s">
        <v>298</v>
      </c>
      <c r="X167" s="389"/>
      <c r="Y167" s="389"/>
      <c r="Z167" s="389"/>
      <c r="AA167" s="389"/>
      <c r="AB167" s="389"/>
      <c r="AC167" s="389"/>
      <c r="AD167" s="390"/>
      <c r="AF167" s="221" t="s">
        <v>69</v>
      </c>
      <c r="AG167" s="221" t="s">
        <v>194</v>
      </c>
      <c r="AH167" s="388" t="s">
        <v>219</v>
      </c>
      <c r="AI167" s="390"/>
    </row>
    <row r="168" spans="2:35">
      <c r="B168" s="387"/>
      <c r="E168" s="221">
        <v>2016</v>
      </c>
      <c r="F168" s="221">
        <v>2017</v>
      </c>
      <c r="G168" s="221">
        <v>2018</v>
      </c>
      <c r="H168" s="221">
        <v>2019</v>
      </c>
      <c r="I168" s="221">
        <v>2020</v>
      </c>
      <c r="J168" s="221">
        <v>2021</v>
      </c>
      <c r="K168" s="221">
        <v>2022</v>
      </c>
      <c r="L168" s="221">
        <v>2023</v>
      </c>
      <c r="N168" s="221">
        <v>2016</v>
      </c>
      <c r="O168" s="221">
        <v>2017</v>
      </c>
      <c r="P168" s="221">
        <v>2018</v>
      </c>
      <c r="Q168" s="221">
        <v>2019</v>
      </c>
      <c r="R168" s="221">
        <v>2020</v>
      </c>
      <c r="S168" s="221">
        <v>2021</v>
      </c>
      <c r="T168" s="221">
        <v>2022</v>
      </c>
      <c r="U168" s="221">
        <v>2023</v>
      </c>
      <c r="W168" s="221">
        <v>2016</v>
      </c>
      <c r="X168" s="221">
        <v>2017</v>
      </c>
      <c r="Y168" s="221">
        <v>2018</v>
      </c>
      <c r="Z168" s="221">
        <v>2019</v>
      </c>
      <c r="AA168" s="221">
        <v>2020</v>
      </c>
      <c r="AB168" s="221">
        <v>2021</v>
      </c>
      <c r="AC168" s="221">
        <v>2022</v>
      </c>
      <c r="AD168" s="221">
        <v>2023</v>
      </c>
      <c r="AF168" s="221" t="s">
        <v>299</v>
      </c>
      <c r="AG168" s="221" t="s">
        <v>299</v>
      </c>
      <c r="AH168" s="221" t="s">
        <v>299</v>
      </c>
      <c r="AI168" s="221" t="s">
        <v>221</v>
      </c>
    </row>
    <row r="169" spans="2:35">
      <c r="B169" s="387"/>
      <c r="D169" s="6" t="s">
        <v>27</v>
      </c>
      <c r="E169" s="59">
        <f>'Ch5 expenditure v allowance'!E574</f>
        <v>0</v>
      </c>
      <c r="F169" s="59">
        <f>'Ch5 expenditure v allowance'!F574</f>
        <v>0</v>
      </c>
      <c r="G169" s="59">
        <f>'Ch5 expenditure v allowance'!G574</f>
        <v>0</v>
      </c>
      <c r="H169" s="59">
        <f>'Ch5 expenditure v allowance'!H574</f>
        <v>0</v>
      </c>
      <c r="I169" s="59">
        <f>'Ch5 expenditure v allowance'!I574</f>
        <v>0</v>
      </c>
      <c r="J169" s="59">
        <f>'Ch5 expenditure v allowance'!J574</f>
        <v>0</v>
      </c>
      <c r="K169" s="59">
        <f>'Ch5 expenditure v allowance'!K574</f>
        <v>0</v>
      </c>
      <c r="L169" s="59">
        <f>'Ch5 expenditure v allowance'!L574</f>
        <v>0</v>
      </c>
      <c r="N169" s="60">
        <f>'Ch5 expenditure v allowance'!N574</f>
        <v>0</v>
      </c>
      <c r="O169" s="60">
        <f>'Ch5 expenditure v allowance'!O574</f>
        <v>0</v>
      </c>
      <c r="P169" s="60">
        <f>'Ch5 expenditure v allowance'!P574</f>
        <v>0</v>
      </c>
      <c r="Q169" s="60">
        <f>'Ch5 expenditure v allowance'!Q574</f>
        <v>0</v>
      </c>
      <c r="R169" s="60">
        <f>'Ch5 expenditure v allowance'!R574</f>
        <v>0</v>
      </c>
      <c r="S169" s="60">
        <f>'Ch5 expenditure v allowance'!S574</f>
        <v>0</v>
      </c>
      <c r="T169" s="60">
        <f>'Ch5 expenditure v allowance'!T574</f>
        <v>0</v>
      </c>
      <c r="U169" s="60">
        <f>'Ch5 expenditure v allowance'!U574</f>
        <v>0</v>
      </c>
      <c r="W169" s="51">
        <f>'Ch5 expenditure v allowance'!W574</f>
        <v>0</v>
      </c>
      <c r="X169" s="74">
        <f>'Ch5 expenditure v allowance'!X574</f>
        <v>0</v>
      </c>
      <c r="Y169" s="74">
        <f>'Ch5 expenditure v allowance'!Y574</f>
        <v>0</v>
      </c>
      <c r="Z169" s="74">
        <f>'Ch5 expenditure v allowance'!Z574</f>
        <v>0</v>
      </c>
      <c r="AA169" s="74">
        <f>'Ch5 expenditure v allowance'!AA574</f>
        <v>0</v>
      </c>
      <c r="AB169" s="74">
        <f>'Ch5 expenditure v allowance'!AB574</f>
        <v>0</v>
      </c>
      <c r="AC169" s="74">
        <f>'Ch5 expenditure v allowance'!AC574</f>
        <v>0</v>
      </c>
      <c r="AD169" s="74">
        <f>'Ch5 expenditure v allowance'!AD574</f>
        <v>0</v>
      </c>
      <c r="AF169" s="60">
        <f>N169</f>
        <v>0</v>
      </c>
      <c r="AG169" s="51">
        <f>W169</f>
        <v>0</v>
      </c>
      <c r="AH169" s="65" t="str">
        <f>IF(AG169&gt;0,AG169-AF169,"")</f>
        <v/>
      </c>
      <c r="AI169" s="66" t="str">
        <f>IF(AG169&gt;0,AH169/AF169,"")</f>
        <v/>
      </c>
    </row>
    <row r="170" spans="2:35">
      <c r="B170" s="387"/>
      <c r="D170" s="6" t="s">
        <v>75</v>
      </c>
      <c r="E170" s="59">
        <f>'Ch5 expenditure v allowance'!E575</f>
        <v>0</v>
      </c>
      <c r="F170" s="59">
        <f>'Ch5 expenditure v allowance'!F575</f>
        <v>0</v>
      </c>
      <c r="G170" s="59">
        <f>'Ch5 expenditure v allowance'!G575</f>
        <v>0</v>
      </c>
      <c r="H170" s="59">
        <f>'Ch5 expenditure v allowance'!H575</f>
        <v>0</v>
      </c>
      <c r="I170" s="59">
        <f>'Ch5 expenditure v allowance'!I575</f>
        <v>0</v>
      </c>
      <c r="J170" s="59">
        <f>'Ch5 expenditure v allowance'!J575</f>
        <v>0</v>
      </c>
      <c r="K170" s="59">
        <f>'Ch5 expenditure v allowance'!K575</f>
        <v>0</v>
      </c>
      <c r="L170" s="59">
        <f>'Ch5 expenditure v allowance'!L575</f>
        <v>0</v>
      </c>
      <c r="N170" s="60">
        <f>'Ch5 expenditure v allowance'!N575</f>
        <v>0</v>
      </c>
      <c r="O170" s="60">
        <f>'Ch5 expenditure v allowance'!O575</f>
        <v>0</v>
      </c>
      <c r="P170" s="60">
        <f>'Ch5 expenditure v allowance'!P575</f>
        <v>0</v>
      </c>
      <c r="Q170" s="60">
        <f>'Ch5 expenditure v allowance'!Q575</f>
        <v>0</v>
      </c>
      <c r="R170" s="60">
        <f>'Ch5 expenditure v allowance'!R575</f>
        <v>0</v>
      </c>
      <c r="S170" s="60">
        <f>'Ch5 expenditure v allowance'!S575</f>
        <v>0</v>
      </c>
      <c r="T170" s="60">
        <f>'Ch5 expenditure v allowance'!T575</f>
        <v>0</v>
      </c>
      <c r="U170" s="60">
        <f>'Ch5 expenditure v allowance'!U575</f>
        <v>0</v>
      </c>
      <c r="W170" s="51">
        <f>'Ch5 expenditure v allowance'!W575</f>
        <v>0</v>
      </c>
      <c r="X170" s="74">
        <f>'Ch5 expenditure v allowance'!X575</f>
        <v>0</v>
      </c>
      <c r="Y170" s="74">
        <f>'Ch5 expenditure v allowance'!Y575</f>
        <v>0</v>
      </c>
      <c r="Z170" s="74">
        <f>'Ch5 expenditure v allowance'!Z575</f>
        <v>0</v>
      </c>
      <c r="AA170" s="74">
        <f>'Ch5 expenditure v allowance'!AA575</f>
        <v>0</v>
      </c>
      <c r="AB170" s="74">
        <f>'Ch5 expenditure v allowance'!AB575</f>
        <v>0</v>
      </c>
      <c r="AC170" s="74">
        <f>'Ch5 expenditure v allowance'!AC575</f>
        <v>0</v>
      </c>
      <c r="AD170" s="74">
        <f>'Ch5 expenditure v allowance'!AD575</f>
        <v>0</v>
      </c>
      <c r="AF170" s="60">
        <f t="shared" ref="AF170:AF184" si="26">N170</f>
        <v>0</v>
      </c>
      <c r="AG170" s="51">
        <f t="shared" ref="AG170:AG184" si="27">W170</f>
        <v>0</v>
      </c>
      <c r="AH170" s="65" t="str">
        <f t="shared" ref="AH170:AH184" si="28">IF(AG170&gt;0,AG170-AF170,"")</f>
        <v/>
      </c>
      <c r="AI170" s="66" t="str">
        <f t="shared" ref="AI170:AI184" si="29">IF(AG170&gt;0,AH170/AF170,"")</f>
        <v/>
      </c>
    </row>
    <row r="171" spans="2:35">
      <c r="B171" s="387"/>
      <c r="D171" s="6" t="s">
        <v>76</v>
      </c>
      <c r="E171" s="59">
        <f>'Ch5 expenditure v allowance'!E576</f>
        <v>1.0327905881927133</v>
      </c>
      <c r="F171" s="59">
        <f>'Ch5 expenditure v allowance'!F576</f>
        <v>0</v>
      </c>
      <c r="G171" s="59">
        <f>'Ch5 expenditure v allowance'!G576</f>
        <v>0.53601491765884313</v>
      </c>
      <c r="H171" s="59">
        <f>'Ch5 expenditure v allowance'!H576</f>
        <v>0</v>
      </c>
      <c r="I171" s="59">
        <f>'Ch5 expenditure v allowance'!I576</f>
        <v>0</v>
      </c>
      <c r="J171" s="59">
        <f>'Ch5 expenditure v allowance'!J576</f>
        <v>0</v>
      </c>
      <c r="K171" s="59">
        <f>'Ch5 expenditure v allowance'!K576</f>
        <v>0</v>
      </c>
      <c r="L171" s="59">
        <f>'Ch5 expenditure v allowance'!L576</f>
        <v>0</v>
      </c>
      <c r="N171" s="60">
        <f>'Ch5 expenditure v allowance'!N576</f>
        <v>1.0116122676210642</v>
      </c>
      <c r="O171" s="60">
        <f>'Ch5 expenditure v allowance'!O576</f>
        <v>0</v>
      </c>
      <c r="P171" s="60">
        <f>'Ch5 expenditure v allowance'!P576</f>
        <v>0.51719495870717602</v>
      </c>
      <c r="Q171" s="60">
        <f>'Ch5 expenditure v allowance'!Q576</f>
        <v>0</v>
      </c>
      <c r="R171" s="60">
        <f>'Ch5 expenditure v allowance'!R576</f>
        <v>0</v>
      </c>
      <c r="S171" s="60">
        <f>'Ch5 expenditure v allowance'!S576</f>
        <v>0</v>
      </c>
      <c r="T171" s="60">
        <f>'Ch5 expenditure v allowance'!T576</f>
        <v>0</v>
      </c>
      <c r="U171" s="60">
        <f>'Ch5 expenditure v allowance'!U576</f>
        <v>0</v>
      </c>
      <c r="W171" s="51">
        <f>'Ch5 expenditure v allowance'!W576</f>
        <v>0</v>
      </c>
      <c r="X171" s="74">
        <f>'Ch5 expenditure v allowance'!X576</f>
        <v>0</v>
      </c>
      <c r="Y171" s="74">
        <f>'Ch5 expenditure v allowance'!Y576</f>
        <v>0</v>
      </c>
      <c r="Z171" s="74">
        <f>'Ch5 expenditure v allowance'!Z576</f>
        <v>0</v>
      </c>
      <c r="AA171" s="74">
        <f>'Ch5 expenditure v allowance'!AA576</f>
        <v>0</v>
      </c>
      <c r="AB171" s="74">
        <f>'Ch5 expenditure v allowance'!AB576</f>
        <v>0</v>
      </c>
      <c r="AC171" s="74">
        <f>'Ch5 expenditure v allowance'!AC576</f>
        <v>0</v>
      </c>
      <c r="AD171" s="74">
        <f>'Ch5 expenditure v allowance'!AD576</f>
        <v>0</v>
      </c>
      <c r="AF171" s="60">
        <f t="shared" si="26"/>
        <v>1.0116122676210642</v>
      </c>
      <c r="AG171" s="51">
        <f t="shared" si="27"/>
        <v>0</v>
      </c>
      <c r="AH171" s="65" t="str">
        <f t="shared" si="28"/>
        <v/>
      </c>
      <c r="AI171" s="66" t="str">
        <f t="shared" si="29"/>
        <v/>
      </c>
    </row>
    <row r="172" spans="2:35">
      <c r="B172" s="387"/>
      <c r="D172" s="6" t="s">
        <v>35</v>
      </c>
      <c r="E172" s="59">
        <f>'Ch5 expenditure v allowance'!E577</f>
        <v>0</v>
      </c>
      <c r="F172" s="59">
        <f>'Ch5 expenditure v allowance'!F577</f>
        <v>0</v>
      </c>
      <c r="G172" s="59">
        <f>'Ch5 expenditure v allowance'!G577</f>
        <v>0</v>
      </c>
      <c r="H172" s="59">
        <f>'Ch5 expenditure v allowance'!H577</f>
        <v>0</v>
      </c>
      <c r="I172" s="59">
        <f>'Ch5 expenditure v allowance'!I577</f>
        <v>0</v>
      </c>
      <c r="J172" s="59">
        <f>'Ch5 expenditure v allowance'!J577</f>
        <v>0</v>
      </c>
      <c r="K172" s="59">
        <f>'Ch5 expenditure v allowance'!K577</f>
        <v>0</v>
      </c>
      <c r="L172" s="59">
        <f>'Ch5 expenditure v allowance'!L577</f>
        <v>0</v>
      </c>
      <c r="N172" s="60">
        <f>'Ch5 expenditure v allowance'!N577</f>
        <v>0</v>
      </c>
      <c r="O172" s="60">
        <f>'Ch5 expenditure v allowance'!O577</f>
        <v>0</v>
      </c>
      <c r="P172" s="60">
        <f>'Ch5 expenditure v allowance'!P577</f>
        <v>0</v>
      </c>
      <c r="Q172" s="60">
        <f>'Ch5 expenditure v allowance'!Q577</f>
        <v>0</v>
      </c>
      <c r="R172" s="60">
        <f>'Ch5 expenditure v allowance'!R577</f>
        <v>0</v>
      </c>
      <c r="S172" s="60">
        <f>'Ch5 expenditure v allowance'!S577</f>
        <v>0</v>
      </c>
      <c r="T172" s="60">
        <f>'Ch5 expenditure v allowance'!T577</f>
        <v>0</v>
      </c>
      <c r="U172" s="60">
        <f>'Ch5 expenditure v allowance'!U577</f>
        <v>0</v>
      </c>
      <c r="W172" s="51">
        <f>'Ch5 expenditure v allowance'!W577</f>
        <v>0</v>
      </c>
      <c r="X172" s="74">
        <f>'Ch5 expenditure v allowance'!X577</f>
        <v>0</v>
      </c>
      <c r="Y172" s="74">
        <f>'Ch5 expenditure v allowance'!Y577</f>
        <v>0</v>
      </c>
      <c r="Z172" s="74">
        <f>'Ch5 expenditure v allowance'!Z577</f>
        <v>0</v>
      </c>
      <c r="AA172" s="74">
        <f>'Ch5 expenditure v allowance'!AA577</f>
        <v>0</v>
      </c>
      <c r="AB172" s="74">
        <f>'Ch5 expenditure v allowance'!AB577</f>
        <v>0</v>
      </c>
      <c r="AC172" s="74">
        <f>'Ch5 expenditure v allowance'!AC577</f>
        <v>0</v>
      </c>
      <c r="AD172" s="74">
        <f>'Ch5 expenditure v allowance'!AD577</f>
        <v>0</v>
      </c>
      <c r="AF172" s="60">
        <f t="shared" si="26"/>
        <v>0</v>
      </c>
      <c r="AG172" s="51">
        <f t="shared" si="27"/>
        <v>0</v>
      </c>
      <c r="AH172" s="65" t="str">
        <f t="shared" si="28"/>
        <v/>
      </c>
      <c r="AI172" s="66" t="str">
        <f t="shared" si="29"/>
        <v/>
      </c>
    </row>
    <row r="173" spans="2:35">
      <c r="B173" s="387"/>
      <c r="D173" s="6" t="s">
        <v>36</v>
      </c>
      <c r="E173" s="59">
        <f>'Ch5 expenditure v allowance'!E578</f>
        <v>0</v>
      </c>
      <c r="F173" s="59">
        <f>'Ch5 expenditure v allowance'!F578</f>
        <v>0</v>
      </c>
      <c r="G173" s="59">
        <f>'Ch5 expenditure v allowance'!G578</f>
        <v>0</v>
      </c>
      <c r="H173" s="59">
        <f>'Ch5 expenditure v allowance'!H578</f>
        <v>0</v>
      </c>
      <c r="I173" s="59">
        <f>'Ch5 expenditure v allowance'!I578</f>
        <v>0</v>
      </c>
      <c r="J173" s="59">
        <f>'Ch5 expenditure v allowance'!J578</f>
        <v>0</v>
      </c>
      <c r="K173" s="59">
        <f>'Ch5 expenditure v allowance'!K578</f>
        <v>0</v>
      </c>
      <c r="L173" s="59">
        <f>'Ch5 expenditure v allowance'!L578</f>
        <v>0</v>
      </c>
      <c r="N173" s="60">
        <f>'Ch5 expenditure v allowance'!N578</f>
        <v>0</v>
      </c>
      <c r="O173" s="60">
        <f>'Ch5 expenditure v allowance'!O578</f>
        <v>0</v>
      </c>
      <c r="P173" s="60">
        <f>'Ch5 expenditure v allowance'!P578</f>
        <v>0</v>
      </c>
      <c r="Q173" s="60">
        <f>'Ch5 expenditure v allowance'!Q578</f>
        <v>0</v>
      </c>
      <c r="R173" s="60">
        <f>'Ch5 expenditure v allowance'!R578</f>
        <v>0</v>
      </c>
      <c r="S173" s="60">
        <f>'Ch5 expenditure v allowance'!S578</f>
        <v>0</v>
      </c>
      <c r="T173" s="60">
        <f>'Ch5 expenditure v allowance'!T578</f>
        <v>0</v>
      </c>
      <c r="U173" s="60">
        <f>'Ch5 expenditure v allowance'!U578</f>
        <v>0</v>
      </c>
      <c r="W173" s="51">
        <f>'Ch5 expenditure v allowance'!W578</f>
        <v>0</v>
      </c>
      <c r="X173" s="74">
        <f>'Ch5 expenditure v allowance'!X578</f>
        <v>0</v>
      </c>
      <c r="Y173" s="74">
        <f>'Ch5 expenditure v allowance'!Y578</f>
        <v>0</v>
      </c>
      <c r="Z173" s="74">
        <f>'Ch5 expenditure v allowance'!Z578</f>
        <v>0</v>
      </c>
      <c r="AA173" s="74">
        <f>'Ch5 expenditure v allowance'!AA578</f>
        <v>0</v>
      </c>
      <c r="AB173" s="74">
        <f>'Ch5 expenditure v allowance'!AB578</f>
        <v>0</v>
      </c>
      <c r="AC173" s="74">
        <f>'Ch5 expenditure v allowance'!AC578</f>
        <v>0</v>
      </c>
      <c r="AD173" s="74">
        <f>'Ch5 expenditure v allowance'!AD578</f>
        <v>0</v>
      </c>
      <c r="AF173" s="60">
        <f t="shared" si="26"/>
        <v>0</v>
      </c>
      <c r="AG173" s="51">
        <f t="shared" si="27"/>
        <v>0</v>
      </c>
      <c r="AH173" s="65" t="str">
        <f t="shared" si="28"/>
        <v/>
      </c>
      <c r="AI173" s="66" t="str">
        <f t="shared" si="29"/>
        <v/>
      </c>
    </row>
    <row r="174" spans="2:35">
      <c r="B174" s="387"/>
      <c r="D174" s="6" t="s">
        <v>37</v>
      </c>
      <c r="E174" s="59">
        <f>'Ch5 expenditure v allowance'!E579</f>
        <v>0</v>
      </c>
      <c r="F174" s="59">
        <f>'Ch5 expenditure v allowance'!F579</f>
        <v>0</v>
      </c>
      <c r="G174" s="59">
        <f>'Ch5 expenditure v allowance'!G579</f>
        <v>0</v>
      </c>
      <c r="H174" s="59">
        <f>'Ch5 expenditure v allowance'!H579</f>
        <v>0</v>
      </c>
      <c r="I174" s="59">
        <f>'Ch5 expenditure v allowance'!I579</f>
        <v>0</v>
      </c>
      <c r="J174" s="59">
        <f>'Ch5 expenditure v allowance'!J579</f>
        <v>0</v>
      </c>
      <c r="K174" s="59">
        <f>'Ch5 expenditure v allowance'!K579</f>
        <v>0</v>
      </c>
      <c r="L174" s="59">
        <f>'Ch5 expenditure v allowance'!L579</f>
        <v>0</v>
      </c>
      <c r="N174" s="60">
        <f>'Ch5 expenditure v allowance'!N579</f>
        <v>0</v>
      </c>
      <c r="O174" s="60">
        <f>'Ch5 expenditure v allowance'!O579</f>
        <v>0</v>
      </c>
      <c r="P174" s="60">
        <f>'Ch5 expenditure v allowance'!P579</f>
        <v>0</v>
      </c>
      <c r="Q174" s="60">
        <f>'Ch5 expenditure v allowance'!Q579</f>
        <v>0</v>
      </c>
      <c r="R174" s="60">
        <f>'Ch5 expenditure v allowance'!R579</f>
        <v>0</v>
      </c>
      <c r="S174" s="60">
        <f>'Ch5 expenditure v allowance'!S579</f>
        <v>0</v>
      </c>
      <c r="T174" s="60">
        <f>'Ch5 expenditure v allowance'!T579</f>
        <v>0</v>
      </c>
      <c r="U174" s="60">
        <f>'Ch5 expenditure v allowance'!U579</f>
        <v>0</v>
      </c>
      <c r="W174" s="51">
        <f>'Ch5 expenditure v allowance'!W579</f>
        <v>0</v>
      </c>
      <c r="X174" s="74">
        <f>'Ch5 expenditure v allowance'!X579</f>
        <v>0</v>
      </c>
      <c r="Y174" s="74">
        <f>'Ch5 expenditure v allowance'!Y579</f>
        <v>0</v>
      </c>
      <c r="Z174" s="74">
        <f>'Ch5 expenditure v allowance'!Z579</f>
        <v>0</v>
      </c>
      <c r="AA174" s="74">
        <f>'Ch5 expenditure v allowance'!AA579</f>
        <v>0</v>
      </c>
      <c r="AB174" s="74">
        <f>'Ch5 expenditure v allowance'!AB579</f>
        <v>0</v>
      </c>
      <c r="AC174" s="74">
        <f>'Ch5 expenditure v allowance'!AC579</f>
        <v>0</v>
      </c>
      <c r="AD174" s="74">
        <f>'Ch5 expenditure v allowance'!AD579</f>
        <v>0</v>
      </c>
      <c r="AF174" s="60">
        <f t="shared" si="26"/>
        <v>0</v>
      </c>
      <c r="AG174" s="51">
        <f t="shared" si="27"/>
        <v>0</v>
      </c>
      <c r="AH174" s="65" t="str">
        <f t="shared" si="28"/>
        <v/>
      </c>
      <c r="AI174" s="66" t="str">
        <f t="shared" si="29"/>
        <v/>
      </c>
    </row>
    <row r="175" spans="2:35">
      <c r="B175" s="387"/>
      <c r="D175" s="6" t="s">
        <v>38</v>
      </c>
      <c r="E175" s="59">
        <f>'Ch5 expenditure v allowance'!E580</f>
        <v>0</v>
      </c>
      <c r="F175" s="59">
        <f>'Ch5 expenditure v allowance'!F580</f>
        <v>0</v>
      </c>
      <c r="G175" s="59">
        <f>'Ch5 expenditure v allowance'!G580</f>
        <v>0</v>
      </c>
      <c r="H175" s="59">
        <f>'Ch5 expenditure v allowance'!H580</f>
        <v>0</v>
      </c>
      <c r="I175" s="59">
        <f>'Ch5 expenditure v allowance'!I580</f>
        <v>0</v>
      </c>
      <c r="J175" s="59">
        <f>'Ch5 expenditure v allowance'!J580</f>
        <v>0</v>
      </c>
      <c r="K175" s="59">
        <f>'Ch5 expenditure v allowance'!K580</f>
        <v>0</v>
      </c>
      <c r="L175" s="59">
        <f>'Ch5 expenditure v allowance'!L580</f>
        <v>0</v>
      </c>
      <c r="N175" s="60">
        <f>'Ch5 expenditure v allowance'!N580</f>
        <v>0</v>
      </c>
      <c r="O175" s="60">
        <f>'Ch5 expenditure v allowance'!O580</f>
        <v>0</v>
      </c>
      <c r="P175" s="60">
        <f>'Ch5 expenditure v allowance'!P580</f>
        <v>0</v>
      </c>
      <c r="Q175" s="60">
        <f>'Ch5 expenditure v allowance'!Q580</f>
        <v>0</v>
      </c>
      <c r="R175" s="60">
        <f>'Ch5 expenditure v allowance'!R580</f>
        <v>0</v>
      </c>
      <c r="S175" s="60">
        <f>'Ch5 expenditure v allowance'!S580</f>
        <v>0</v>
      </c>
      <c r="T175" s="60">
        <f>'Ch5 expenditure v allowance'!T580</f>
        <v>0</v>
      </c>
      <c r="U175" s="60">
        <f>'Ch5 expenditure v allowance'!U580</f>
        <v>0</v>
      </c>
      <c r="W175" s="51">
        <f>'Ch5 expenditure v allowance'!W580</f>
        <v>0</v>
      </c>
      <c r="X175" s="74">
        <f>'Ch5 expenditure v allowance'!X580</f>
        <v>0</v>
      </c>
      <c r="Y175" s="74">
        <f>'Ch5 expenditure v allowance'!Y580</f>
        <v>0</v>
      </c>
      <c r="Z175" s="74">
        <f>'Ch5 expenditure v allowance'!Z580</f>
        <v>0</v>
      </c>
      <c r="AA175" s="74">
        <f>'Ch5 expenditure v allowance'!AA580</f>
        <v>0</v>
      </c>
      <c r="AB175" s="74">
        <f>'Ch5 expenditure v allowance'!AB580</f>
        <v>0</v>
      </c>
      <c r="AC175" s="74">
        <f>'Ch5 expenditure v allowance'!AC580</f>
        <v>0</v>
      </c>
      <c r="AD175" s="74">
        <f>'Ch5 expenditure v allowance'!AD580</f>
        <v>0</v>
      </c>
      <c r="AF175" s="60">
        <f t="shared" si="26"/>
        <v>0</v>
      </c>
      <c r="AG175" s="51">
        <f t="shared" si="27"/>
        <v>0</v>
      </c>
      <c r="AH175" s="65" t="str">
        <f t="shared" si="28"/>
        <v/>
      </c>
      <c r="AI175" s="66" t="str">
        <f t="shared" si="29"/>
        <v/>
      </c>
    </row>
    <row r="176" spans="2:35">
      <c r="B176" s="387"/>
      <c r="D176" s="6" t="s">
        <v>39</v>
      </c>
      <c r="E176" s="59">
        <f>'Ch5 expenditure v allowance'!E581</f>
        <v>0</v>
      </c>
      <c r="F176" s="59">
        <f>'Ch5 expenditure v allowance'!F581</f>
        <v>0.59216789219257149</v>
      </c>
      <c r="G176" s="59">
        <f>'Ch5 expenditure v allowance'!G581</f>
        <v>0</v>
      </c>
      <c r="H176" s="59">
        <f>'Ch5 expenditure v allowance'!H581</f>
        <v>0</v>
      </c>
      <c r="I176" s="59">
        <f>'Ch5 expenditure v allowance'!I581</f>
        <v>0</v>
      </c>
      <c r="J176" s="59">
        <f>'Ch5 expenditure v allowance'!J581</f>
        <v>0</v>
      </c>
      <c r="K176" s="59">
        <f>'Ch5 expenditure v allowance'!K581</f>
        <v>0</v>
      </c>
      <c r="L176" s="59">
        <f>'Ch5 expenditure v allowance'!L581</f>
        <v>0</v>
      </c>
      <c r="N176" s="60">
        <f>'Ch5 expenditure v allowance'!N581</f>
        <v>0</v>
      </c>
      <c r="O176" s="60">
        <f>'Ch5 expenditure v allowance'!O581</f>
        <v>0.57289930144321932</v>
      </c>
      <c r="P176" s="60">
        <f>'Ch5 expenditure v allowance'!P581</f>
        <v>0</v>
      </c>
      <c r="Q176" s="60">
        <f>'Ch5 expenditure v allowance'!Q581</f>
        <v>0</v>
      </c>
      <c r="R176" s="60">
        <f>'Ch5 expenditure v allowance'!R581</f>
        <v>0</v>
      </c>
      <c r="S176" s="60">
        <f>'Ch5 expenditure v allowance'!S581</f>
        <v>0</v>
      </c>
      <c r="T176" s="60">
        <f>'Ch5 expenditure v allowance'!T581</f>
        <v>0</v>
      </c>
      <c r="U176" s="60">
        <f>'Ch5 expenditure v allowance'!U581</f>
        <v>0</v>
      </c>
      <c r="W176" s="51">
        <f>'Ch5 expenditure v allowance'!W581</f>
        <v>5.9616866350344154E-2</v>
      </c>
      <c r="X176" s="74">
        <f>'Ch5 expenditure v allowance'!X581</f>
        <v>0</v>
      </c>
      <c r="Y176" s="74">
        <f>'Ch5 expenditure v allowance'!Y581</f>
        <v>0</v>
      </c>
      <c r="Z176" s="74">
        <f>'Ch5 expenditure v allowance'!Z581</f>
        <v>0</v>
      </c>
      <c r="AA176" s="74">
        <f>'Ch5 expenditure v allowance'!AA581</f>
        <v>0</v>
      </c>
      <c r="AB176" s="74">
        <f>'Ch5 expenditure v allowance'!AB581</f>
        <v>0</v>
      </c>
      <c r="AC176" s="74">
        <f>'Ch5 expenditure v allowance'!AC581</f>
        <v>0</v>
      </c>
      <c r="AD176" s="74">
        <f>'Ch5 expenditure v allowance'!AD581</f>
        <v>0</v>
      </c>
      <c r="AF176" s="60">
        <f t="shared" si="26"/>
        <v>0</v>
      </c>
      <c r="AG176" s="51">
        <f t="shared" si="27"/>
        <v>5.9616866350344154E-2</v>
      </c>
      <c r="AH176" s="65">
        <f t="shared" si="28"/>
        <v>5.9616866350344154E-2</v>
      </c>
      <c r="AI176" s="66" t="e">
        <f t="shared" si="29"/>
        <v>#DIV/0!</v>
      </c>
    </row>
    <row r="177" spans="2:35">
      <c r="B177" s="387"/>
      <c r="D177" s="6" t="s">
        <v>40</v>
      </c>
      <c r="E177" s="59">
        <f>'Ch5 expenditure v allowance'!E582</f>
        <v>0.58673424886531722</v>
      </c>
      <c r="F177" s="59">
        <f>'Ch5 expenditure v allowance'!F582</f>
        <v>0.59216789219257149</v>
      </c>
      <c r="G177" s="59">
        <f>'Ch5 expenditure v allowance'!G582</f>
        <v>0</v>
      </c>
      <c r="H177" s="59">
        <f>'Ch5 expenditure v allowance'!H582</f>
        <v>0</v>
      </c>
      <c r="I177" s="59">
        <f>'Ch5 expenditure v allowance'!I582</f>
        <v>0</v>
      </c>
      <c r="J177" s="59">
        <f>'Ch5 expenditure v allowance'!J582</f>
        <v>0</v>
      </c>
      <c r="K177" s="59">
        <f>'Ch5 expenditure v allowance'!K582</f>
        <v>0</v>
      </c>
      <c r="L177" s="59">
        <f>'Ch5 expenditure v allowance'!L582</f>
        <v>0</v>
      </c>
      <c r="N177" s="60">
        <f>'Ch5 expenditure v allowance'!N582</f>
        <v>0.57553702910603255</v>
      </c>
      <c r="O177" s="60">
        <f>'Ch5 expenditure v allowance'!O582</f>
        <v>0.57689543993784609</v>
      </c>
      <c r="P177" s="60">
        <f>'Ch5 expenditure v allowance'!P582</f>
        <v>0</v>
      </c>
      <c r="Q177" s="60">
        <f>'Ch5 expenditure v allowance'!Q582</f>
        <v>0</v>
      </c>
      <c r="R177" s="60">
        <f>'Ch5 expenditure v allowance'!R582</f>
        <v>0</v>
      </c>
      <c r="S177" s="60">
        <f>'Ch5 expenditure v allowance'!S582</f>
        <v>0</v>
      </c>
      <c r="T177" s="60">
        <f>'Ch5 expenditure v allowance'!T582</f>
        <v>0</v>
      </c>
      <c r="U177" s="60">
        <f>'Ch5 expenditure v allowance'!U582</f>
        <v>0</v>
      </c>
      <c r="W177" s="51">
        <f>'Ch5 expenditure v allowance'!W582</f>
        <v>0</v>
      </c>
      <c r="X177" s="74">
        <f>'Ch5 expenditure v allowance'!X582</f>
        <v>0</v>
      </c>
      <c r="Y177" s="74">
        <f>'Ch5 expenditure v allowance'!Y582</f>
        <v>0</v>
      </c>
      <c r="Z177" s="74">
        <f>'Ch5 expenditure v allowance'!Z582</f>
        <v>0</v>
      </c>
      <c r="AA177" s="74">
        <f>'Ch5 expenditure v allowance'!AA582</f>
        <v>0</v>
      </c>
      <c r="AB177" s="74">
        <f>'Ch5 expenditure v allowance'!AB582</f>
        <v>0</v>
      </c>
      <c r="AC177" s="74">
        <f>'Ch5 expenditure v allowance'!AC582</f>
        <v>0</v>
      </c>
      <c r="AD177" s="74">
        <f>'Ch5 expenditure v allowance'!AD582</f>
        <v>0</v>
      </c>
      <c r="AF177" s="60">
        <f t="shared" si="26"/>
        <v>0.57553702910603255</v>
      </c>
      <c r="AG177" s="51">
        <f t="shared" si="27"/>
        <v>0</v>
      </c>
      <c r="AH177" s="65" t="str">
        <f t="shared" si="28"/>
        <v/>
      </c>
      <c r="AI177" s="66" t="str">
        <f t="shared" si="29"/>
        <v/>
      </c>
    </row>
    <row r="178" spans="2:35">
      <c r="B178" s="387"/>
      <c r="D178" s="6" t="s">
        <v>41</v>
      </c>
      <c r="E178" s="59">
        <f>'Ch5 expenditure v allowance'!E583</f>
        <v>5.3339477169574281E-2</v>
      </c>
      <c r="F178" s="59">
        <f>'Ch5 expenditure v allowance'!F583</f>
        <v>0.53833444744779224</v>
      </c>
      <c r="G178" s="59">
        <f>'Ch5 expenditure v allowance'!G583</f>
        <v>0.73350638697059189</v>
      </c>
      <c r="H178" s="59">
        <f>'Ch5 expenditure v allowance'!H583</f>
        <v>0.74034858117393554</v>
      </c>
      <c r="I178" s="59">
        <f>'Ch5 expenditure v allowance'!I583</f>
        <v>0</v>
      </c>
      <c r="J178" s="59">
        <f>'Ch5 expenditure v allowance'!J583</f>
        <v>0</v>
      </c>
      <c r="K178" s="59">
        <f>'Ch5 expenditure v allowance'!K583</f>
        <v>0</v>
      </c>
      <c r="L178" s="59">
        <f>'Ch5 expenditure v allowance'!L583</f>
        <v>0</v>
      </c>
      <c r="N178" s="60">
        <f>'Ch5 expenditure v allowance'!N583</f>
        <v>5.0967753079735098E-2</v>
      </c>
      <c r="O178" s="60">
        <f>'Ch5 expenditure v allowance'!O583</f>
        <v>0.51091244973536332</v>
      </c>
      <c r="P178" s="60">
        <f>'Ch5 expenditure v allowance'!P583</f>
        <v>0.69142052787175867</v>
      </c>
      <c r="Q178" s="60">
        <f>'Ch5 expenditure v allowance'!Q583</f>
        <v>0.69313107642259442</v>
      </c>
      <c r="R178" s="60">
        <f>'Ch5 expenditure v allowance'!R583</f>
        <v>0</v>
      </c>
      <c r="S178" s="60">
        <f>'Ch5 expenditure v allowance'!S583</f>
        <v>0</v>
      </c>
      <c r="T178" s="60">
        <f>'Ch5 expenditure v allowance'!T583</f>
        <v>0</v>
      </c>
      <c r="U178" s="60">
        <f>'Ch5 expenditure v allowance'!U583</f>
        <v>0</v>
      </c>
      <c r="W178" s="51">
        <f>'Ch5 expenditure v allowance'!W583</f>
        <v>0.13021715887365112</v>
      </c>
      <c r="X178" s="74">
        <f>'Ch5 expenditure v allowance'!X583</f>
        <v>0</v>
      </c>
      <c r="Y178" s="74">
        <f>'Ch5 expenditure v allowance'!Y583</f>
        <v>0</v>
      </c>
      <c r="Z178" s="74">
        <f>'Ch5 expenditure v allowance'!Z583</f>
        <v>0</v>
      </c>
      <c r="AA178" s="74">
        <f>'Ch5 expenditure v allowance'!AA583</f>
        <v>0</v>
      </c>
      <c r="AB178" s="74">
        <f>'Ch5 expenditure v allowance'!AB583</f>
        <v>0</v>
      </c>
      <c r="AC178" s="74">
        <f>'Ch5 expenditure v allowance'!AC583</f>
        <v>0</v>
      </c>
      <c r="AD178" s="74">
        <f>'Ch5 expenditure v allowance'!AD583</f>
        <v>0</v>
      </c>
      <c r="AF178" s="60">
        <f t="shared" si="26"/>
        <v>5.0967753079735098E-2</v>
      </c>
      <c r="AG178" s="51">
        <f t="shared" si="27"/>
        <v>0.13021715887365112</v>
      </c>
      <c r="AH178" s="65">
        <f t="shared" si="28"/>
        <v>7.9249405793916025E-2</v>
      </c>
      <c r="AI178" s="66">
        <f t="shared" si="29"/>
        <v>1.5548930648352592</v>
      </c>
    </row>
    <row r="179" spans="2:35">
      <c r="B179" s="387"/>
      <c r="D179" s="6" t="s">
        <v>42</v>
      </c>
      <c r="E179" s="59">
        <f>'Ch5 expenditure v allowance'!E584</f>
        <v>0</v>
      </c>
      <c r="F179" s="59">
        <f>'Ch5 expenditure v allowance'!F584</f>
        <v>0</v>
      </c>
      <c r="G179" s="59">
        <f>'Ch5 expenditure v allowance'!G584</f>
        <v>0</v>
      </c>
      <c r="H179" s="59">
        <f>'Ch5 expenditure v allowance'!H584</f>
        <v>0</v>
      </c>
      <c r="I179" s="59">
        <f>'Ch5 expenditure v allowance'!I584</f>
        <v>0</v>
      </c>
      <c r="J179" s="59">
        <f>'Ch5 expenditure v allowance'!J584</f>
        <v>0</v>
      </c>
      <c r="K179" s="59">
        <f>'Ch5 expenditure v allowance'!K584</f>
        <v>0</v>
      </c>
      <c r="L179" s="59">
        <f>'Ch5 expenditure v allowance'!L584</f>
        <v>0</v>
      </c>
      <c r="N179" s="60">
        <f>'Ch5 expenditure v allowance'!N584</f>
        <v>0</v>
      </c>
      <c r="O179" s="60">
        <f>'Ch5 expenditure v allowance'!O584</f>
        <v>0</v>
      </c>
      <c r="P179" s="60">
        <f>'Ch5 expenditure v allowance'!P584</f>
        <v>0</v>
      </c>
      <c r="Q179" s="60">
        <f>'Ch5 expenditure v allowance'!Q584</f>
        <v>0</v>
      </c>
      <c r="R179" s="60">
        <f>'Ch5 expenditure v allowance'!R584</f>
        <v>0</v>
      </c>
      <c r="S179" s="60">
        <f>'Ch5 expenditure v allowance'!S584</f>
        <v>0</v>
      </c>
      <c r="T179" s="60">
        <f>'Ch5 expenditure v allowance'!T584</f>
        <v>0</v>
      </c>
      <c r="U179" s="60">
        <f>'Ch5 expenditure v allowance'!U584</f>
        <v>0</v>
      </c>
      <c r="W179" s="51">
        <f>'Ch5 expenditure v allowance'!W584</f>
        <v>0</v>
      </c>
      <c r="X179" s="74">
        <f>'Ch5 expenditure v allowance'!X584</f>
        <v>0</v>
      </c>
      <c r="Y179" s="74">
        <f>'Ch5 expenditure v allowance'!Y584</f>
        <v>0</v>
      </c>
      <c r="Z179" s="74">
        <f>'Ch5 expenditure v allowance'!Z584</f>
        <v>0</v>
      </c>
      <c r="AA179" s="74">
        <f>'Ch5 expenditure v allowance'!AA584</f>
        <v>0</v>
      </c>
      <c r="AB179" s="74">
        <f>'Ch5 expenditure v allowance'!AB584</f>
        <v>0</v>
      </c>
      <c r="AC179" s="74">
        <f>'Ch5 expenditure v allowance'!AC584</f>
        <v>0</v>
      </c>
      <c r="AD179" s="74">
        <f>'Ch5 expenditure v allowance'!AD584</f>
        <v>0</v>
      </c>
      <c r="AF179" s="60">
        <f t="shared" si="26"/>
        <v>0</v>
      </c>
      <c r="AG179" s="51">
        <f t="shared" si="27"/>
        <v>0</v>
      </c>
      <c r="AH179" s="65" t="str">
        <f t="shared" si="28"/>
        <v/>
      </c>
      <c r="AI179" s="66" t="str">
        <f t="shared" si="29"/>
        <v/>
      </c>
    </row>
    <row r="180" spans="2:35">
      <c r="B180" s="387"/>
      <c r="D180" s="6" t="s">
        <v>43</v>
      </c>
      <c r="E180" s="59">
        <f>'Ch5 expenditure v allowance'!E585</f>
        <v>0.26649392003954792</v>
      </c>
      <c r="F180" s="59">
        <f>'Ch5 expenditure v allowance'!F585</f>
        <v>0.26749368533878642</v>
      </c>
      <c r="G180" s="59">
        <f>'Ch5 expenditure v allowance'!G585</f>
        <v>0.26837186525172535</v>
      </c>
      <c r="H180" s="59">
        <f>'Ch5 expenditure v allowance'!H585</f>
        <v>0.26859369273151856</v>
      </c>
      <c r="I180" s="59">
        <f>'Ch5 expenditure v allowance'!I585</f>
        <v>0.27012611686514926</v>
      </c>
      <c r="J180" s="59">
        <f>'Ch5 expenditure v allowance'!J585</f>
        <v>0.27168179642341</v>
      </c>
      <c r="K180" s="59">
        <f>'Ch5 expenditure v allowance'!K585</f>
        <v>0.27326086224115081</v>
      </c>
      <c r="L180" s="59">
        <f>'Ch5 expenditure v allowance'!L585</f>
        <v>0.27486344837507004</v>
      </c>
      <c r="N180" s="60">
        <f>'Ch5 expenditure v allowance'!N585</f>
        <v>0.2481124417709018</v>
      </c>
      <c r="O180" s="60">
        <f>'Ch5 expenditure v allowance'!O585</f>
        <v>0.24654749347810126</v>
      </c>
      <c r="P180" s="60">
        <f>'Ch5 expenditure v allowance'!P585</f>
        <v>0.24497029773490195</v>
      </c>
      <c r="Q180" s="60">
        <f>'Ch5 expenditure v allowance'!Q585</f>
        <v>0.24324698129063055</v>
      </c>
      <c r="R180" s="60">
        <f>'Ch5 expenditure v allowance'!R585</f>
        <v>0.24186910174296072</v>
      </c>
      <c r="S180" s="60">
        <f>'Ch5 expenditure v allowance'!S585</f>
        <v>0.24051464590725918</v>
      </c>
      <c r="T180" s="60">
        <f>'Ch5 expenditure v allowance'!T585</f>
        <v>0.23918347039368032</v>
      </c>
      <c r="U180" s="60">
        <f>'Ch5 expenditure v allowance'!U585</f>
        <v>0.23787543437882619</v>
      </c>
      <c r="W180" s="51">
        <f>'Ch5 expenditure v allowance'!W585</f>
        <v>0</v>
      </c>
      <c r="X180" s="74">
        <f>'Ch5 expenditure v allowance'!X585</f>
        <v>0</v>
      </c>
      <c r="Y180" s="74">
        <f>'Ch5 expenditure v allowance'!Y585</f>
        <v>0</v>
      </c>
      <c r="Z180" s="74">
        <f>'Ch5 expenditure v allowance'!Z585</f>
        <v>0</v>
      </c>
      <c r="AA180" s="74">
        <f>'Ch5 expenditure v allowance'!AA585</f>
        <v>0</v>
      </c>
      <c r="AB180" s="74">
        <f>'Ch5 expenditure v allowance'!AB585</f>
        <v>0</v>
      </c>
      <c r="AC180" s="74">
        <f>'Ch5 expenditure v allowance'!AC585</f>
        <v>0</v>
      </c>
      <c r="AD180" s="74">
        <f>'Ch5 expenditure v allowance'!AD585</f>
        <v>0</v>
      </c>
      <c r="AF180" s="60">
        <f t="shared" si="26"/>
        <v>0.2481124417709018</v>
      </c>
      <c r="AG180" s="51">
        <f t="shared" si="27"/>
        <v>0</v>
      </c>
      <c r="AH180" s="65" t="str">
        <f t="shared" si="28"/>
        <v/>
      </c>
      <c r="AI180" s="66" t="str">
        <f t="shared" si="29"/>
        <v/>
      </c>
    </row>
    <row r="181" spans="2:35">
      <c r="B181" s="387"/>
      <c r="D181" s="6" t="s">
        <v>44</v>
      </c>
      <c r="E181" s="59">
        <f>'Ch5 expenditure v allowance'!E586</f>
        <v>0</v>
      </c>
      <c r="F181" s="59">
        <f>'Ch5 expenditure v allowance'!F586</f>
        <v>0</v>
      </c>
      <c r="G181" s="59">
        <f>'Ch5 expenditure v allowance'!G586</f>
        <v>0</v>
      </c>
      <c r="H181" s="59">
        <f>'Ch5 expenditure v allowance'!H586</f>
        <v>0</v>
      </c>
      <c r="I181" s="59">
        <f>'Ch5 expenditure v allowance'!I586</f>
        <v>0</v>
      </c>
      <c r="J181" s="59">
        <f>'Ch5 expenditure v allowance'!J586</f>
        <v>0</v>
      </c>
      <c r="K181" s="59">
        <f>'Ch5 expenditure v allowance'!K586</f>
        <v>0</v>
      </c>
      <c r="L181" s="59">
        <f>'Ch5 expenditure v allowance'!L586</f>
        <v>0</v>
      </c>
      <c r="N181" s="60">
        <f>'Ch5 expenditure v allowance'!N586</f>
        <v>0</v>
      </c>
      <c r="O181" s="60">
        <f>'Ch5 expenditure v allowance'!O586</f>
        <v>0</v>
      </c>
      <c r="P181" s="60">
        <f>'Ch5 expenditure v allowance'!P586</f>
        <v>0</v>
      </c>
      <c r="Q181" s="60">
        <f>'Ch5 expenditure v allowance'!Q586</f>
        <v>0</v>
      </c>
      <c r="R181" s="60">
        <f>'Ch5 expenditure v allowance'!R586</f>
        <v>0</v>
      </c>
      <c r="S181" s="60">
        <f>'Ch5 expenditure v allowance'!S586</f>
        <v>0</v>
      </c>
      <c r="T181" s="60">
        <f>'Ch5 expenditure v allowance'!T586</f>
        <v>0</v>
      </c>
      <c r="U181" s="60">
        <f>'Ch5 expenditure v allowance'!U586</f>
        <v>0</v>
      </c>
      <c r="W181" s="51">
        <f>'Ch5 expenditure v allowance'!W586</f>
        <v>0</v>
      </c>
      <c r="X181" s="74">
        <f>'Ch5 expenditure v allowance'!X586</f>
        <v>0</v>
      </c>
      <c r="Y181" s="74">
        <f>'Ch5 expenditure v allowance'!Y586</f>
        <v>0</v>
      </c>
      <c r="Z181" s="74">
        <f>'Ch5 expenditure v allowance'!Z586</f>
        <v>0</v>
      </c>
      <c r="AA181" s="74">
        <f>'Ch5 expenditure v allowance'!AA586</f>
        <v>0</v>
      </c>
      <c r="AB181" s="74">
        <f>'Ch5 expenditure v allowance'!AB586</f>
        <v>0</v>
      </c>
      <c r="AC181" s="74">
        <f>'Ch5 expenditure v allowance'!AC586</f>
        <v>0</v>
      </c>
      <c r="AD181" s="74">
        <f>'Ch5 expenditure v allowance'!AD586</f>
        <v>0</v>
      </c>
      <c r="AF181" s="60">
        <f t="shared" si="26"/>
        <v>0</v>
      </c>
      <c r="AG181" s="51">
        <f t="shared" si="27"/>
        <v>0</v>
      </c>
      <c r="AH181" s="65" t="str">
        <f t="shared" si="28"/>
        <v/>
      </c>
      <c r="AI181" s="66" t="str">
        <f t="shared" si="29"/>
        <v/>
      </c>
    </row>
    <row r="182" spans="2:35">
      <c r="B182" s="387"/>
      <c r="D182" s="6" t="s">
        <v>45</v>
      </c>
      <c r="E182" s="59">
        <f>'Ch5 expenditure v allowance'!E587</f>
        <v>0</v>
      </c>
      <c r="F182" s="59">
        <f>'Ch5 expenditure v allowance'!F587</f>
        <v>0</v>
      </c>
      <c r="G182" s="59">
        <f>'Ch5 expenditure v allowance'!G587</f>
        <v>0</v>
      </c>
      <c r="H182" s="59">
        <f>'Ch5 expenditure v allowance'!H587</f>
        <v>0</v>
      </c>
      <c r="I182" s="59">
        <f>'Ch5 expenditure v allowance'!I587</f>
        <v>0</v>
      </c>
      <c r="J182" s="59">
        <f>'Ch5 expenditure v allowance'!J587</f>
        <v>0</v>
      </c>
      <c r="K182" s="59">
        <f>'Ch5 expenditure v allowance'!K587</f>
        <v>0</v>
      </c>
      <c r="L182" s="59">
        <f>'Ch5 expenditure v allowance'!L587</f>
        <v>0</v>
      </c>
      <c r="N182" s="60">
        <f>'Ch5 expenditure v allowance'!N587</f>
        <v>0</v>
      </c>
      <c r="O182" s="60">
        <f>'Ch5 expenditure v allowance'!O587</f>
        <v>0</v>
      </c>
      <c r="P182" s="60">
        <f>'Ch5 expenditure v allowance'!P587</f>
        <v>0</v>
      </c>
      <c r="Q182" s="60">
        <f>'Ch5 expenditure v allowance'!Q587</f>
        <v>0</v>
      </c>
      <c r="R182" s="60">
        <f>'Ch5 expenditure v allowance'!R587</f>
        <v>0</v>
      </c>
      <c r="S182" s="60">
        <f>'Ch5 expenditure v allowance'!S587</f>
        <v>0</v>
      </c>
      <c r="T182" s="60">
        <f>'Ch5 expenditure v allowance'!T587</f>
        <v>0</v>
      </c>
      <c r="U182" s="60">
        <f>'Ch5 expenditure v allowance'!U587</f>
        <v>0</v>
      </c>
      <c r="W182" s="51">
        <f>'Ch5 expenditure v allowance'!W587</f>
        <v>0</v>
      </c>
      <c r="X182" s="74">
        <f>'Ch5 expenditure v allowance'!X587</f>
        <v>0</v>
      </c>
      <c r="Y182" s="74">
        <f>'Ch5 expenditure v allowance'!Y587</f>
        <v>0</v>
      </c>
      <c r="Z182" s="74">
        <f>'Ch5 expenditure v allowance'!Z587</f>
        <v>0</v>
      </c>
      <c r="AA182" s="74">
        <f>'Ch5 expenditure v allowance'!AA587</f>
        <v>0</v>
      </c>
      <c r="AB182" s="74">
        <f>'Ch5 expenditure v allowance'!AB587</f>
        <v>0</v>
      </c>
      <c r="AC182" s="74">
        <f>'Ch5 expenditure v allowance'!AC587</f>
        <v>0</v>
      </c>
      <c r="AD182" s="74">
        <f>'Ch5 expenditure v allowance'!AD587</f>
        <v>0</v>
      </c>
      <c r="AF182" s="60">
        <f t="shared" si="26"/>
        <v>0</v>
      </c>
      <c r="AG182" s="51">
        <f t="shared" si="27"/>
        <v>0</v>
      </c>
      <c r="AH182" s="65" t="str">
        <f t="shared" si="28"/>
        <v/>
      </c>
      <c r="AI182" s="66" t="str">
        <f t="shared" si="29"/>
        <v/>
      </c>
    </row>
    <row r="183" spans="2:35">
      <c r="B183" s="387"/>
      <c r="D183" s="4" t="s">
        <v>77</v>
      </c>
      <c r="E183" s="207">
        <f>SUM(E169:E182)</f>
        <v>1.9393582342671529</v>
      </c>
      <c r="F183" s="207">
        <f>'Ch5 expenditure v allowance'!F588</f>
        <v>1.9901639171717216</v>
      </c>
      <c r="G183" s="207">
        <f>'Ch5 expenditure v allowance'!G588</f>
        <v>1.5378931698811604</v>
      </c>
      <c r="H183" s="207">
        <f>'Ch5 expenditure v allowance'!H588</f>
        <v>1.0089422739054541</v>
      </c>
      <c r="I183" s="207">
        <f t="shared" ref="I183:L183" si="30">SUM(I169:I182)</f>
        <v>0.27012611686514926</v>
      </c>
      <c r="J183" s="207">
        <f t="shared" si="30"/>
        <v>0.27168179642341</v>
      </c>
      <c r="K183" s="207">
        <f t="shared" si="30"/>
        <v>0.27326086224115081</v>
      </c>
      <c r="L183" s="207">
        <f t="shared" si="30"/>
        <v>0.27486344837507004</v>
      </c>
      <c r="M183" s="1"/>
      <c r="N183" s="198">
        <f t="shared" ref="N183:U183" si="31">SUM(N169:N182)</f>
        <v>1.8862294915777336</v>
      </c>
      <c r="O183" s="198">
        <f t="shared" si="31"/>
        <v>1.9072546845945302</v>
      </c>
      <c r="P183" s="198">
        <f t="shared" si="31"/>
        <v>1.4535857843138367</v>
      </c>
      <c r="Q183" s="198">
        <f t="shared" si="31"/>
        <v>0.93637805771322502</v>
      </c>
      <c r="R183" s="198">
        <f t="shared" si="31"/>
        <v>0.24186910174296072</v>
      </c>
      <c r="S183" s="198">
        <f t="shared" si="31"/>
        <v>0.24051464590725918</v>
      </c>
      <c r="T183" s="198">
        <f t="shared" si="31"/>
        <v>0.23918347039368032</v>
      </c>
      <c r="U183" s="198">
        <f t="shared" si="31"/>
        <v>0.23787543437882619</v>
      </c>
      <c r="V183" s="1"/>
      <c r="W183" s="107">
        <f>SUM(W169:W182)</f>
        <v>0.18983402522399528</v>
      </c>
      <c r="X183" s="208">
        <f t="shared" ref="X183:AD183" si="32">SUM(X169:X182)</f>
        <v>0</v>
      </c>
      <c r="Y183" s="208">
        <f t="shared" si="32"/>
        <v>0</v>
      </c>
      <c r="Z183" s="208">
        <f t="shared" si="32"/>
        <v>0</v>
      </c>
      <c r="AA183" s="208">
        <f t="shared" si="32"/>
        <v>0</v>
      </c>
      <c r="AB183" s="208">
        <f t="shared" si="32"/>
        <v>0</v>
      </c>
      <c r="AC183" s="208">
        <f t="shared" si="32"/>
        <v>0</v>
      </c>
      <c r="AD183" s="208">
        <f t="shared" si="32"/>
        <v>0</v>
      </c>
      <c r="AE183" s="1"/>
      <c r="AF183" s="198">
        <f t="shared" si="26"/>
        <v>1.8862294915777336</v>
      </c>
      <c r="AG183" s="107">
        <f t="shared" si="27"/>
        <v>0.18983402522399528</v>
      </c>
      <c r="AH183" s="67">
        <f t="shared" si="28"/>
        <v>-1.6963954663537382</v>
      </c>
      <c r="AI183" s="68">
        <f t="shared" si="29"/>
        <v>-0.8993579381132415</v>
      </c>
    </row>
    <row r="184" spans="2:35">
      <c r="B184" s="387"/>
      <c r="D184" s="4" t="s">
        <v>181</v>
      </c>
      <c r="E184" s="207">
        <f>E183-SUM(E172:E175)</f>
        <v>1.9393582342671529</v>
      </c>
      <c r="F184" s="207">
        <f>'Ch5 expenditure v allowance'!F589</f>
        <v>1.9901639171717216</v>
      </c>
      <c r="G184" s="207">
        <f>'Ch5 expenditure v allowance'!G589</f>
        <v>1.5378931698811604</v>
      </c>
      <c r="H184" s="207">
        <f>'Ch5 expenditure v allowance'!H589</f>
        <v>1.0089422739054541</v>
      </c>
      <c r="I184" s="207">
        <f t="shared" ref="I184:L184" si="33">I183-SUM(I172:I175)</f>
        <v>0.27012611686514926</v>
      </c>
      <c r="J184" s="207">
        <f t="shared" si="33"/>
        <v>0.27168179642341</v>
      </c>
      <c r="K184" s="207">
        <f t="shared" si="33"/>
        <v>0.27326086224115081</v>
      </c>
      <c r="L184" s="207">
        <f t="shared" si="33"/>
        <v>0.27486344837507004</v>
      </c>
      <c r="M184" s="1"/>
      <c r="N184" s="198">
        <f t="shared" ref="N184:U184" si="34">N183-SUM(N172:N175)</f>
        <v>1.8862294915777336</v>
      </c>
      <c r="O184" s="198">
        <f t="shared" si="34"/>
        <v>1.9072546845945302</v>
      </c>
      <c r="P184" s="198">
        <f t="shared" si="34"/>
        <v>1.4535857843138367</v>
      </c>
      <c r="Q184" s="198">
        <f t="shared" si="34"/>
        <v>0.93637805771322502</v>
      </c>
      <c r="R184" s="198">
        <f t="shared" si="34"/>
        <v>0.24186910174296072</v>
      </c>
      <c r="S184" s="198">
        <f t="shared" si="34"/>
        <v>0.24051464590725918</v>
      </c>
      <c r="T184" s="198">
        <f t="shared" si="34"/>
        <v>0.23918347039368032</v>
      </c>
      <c r="U184" s="198">
        <f t="shared" si="34"/>
        <v>0.23787543437882619</v>
      </c>
      <c r="V184" s="1"/>
      <c r="W184" s="107">
        <f>W183-SUM(W172:W175)</f>
        <v>0.18983402522399528</v>
      </c>
      <c r="X184" s="208">
        <f t="shared" ref="X184:AD184" si="35">X183-SUM(X172:X175)</f>
        <v>0</v>
      </c>
      <c r="Y184" s="208">
        <f t="shared" si="35"/>
        <v>0</v>
      </c>
      <c r="Z184" s="208">
        <f t="shared" si="35"/>
        <v>0</v>
      </c>
      <c r="AA184" s="208">
        <f t="shared" si="35"/>
        <v>0</v>
      </c>
      <c r="AB184" s="208">
        <f t="shared" si="35"/>
        <v>0</v>
      </c>
      <c r="AC184" s="208">
        <f t="shared" si="35"/>
        <v>0</v>
      </c>
      <c r="AD184" s="208">
        <f t="shared" si="35"/>
        <v>0</v>
      </c>
      <c r="AE184" s="1"/>
      <c r="AF184" s="198">
        <f t="shared" si="26"/>
        <v>1.8862294915777336</v>
      </c>
      <c r="AG184" s="107">
        <f t="shared" si="27"/>
        <v>0.18983402522399528</v>
      </c>
      <c r="AH184" s="67">
        <f t="shared" si="28"/>
        <v>-1.6963954663537382</v>
      </c>
      <c r="AI184" s="68">
        <f t="shared" si="29"/>
        <v>-0.8993579381132415</v>
      </c>
    </row>
    <row r="185" spans="2:35">
      <c r="B185" s="387"/>
    </row>
    <row r="186" spans="2:35">
      <c r="B186" s="387"/>
      <c r="D186" s="1" t="str">
        <f>'Ch5 expenditure v allowance'!D731</f>
        <v>Tree Cutting</v>
      </c>
    </row>
    <row r="187" spans="2:35">
      <c r="B187" s="387"/>
      <c r="E187" s="388" t="s">
        <v>296</v>
      </c>
      <c r="F187" s="389"/>
      <c r="G187" s="389"/>
      <c r="H187" s="389"/>
      <c r="I187" s="389"/>
      <c r="J187" s="389"/>
      <c r="K187" s="389"/>
      <c r="L187" s="390"/>
      <c r="N187" s="388" t="s">
        <v>297</v>
      </c>
      <c r="O187" s="389"/>
      <c r="P187" s="389"/>
      <c r="Q187" s="389"/>
      <c r="R187" s="389"/>
      <c r="S187" s="389"/>
      <c r="T187" s="389"/>
      <c r="U187" s="390"/>
      <c r="W187" s="388" t="s">
        <v>298</v>
      </c>
      <c r="X187" s="389"/>
      <c r="Y187" s="389"/>
      <c r="Z187" s="389"/>
      <c r="AA187" s="389"/>
      <c r="AB187" s="389"/>
      <c r="AC187" s="389"/>
      <c r="AD187" s="390"/>
      <c r="AF187" s="221" t="s">
        <v>69</v>
      </c>
      <c r="AG187" s="221" t="s">
        <v>194</v>
      </c>
      <c r="AH187" s="388" t="s">
        <v>219</v>
      </c>
      <c r="AI187" s="390"/>
    </row>
    <row r="188" spans="2:35">
      <c r="B188" s="387"/>
      <c r="E188" s="221">
        <v>2016</v>
      </c>
      <c r="F188" s="221">
        <v>2017</v>
      </c>
      <c r="G188" s="221">
        <v>2018</v>
      </c>
      <c r="H188" s="221">
        <v>2019</v>
      </c>
      <c r="I188" s="221">
        <v>2020</v>
      </c>
      <c r="J188" s="221">
        <v>2021</v>
      </c>
      <c r="K188" s="221">
        <v>2022</v>
      </c>
      <c r="L188" s="221">
        <v>2023</v>
      </c>
      <c r="N188" s="221">
        <v>2016</v>
      </c>
      <c r="O188" s="221">
        <v>2017</v>
      </c>
      <c r="P188" s="221">
        <v>2018</v>
      </c>
      <c r="Q188" s="221">
        <v>2019</v>
      </c>
      <c r="R188" s="221">
        <v>2020</v>
      </c>
      <c r="S188" s="221">
        <v>2021</v>
      </c>
      <c r="T188" s="221">
        <v>2022</v>
      </c>
      <c r="U188" s="221">
        <v>2023</v>
      </c>
      <c r="W188" s="221">
        <v>2016</v>
      </c>
      <c r="X188" s="221">
        <v>2017</v>
      </c>
      <c r="Y188" s="221">
        <v>2018</v>
      </c>
      <c r="Z188" s="221">
        <v>2019</v>
      </c>
      <c r="AA188" s="221">
        <v>2020</v>
      </c>
      <c r="AB188" s="221">
        <v>2021</v>
      </c>
      <c r="AC188" s="221">
        <v>2022</v>
      </c>
      <c r="AD188" s="221">
        <v>2023</v>
      </c>
      <c r="AF188" s="221" t="s">
        <v>299</v>
      </c>
      <c r="AG188" s="221" t="s">
        <v>299</v>
      </c>
      <c r="AH188" s="221" t="s">
        <v>299</v>
      </c>
      <c r="AI188" s="221" t="s">
        <v>221</v>
      </c>
    </row>
    <row r="189" spans="2:35">
      <c r="B189" s="387"/>
      <c r="D189" s="6" t="s">
        <v>27</v>
      </c>
      <c r="E189" s="59">
        <f>'Ch5 expenditure v allowance'!E734</f>
        <v>3.8610117607702414</v>
      </c>
      <c r="F189" s="59">
        <f>'Ch5 expenditure v allowance'!F734</f>
        <v>3.8968800358890596</v>
      </c>
      <c r="G189" s="59">
        <f>'Ch5 expenditure v allowance'!G734</f>
        <v>3.891674837213472</v>
      </c>
      <c r="H189" s="59">
        <f>'Ch5 expenditure v allowance'!H734</f>
        <v>3.8885600510839837</v>
      </c>
      <c r="I189" s="59">
        <f>'Ch5 expenditure v allowance'!I734</f>
        <v>3.8896646284568694</v>
      </c>
      <c r="J189" s="59">
        <f>'Ch5 expenditure v allowance'!J734</f>
        <v>3.8885421096970183</v>
      </c>
      <c r="K189" s="59">
        <f>'Ch5 expenditure v allowance'!K734</f>
        <v>3.8771632591030403</v>
      </c>
      <c r="L189" s="59">
        <f>'Ch5 expenditure v allowance'!L734</f>
        <v>3.8775528839730544</v>
      </c>
      <c r="N189" s="60">
        <f>'Ch5 expenditure v allowance'!N734</f>
        <v>4.8867492266963763</v>
      </c>
      <c r="O189" s="60">
        <f>'Ch5 expenditure v allowance'!O734</f>
        <v>4.8242129226060451</v>
      </c>
      <c r="P189" s="60">
        <f>'Ch5 expenditure v allowance'!P734</f>
        <v>4.7433184706191698</v>
      </c>
      <c r="Q189" s="60">
        <f>'Ch5 expenditure v allowance'!Q734</f>
        <v>4.6540880455790141</v>
      </c>
      <c r="R189" s="60">
        <f>'Ch5 expenditure v allowance'!R734</f>
        <v>4.574705416852118</v>
      </c>
      <c r="S189" s="60">
        <f>'Ch5 expenditure v allowance'!S734</f>
        <v>4.4867244445692576</v>
      </c>
      <c r="T189" s="60">
        <f>'Ch5 expenditure v allowance'!T734</f>
        <v>4.3936031082591853</v>
      </c>
      <c r="U189" s="60">
        <f>'Ch5 expenditure v allowance'!U734</f>
        <v>4.30424693451151</v>
      </c>
      <c r="W189" s="51">
        <f>'Ch5 expenditure v allowance'!W734</f>
        <v>3.513499007721538</v>
      </c>
      <c r="X189" s="74">
        <f>'Ch5 expenditure v allowance'!X734</f>
        <v>0</v>
      </c>
      <c r="Y189" s="74">
        <f>'Ch5 expenditure v allowance'!Y734</f>
        <v>0</v>
      </c>
      <c r="Z189" s="74">
        <f>'Ch5 expenditure v allowance'!Z734</f>
        <v>0</v>
      </c>
      <c r="AA189" s="74">
        <f>'Ch5 expenditure v allowance'!AA734</f>
        <v>0</v>
      </c>
      <c r="AB189" s="74">
        <f>'Ch5 expenditure v allowance'!AB734</f>
        <v>0</v>
      </c>
      <c r="AC189" s="74">
        <f>'Ch5 expenditure v allowance'!AC734</f>
        <v>0</v>
      </c>
      <c r="AD189" s="74">
        <f>'Ch5 expenditure v allowance'!AD734</f>
        <v>0</v>
      </c>
      <c r="AF189" s="60">
        <f>N189</f>
        <v>4.8867492266963763</v>
      </c>
      <c r="AG189" s="51">
        <f>W189</f>
        <v>3.513499007721538</v>
      </c>
      <c r="AH189" s="65">
        <f>IF(AG189&gt;0,AG189-AF189,"")</f>
        <v>-1.3732502189748383</v>
      </c>
      <c r="AI189" s="66">
        <f>IF(AG189&gt;0,AH189/AF189,"")</f>
        <v>-0.28101507879159299</v>
      </c>
    </row>
    <row r="190" spans="2:35">
      <c r="B190" s="387"/>
      <c r="D190" s="6" t="s">
        <v>75</v>
      </c>
      <c r="E190" s="59">
        <f>'Ch5 expenditure v allowance'!E735</f>
        <v>4.3674057979952616</v>
      </c>
      <c r="F190" s="59">
        <f>'Ch5 expenditure v allowance'!F735</f>
        <v>4.2931789632434327</v>
      </c>
      <c r="G190" s="59">
        <f>'Ch5 expenditure v allowance'!G735</f>
        <v>4.2970080758968638</v>
      </c>
      <c r="H190" s="59">
        <f>'Ch5 expenditure v allowance'!H735</f>
        <v>4.2977980178790229</v>
      </c>
      <c r="I190" s="59">
        <f>'Ch5 expenditure v allowance'!I735</f>
        <v>4.4167583518064601</v>
      </c>
      <c r="J190" s="59">
        <f>'Ch5 expenditure v allowance'!J735</f>
        <v>4.5400930705879512</v>
      </c>
      <c r="K190" s="59">
        <f>'Ch5 expenditure v allowance'!K735</f>
        <v>4.5645332867336172</v>
      </c>
      <c r="L190" s="59">
        <f>'Ch5 expenditure v allowance'!L735</f>
        <v>4.5495167033638682</v>
      </c>
      <c r="N190" s="60">
        <f>'Ch5 expenditure v allowance'!N735</f>
        <v>4.6012726183273482</v>
      </c>
      <c r="O190" s="60">
        <f>'Ch5 expenditure v allowance'!O735</f>
        <v>4.4846927919672233</v>
      </c>
      <c r="P190" s="60">
        <f>'Ch5 expenditure v allowance'!P735</f>
        <v>4.4496520705087583</v>
      </c>
      <c r="Q190" s="60">
        <f>'Ch5 expenditure v allowance'!Q735</f>
        <v>4.412975952074448</v>
      </c>
      <c r="R190" s="60">
        <f>'Ch5 expenditure v allowance'!R735</f>
        <v>4.4957846504538379</v>
      </c>
      <c r="S190" s="60">
        <f>'Ch5 expenditure v allowance'!S735</f>
        <v>4.5806601753793448</v>
      </c>
      <c r="T190" s="60">
        <f>'Ch5 expenditure v allowance'!T735</f>
        <v>4.5654737114451978</v>
      </c>
      <c r="U190" s="60">
        <f>'Ch5 expenditure v allowance'!U735</f>
        <v>4.5119731977336839</v>
      </c>
      <c r="W190" s="51">
        <f>'Ch5 expenditure v allowance'!W735</f>
        <v>4.6090479097695933</v>
      </c>
      <c r="X190" s="74">
        <f>'Ch5 expenditure v allowance'!X735</f>
        <v>0</v>
      </c>
      <c r="Y190" s="74">
        <f>'Ch5 expenditure v allowance'!Y735</f>
        <v>0</v>
      </c>
      <c r="Z190" s="74">
        <f>'Ch5 expenditure v allowance'!Z735</f>
        <v>0</v>
      </c>
      <c r="AA190" s="74">
        <f>'Ch5 expenditure v allowance'!AA735</f>
        <v>0</v>
      </c>
      <c r="AB190" s="74">
        <f>'Ch5 expenditure v allowance'!AB735</f>
        <v>0</v>
      </c>
      <c r="AC190" s="74">
        <f>'Ch5 expenditure v allowance'!AC735</f>
        <v>0</v>
      </c>
      <c r="AD190" s="74">
        <f>'Ch5 expenditure v allowance'!AD735</f>
        <v>0</v>
      </c>
      <c r="AF190" s="60">
        <f t="shared" ref="AF190:AF204" si="36">N190</f>
        <v>4.6012726183273482</v>
      </c>
      <c r="AG190" s="51">
        <f t="shared" ref="AG190:AG204" si="37">W190</f>
        <v>4.6090479097695933</v>
      </c>
      <c r="AH190" s="65">
        <f t="shared" ref="AH190:AH204" si="38">IF(AG190&gt;0,AG190-AF190,"")</f>
        <v>7.7752914422450914E-3</v>
      </c>
      <c r="AI190" s="66">
        <f t="shared" ref="AI190:AI204" si="39">IF(AG190&gt;0,AH190/AF190,"")</f>
        <v>1.6898132510721699E-3</v>
      </c>
    </row>
    <row r="191" spans="2:35">
      <c r="B191" s="387"/>
      <c r="D191" s="6" t="s">
        <v>76</v>
      </c>
      <c r="E191" s="59">
        <f>'Ch5 expenditure v allowance'!E736</f>
        <v>5.8357729240255605</v>
      </c>
      <c r="F191" s="59">
        <f>'Ch5 expenditure v allowance'!F736</f>
        <v>5.7476769167885964</v>
      </c>
      <c r="G191" s="59">
        <f>'Ch5 expenditure v allowance'!G736</f>
        <v>5.7474022576294246</v>
      </c>
      <c r="H191" s="59">
        <f>'Ch5 expenditure v allowance'!H736</f>
        <v>5.7650839574520685</v>
      </c>
      <c r="I191" s="59">
        <f>'Ch5 expenditure v allowance'!I736</f>
        <v>5.9030844827294322</v>
      </c>
      <c r="J191" s="59">
        <f>'Ch5 expenditure v allowance'!J736</f>
        <v>6.058474940607665</v>
      </c>
      <c r="K191" s="59">
        <f>'Ch5 expenditure v allowance'!K736</f>
        <v>6.0824391305685985</v>
      </c>
      <c r="L191" s="59">
        <f>'Ch5 expenditure v allowance'!L736</f>
        <v>6.0768326303584717</v>
      </c>
      <c r="N191" s="60">
        <f>'Ch5 expenditure v allowance'!N736</f>
        <v>5.4174540784845355</v>
      </c>
      <c r="O191" s="60">
        <f>'Ch5 expenditure v allowance'!O736</f>
        <v>5.2915639888777024</v>
      </c>
      <c r="P191" s="60">
        <f>'Ch5 expenditure v allowance'!P736</f>
        <v>5.2474396091511171</v>
      </c>
      <c r="Q191" s="60">
        <f>'Ch5 expenditure v allowance'!Q736</f>
        <v>5.2203360555668041</v>
      </c>
      <c r="R191" s="60">
        <f>'Ch5 expenditure v allowance'!R736</f>
        <v>5.2996271521007641</v>
      </c>
      <c r="S191" s="60">
        <f>'Ch5 expenditure v allowance'!S736</f>
        <v>5.393663025072339</v>
      </c>
      <c r="T191" s="60">
        <f>'Ch5 expenditure v allowance'!T736</f>
        <v>5.3698184028423812</v>
      </c>
      <c r="U191" s="60">
        <f>'Ch5 expenditure v allowance'!U736</f>
        <v>5.3207073305724073</v>
      </c>
      <c r="W191" s="51">
        <f>'Ch5 expenditure v allowance'!W736</f>
        <v>7.0917184095930885</v>
      </c>
      <c r="X191" s="74">
        <f>'Ch5 expenditure v allowance'!X736</f>
        <v>0</v>
      </c>
      <c r="Y191" s="74">
        <f>'Ch5 expenditure v allowance'!Y736</f>
        <v>0</v>
      </c>
      <c r="Z191" s="74">
        <f>'Ch5 expenditure v allowance'!Z736</f>
        <v>0</v>
      </c>
      <c r="AA191" s="74">
        <f>'Ch5 expenditure v allowance'!AA736</f>
        <v>0</v>
      </c>
      <c r="AB191" s="74">
        <f>'Ch5 expenditure v allowance'!AB736</f>
        <v>0</v>
      </c>
      <c r="AC191" s="74">
        <f>'Ch5 expenditure v allowance'!AC736</f>
        <v>0</v>
      </c>
      <c r="AD191" s="74">
        <f>'Ch5 expenditure v allowance'!AD736</f>
        <v>0</v>
      </c>
      <c r="AF191" s="60">
        <f t="shared" si="36"/>
        <v>5.4174540784845355</v>
      </c>
      <c r="AG191" s="51">
        <f t="shared" si="37"/>
        <v>7.0917184095930885</v>
      </c>
      <c r="AH191" s="65">
        <f t="shared" si="38"/>
        <v>1.674264331108553</v>
      </c>
      <c r="AI191" s="66">
        <f t="shared" si="39"/>
        <v>0.3090500273473305</v>
      </c>
    </row>
    <row r="192" spans="2:35">
      <c r="B192" s="387"/>
      <c r="D192" s="6" t="s">
        <v>35</v>
      </c>
      <c r="E192" s="59">
        <f>'Ch5 expenditure v allowance'!E737</f>
        <v>8.6764385536975617</v>
      </c>
      <c r="F192" s="59">
        <f>'Ch5 expenditure v allowance'!F737</f>
        <v>8.7037512992001016</v>
      </c>
      <c r="G192" s="59">
        <f>'Ch5 expenditure v allowance'!G737</f>
        <v>8.7102677493184917</v>
      </c>
      <c r="H192" s="59">
        <f>'Ch5 expenditure v allowance'!H737</f>
        <v>8.7700858986222254</v>
      </c>
      <c r="I192" s="59">
        <f>'Ch5 expenditure v allowance'!I737</f>
        <v>8.8305048860223057</v>
      </c>
      <c r="J192" s="59">
        <f>'Ch5 expenditure v allowance'!J737</f>
        <v>8.8919586469496057</v>
      </c>
      <c r="K192" s="59">
        <f>'Ch5 expenditure v allowance'!K737</f>
        <v>8.9513160723828467</v>
      </c>
      <c r="L192" s="59">
        <f>'Ch5 expenditure v allowance'!L737</f>
        <v>9.0148237530080717</v>
      </c>
      <c r="N192" s="60">
        <f>'Ch5 expenditure v allowance'!N737</f>
        <v>8.6764385536975617</v>
      </c>
      <c r="O192" s="60">
        <f>'Ch5 expenditure v allowance'!O737</f>
        <v>8.7037512992001016</v>
      </c>
      <c r="P192" s="60">
        <f>'Ch5 expenditure v allowance'!P737</f>
        <v>8.7102677493184917</v>
      </c>
      <c r="Q192" s="60">
        <f>'Ch5 expenditure v allowance'!Q737</f>
        <v>8.7700858986222254</v>
      </c>
      <c r="R192" s="60">
        <f>'Ch5 expenditure v allowance'!R737</f>
        <v>8.8305048860223057</v>
      </c>
      <c r="S192" s="60">
        <f>'Ch5 expenditure v allowance'!S737</f>
        <v>8.8919586469496057</v>
      </c>
      <c r="T192" s="60">
        <f>'Ch5 expenditure v allowance'!T737</f>
        <v>8.9513160723828467</v>
      </c>
      <c r="U192" s="60">
        <f>'Ch5 expenditure v allowance'!U737</f>
        <v>9.0148237530080717</v>
      </c>
      <c r="W192" s="51">
        <f>'Ch5 expenditure v allowance'!W737</f>
        <v>15.031000000000001</v>
      </c>
      <c r="X192" s="74">
        <f>'Ch5 expenditure v allowance'!X737</f>
        <v>0</v>
      </c>
      <c r="Y192" s="74">
        <f>'Ch5 expenditure v allowance'!Y737</f>
        <v>0</v>
      </c>
      <c r="Z192" s="74">
        <f>'Ch5 expenditure v allowance'!Z737</f>
        <v>0</v>
      </c>
      <c r="AA192" s="74">
        <f>'Ch5 expenditure v allowance'!AA737</f>
        <v>0</v>
      </c>
      <c r="AB192" s="74">
        <f>'Ch5 expenditure v allowance'!AB737</f>
        <v>0</v>
      </c>
      <c r="AC192" s="74">
        <f>'Ch5 expenditure v allowance'!AC737</f>
        <v>0</v>
      </c>
      <c r="AD192" s="74">
        <f>'Ch5 expenditure v allowance'!AD737</f>
        <v>0</v>
      </c>
      <c r="AF192" s="60">
        <f t="shared" si="36"/>
        <v>8.6764385536975617</v>
      </c>
      <c r="AG192" s="51">
        <f t="shared" si="37"/>
        <v>15.031000000000001</v>
      </c>
      <c r="AH192" s="65">
        <f t="shared" si="38"/>
        <v>6.3545614463024389</v>
      </c>
      <c r="AI192" s="66">
        <f t="shared" si="39"/>
        <v>0.73239283687364687</v>
      </c>
    </row>
    <row r="193" spans="2:35">
      <c r="B193" s="387"/>
      <c r="D193" s="6" t="s">
        <v>36</v>
      </c>
      <c r="E193" s="59">
        <f>'Ch5 expenditure v allowance'!E738</f>
        <v>6.7461629979004574</v>
      </c>
      <c r="F193" s="59">
        <f>'Ch5 expenditure v allowance'!F738</f>
        <v>6.769765052647216</v>
      </c>
      <c r="G193" s="59">
        <f>'Ch5 expenditure v allowance'!G738</f>
        <v>6.7749920814068814</v>
      </c>
      <c r="H193" s="59">
        <f>'Ch5 expenditure v allowance'!H738</f>
        <v>6.8214988177932234</v>
      </c>
      <c r="I193" s="59">
        <f>'Ch5 expenditure v allowance'!I738</f>
        <v>6.870035242219104</v>
      </c>
      <c r="J193" s="59">
        <f>'Ch5 expenditure v allowance'!J738</f>
        <v>6.9159054547338732</v>
      </c>
      <c r="K193" s="59">
        <f>'Ch5 expenditure v allowance'!K738</f>
        <v>6.9647849480834738</v>
      </c>
      <c r="L193" s="59">
        <f>'Ch5 expenditure v allowance'!L738</f>
        <v>7.0132498324273049</v>
      </c>
      <c r="N193" s="60">
        <f>'Ch5 expenditure v allowance'!N738</f>
        <v>6.7461629979004574</v>
      </c>
      <c r="O193" s="60">
        <f>'Ch5 expenditure v allowance'!O738</f>
        <v>6.769765052647216</v>
      </c>
      <c r="P193" s="60">
        <f>'Ch5 expenditure v allowance'!P738</f>
        <v>6.7749920814068814</v>
      </c>
      <c r="Q193" s="60">
        <f>'Ch5 expenditure v allowance'!Q738</f>
        <v>6.8214988177932234</v>
      </c>
      <c r="R193" s="60">
        <f>'Ch5 expenditure v allowance'!R738</f>
        <v>6.870035242219104</v>
      </c>
      <c r="S193" s="60">
        <f>'Ch5 expenditure v allowance'!S738</f>
        <v>6.9159054547338732</v>
      </c>
      <c r="T193" s="60">
        <f>'Ch5 expenditure v allowance'!T738</f>
        <v>6.9647849480834738</v>
      </c>
      <c r="U193" s="60">
        <f>'Ch5 expenditure v allowance'!U738</f>
        <v>7.0132498324273049</v>
      </c>
      <c r="W193" s="51">
        <f>'Ch5 expenditure v allowance'!W738</f>
        <v>10.607200000000001</v>
      </c>
      <c r="X193" s="74">
        <f>'Ch5 expenditure v allowance'!X738</f>
        <v>0</v>
      </c>
      <c r="Y193" s="74">
        <f>'Ch5 expenditure v allowance'!Y738</f>
        <v>0</v>
      </c>
      <c r="Z193" s="74">
        <f>'Ch5 expenditure v allowance'!Z738</f>
        <v>0</v>
      </c>
      <c r="AA193" s="74">
        <f>'Ch5 expenditure v allowance'!AA738</f>
        <v>0</v>
      </c>
      <c r="AB193" s="74">
        <f>'Ch5 expenditure v allowance'!AB738</f>
        <v>0</v>
      </c>
      <c r="AC193" s="74">
        <f>'Ch5 expenditure v allowance'!AC738</f>
        <v>0</v>
      </c>
      <c r="AD193" s="74">
        <f>'Ch5 expenditure v allowance'!AD738</f>
        <v>0</v>
      </c>
      <c r="AF193" s="60">
        <f t="shared" si="36"/>
        <v>6.7461629979004574</v>
      </c>
      <c r="AG193" s="51">
        <f t="shared" si="37"/>
        <v>10.607200000000001</v>
      </c>
      <c r="AH193" s="65">
        <f t="shared" si="38"/>
        <v>3.8610370020995433</v>
      </c>
      <c r="AI193" s="66">
        <f t="shared" si="39"/>
        <v>0.57233082024569759</v>
      </c>
    </row>
    <row r="194" spans="2:35">
      <c r="B194" s="387"/>
      <c r="D194" s="6" t="s">
        <v>37</v>
      </c>
      <c r="E194" s="59">
        <f>'Ch5 expenditure v allowance'!E739</f>
        <v>8.3595825559677444</v>
      </c>
      <c r="F194" s="59">
        <f>'Ch5 expenditure v allowance'!F739</f>
        <v>8.3882070019091461</v>
      </c>
      <c r="G194" s="59">
        <f>'Ch5 expenditure v allowance'!G739</f>
        <v>8.392636248872531</v>
      </c>
      <c r="H194" s="59">
        <f>'Ch5 expenditure v allowance'!H739</f>
        <v>8.4499903966435141</v>
      </c>
      <c r="I194" s="59">
        <f>'Ch5 expenditure v allowance'!I739</f>
        <v>8.5083443292181844</v>
      </c>
      <c r="J194" s="59">
        <f>'Ch5 expenditure v allowance'!J739</f>
        <v>8.5659686809748941</v>
      </c>
      <c r="K194" s="59">
        <f>'Ch5 expenditure v allowance'!K739</f>
        <v>8.6242645013289732</v>
      </c>
      <c r="L194" s="59">
        <f>'Ch5 expenditure v allowance'!L739</f>
        <v>8.6843471665295855</v>
      </c>
      <c r="N194" s="60">
        <f>'Ch5 expenditure v allowance'!N739</f>
        <v>8.3595825559677444</v>
      </c>
      <c r="O194" s="60">
        <f>'Ch5 expenditure v allowance'!O739</f>
        <v>8.3882070019091461</v>
      </c>
      <c r="P194" s="60">
        <f>'Ch5 expenditure v allowance'!P739</f>
        <v>8.392636248872531</v>
      </c>
      <c r="Q194" s="60">
        <f>'Ch5 expenditure v allowance'!Q739</f>
        <v>8.4499903966435141</v>
      </c>
      <c r="R194" s="60">
        <f>'Ch5 expenditure v allowance'!R739</f>
        <v>8.5083443292181844</v>
      </c>
      <c r="S194" s="60">
        <f>'Ch5 expenditure v allowance'!S739</f>
        <v>8.5659686809748941</v>
      </c>
      <c r="T194" s="60">
        <f>'Ch5 expenditure v allowance'!T739</f>
        <v>8.6242645013289732</v>
      </c>
      <c r="U194" s="60">
        <f>'Ch5 expenditure v allowance'!U739</f>
        <v>8.6843471665295855</v>
      </c>
      <c r="W194" s="51">
        <f>'Ch5 expenditure v allowance'!W739</f>
        <v>10.5039</v>
      </c>
      <c r="X194" s="74">
        <f>'Ch5 expenditure v allowance'!X739</f>
        <v>0</v>
      </c>
      <c r="Y194" s="74">
        <f>'Ch5 expenditure v allowance'!Y739</f>
        <v>0</v>
      </c>
      <c r="Z194" s="74">
        <f>'Ch5 expenditure v allowance'!Z739</f>
        <v>0</v>
      </c>
      <c r="AA194" s="74">
        <f>'Ch5 expenditure v allowance'!AA739</f>
        <v>0</v>
      </c>
      <c r="AB194" s="74">
        <f>'Ch5 expenditure v allowance'!AB739</f>
        <v>0</v>
      </c>
      <c r="AC194" s="74">
        <f>'Ch5 expenditure v allowance'!AC739</f>
        <v>0</v>
      </c>
      <c r="AD194" s="74">
        <f>'Ch5 expenditure v allowance'!AD739</f>
        <v>0</v>
      </c>
      <c r="AF194" s="60">
        <f t="shared" si="36"/>
        <v>8.3595825559677444</v>
      </c>
      <c r="AG194" s="51">
        <f t="shared" si="37"/>
        <v>10.5039</v>
      </c>
      <c r="AH194" s="65">
        <f t="shared" si="38"/>
        <v>2.1443174440322554</v>
      </c>
      <c r="AI194" s="66">
        <f t="shared" si="39"/>
        <v>0.25651011036447852</v>
      </c>
    </row>
    <row r="195" spans="2:35">
      <c r="B195" s="387"/>
      <c r="D195" s="6" t="s">
        <v>38</v>
      </c>
      <c r="E195" s="59">
        <f>'Ch5 expenditure v allowance'!E740</f>
        <v>11.682834590597313</v>
      </c>
      <c r="F195" s="59">
        <f>'Ch5 expenditure v allowance'!F740</f>
        <v>11.721163200590118</v>
      </c>
      <c r="G195" s="59">
        <f>'Ch5 expenditure v allowance'!G740</f>
        <v>11.722171327518812</v>
      </c>
      <c r="H195" s="59">
        <f>'Ch5 expenditure v allowance'!H740</f>
        <v>11.795775394243924</v>
      </c>
      <c r="I195" s="59">
        <f>'Ch5 expenditure v allowance'!I740</f>
        <v>11.872382574348292</v>
      </c>
      <c r="J195" s="59">
        <f>'Ch5 expenditure v allowance'!J740</f>
        <v>11.94837065614467</v>
      </c>
      <c r="K195" s="59">
        <f>'Ch5 expenditure v allowance'!K740</f>
        <v>12.025024720515571</v>
      </c>
      <c r="L195" s="59">
        <f>'Ch5 expenditure v allowance'!L740</f>
        <v>12.100026264563059</v>
      </c>
      <c r="N195" s="60">
        <f>'Ch5 expenditure v allowance'!N740</f>
        <v>11.682834590597313</v>
      </c>
      <c r="O195" s="60">
        <f>'Ch5 expenditure v allowance'!O740</f>
        <v>11.721163200590118</v>
      </c>
      <c r="P195" s="60">
        <f>'Ch5 expenditure v allowance'!P740</f>
        <v>11.722171327518812</v>
      </c>
      <c r="Q195" s="60">
        <f>'Ch5 expenditure v allowance'!Q740</f>
        <v>11.795775394243924</v>
      </c>
      <c r="R195" s="60">
        <f>'Ch5 expenditure v allowance'!R740</f>
        <v>11.872382574348292</v>
      </c>
      <c r="S195" s="60">
        <f>'Ch5 expenditure v allowance'!S740</f>
        <v>11.94837065614467</v>
      </c>
      <c r="T195" s="60">
        <f>'Ch5 expenditure v allowance'!T740</f>
        <v>12.025024720515571</v>
      </c>
      <c r="U195" s="60">
        <f>'Ch5 expenditure v allowance'!U740</f>
        <v>12.100026264563059</v>
      </c>
      <c r="W195" s="51">
        <f>'Ch5 expenditure v allowance'!W740</f>
        <v>14.504200000000001</v>
      </c>
      <c r="X195" s="74">
        <f>'Ch5 expenditure v allowance'!X740</f>
        <v>0</v>
      </c>
      <c r="Y195" s="74">
        <f>'Ch5 expenditure v allowance'!Y740</f>
        <v>0</v>
      </c>
      <c r="Z195" s="74">
        <f>'Ch5 expenditure v allowance'!Z740</f>
        <v>0</v>
      </c>
      <c r="AA195" s="74">
        <f>'Ch5 expenditure v allowance'!AA740</f>
        <v>0</v>
      </c>
      <c r="AB195" s="74">
        <f>'Ch5 expenditure v allowance'!AB740</f>
        <v>0</v>
      </c>
      <c r="AC195" s="74">
        <f>'Ch5 expenditure v allowance'!AC740</f>
        <v>0</v>
      </c>
      <c r="AD195" s="74">
        <f>'Ch5 expenditure v allowance'!AD740</f>
        <v>0</v>
      </c>
      <c r="AF195" s="60">
        <f t="shared" si="36"/>
        <v>11.682834590597313</v>
      </c>
      <c r="AG195" s="51">
        <f t="shared" si="37"/>
        <v>14.504200000000001</v>
      </c>
      <c r="AH195" s="65">
        <f t="shared" si="38"/>
        <v>2.8213654094026879</v>
      </c>
      <c r="AI195" s="66">
        <f t="shared" si="39"/>
        <v>0.24149664942388258</v>
      </c>
    </row>
    <row r="196" spans="2:35">
      <c r="B196" s="387"/>
      <c r="D196" s="6" t="s">
        <v>39</v>
      </c>
      <c r="E196" s="59">
        <f>'Ch5 expenditure v allowance'!E741</f>
        <v>1.8542769486339369E-2</v>
      </c>
      <c r="F196" s="59">
        <f>'Ch5 expenditure v allowance'!F741</f>
        <v>1.875379448250367E-2</v>
      </c>
      <c r="G196" s="59">
        <f>'Ch5 expenditure v allowance'!G741</f>
        <v>1.8967408936813712E-2</v>
      </c>
      <c r="H196" s="59">
        <f>'Ch5 expenditure v allowance'!H741</f>
        <v>1.9183644920787682E-2</v>
      </c>
      <c r="I196" s="59">
        <f>'Ch5 expenditure v allowance'!I741</f>
        <v>1.940253490559966E-2</v>
      </c>
      <c r="J196" s="59">
        <f>'Ch5 expenditure v allowance'!J741</f>
        <v>1.9624111767079726E-2</v>
      </c>
      <c r="K196" s="59">
        <f>'Ch5 expenditure v allowance'!K741</f>
        <v>1.9848408790776775E-2</v>
      </c>
      <c r="L196" s="59">
        <f>'Ch5 expenditure v allowance'!L741</f>
        <v>2.0075459677084833E-2</v>
      </c>
      <c r="N196" s="60">
        <f>'Ch5 expenditure v allowance'!N741</f>
        <v>1.8096448252957628E-2</v>
      </c>
      <c r="O196" s="60">
        <f>'Ch5 expenditure v allowance'!O741</f>
        <v>1.7921128012081716E-2</v>
      </c>
      <c r="P196" s="60">
        <f>'Ch5 expenditure v allowance'!P741</f>
        <v>1.7746455135742231E-2</v>
      </c>
      <c r="Q196" s="60">
        <f>'Ch5 expenditure v allowance'!Q741</f>
        <v>1.7572437641818737E-2</v>
      </c>
      <c r="R196" s="60">
        <f>'Ch5 expenditure v allowance'!R741</f>
        <v>1.7399083648104739E-2</v>
      </c>
      <c r="S196" s="60">
        <f>'Ch5 expenditure v allowance'!S741</f>
        <v>1.7226401373557767E-2</v>
      </c>
      <c r="T196" s="60">
        <f>'Ch5 expenditure v allowance'!T741</f>
        <v>1.7054399139565041E-2</v>
      </c>
      <c r="U196" s="60">
        <f>'Ch5 expenditure v allowance'!U741</f>
        <v>1.6883085371225064E-2</v>
      </c>
      <c r="W196" s="51">
        <f>'Ch5 expenditure v allowance'!W741</f>
        <v>-7.0411549976783048E-4</v>
      </c>
      <c r="X196" s="74">
        <f>'Ch5 expenditure v allowance'!X741</f>
        <v>0</v>
      </c>
      <c r="Y196" s="74">
        <f>'Ch5 expenditure v allowance'!Y741</f>
        <v>0</v>
      </c>
      <c r="Z196" s="74">
        <f>'Ch5 expenditure v allowance'!Z741</f>
        <v>0</v>
      </c>
      <c r="AA196" s="74">
        <f>'Ch5 expenditure v allowance'!AA741</f>
        <v>0</v>
      </c>
      <c r="AB196" s="74">
        <f>'Ch5 expenditure v allowance'!AB741</f>
        <v>0</v>
      </c>
      <c r="AC196" s="74">
        <f>'Ch5 expenditure v allowance'!AC741</f>
        <v>0</v>
      </c>
      <c r="AD196" s="74">
        <f>'Ch5 expenditure v allowance'!AD741</f>
        <v>0</v>
      </c>
      <c r="AF196" s="60">
        <f t="shared" si="36"/>
        <v>1.8096448252957628E-2</v>
      </c>
      <c r="AG196" s="51">
        <f t="shared" si="37"/>
        <v>-7.0411549976783048E-4</v>
      </c>
      <c r="AH196" s="65" t="str">
        <f t="shared" si="38"/>
        <v/>
      </c>
      <c r="AI196" s="66" t="str">
        <f t="shared" si="39"/>
        <v/>
      </c>
    </row>
    <row r="197" spans="2:35">
      <c r="B197" s="387"/>
      <c r="D197" s="6" t="s">
        <v>40</v>
      </c>
      <c r="E197" s="59">
        <f>'Ch5 expenditure v allowance'!E742</f>
        <v>8.8019716169922599</v>
      </c>
      <c r="F197" s="59">
        <f>'Ch5 expenditure v allowance'!F742</f>
        <v>8.912251949961286</v>
      </c>
      <c r="G197" s="59">
        <f>'Ch5 expenditure v allowance'!G742</f>
        <v>9.0235599030005531</v>
      </c>
      <c r="H197" s="59">
        <f>'Ch5 expenditure v allowance'!H742</f>
        <v>9.1217498830028347</v>
      </c>
      <c r="I197" s="59">
        <f>'Ch5 expenditure v allowance'!I742</f>
        <v>9.2796516433708689</v>
      </c>
      <c r="J197" s="59">
        <f>'Ch5 expenditure v allowance'!J742</f>
        <v>9.2697386769688013</v>
      </c>
      <c r="K197" s="59">
        <f>'Ch5 expenditure v allowance'!K742</f>
        <v>9.2705283716762636</v>
      </c>
      <c r="L197" s="59">
        <f>'Ch5 expenditure v allowance'!L742</f>
        <v>9.2527917991474364</v>
      </c>
      <c r="N197" s="60">
        <f>'Ch5 expenditure v allowance'!N742</f>
        <v>8.0593526736904249</v>
      </c>
      <c r="O197" s="60">
        <f>'Ch5 expenditure v allowance'!O742</f>
        <v>7.9954307362972008</v>
      </c>
      <c r="P197" s="60">
        <f>'Ch5 expenditure v allowance'!P742</f>
        <v>7.9299215688179752</v>
      </c>
      <c r="Q197" s="60">
        <f>'Ch5 expenditure v allowance'!Q742</f>
        <v>7.8524998434846571</v>
      </c>
      <c r="R197" s="60">
        <f>'Ch5 expenditure v allowance'!R742</f>
        <v>7.8271116747132012</v>
      </c>
      <c r="S197" s="60">
        <f>'Ch5 expenditure v allowance'!S742</f>
        <v>7.6528650678268901</v>
      </c>
      <c r="T197" s="60">
        <f>'Ch5 expenditure v allowance'!T742</f>
        <v>7.4888374955490402</v>
      </c>
      <c r="U197" s="60">
        <f>'Ch5 expenditure v allowance'!U742</f>
        <v>7.3093347404978717</v>
      </c>
      <c r="W197" s="51">
        <f>'Ch5 expenditure v allowance'!W742</f>
        <v>2.394935840334806</v>
      </c>
      <c r="X197" s="74">
        <f>'Ch5 expenditure v allowance'!X742</f>
        <v>0</v>
      </c>
      <c r="Y197" s="74">
        <f>'Ch5 expenditure v allowance'!Y742</f>
        <v>0</v>
      </c>
      <c r="Z197" s="74">
        <f>'Ch5 expenditure v allowance'!Z742</f>
        <v>0</v>
      </c>
      <c r="AA197" s="74">
        <f>'Ch5 expenditure v allowance'!AA742</f>
        <v>0</v>
      </c>
      <c r="AB197" s="74">
        <f>'Ch5 expenditure v allowance'!AB742</f>
        <v>0</v>
      </c>
      <c r="AC197" s="74">
        <f>'Ch5 expenditure v allowance'!AC742</f>
        <v>0</v>
      </c>
      <c r="AD197" s="74">
        <f>'Ch5 expenditure v allowance'!AD742</f>
        <v>0</v>
      </c>
      <c r="AF197" s="60">
        <f t="shared" si="36"/>
        <v>8.0593526736904249</v>
      </c>
      <c r="AG197" s="51">
        <f t="shared" si="37"/>
        <v>2.394935840334806</v>
      </c>
      <c r="AH197" s="65">
        <f t="shared" si="38"/>
        <v>-5.6644168333556184</v>
      </c>
      <c r="AI197" s="66">
        <f t="shared" si="39"/>
        <v>-0.70283769214455394</v>
      </c>
    </row>
    <row r="198" spans="2:35">
      <c r="B198" s="387"/>
      <c r="D198" s="6" t="s">
        <v>41</v>
      </c>
      <c r="E198" s="59">
        <f>'Ch5 expenditure v allowance'!E743</f>
        <v>16.847605495699653</v>
      </c>
      <c r="F198" s="59">
        <f>'Ch5 expenditure v allowance'!F743</f>
        <v>17.137842058680423</v>
      </c>
      <c r="G198" s="59">
        <f>'Ch5 expenditure v allowance'!G743</f>
        <v>17.507039643429902</v>
      </c>
      <c r="H198" s="59">
        <f>'Ch5 expenditure v allowance'!H743</f>
        <v>17.706078483571446</v>
      </c>
      <c r="I198" s="59">
        <f>'Ch5 expenditure v allowance'!I743</f>
        <v>17.874253741217924</v>
      </c>
      <c r="J198" s="59">
        <f>'Ch5 expenditure v allowance'!J743</f>
        <v>17.851098478458191</v>
      </c>
      <c r="K198" s="59">
        <f>'Ch5 expenditure v allowance'!K743</f>
        <v>17.85140633542597</v>
      </c>
      <c r="L198" s="59">
        <f>'Ch5 expenditure v allowance'!L743</f>
        <v>17.826827682455743</v>
      </c>
      <c r="N198" s="60">
        <f>'Ch5 expenditure v allowance'!N743</f>
        <v>16.924512304354906</v>
      </c>
      <c r="O198" s="60">
        <f>'Ch5 expenditure v allowance'!O743</f>
        <v>16.855332635570722</v>
      </c>
      <c r="P198" s="60">
        <f>'Ch5 expenditure v allowance'!P743</f>
        <v>16.858593274013675</v>
      </c>
      <c r="Q198" s="60">
        <f>'Ch5 expenditure v allowance'!Q743</f>
        <v>16.69239777833463</v>
      </c>
      <c r="R198" s="60">
        <f>'Ch5 expenditure v allowance'!R743</f>
        <v>16.493443203789433</v>
      </c>
      <c r="S198" s="60">
        <f>'Ch5 expenditure v allowance'!S743</f>
        <v>16.108002621444729</v>
      </c>
      <c r="T198" s="60">
        <f>'Ch5 expenditure v allowance'!T743</f>
        <v>15.748547181445989</v>
      </c>
      <c r="U198" s="60">
        <f>'Ch5 expenditure v allowance'!U743</f>
        <v>15.366289011987787</v>
      </c>
      <c r="W198" s="51">
        <f>'Ch5 expenditure v allowance'!W743</f>
        <v>6.571568713836899</v>
      </c>
      <c r="X198" s="74">
        <f>'Ch5 expenditure v allowance'!X743</f>
        <v>0</v>
      </c>
      <c r="Y198" s="74">
        <f>'Ch5 expenditure v allowance'!Y743</f>
        <v>0</v>
      </c>
      <c r="Z198" s="74">
        <f>'Ch5 expenditure v allowance'!Z743</f>
        <v>0</v>
      </c>
      <c r="AA198" s="74">
        <f>'Ch5 expenditure v allowance'!AA743</f>
        <v>0</v>
      </c>
      <c r="AB198" s="74">
        <f>'Ch5 expenditure v allowance'!AB743</f>
        <v>0</v>
      </c>
      <c r="AC198" s="74">
        <f>'Ch5 expenditure v allowance'!AC743</f>
        <v>0</v>
      </c>
      <c r="AD198" s="74">
        <f>'Ch5 expenditure v allowance'!AD743</f>
        <v>0</v>
      </c>
      <c r="AF198" s="60">
        <f t="shared" si="36"/>
        <v>16.924512304354906</v>
      </c>
      <c r="AG198" s="51">
        <f t="shared" si="37"/>
        <v>6.571568713836899</v>
      </c>
      <c r="AH198" s="65">
        <f t="shared" si="38"/>
        <v>-10.352943590518006</v>
      </c>
      <c r="AI198" s="66">
        <f t="shared" si="39"/>
        <v>-0.61171296426982147</v>
      </c>
    </row>
    <row r="199" spans="2:35">
      <c r="B199" s="387"/>
      <c r="D199" s="6" t="s">
        <v>42</v>
      </c>
      <c r="E199" s="59">
        <f>'Ch5 expenditure v allowance'!E744</f>
        <v>7.6553767510519926</v>
      </c>
      <c r="F199" s="59">
        <f>'Ch5 expenditure v allowance'!F744</f>
        <v>8.2697122978253983</v>
      </c>
      <c r="G199" s="59">
        <f>'Ch5 expenditure v allowance'!G744</f>
        <v>8.7618717155092085</v>
      </c>
      <c r="H199" s="59">
        <f>'Ch5 expenditure v allowance'!H744</f>
        <v>7.9352697212394974</v>
      </c>
      <c r="I199" s="59">
        <f>'Ch5 expenditure v allowance'!I744</f>
        <v>8.5510062899390196</v>
      </c>
      <c r="J199" s="59">
        <f>'Ch5 expenditure v allowance'!J744</f>
        <v>9.0530434900074379</v>
      </c>
      <c r="K199" s="59">
        <f>'Ch5 expenditure v allowance'!K744</f>
        <v>8.2710027160458104</v>
      </c>
      <c r="L199" s="59">
        <f>'Ch5 expenditure v allowance'!L744</f>
        <v>8.8833010603877494</v>
      </c>
      <c r="N199" s="60">
        <f>'Ch5 expenditure v allowance'!N744</f>
        <v>7.0484924558004689</v>
      </c>
      <c r="O199" s="60">
        <f>'Ch5 expenditure v allowance'!O744</f>
        <v>7.4698272168185182</v>
      </c>
      <c r="P199" s="60">
        <f>'Ch5 expenditure v allowance'!P744</f>
        <v>7.7786042321819009</v>
      </c>
      <c r="Q199" s="60">
        <f>'Ch5 expenditure v allowance'!Q744</f>
        <v>6.9178941339413909</v>
      </c>
      <c r="R199" s="60">
        <f>'Ch5 expenditure v allowance'!R744</f>
        <v>7.3262113997471232</v>
      </c>
      <c r="S199" s="60">
        <f>'Ch5 expenditure v allowance'!S744</f>
        <v>7.6244328426141399</v>
      </c>
      <c r="T199" s="60">
        <f>'Ch5 expenditure v allowance'!T744</f>
        <v>6.7895654347095382</v>
      </c>
      <c r="U199" s="60">
        <f>'Ch5 expenditure v allowance'!U744</f>
        <v>7.1812496918993522</v>
      </c>
      <c r="W199" s="51">
        <f>'Ch5 expenditure v allowance'!W744</f>
        <v>3.1314468403232527</v>
      </c>
      <c r="X199" s="74">
        <f>'Ch5 expenditure v allowance'!X744</f>
        <v>0</v>
      </c>
      <c r="Y199" s="74">
        <f>'Ch5 expenditure v allowance'!Y744</f>
        <v>0</v>
      </c>
      <c r="Z199" s="74">
        <f>'Ch5 expenditure v allowance'!Z744</f>
        <v>0</v>
      </c>
      <c r="AA199" s="74">
        <f>'Ch5 expenditure v allowance'!AA744</f>
        <v>0</v>
      </c>
      <c r="AB199" s="74">
        <f>'Ch5 expenditure v allowance'!AB744</f>
        <v>0</v>
      </c>
      <c r="AC199" s="74">
        <f>'Ch5 expenditure v allowance'!AC744</f>
        <v>0</v>
      </c>
      <c r="AD199" s="74">
        <f>'Ch5 expenditure v allowance'!AD744</f>
        <v>0</v>
      </c>
      <c r="AF199" s="60">
        <f t="shared" si="36"/>
        <v>7.0484924558004689</v>
      </c>
      <c r="AG199" s="51">
        <f t="shared" si="37"/>
        <v>3.1314468403232527</v>
      </c>
      <c r="AH199" s="65">
        <f t="shared" si="38"/>
        <v>-3.9170456154772162</v>
      </c>
      <c r="AI199" s="66">
        <f t="shared" si="39"/>
        <v>-0.5557281418743284</v>
      </c>
    </row>
    <row r="200" spans="2:35">
      <c r="B200" s="387"/>
      <c r="D200" s="6" t="s">
        <v>43</v>
      </c>
      <c r="E200" s="59">
        <f>'Ch5 expenditure v allowance'!E745</f>
        <v>11.709312574316042</v>
      </c>
      <c r="F200" s="59">
        <f>'Ch5 expenditure v allowance'!F745</f>
        <v>12.172181617205711</v>
      </c>
      <c r="G200" s="59">
        <f>'Ch5 expenditure v allowance'!G745</f>
        <v>11.832972324223068</v>
      </c>
      <c r="H200" s="59">
        <f>'Ch5 expenditure v allowance'!H745</f>
        <v>12.093527059670775</v>
      </c>
      <c r="I200" s="59">
        <f>'Ch5 expenditure v allowance'!I745</f>
        <v>12.400576575145056</v>
      </c>
      <c r="J200" s="59">
        <f>'Ch5 expenditure v allowance'!J745</f>
        <v>12.283879143316755</v>
      </c>
      <c r="K200" s="59">
        <f>'Ch5 expenditure v allowance'!K745</f>
        <v>12.439922167821294</v>
      </c>
      <c r="L200" s="59">
        <f>'Ch5 expenditure v allowance'!L745</f>
        <v>12.911992931016703</v>
      </c>
      <c r="N200" s="60">
        <f>'Ch5 expenditure v allowance'!N745</f>
        <v>11.362254660118163</v>
      </c>
      <c r="O200" s="60">
        <f>'Ch5 expenditure v allowance'!O745</f>
        <v>11.602346535248271</v>
      </c>
      <c r="P200" s="60">
        <f>'Ch5 expenditure v allowance'!P745</f>
        <v>11.063850962897185</v>
      </c>
      <c r="Q200" s="60">
        <f>'Ch5 expenditure v allowance'!Q745</f>
        <v>11.122523302531942</v>
      </c>
      <c r="R200" s="60">
        <f>'Ch5 expenditure v allowance'!R745</f>
        <v>11.190107027705391</v>
      </c>
      <c r="S200" s="60">
        <f>'Ch5 expenditure v allowance'!S745</f>
        <v>10.855186258144675</v>
      </c>
      <c r="T200" s="60">
        <f>'Ch5 expenditure v allowance'!T745</f>
        <v>10.773313048891874</v>
      </c>
      <c r="U200" s="60">
        <f>'Ch5 expenditure v allowance'!U745</f>
        <v>10.982790758597373</v>
      </c>
      <c r="W200" s="51">
        <f>'Ch5 expenditure v allowance'!W745</f>
        <v>11.01091332211686</v>
      </c>
      <c r="X200" s="74">
        <f>'Ch5 expenditure v allowance'!X745</f>
        <v>0</v>
      </c>
      <c r="Y200" s="74">
        <f>'Ch5 expenditure v allowance'!Y745</f>
        <v>0</v>
      </c>
      <c r="Z200" s="74">
        <f>'Ch5 expenditure v allowance'!Z745</f>
        <v>0</v>
      </c>
      <c r="AA200" s="74">
        <f>'Ch5 expenditure v allowance'!AA745</f>
        <v>0</v>
      </c>
      <c r="AB200" s="74">
        <f>'Ch5 expenditure v allowance'!AB745</f>
        <v>0</v>
      </c>
      <c r="AC200" s="74">
        <f>'Ch5 expenditure v allowance'!AC745</f>
        <v>0</v>
      </c>
      <c r="AD200" s="74">
        <f>'Ch5 expenditure v allowance'!AD745</f>
        <v>0</v>
      </c>
      <c r="AF200" s="60">
        <f t="shared" si="36"/>
        <v>11.362254660118163</v>
      </c>
      <c r="AG200" s="51">
        <f t="shared" si="37"/>
        <v>11.01091332211686</v>
      </c>
      <c r="AH200" s="65">
        <f t="shared" si="38"/>
        <v>-0.35134133800130307</v>
      </c>
      <c r="AI200" s="66">
        <f t="shared" si="39"/>
        <v>-3.0921797522680174E-2</v>
      </c>
    </row>
    <row r="201" spans="2:35">
      <c r="B201" s="387"/>
      <c r="D201" s="6" t="s">
        <v>44</v>
      </c>
      <c r="E201" s="59">
        <f>'Ch5 expenditure v allowance'!E746</f>
        <v>7.1989374603720835</v>
      </c>
      <c r="F201" s="59">
        <f>'Ch5 expenditure v allowance'!F746</f>
        <v>7.2048686313927455</v>
      </c>
      <c r="G201" s="59">
        <f>'Ch5 expenditure v allowance'!G746</f>
        <v>7.2110204695506344</v>
      </c>
      <c r="H201" s="59">
        <f>'Ch5 expenditure v allowance'!H746</f>
        <v>7.1969548756726995</v>
      </c>
      <c r="I201" s="59">
        <f>'Ch5 expenditure v allowance'!I746</f>
        <v>7.2138844970968901</v>
      </c>
      <c r="J201" s="59">
        <f>'Ch5 expenditure v allowance'!J746</f>
        <v>7.2310881945787582</v>
      </c>
      <c r="K201" s="59">
        <f>'Ch5 expenditure v allowance'!K746</f>
        <v>7.2485697911345826</v>
      </c>
      <c r="L201" s="59">
        <f>'Ch5 expenditure v allowance'!L746</f>
        <v>7.266403146181478</v>
      </c>
      <c r="N201" s="60">
        <f>'Ch5 expenditure v allowance'!N746</f>
        <v>8.2162894602715983</v>
      </c>
      <c r="O201" s="60">
        <f>'Ch5 expenditure v allowance'!O746</f>
        <v>8.0865831886106783</v>
      </c>
      <c r="P201" s="60">
        <f>'Ch5 expenditure v allowance'!P746</f>
        <v>7.9533026929591619</v>
      </c>
      <c r="Q201" s="60">
        <f>'Ch5 expenditure v allowance'!Q746</f>
        <v>7.819891990108732</v>
      </c>
      <c r="R201" s="60">
        <f>'Ch5 expenditure v allowance'!R746</f>
        <v>7.6911012960832892</v>
      </c>
      <c r="S201" s="60">
        <f>'Ch5 expenditure v allowance'!S746</f>
        <v>7.5660740942761011</v>
      </c>
      <c r="T201" s="60">
        <f>'Ch5 expenditure v allowance'!T746</f>
        <v>7.4418296613184136</v>
      </c>
      <c r="U201" s="60">
        <f>'Ch5 expenditure v allowance'!U746</f>
        <v>7.3145413217325803</v>
      </c>
      <c r="W201" s="51">
        <f>'Ch5 expenditure v allowance'!W746</f>
        <v>6.6770000000000005</v>
      </c>
      <c r="X201" s="74">
        <f>'Ch5 expenditure v allowance'!X746</f>
        <v>0</v>
      </c>
      <c r="Y201" s="74">
        <f>'Ch5 expenditure v allowance'!Y746</f>
        <v>0</v>
      </c>
      <c r="Z201" s="74">
        <f>'Ch5 expenditure v allowance'!Z746</f>
        <v>0</v>
      </c>
      <c r="AA201" s="74">
        <f>'Ch5 expenditure v allowance'!AA746</f>
        <v>0</v>
      </c>
      <c r="AB201" s="74">
        <f>'Ch5 expenditure v allowance'!AB746</f>
        <v>0</v>
      </c>
      <c r="AC201" s="74">
        <f>'Ch5 expenditure v allowance'!AC746</f>
        <v>0</v>
      </c>
      <c r="AD201" s="74">
        <f>'Ch5 expenditure v allowance'!AD746</f>
        <v>0</v>
      </c>
      <c r="AF201" s="60">
        <f t="shared" si="36"/>
        <v>8.2162894602715983</v>
      </c>
      <c r="AG201" s="51">
        <f t="shared" si="37"/>
        <v>6.6770000000000005</v>
      </c>
      <c r="AH201" s="65">
        <f t="shared" si="38"/>
        <v>-1.5392894602715979</v>
      </c>
      <c r="AI201" s="66">
        <f t="shared" si="39"/>
        <v>-0.18734606025196135</v>
      </c>
    </row>
    <row r="202" spans="2:35">
      <c r="B202" s="387"/>
      <c r="D202" s="6" t="s">
        <v>45</v>
      </c>
      <c r="E202" s="59">
        <f>'Ch5 expenditure v allowance'!E747</f>
        <v>19.242179093685397</v>
      </c>
      <c r="F202" s="59">
        <f>'Ch5 expenditure v allowance'!F747</f>
        <v>18.427646552674453</v>
      </c>
      <c r="G202" s="59">
        <f>'Ch5 expenditure v allowance'!G747</f>
        <v>17.863062001659483</v>
      </c>
      <c r="H202" s="59">
        <f>'Ch5 expenditure v allowance'!H747</f>
        <v>16.201840671999275</v>
      </c>
      <c r="I202" s="59">
        <f>'Ch5 expenditure v allowance'!I747</f>
        <v>16.060500683396508</v>
      </c>
      <c r="J202" s="59">
        <f>'Ch5 expenditure v allowance'!J747</f>
        <v>16.057293048921139</v>
      </c>
      <c r="K202" s="59">
        <f>'Ch5 expenditure v allowance'!K747</f>
        <v>15.907914084487523</v>
      </c>
      <c r="L202" s="59">
        <f>'Ch5 expenditure v allowance'!L747</f>
        <v>15.760758670880396</v>
      </c>
      <c r="N202" s="60">
        <f>'Ch5 expenditure v allowance'!N747</f>
        <v>15.71012700246259</v>
      </c>
      <c r="O202" s="60">
        <f>'Ch5 expenditure v allowance'!O747</f>
        <v>14.978634772550462</v>
      </c>
      <c r="P202" s="60">
        <f>'Ch5 expenditure v allowance'!P747</f>
        <v>14.448279743750561</v>
      </c>
      <c r="Q202" s="60">
        <f>'Ch5 expenditure v allowance'!Q747</f>
        <v>13.081393765461302</v>
      </c>
      <c r="R202" s="60">
        <f>'Ch5 expenditure v allowance'!R747</f>
        <v>12.882624992194613</v>
      </c>
      <c r="S202" s="60">
        <f>'Ch5 expenditure v allowance'!S747</f>
        <v>12.795852100115841</v>
      </c>
      <c r="T202" s="60">
        <f>'Ch5 expenditure v allowance'!T747</f>
        <v>12.602076223362104</v>
      </c>
      <c r="U202" s="60">
        <f>'Ch5 expenditure v allowance'!U747</f>
        <v>12.410245078375818</v>
      </c>
      <c r="W202" s="51">
        <f>'Ch5 expenditure v allowance'!W747</f>
        <v>18.015000000000001</v>
      </c>
      <c r="X202" s="74">
        <f>'Ch5 expenditure v allowance'!X747</f>
        <v>0</v>
      </c>
      <c r="Y202" s="74">
        <f>'Ch5 expenditure v allowance'!Y747</f>
        <v>0</v>
      </c>
      <c r="Z202" s="74">
        <f>'Ch5 expenditure v allowance'!Z747</f>
        <v>0</v>
      </c>
      <c r="AA202" s="74">
        <f>'Ch5 expenditure v allowance'!AA747</f>
        <v>0</v>
      </c>
      <c r="AB202" s="74">
        <f>'Ch5 expenditure v allowance'!AB747</f>
        <v>0</v>
      </c>
      <c r="AC202" s="74">
        <f>'Ch5 expenditure v allowance'!AC747</f>
        <v>0</v>
      </c>
      <c r="AD202" s="74">
        <f>'Ch5 expenditure v allowance'!AD747</f>
        <v>0</v>
      </c>
      <c r="AF202" s="60">
        <f t="shared" si="36"/>
        <v>15.71012700246259</v>
      </c>
      <c r="AG202" s="51">
        <f t="shared" si="37"/>
        <v>18.015000000000001</v>
      </c>
      <c r="AH202" s="65">
        <f t="shared" si="38"/>
        <v>2.3048729975374105</v>
      </c>
      <c r="AI202" s="66">
        <f t="shared" si="39"/>
        <v>0.14671256299685659</v>
      </c>
    </row>
    <row r="203" spans="2:35">
      <c r="B203" s="387"/>
      <c r="D203" s="4" t="s">
        <v>77</v>
      </c>
      <c r="E203" s="207">
        <f>SUM(E189:E202)</f>
        <v>121.00313494255791</v>
      </c>
      <c r="F203" s="207">
        <f>'Ch5 expenditure v allowance'!F748</f>
        <v>121.66387937249019</v>
      </c>
      <c r="G203" s="207">
        <f>'Ch5 expenditure v allowance'!G748</f>
        <v>121.75464604416614</v>
      </c>
      <c r="H203" s="207">
        <f>'Ch5 expenditure v allowance'!H748</f>
        <v>120.06339687379528</v>
      </c>
      <c r="I203" s="207">
        <f t="shared" ref="I203:L203" si="40">SUM(I189:I202)</f>
        <v>121.69005045987251</v>
      </c>
      <c r="J203" s="207">
        <f t="shared" si="40"/>
        <v>122.57507870371384</v>
      </c>
      <c r="K203" s="207">
        <f t="shared" si="40"/>
        <v>122.09871779409835</v>
      </c>
      <c r="L203" s="207">
        <f t="shared" si="40"/>
        <v>123.23849998397</v>
      </c>
      <c r="M203" s="1"/>
      <c r="N203" s="198">
        <f t="shared" ref="N203:U203" si="41">SUM(N189:N202)</f>
        <v>117.70961962662244</v>
      </c>
      <c r="O203" s="198">
        <f t="shared" si="41"/>
        <v>117.18943247090549</v>
      </c>
      <c r="P203" s="198">
        <f t="shared" si="41"/>
        <v>116.09077648715196</v>
      </c>
      <c r="Q203" s="198">
        <f t="shared" si="41"/>
        <v>113.62892381202762</v>
      </c>
      <c r="R203" s="198">
        <f t="shared" si="41"/>
        <v>113.87938292909575</v>
      </c>
      <c r="S203" s="198">
        <f t="shared" si="41"/>
        <v>113.4028904696199</v>
      </c>
      <c r="T203" s="198">
        <f t="shared" si="41"/>
        <v>111.75550890927417</v>
      </c>
      <c r="U203" s="198">
        <f t="shared" si="41"/>
        <v>111.53070816780763</v>
      </c>
      <c r="V203" s="1"/>
      <c r="W203" s="107">
        <f>SUM(W189:W202)</f>
        <v>113.66072592819627</v>
      </c>
      <c r="X203" s="208">
        <f t="shared" ref="X203:AD203" si="42">SUM(X189:X202)</f>
        <v>0</v>
      </c>
      <c r="Y203" s="208">
        <f t="shared" si="42"/>
        <v>0</v>
      </c>
      <c r="Z203" s="208">
        <f t="shared" si="42"/>
        <v>0</v>
      </c>
      <c r="AA203" s="208">
        <f t="shared" si="42"/>
        <v>0</v>
      </c>
      <c r="AB203" s="208">
        <f t="shared" si="42"/>
        <v>0</v>
      </c>
      <c r="AC203" s="208">
        <f t="shared" si="42"/>
        <v>0</v>
      </c>
      <c r="AD203" s="208">
        <f t="shared" si="42"/>
        <v>0</v>
      </c>
      <c r="AE203" s="1"/>
      <c r="AF203" s="198">
        <f t="shared" si="36"/>
        <v>117.70961962662244</v>
      </c>
      <c r="AG203" s="107">
        <f t="shared" si="37"/>
        <v>113.66072592819627</v>
      </c>
      <c r="AH203" s="67">
        <f t="shared" si="38"/>
        <v>-4.0488936984261699</v>
      </c>
      <c r="AI203" s="68">
        <f t="shared" si="39"/>
        <v>-3.4397305090861321E-2</v>
      </c>
    </row>
    <row r="204" spans="2:35">
      <c r="B204" s="387"/>
      <c r="D204" s="4" t="s">
        <v>181</v>
      </c>
      <c r="E204" s="207">
        <f>E203-SUM(E192:E195)</f>
        <v>85.538116244394828</v>
      </c>
      <c r="F204" s="207">
        <f>'Ch5 expenditure v allowance'!F749</f>
        <v>86.080992818143613</v>
      </c>
      <c r="G204" s="207">
        <f>'Ch5 expenditure v allowance'!G749</f>
        <v>86.154578637049426</v>
      </c>
      <c r="H204" s="207">
        <f>'Ch5 expenditure v allowance'!H749</f>
        <v>84.226046366492398</v>
      </c>
      <c r="I204" s="207">
        <f t="shared" ref="I204:L204" si="43">I203-SUM(I192:I195)</f>
        <v>85.608783428064612</v>
      </c>
      <c r="J204" s="207">
        <f t="shared" si="43"/>
        <v>86.252875264910799</v>
      </c>
      <c r="K204" s="207">
        <f t="shared" si="43"/>
        <v>85.53332755178748</v>
      </c>
      <c r="L204" s="207">
        <f t="shared" si="43"/>
        <v>86.426052967441976</v>
      </c>
      <c r="M204" s="1"/>
      <c r="N204" s="198">
        <f t="shared" ref="N204:U204" si="44">N203-SUM(N192:N195)</f>
        <v>82.244600928459363</v>
      </c>
      <c r="O204" s="198">
        <f t="shared" si="44"/>
        <v>81.6065459165589</v>
      </c>
      <c r="P204" s="198">
        <f t="shared" si="44"/>
        <v>80.490709080035245</v>
      </c>
      <c r="Q204" s="198">
        <f t="shared" si="44"/>
        <v>77.791573304724736</v>
      </c>
      <c r="R204" s="198">
        <f t="shared" si="44"/>
        <v>77.798115897287857</v>
      </c>
      <c r="S204" s="198">
        <f t="shared" si="44"/>
        <v>77.080687030816861</v>
      </c>
      <c r="T204" s="198">
        <f t="shared" si="44"/>
        <v>75.190118666963301</v>
      </c>
      <c r="U204" s="198">
        <f t="shared" si="44"/>
        <v>74.718261151279606</v>
      </c>
      <c r="V204" s="1"/>
      <c r="W204" s="107">
        <f>W203-SUM(W192:W195)</f>
        <v>63.014425928196275</v>
      </c>
      <c r="X204" s="208">
        <f t="shared" ref="X204:AD204" si="45">X203-SUM(X192:X195)</f>
        <v>0</v>
      </c>
      <c r="Y204" s="208">
        <f t="shared" si="45"/>
        <v>0</v>
      </c>
      <c r="Z204" s="208">
        <f t="shared" si="45"/>
        <v>0</v>
      </c>
      <c r="AA204" s="208">
        <f t="shared" si="45"/>
        <v>0</v>
      </c>
      <c r="AB204" s="208">
        <f t="shared" si="45"/>
        <v>0</v>
      </c>
      <c r="AC204" s="208">
        <f t="shared" si="45"/>
        <v>0</v>
      </c>
      <c r="AD204" s="208">
        <f t="shared" si="45"/>
        <v>0</v>
      </c>
      <c r="AE204" s="1"/>
      <c r="AF204" s="198">
        <f t="shared" si="36"/>
        <v>82.244600928459363</v>
      </c>
      <c r="AG204" s="107">
        <f t="shared" si="37"/>
        <v>63.014425928196275</v>
      </c>
      <c r="AH204" s="67">
        <f t="shared" si="38"/>
        <v>-19.230175000263088</v>
      </c>
      <c r="AI204" s="68">
        <f t="shared" si="39"/>
        <v>-0.23381686801533022</v>
      </c>
    </row>
    <row r="205" spans="2:35">
      <c r="B205" s="387"/>
      <c r="F205" s="13"/>
      <c r="G205" s="13"/>
      <c r="H205" s="13"/>
    </row>
    <row r="206" spans="2:35">
      <c r="B206" s="387"/>
      <c r="D206" s="1" t="s">
        <v>258</v>
      </c>
    </row>
    <row r="207" spans="2:35">
      <c r="B207" s="387"/>
      <c r="E207" s="388" t="s">
        <v>296</v>
      </c>
      <c r="F207" s="389"/>
      <c r="G207" s="389"/>
      <c r="H207" s="389"/>
      <c r="I207" s="389"/>
      <c r="J207" s="389"/>
      <c r="K207" s="389"/>
      <c r="L207" s="390"/>
      <c r="N207" s="388" t="s">
        <v>297</v>
      </c>
      <c r="O207" s="389"/>
      <c r="P207" s="389"/>
      <c r="Q207" s="389"/>
      <c r="R207" s="389"/>
      <c r="S207" s="389"/>
      <c r="T207" s="389"/>
      <c r="U207" s="390"/>
      <c r="W207" s="388" t="s">
        <v>298</v>
      </c>
      <c r="X207" s="389"/>
      <c r="Y207" s="389"/>
      <c r="Z207" s="389"/>
      <c r="AA207" s="389"/>
      <c r="AB207" s="389"/>
      <c r="AC207" s="389"/>
      <c r="AD207" s="390"/>
      <c r="AF207" s="221" t="s">
        <v>69</v>
      </c>
      <c r="AG207" s="221" t="s">
        <v>194</v>
      </c>
      <c r="AH207" s="388" t="s">
        <v>219</v>
      </c>
      <c r="AI207" s="390"/>
    </row>
    <row r="208" spans="2:35">
      <c r="B208" s="387"/>
      <c r="E208" s="221">
        <v>2016</v>
      </c>
      <c r="F208" s="221">
        <v>2017</v>
      </c>
      <c r="G208" s="221">
        <v>2018</v>
      </c>
      <c r="H208" s="221">
        <v>2019</v>
      </c>
      <c r="I208" s="221">
        <v>2020</v>
      </c>
      <c r="J208" s="221">
        <v>2021</v>
      </c>
      <c r="K208" s="221">
        <v>2022</v>
      </c>
      <c r="L208" s="221">
        <v>2023</v>
      </c>
      <c r="N208" s="221">
        <v>2016</v>
      </c>
      <c r="O208" s="221">
        <v>2017</v>
      </c>
      <c r="P208" s="221">
        <v>2018</v>
      </c>
      <c r="Q208" s="221">
        <v>2019</v>
      </c>
      <c r="R208" s="221">
        <v>2020</v>
      </c>
      <c r="S208" s="221">
        <v>2021</v>
      </c>
      <c r="T208" s="221">
        <v>2022</v>
      </c>
      <c r="U208" s="221">
        <v>2023</v>
      </c>
      <c r="W208" s="221">
        <v>2016</v>
      </c>
      <c r="X208" s="221">
        <v>2017</v>
      </c>
      <c r="Y208" s="221">
        <v>2018</v>
      </c>
      <c r="Z208" s="221">
        <v>2019</v>
      </c>
      <c r="AA208" s="221">
        <v>2020</v>
      </c>
      <c r="AB208" s="221">
        <v>2021</v>
      </c>
      <c r="AC208" s="221">
        <v>2022</v>
      </c>
      <c r="AD208" s="221">
        <v>2023</v>
      </c>
      <c r="AF208" s="221" t="s">
        <v>299</v>
      </c>
      <c r="AG208" s="221" t="s">
        <v>299</v>
      </c>
      <c r="AH208" s="221" t="s">
        <v>299</v>
      </c>
      <c r="AI208" s="221" t="s">
        <v>221</v>
      </c>
    </row>
    <row r="209" spans="2:35">
      <c r="B209" s="387"/>
      <c r="D209" s="6" t="s">
        <v>27</v>
      </c>
      <c r="E209" s="59">
        <f t="shared" ref="E209:L222" si="46">SUM(E189,E169,E149,E129)</f>
        <v>6.3882726595403918</v>
      </c>
      <c r="F209" s="59">
        <f t="shared" si="46"/>
        <v>6.3919525587870289</v>
      </c>
      <c r="G209" s="59">
        <f t="shared" si="46"/>
        <v>6.3673659008358747</v>
      </c>
      <c r="H209" s="59">
        <f t="shared" si="46"/>
        <v>6.3266853566635861</v>
      </c>
      <c r="I209" s="59">
        <f t="shared" si="46"/>
        <v>4.8042186825463808</v>
      </c>
      <c r="J209" s="59">
        <f t="shared" si="46"/>
        <v>7.5657821759311865</v>
      </c>
      <c r="K209" s="59">
        <f t="shared" si="46"/>
        <v>6.7156161542617552</v>
      </c>
      <c r="L209" s="59">
        <f t="shared" si="46"/>
        <v>6.7447603323950602</v>
      </c>
      <c r="N209" s="60">
        <f t="shared" ref="N209:U222" si="47">SUM(N189,N169,N149,N129)</f>
        <v>7.4782692670810631</v>
      </c>
      <c r="O209" s="60">
        <f t="shared" si="47"/>
        <v>7.1859808578270252</v>
      </c>
      <c r="P209" s="60">
        <f t="shared" si="47"/>
        <v>7.2534505249344221</v>
      </c>
      <c r="Q209" s="60">
        <f t="shared" si="47"/>
        <v>7.0681898115832276</v>
      </c>
      <c r="R209" s="60">
        <f t="shared" si="47"/>
        <v>6.6871840788314767</v>
      </c>
      <c r="S209" s="60">
        <f t="shared" si="47"/>
        <v>7.2851559159959089</v>
      </c>
      <c r="T209" s="60">
        <f t="shared" si="47"/>
        <v>6.9609346818344395</v>
      </c>
      <c r="U209" s="60">
        <f t="shared" si="47"/>
        <v>6.822593086477176</v>
      </c>
      <c r="W209" s="51">
        <f t="shared" ref="W209:AD222" si="48">SUM(W189,W169,W149,W129)</f>
        <v>3.617982275399692</v>
      </c>
      <c r="X209" s="74">
        <f t="shared" si="48"/>
        <v>0</v>
      </c>
      <c r="Y209" s="74">
        <f t="shared" si="48"/>
        <v>0</v>
      </c>
      <c r="Z209" s="74">
        <f t="shared" si="48"/>
        <v>0</v>
      </c>
      <c r="AA209" s="74">
        <f t="shared" si="48"/>
        <v>0</v>
      </c>
      <c r="AB209" s="74">
        <f t="shared" si="48"/>
        <v>0</v>
      </c>
      <c r="AC209" s="74">
        <f t="shared" si="48"/>
        <v>0</v>
      </c>
      <c r="AD209" s="74">
        <f t="shared" si="48"/>
        <v>0</v>
      </c>
      <c r="AF209" s="60">
        <f>N209</f>
        <v>7.4782692670810631</v>
      </c>
      <c r="AG209" s="51">
        <f>W209</f>
        <v>3.617982275399692</v>
      </c>
      <c r="AH209" s="65">
        <f>IF(AG209&gt;0,AG209-AF209,"")</f>
        <v>-3.8602869916813711</v>
      </c>
      <c r="AI209" s="66">
        <f>IF(AG209&gt;0,AH209/AF209,"")</f>
        <v>-0.51620058783843814</v>
      </c>
    </row>
    <row r="210" spans="2:35">
      <c r="B210" s="387"/>
      <c r="D210" s="6" t="s">
        <v>75</v>
      </c>
      <c r="E210" s="59">
        <f t="shared" si="46"/>
        <v>14.222388256289813</v>
      </c>
      <c r="F210" s="59">
        <f t="shared" si="46"/>
        <v>12.413747503939874</v>
      </c>
      <c r="G210" s="59">
        <f t="shared" si="46"/>
        <v>7.1974665503624591</v>
      </c>
      <c r="H210" s="59">
        <f t="shared" si="46"/>
        <v>6.602002252053671</v>
      </c>
      <c r="I210" s="59">
        <f t="shared" si="46"/>
        <v>4.5261517192766183</v>
      </c>
      <c r="J210" s="59">
        <f t="shared" si="46"/>
        <v>4.5400930705879512</v>
      </c>
      <c r="K210" s="59">
        <f t="shared" si="46"/>
        <v>4.5645332867336172</v>
      </c>
      <c r="L210" s="59">
        <f t="shared" si="46"/>
        <v>4.5495167033638682</v>
      </c>
      <c r="N210" s="60">
        <f t="shared" si="47"/>
        <v>9.4899599633876921</v>
      </c>
      <c r="O210" s="60">
        <f t="shared" si="47"/>
        <v>8.8466208487118738</v>
      </c>
      <c r="P210" s="60">
        <f t="shared" si="47"/>
        <v>7.1936195507677798</v>
      </c>
      <c r="Q210" s="60">
        <f t="shared" si="47"/>
        <v>6.96739545595885</v>
      </c>
      <c r="R210" s="60">
        <f t="shared" si="47"/>
        <v>6.3731793293736425</v>
      </c>
      <c r="S210" s="60">
        <f t="shared" si="47"/>
        <v>6.1638992460252382</v>
      </c>
      <c r="T210" s="60">
        <f t="shared" si="47"/>
        <v>5.9522934198382664</v>
      </c>
      <c r="U210" s="60">
        <f t="shared" si="47"/>
        <v>5.8996509095859739</v>
      </c>
      <c r="W210" s="51">
        <f t="shared" si="48"/>
        <v>6.355986166469676</v>
      </c>
      <c r="X210" s="74">
        <f t="shared" si="48"/>
        <v>0</v>
      </c>
      <c r="Y210" s="74">
        <f t="shared" si="48"/>
        <v>0</v>
      </c>
      <c r="Z210" s="74">
        <f t="shared" si="48"/>
        <v>0</v>
      </c>
      <c r="AA210" s="74">
        <f t="shared" si="48"/>
        <v>0</v>
      </c>
      <c r="AB210" s="74">
        <f t="shared" si="48"/>
        <v>0</v>
      </c>
      <c r="AC210" s="74">
        <f t="shared" si="48"/>
        <v>0</v>
      </c>
      <c r="AD210" s="74">
        <f t="shared" si="48"/>
        <v>0</v>
      </c>
      <c r="AF210" s="60">
        <f t="shared" ref="AF210:AF224" si="49">N210</f>
        <v>9.4899599633876921</v>
      </c>
      <c r="AG210" s="51">
        <f t="shared" ref="AG210:AG224" si="50">W210</f>
        <v>6.355986166469676</v>
      </c>
      <c r="AH210" s="65">
        <f t="shared" ref="AH210:AH224" si="51">IF(AG210&gt;0,AG210-AF210,"")</f>
        <v>-3.1339737969180161</v>
      </c>
      <c r="AI210" s="66">
        <f t="shared" ref="AI210:AI224" si="52">IF(AG210&gt;0,AH210/AF210,"")</f>
        <v>-0.33024099248141203</v>
      </c>
    </row>
    <row r="211" spans="2:35">
      <c r="B211" s="387"/>
      <c r="D211" s="6" t="s">
        <v>76</v>
      </c>
      <c r="E211" s="59">
        <f t="shared" si="46"/>
        <v>16.673598397653915</v>
      </c>
      <c r="F211" s="59">
        <f t="shared" si="46"/>
        <v>15.343689490279598</v>
      </c>
      <c r="G211" s="59">
        <f t="shared" si="46"/>
        <v>13.883647104224302</v>
      </c>
      <c r="H211" s="59">
        <f t="shared" si="46"/>
        <v>10.710699733852753</v>
      </c>
      <c r="I211" s="59">
        <f t="shared" si="46"/>
        <v>5.9030844827294322</v>
      </c>
      <c r="J211" s="59">
        <f t="shared" si="46"/>
        <v>6.058474940607665</v>
      </c>
      <c r="K211" s="59">
        <f t="shared" si="46"/>
        <v>6.0824391305685985</v>
      </c>
      <c r="L211" s="59">
        <f t="shared" si="46"/>
        <v>6.0768326303584717</v>
      </c>
      <c r="N211" s="60">
        <f t="shared" si="47"/>
        <v>12.050712987586738</v>
      </c>
      <c r="O211" s="60">
        <f t="shared" si="47"/>
        <v>10.729223471482868</v>
      </c>
      <c r="P211" s="60">
        <f t="shared" si="47"/>
        <v>10.53740888483614</v>
      </c>
      <c r="Q211" s="60">
        <f t="shared" si="47"/>
        <v>9.2321980881393522</v>
      </c>
      <c r="R211" s="60">
        <f t="shared" si="47"/>
        <v>7.5924457755038253</v>
      </c>
      <c r="S211" s="60">
        <f t="shared" si="47"/>
        <v>7.5988089509989418</v>
      </c>
      <c r="T211" s="60">
        <f t="shared" si="47"/>
        <v>7.2109510611961722</v>
      </c>
      <c r="U211" s="60">
        <f t="shared" si="47"/>
        <v>7.358706135124697</v>
      </c>
      <c r="W211" s="51">
        <f t="shared" si="48"/>
        <v>12.170262052523224</v>
      </c>
      <c r="X211" s="74">
        <f t="shared" si="48"/>
        <v>0</v>
      </c>
      <c r="Y211" s="74">
        <f t="shared" si="48"/>
        <v>0</v>
      </c>
      <c r="Z211" s="74">
        <f t="shared" si="48"/>
        <v>0</v>
      </c>
      <c r="AA211" s="74">
        <f t="shared" si="48"/>
        <v>0</v>
      </c>
      <c r="AB211" s="74">
        <f t="shared" si="48"/>
        <v>0</v>
      </c>
      <c r="AC211" s="74">
        <f t="shared" si="48"/>
        <v>0</v>
      </c>
      <c r="AD211" s="74">
        <f t="shared" si="48"/>
        <v>0</v>
      </c>
      <c r="AF211" s="60">
        <f t="shared" si="49"/>
        <v>12.050712987586738</v>
      </c>
      <c r="AG211" s="51">
        <f t="shared" si="50"/>
        <v>12.170262052523224</v>
      </c>
      <c r="AH211" s="65">
        <f t="shared" si="51"/>
        <v>0.11954906493648565</v>
      </c>
      <c r="AI211" s="66">
        <f t="shared" si="52"/>
        <v>9.9204972402571843E-3</v>
      </c>
    </row>
    <row r="212" spans="2:35">
      <c r="B212" s="387"/>
      <c r="D212" s="6" t="s">
        <v>35</v>
      </c>
      <c r="E212" s="59">
        <f t="shared" si="46"/>
        <v>8.9524443149903217</v>
      </c>
      <c r="F212" s="59">
        <f t="shared" si="46"/>
        <v>9.285957730770944</v>
      </c>
      <c r="G212" s="59">
        <f t="shared" si="46"/>
        <v>9.6856731447603153</v>
      </c>
      <c r="H212" s="59">
        <f t="shared" si="46"/>
        <v>9.7377000392571702</v>
      </c>
      <c r="I212" s="59">
        <f t="shared" si="46"/>
        <v>9.6211118816382513</v>
      </c>
      <c r="J212" s="59">
        <f t="shared" si="46"/>
        <v>9.6786147001112539</v>
      </c>
      <c r="K212" s="59">
        <f t="shared" si="46"/>
        <v>9.4407949529092168</v>
      </c>
      <c r="L212" s="59">
        <f t="shared" si="46"/>
        <v>9.2508291053530574</v>
      </c>
      <c r="N212" s="60">
        <f t="shared" si="47"/>
        <v>8.9524443149903217</v>
      </c>
      <c r="O212" s="60">
        <f t="shared" si="47"/>
        <v>9.285957730770944</v>
      </c>
      <c r="P212" s="60">
        <f t="shared" si="47"/>
        <v>9.6856731447603153</v>
      </c>
      <c r="Q212" s="60">
        <f t="shared" si="47"/>
        <v>9.7377000392571702</v>
      </c>
      <c r="R212" s="60">
        <f t="shared" si="47"/>
        <v>9.6211118816382513</v>
      </c>
      <c r="S212" s="60">
        <f t="shared" si="47"/>
        <v>9.6786147001112539</v>
      </c>
      <c r="T212" s="60">
        <f t="shared" si="47"/>
        <v>9.4407949529092168</v>
      </c>
      <c r="U212" s="60">
        <f t="shared" si="47"/>
        <v>9.2508291053530574</v>
      </c>
      <c r="W212" s="51">
        <f t="shared" si="48"/>
        <v>15.699100000000001</v>
      </c>
      <c r="X212" s="74">
        <f t="shared" si="48"/>
        <v>0</v>
      </c>
      <c r="Y212" s="74">
        <f t="shared" si="48"/>
        <v>0</v>
      </c>
      <c r="Z212" s="74">
        <f t="shared" si="48"/>
        <v>0</v>
      </c>
      <c r="AA212" s="74">
        <f t="shared" si="48"/>
        <v>0</v>
      </c>
      <c r="AB212" s="74">
        <f t="shared" si="48"/>
        <v>0</v>
      </c>
      <c r="AC212" s="74">
        <f t="shared" si="48"/>
        <v>0</v>
      </c>
      <c r="AD212" s="74">
        <f t="shared" si="48"/>
        <v>0</v>
      </c>
      <c r="AF212" s="60">
        <f t="shared" si="49"/>
        <v>8.9524443149903217</v>
      </c>
      <c r="AG212" s="51">
        <f t="shared" si="50"/>
        <v>15.699100000000001</v>
      </c>
      <c r="AH212" s="65">
        <f t="shared" si="51"/>
        <v>6.7466556850096797</v>
      </c>
      <c r="AI212" s="66">
        <f t="shared" si="52"/>
        <v>0.75361046074453841</v>
      </c>
    </row>
    <row r="213" spans="2:35">
      <c r="B213" s="387"/>
      <c r="D213" s="6" t="s">
        <v>36</v>
      </c>
      <c r="E213" s="59">
        <f t="shared" si="46"/>
        <v>8.6293335985009918</v>
      </c>
      <c r="F213" s="59">
        <f t="shared" si="46"/>
        <v>9.6018104852859416</v>
      </c>
      <c r="G213" s="59">
        <f t="shared" si="46"/>
        <v>9.2435036779852382</v>
      </c>
      <c r="H213" s="59">
        <f t="shared" si="46"/>
        <v>8.5619712732617259</v>
      </c>
      <c r="I213" s="59">
        <f t="shared" si="46"/>
        <v>8.2810404372834157</v>
      </c>
      <c r="J213" s="59">
        <f t="shared" si="46"/>
        <v>7.9889833082068904</v>
      </c>
      <c r="K213" s="59">
        <f t="shared" si="46"/>
        <v>7.8285664800731798</v>
      </c>
      <c r="L213" s="59">
        <f t="shared" si="46"/>
        <v>7.5268650838182207</v>
      </c>
      <c r="N213" s="60">
        <f t="shared" si="47"/>
        <v>8.6293335985009918</v>
      </c>
      <c r="O213" s="60">
        <f t="shared" si="47"/>
        <v>9.6018104852859416</v>
      </c>
      <c r="P213" s="60">
        <f t="shared" si="47"/>
        <v>9.2435036779852382</v>
      </c>
      <c r="Q213" s="60">
        <f t="shared" si="47"/>
        <v>8.5619712732617259</v>
      </c>
      <c r="R213" s="60">
        <f t="shared" si="47"/>
        <v>8.2810404372834157</v>
      </c>
      <c r="S213" s="60">
        <f t="shared" si="47"/>
        <v>7.9889833082068904</v>
      </c>
      <c r="T213" s="60">
        <f t="shared" si="47"/>
        <v>7.8285664800731798</v>
      </c>
      <c r="U213" s="60">
        <f t="shared" si="47"/>
        <v>7.5268650838182207</v>
      </c>
      <c r="W213" s="51">
        <f t="shared" si="48"/>
        <v>12.4293</v>
      </c>
      <c r="X213" s="74">
        <f t="shared" si="48"/>
        <v>0</v>
      </c>
      <c r="Y213" s="74">
        <f t="shared" si="48"/>
        <v>0</v>
      </c>
      <c r="Z213" s="74">
        <f t="shared" si="48"/>
        <v>0</v>
      </c>
      <c r="AA213" s="74">
        <f t="shared" si="48"/>
        <v>0</v>
      </c>
      <c r="AB213" s="74">
        <f t="shared" si="48"/>
        <v>0</v>
      </c>
      <c r="AC213" s="74">
        <f t="shared" si="48"/>
        <v>0</v>
      </c>
      <c r="AD213" s="74">
        <f t="shared" si="48"/>
        <v>0</v>
      </c>
      <c r="AF213" s="60">
        <f t="shared" si="49"/>
        <v>8.6293335985009918</v>
      </c>
      <c r="AG213" s="51">
        <f t="shared" si="50"/>
        <v>12.4293</v>
      </c>
      <c r="AH213" s="65">
        <f t="shared" si="51"/>
        <v>3.7999664014990078</v>
      </c>
      <c r="AI213" s="66">
        <f t="shared" si="52"/>
        <v>0.44035456018980457</v>
      </c>
    </row>
    <row r="214" spans="2:35">
      <c r="B214" s="387"/>
      <c r="D214" s="6" t="s">
        <v>37</v>
      </c>
      <c r="E214" s="59">
        <f t="shared" si="46"/>
        <v>12.464986821245821</v>
      </c>
      <c r="F214" s="59">
        <f t="shared" si="46"/>
        <v>10.977112692417764</v>
      </c>
      <c r="G214" s="59">
        <f t="shared" si="46"/>
        <v>9.9727135353542931</v>
      </c>
      <c r="H214" s="59">
        <f t="shared" si="46"/>
        <v>8.9260261992547694</v>
      </c>
      <c r="I214" s="59">
        <f t="shared" si="46"/>
        <v>8.9972177291468665</v>
      </c>
      <c r="J214" s="59">
        <f t="shared" si="46"/>
        <v>8.8196096227530223</v>
      </c>
      <c r="K214" s="59">
        <f t="shared" si="46"/>
        <v>8.9713483971090593</v>
      </c>
      <c r="L214" s="59">
        <f t="shared" si="46"/>
        <v>9.1076213783896254</v>
      </c>
      <c r="N214" s="60">
        <f t="shared" si="47"/>
        <v>12.464986821245821</v>
      </c>
      <c r="O214" s="60">
        <f t="shared" si="47"/>
        <v>10.977112692417764</v>
      </c>
      <c r="P214" s="60">
        <f t="shared" si="47"/>
        <v>9.9727135353542931</v>
      </c>
      <c r="Q214" s="60">
        <f t="shared" si="47"/>
        <v>8.9260261992547694</v>
      </c>
      <c r="R214" s="60">
        <f t="shared" si="47"/>
        <v>8.9972177291468665</v>
      </c>
      <c r="S214" s="60">
        <f t="shared" si="47"/>
        <v>8.8196096227530223</v>
      </c>
      <c r="T214" s="60">
        <f t="shared" si="47"/>
        <v>8.9713483971090593</v>
      </c>
      <c r="U214" s="60">
        <f t="shared" si="47"/>
        <v>9.1076213783896254</v>
      </c>
      <c r="W214" s="51">
        <f t="shared" si="48"/>
        <v>11.382899999999999</v>
      </c>
      <c r="X214" s="74">
        <f t="shared" si="48"/>
        <v>0</v>
      </c>
      <c r="Y214" s="74">
        <f t="shared" si="48"/>
        <v>0</v>
      </c>
      <c r="Z214" s="74">
        <f t="shared" si="48"/>
        <v>0</v>
      </c>
      <c r="AA214" s="74">
        <f t="shared" si="48"/>
        <v>0</v>
      </c>
      <c r="AB214" s="74">
        <f t="shared" si="48"/>
        <v>0</v>
      </c>
      <c r="AC214" s="74">
        <f t="shared" si="48"/>
        <v>0</v>
      </c>
      <c r="AD214" s="74">
        <f t="shared" si="48"/>
        <v>0</v>
      </c>
      <c r="AF214" s="60">
        <f t="shared" si="49"/>
        <v>12.464986821245821</v>
      </c>
      <c r="AG214" s="51">
        <f t="shared" si="50"/>
        <v>11.382899999999999</v>
      </c>
      <c r="AH214" s="65">
        <f t="shared" si="51"/>
        <v>-1.0820868212458219</v>
      </c>
      <c r="AI214" s="66">
        <f t="shared" si="52"/>
        <v>-8.6810105519042335E-2</v>
      </c>
    </row>
    <row r="215" spans="2:35">
      <c r="B215" s="387"/>
      <c r="D215" s="6" t="s">
        <v>38</v>
      </c>
      <c r="E215" s="59">
        <f t="shared" si="46"/>
        <v>12.029789328687318</v>
      </c>
      <c r="F215" s="59">
        <f t="shared" si="46"/>
        <v>12.318994636986741</v>
      </c>
      <c r="G215" s="59">
        <f t="shared" si="46"/>
        <v>12.564896698959203</v>
      </c>
      <c r="H215" s="59">
        <f t="shared" si="46"/>
        <v>12.796161023387238</v>
      </c>
      <c r="I215" s="59">
        <f t="shared" si="46"/>
        <v>12.611709451881751</v>
      </c>
      <c r="J215" s="59">
        <f t="shared" si="46"/>
        <v>12.880422213929696</v>
      </c>
      <c r="K215" s="59">
        <f t="shared" si="46"/>
        <v>12.596441472803606</v>
      </c>
      <c r="L215" s="59">
        <f t="shared" si="46"/>
        <v>12.466804115567793</v>
      </c>
      <c r="N215" s="60">
        <f t="shared" si="47"/>
        <v>12.029789328687318</v>
      </c>
      <c r="O215" s="60">
        <f t="shared" si="47"/>
        <v>12.318994636986741</v>
      </c>
      <c r="P215" s="60">
        <f t="shared" si="47"/>
        <v>12.564896698959203</v>
      </c>
      <c r="Q215" s="60">
        <f t="shared" si="47"/>
        <v>12.796161023387238</v>
      </c>
      <c r="R215" s="60">
        <f t="shared" si="47"/>
        <v>12.611709451881751</v>
      </c>
      <c r="S215" s="60">
        <f t="shared" si="47"/>
        <v>12.880422213929696</v>
      </c>
      <c r="T215" s="60">
        <f t="shared" si="47"/>
        <v>12.596441472803606</v>
      </c>
      <c r="U215" s="60">
        <f t="shared" si="47"/>
        <v>12.466804115567793</v>
      </c>
      <c r="W215" s="51">
        <f t="shared" si="48"/>
        <v>15.778500000000001</v>
      </c>
      <c r="X215" s="74">
        <f t="shared" si="48"/>
        <v>0</v>
      </c>
      <c r="Y215" s="74">
        <f t="shared" si="48"/>
        <v>0</v>
      </c>
      <c r="Z215" s="74">
        <f t="shared" si="48"/>
        <v>0</v>
      </c>
      <c r="AA215" s="74">
        <f t="shared" si="48"/>
        <v>0</v>
      </c>
      <c r="AB215" s="74">
        <f t="shared" si="48"/>
        <v>0</v>
      </c>
      <c r="AC215" s="74">
        <f t="shared" si="48"/>
        <v>0</v>
      </c>
      <c r="AD215" s="74">
        <f t="shared" si="48"/>
        <v>0</v>
      </c>
      <c r="AF215" s="60">
        <f t="shared" si="49"/>
        <v>12.029789328687318</v>
      </c>
      <c r="AG215" s="51">
        <f t="shared" si="50"/>
        <v>15.778500000000001</v>
      </c>
      <c r="AH215" s="65">
        <f t="shared" si="51"/>
        <v>3.7487106713126828</v>
      </c>
      <c r="AI215" s="66">
        <f t="shared" si="52"/>
        <v>0.3116189792595262</v>
      </c>
    </row>
    <row r="216" spans="2:35">
      <c r="B216" s="387"/>
      <c r="D216" s="6" t="s">
        <v>39</v>
      </c>
      <c r="E216" s="59">
        <f t="shared" si="46"/>
        <v>0.99812918300343378</v>
      </c>
      <c r="F216" s="59">
        <f t="shared" si="46"/>
        <v>1.5985032098422041</v>
      </c>
      <c r="G216" s="59">
        <f t="shared" si="46"/>
        <v>1.0090418141144033</v>
      </c>
      <c r="H216" s="59">
        <f t="shared" si="46"/>
        <v>1.0093834007825249</v>
      </c>
      <c r="I216" s="59">
        <f t="shared" si="46"/>
        <v>0.82993628929579177</v>
      </c>
      <c r="J216" s="59">
        <f t="shared" si="46"/>
        <v>0.54066306153537014</v>
      </c>
      <c r="K216" s="59">
        <f t="shared" si="46"/>
        <v>0.54579879332954728</v>
      </c>
      <c r="L216" s="59">
        <f t="shared" si="46"/>
        <v>0.55100041472688743</v>
      </c>
      <c r="N216" s="60">
        <f t="shared" si="47"/>
        <v>0.99411755753857456</v>
      </c>
      <c r="O216" s="60">
        <f t="shared" si="47"/>
        <v>1.5607590488077578</v>
      </c>
      <c r="P216" s="60">
        <f t="shared" si="47"/>
        <v>0.8264116428439725</v>
      </c>
      <c r="Q216" s="60">
        <f t="shared" si="47"/>
        <v>0.76854149731844068</v>
      </c>
      <c r="R216" s="60">
        <f t="shared" si="47"/>
        <v>0.73616149291924815</v>
      </c>
      <c r="S216" s="60">
        <f t="shared" si="47"/>
        <v>0.65291454164756368</v>
      </c>
      <c r="T216" s="60">
        <f t="shared" si="47"/>
        <v>0.59045980163579581</v>
      </c>
      <c r="U216" s="60">
        <f t="shared" si="47"/>
        <v>0.55840004685779943</v>
      </c>
      <c r="W216" s="51">
        <f t="shared" si="48"/>
        <v>0.19405732050190452</v>
      </c>
      <c r="X216" s="74">
        <f t="shared" si="48"/>
        <v>0</v>
      </c>
      <c r="Y216" s="74">
        <f t="shared" si="48"/>
        <v>0</v>
      </c>
      <c r="Z216" s="74">
        <f t="shared" si="48"/>
        <v>0</v>
      </c>
      <c r="AA216" s="74">
        <f t="shared" si="48"/>
        <v>0</v>
      </c>
      <c r="AB216" s="74">
        <f t="shared" si="48"/>
        <v>0</v>
      </c>
      <c r="AC216" s="74">
        <f t="shared" si="48"/>
        <v>0</v>
      </c>
      <c r="AD216" s="74">
        <f t="shared" si="48"/>
        <v>0</v>
      </c>
      <c r="AF216" s="60">
        <f t="shared" si="49"/>
        <v>0.99411755753857456</v>
      </c>
      <c r="AG216" s="51">
        <f t="shared" si="50"/>
        <v>0.19405732050190452</v>
      </c>
      <c r="AH216" s="65">
        <f t="shared" si="51"/>
        <v>-0.80006023703667006</v>
      </c>
      <c r="AI216" s="66">
        <f t="shared" si="52"/>
        <v>-0.80479439375118922</v>
      </c>
    </row>
    <row r="217" spans="2:35">
      <c r="B217" s="387"/>
      <c r="D217" s="6" t="s">
        <v>40</v>
      </c>
      <c r="E217" s="59">
        <f t="shared" si="46"/>
        <v>10.785893890451089</v>
      </c>
      <c r="F217" s="59">
        <f t="shared" si="46"/>
        <v>10.907031831943756</v>
      </c>
      <c r="G217" s="59">
        <f t="shared" si="46"/>
        <v>10.438121969559315</v>
      </c>
      <c r="H217" s="59">
        <f t="shared" si="46"/>
        <v>10.548410261700981</v>
      </c>
      <c r="I217" s="59">
        <f t="shared" si="46"/>
        <v>10.288386783004025</v>
      </c>
      <c r="J217" s="59">
        <f t="shared" si="46"/>
        <v>9.7730138858116433</v>
      </c>
      <c r="K217" s="59">
        <f t="shared" si="46"/>
        <v>9.5992466820551865</v>
      </c>
      <c r="L217" s="59">
        <f t="shared" si="46"/>
        <v>9.5846192096645435</v>
      </c>
      <c r="N217" s="60">
        <f t="shared" si="47"/>
        <v>9.7937031717666425</v>
      </c>
      <c r="O217" s="60">
        <f t="shared" si="47"/>
        <v>9.8401343364557476</v>
      </c>
      <c r="P217" s="60">
        <f t="shared" si="47"/>
        <v>9.0912007182858758</v>
      </c>
      <c r="Q217" s="60">
        <f t="shared" si="47"/>
        <v>9.0112474266702094</v>
      </c>
      <c r="R217" s="60">
        <f t="shared" si="47"/>
        <v>8.85821957514605</v>
      </c>
      <c r="S217" s="60">
        <f t="shared" si="47"/>
        <v>8.5439531371466391</v>
      </c>
      <c r="T217" s="60">
        <f t="shared" si="47"/>
        <v>8.282641355473416</v>
      </c>
      <c r="U217" s="60">
        <f t="shared" si="47"/>
        <v>8.0744182450567514</v>
      </c>
      <c r="W217" s="51">
        <f t="shared" si="48"/>
        <v>2.5193961741000765</v>
      </c>
      <c r="X217" s="74">
        <f t="shared" si="48"/>
        <v>0</v>
      </c>
      <c r="Y217" s="74">
        <f t="shared" si="48"/>
        <v>0</v>
      </c>
      <c r="Z217" s="74">
        <f t="shared" si="48"/>
        <v>0</v>
      </c>
      <c r="AA217" s="74">
        <f t="shared" si="48"/>
        <v>0</v>
      </c>
      <c r="AB217" s="74">
        <f t="shared" si="48"/>
        <v>0</v>
      </c>
      <c r="AC217" s="74">
        <f t="shared" si="48"/>
        <v>0</v>
      </c>
      <c r="AD217" s="74">
        <f t="shared" si="48"/>
        <v>0</v>
      </c>
      <c r="AF217" s="60">
        <f t="shared" si="49"/>
        <v>9.7937031717666425</v>
      </c>
      <c r="AG217" s="51">
        <f t="shared" si="50"/>
        <v>2.5193961741000765</v>
      </c>
      <c r="AH217" s="65">
        <f t="shared" si="51"/>
        <v>-7.2743069976665655</v>
      </c>
      <c r="AI217" s="66">
        <f t="shared" si="52"/>
        <v>-0.74275346823221988</v>
      </c>
    </row>
    <row r="218" spans="2:35">
      <c r="B218" s="387"/>
      <c r="D218" s="6" t="s">
        <v>41</v>
      </c>
      <c r="E218" s="59">
        <f t="shared" si="46"/>
        <v>18.453004565043496</v>
      </c>
      <c r="F218" s="59">
        <f t="shared" si="46"/>
        <v>19.813074568729402</v>
      </c>
      <c r="G218" s="59">
        <f t="shared" si="46"/>
        <v>20.396219083688699</v>
      </c>
      <c r="H218" s="59">
        <f t="shared" si="46"/>
        <v>20.621626804656252</v>
      </c>
      <c r="I218" s="59">
        <f t="shared" si="46"/>
        <v>19.646369095054478</v>
      </c>
      <c r="J218" s="59">
        <f t="shared" si="46"/>
        <v>18.976066712885142</v>
      </c>
      <c r="K218" s="59">
        <f t="shared" si="46"/>
        <v>18.986978783040261</v>
      </c>
      <c r="L218" s="59">
        <f t="shared" si="46"/>
        <v>18.973140658791191</v>
      </c>
      <c r="N218" s="60">
        <f t="shared" si="47"/>
        <v>18.610166579763177</v>
      </c>
      <c r="O218" s="60">
        <f t="shared" si="47"/>
        <v>19.181693906007464</v>
      </c>
      <c r="P218" s="60">
        <f t="shared" si="47"/>
        <v>19.42356091110085</v>
      </c>
      <c r="Q218" s="60">
        <f t="shared" si="47"/>
        <v>19.320270306480428</v>
      </c>
      <c r="R218" s="60">
        <f t="shared" si="47"/>
        <v>18.287441745611325</v>
      </c>
      <c r="S218" s="60">
        <f t="shared" si="47"/>
        <v>17.608119272472521</v>
      </c>
      <c r="T218" s="60">
        <f t="shared" si="47"/>
        <v>17.210321247887972</v>
      </c>
      <c r="U218" s="60">
        <f t="shared" si="47"/>
        <v>16.73643740125797</v>
      </c>
      <c r="W218" s="51">
        <f t="shared" si="48"/>
        <v>6.7302506458075078</v>
      </c>
      <c r="X218" s="74">
        <f t="shared" si="48"/>
        <v>0</v>
      </c>
      <c r="Y218" s="74">
        <f t="shared" si="48"/>
        <v>0</v>
      </c>
      <c r="Z218" s="74">
        <f t="shared" si="48"/>
        <v>0</v>
      </c>
      <c r="AA218" s="74">
        <f t="shared" si="48"/>
        <v>0</v>
      </c>
      <c r="AB218" s="74">
        <f t="shared" si="48"/>
        <v>0</v>
      </c>
      <c r="AC218" s="74">
        <f t="shared" si="48"/>
        <v>0</v>
      </c>
      <c r="AD218" s="74">
        <f t="shared" si="48"/>
        <v>0</v>
      </c>
      <c r="AF218" s="60">
        <f t="shared" si="49"/>
        <v>18.610166579763177</v>
      </c>
      <c r="AG218" s="51">
        <f t="shared" si="50"/>
        <v>6.7302506458075078</v>
      </c>
      <c r="AH218" s="65">
        <f t="shared" si="51"/>
        <v>-11.879915933955669</v>
      </c>
      <c r="AI218" s="66">
        <f t="shared" si="52"/>
        <v>-0.63835623840540856</v>
      </c>
    </row>
    <row r="219" spans="2:35">
      <c r="B219" s="387"/>
      <c r="D219" s="6" t="s">
        <v>42</v>
      </c>
      <c r="E219" s="59">
        <f t="shared" si="46"/>
        <v>8.2487729369800977</v>
      </c>
      <c r="F219" s="59">
        <f t="shared" si="46"/>
        <v>8.8069324569146374</v>
      </c>
      <c r="G219" s="59">
        <f t="shared" si="46"/>
        <v>9.193464853545148</v>
      </c>
      <c r="H219" s="59">
        <f t="shared" si="46"/>
        <v>8.1737809203850862</v>
      </c>
      <c r="I219" s="59">
        <f t="shared" si="46"/>
        <v>8.7714292013009807</v>
      </c>
      <c r="J219" s="59">
        <f t="shared" si="46"/>
        <v>9.27473583588894</v>
      </c>
      <c r="K219" s="59">
        <f t="shared" si="46"/>
        <v>8.4814135799714965</v>
      </c>
      <c r="L219" s="59">
        <f t="shared" si="46"/>
        <v>9.0751557473535485</v>
      </c>
      <c r="N219" s="60">
        <f t="shared" si="47"/>
        <v>7.4723014612095691</v>
      </c>
      <c r="O219" s="60">
        <f t="shared" si="47"/>
        <v>7.878164516376013</v>
      </c>
      <c r="P219" s="60">
        <f t="shared" si="47"/>
        <v>8.1592070678691275</v>
      </c>
      <c r="Q219" s="60">
        <f t="shared" si="47"/>
        <v>7.2380971654276633</v>
      </c>
      <c r="R219" s="60">
        <f t="shared" si="47"/>
        <v>7.6331036625407354</v>
      </c>
      <c r="S219" s="60">
        <f t="shared" si="47"/>
        <v>7.9237514484097611</v>
      </c>
      <c r="T219" s="60">
        <f t="shared" si="47"/>
        <v>7.0554809425690506</v>
      </c>
      <c r="U219" s="60">
        <f t="shared" si="47"/>
        <v>7.431739061469286</v>
      </c>
      <c r="W219" s="51">
        <f t="shared" si="48"/>
        <v>3.6529880503232528</v>
      </c>
      <c r="X219" s="74">
        <f t="shared" si="48"/>
        <v>0</v>
      </c>
      <c r="Y219" s="74">
        <f t="shared" si="48"/>
        <v>0</v>
      </c>
      <c r="Z219" s="74">
        <f t="shared" si="48"/>
        <v>0</v>
      </c>
      <c r="AA219" s="74">
        <f t="shared" si="48"/>
        <v>0</v>
      </c>
      <c r="AB219" s="74">
        <f t="shared" si="48"/>
        <v>0</v>
      </c>
      <c r="AC219" s="74">
        <f t="shared" si="48"/>
        <v>0</v>
      </c>
      <c r="AD219" s="74">
        <f t="shared" si="48"/>
        <v>0</v>
      </c>
      <c r="AF219" s="60">
        <f t="shared" si="49"/>
        <v>7.4723014612095691</v>
      </c>
      <c r="AG219" s="51">
        <f t="shared" si="50"/>
        <v>3.6529880503232528</v>
      </c>
      <c r="AH219" s="65">
        <f t="shared" si="51"/>
        <v>-3.8193134108863163</v>
      </c>
      <c r="AI219" s="66">
        <f t="shared" si="52"/>
        <v>-0.51112946000817128</v>
      </c>
    </row>
    <row r="220" spans="2:35">
      <c r="B220" s="387"/>
      <c r="D220" s="6" t="s">
        <v>43</v>
      </c>
      <c r="E220" s="59">
        <f t="shared" si="46"/>
        <v>12.847523301841234</v>
      </c>
      <c r="F220" s="59">
        <f t="shared" si="46"/>
        <v>13.462384699587357</v>
      </c>
      <c r="G220" s="59">
        <f t="shared" si="46"/>
        <v>13.072891637319351</v>
      </c>
      <c r="H220" s="59">
        <f t="shared" si="46"/>
        <v>13.123868348625791</v>
      </c>
      <c r="I220" s="59">
        <f t="shared" si="46"/>
        <v>13.26045190216203</v>
      </c>
      <c r="J220" s="59">
        <f t="shared" si="46"/>
        <v>13.126972022642326</v>
      </c>
      <c r="K220" s="59">
        <f t="shared" si="46"/>
        <v>13.221448233830984</v>
      </c>
      <c r="L220" s="59">
        <f t="shared" si="46"/>
        <v>13.558471761594868</v>
      </c>
      <c r="N220" s="60">
        <f t="shared" si="47"/>
        <v>12.351804102220722</v>
      </c>
      <c r="O220" s="60">
        <f t="shared" si="47"/>
        <v>12.694099325938556</v>
      </c>
      <c r="P220" s="60">
        <f t="shared" si="47"/>
        <v>12.088990752604985</v>
      </c>
      <c r="Q220" s="60">
        <f t="shared" si="47"/>
        <v>12.045290706269881</v>
      </c>
      <c r="R220" s="60">
        <f t="shared" si="47"/>
        <v>12.05367095856065</v>
      </c>
      <c r="S220" s="60">
        <f t="shared" si="47"/>
        <v>11.715623851272936</v>
      </c>
      <c r="T220" s="60">
        <f t="shared" si="47"/>
        <v>11.528965562629843</v>
      </c>
      <c r="U220" s="60">
        <f t="shared" si="47"/>
        <v>11.63059975747945</v>
      </c>
      <c r="W220" s="51">
        <f t="shared" si="48"/>
        <v>11.47329321873446</v>
      </c>
      <c r="X220" s="74">
        <f t="shared" si="48"/>
        <v>0</v>
      </c>
      <c r="Y220" s="74">
        <f t="shared" si="48"/>
        <v>0</v>
      </c>
      <c r="Z220" s="74">
        <f t="shared" si="48"/>
        <v>0</v>
      </c>
      <c r="AA220" s="74">
        <f t="shared" si="48"/>
        <v>0</v>
      </c>
      <c r="AB220" s="74">
        <f t="shared" si="48"/>
        <v>0</v>
      </c>
      <c r="AC220" s="74">
        <f t="shared" si="48"/>
        <v>0</v>
      </c>
      <c r="AD220" s="74">
        <f t="shared" si="48"/>
        <v>0</v>
      </c>
      <c r="AF220" s="60">
        <f t="shared" si="49"/>
        <v>12.351804102220722</v>
      </c>
      <c r="AG220" s="51">
        <f t="shared" si="50"/>
        <v>11.47329321873446</v>
      </c>
      <c r="AH220" s="65">
        <f t="shared" si="51"/>
        <v>-0.87851088348626227</v>
      </c>
      <c r="AI220" s="66">
        <f t="shared" si="52"/>
        <v>-7.1124094603177479E-2</v>
      </c>
    </row>
    <row r="221" spans="2:35">
      <c r="B221" s="387"/>
      <c r="D221" s="6" t="s">
        <v>44</v>
      </c>
      <c r="E221" s="59">
        <f t="shared" si="46"/>
        <v>8.511574886384512</v>
      </c>
      <c r="F221" s="59">
        <f t="shared" si="46"/>
        <v>8.5143596769535783</v>
      </c>
      <c r="G221" s="59">
        <f t="shared" si="46"/>
        <v>8.519253489030298</v>
      </c>
      <c r="H221" s="59">
        <f t="shared" si="46"/>
        <v>8.5243830417980444</v>
      </c>
      <c r="I221" s="59">
        <f t="shared" si="46"/>
        <v>7.3172005809019316</v>
      </c>
      <c r="J221" s="59">
        <f t="shared" si="46"/>
        <v>7.3341469951138558</v>
      </c>
      <c r="K221" s="59">
        <f t="shared" si="46"/>
        <v>7.3513841495765986</v>
      </c>
      <c r="L221" s="59">
        <f t="shared" si="46"/>
        <v>7.3689961752772533</v>
      </c>
      <c r="N221" s="60">
        <f t="shared" si="47"/>
        <v>9.0114155621495424</v>
      </c>
      <c r="O221" s="60">
        <f t="shared" si="47"/>
        <v>8.8716650359901816</v>
      </c>
      <c r="P221" s="60">
        <f t="shared" si="47"/>
        <v>8.7113652705173372</v>
      </c>
      <c r="Q221" s="60">
        <f t="shared" si="47"/>
        <v>8.5802589738583404</v>
      </c>
      <c r="R221" s="60">
        <f t="shared" si="47"/>
        <v>8.146326573726709</v>
      </c>
      <c r="S221" s="60">
        <f t="shared" si="47"/>
        <v>8.0168746735209382</v>
      </c>
      <c r="T221" s="60">
        <f t="shared" si="47"/>
        <v>7.8932414640840012</v>
      </c>
      <c r="U221" s="60">
        <f t="shared" si="47"/>
        <v>7.7534392966334149</v>
      </c>
      <c r="W221" s="51">
        <f t="shared" si="48"/>
        <v>8.3991000000000007</v>
      </c>
      <c r="X221" s="74">
        <f t="shared" si="48"/>
        <v>0</v>
      </c>
      <c r="Y221" s="74">
        <f t="shared" si="48"/>
        <v>0</v>
      </c>
      <c r="Z221" s="74">
        <f t="shared" si="48"/>
        <v>0</v>
      </c>
      <c r="AA221" s="74">
        <f t="shared" si="48"/>
        <v>0</v>
      </c>
      <c r="AB221" s="74">
        <f t="shared" si="48"/>
        <v>0</v>
      </c>
      <c r="AC221" s="74">
        <f t="shared" si="48"/>
        <v>0</v>
      </c>
      <c r="AD221" s="74">
        <f t="shared" si="48"/>
        <v>0</v>
      </c>
      <c r="AF221" s="60">
        <f t="shared" si="49"/>
        <v>9.0114155621495424</v>
      </c>
      <c r="AG221" s="51">
        <f t="shared" si="50"/>
        <v>8.3991000000000007</v>
      </c>
      <c r="AH221" s="65">
        <f t="shared" si="51"/>
        <v>-0.61231556214954175</v>
      </c>
      <c r="AI221" s="66">
        <f t="shared" si="52"/>
        <v>-6.794887639201079E-2</v>
      </c>
    </row>
    <row r="222" spans="2:35">
      <c r="B222" s="387"/>
      <c r="D222" s="6" t="s">
        <v>45</v>
      </c>
      <c r="E222" s="59">
        <f t="shared" si="46"/>
        <v>26.14769867792171</v>
      </c>
      <c r="F222" s="59">
        <f t="shared" si="46"/>
        <v>23.850098949740072</v>
      </c>
      <c r="G222" s="59">
        <f t="shared" si="46"/>
        <v>22.24314033987007</v>
      </c>
      <c r="H222" s="59">
        <f t="shared" si="46"/>
        <v>20.417913844477081</v>
      </c>
      <c r="I222" s="59">
        <f t="shared" si="46"/>
        <v>16.894844182481549</v>
      </c>
      <c r="J222" s="59">
        <f t="shared" si="46"/>
        <v>16.88954182034243</v>
      </c>
      <c r="K222" s="59">
        <f t="shared" si="46"/>
        <v>16.738204637033583</v>
      </c>
      <c r="L222" s="59">
        <f t="shared" si="46"/>
        <v>16.589252148662247</v>
      </c>
      <c r="N222" s="60">
        <f t="shared" si="47"/>
        <v>19.798086451043094</v>
      </c>
      <c r="O222" s="60">
        <f t="shared" si="47"/>
        <v>18.676187182622318</v>
      </c>
      <c r="P222" s="60">
        <f t="shared" si="47"/>
        <v>17.78269964504943</v>
      </c>
      <c r="Q222" s="60">
        <f t="shared" si="47"/>
        <v>16.277473570352683</v>
      </c>
      <c r="R222" s="60">
        <f t="shared" si="47"/>
        <v>15.116122379469179</v>
      </c>
      <c r="S222" s="60">
        <f t="shared" si="47"/>
        <v>14.900750192008458</v>
      </c>
      <c r="T222" s="60">
        <f t="shared" si="47"/>
        <v>14.666167466368206</v>
      </c>
      <c r="U222" s="60">
        <f t="shared" si="47"/>
        <v>14.505004806267873</v>
      </c>
      <c r="W222" s="51">
        <f t="shared" si="48"/>
        <v>19.773</v>
      </c>
      <c r="X222" s="74">
        <f t="shared" si="48"/>
        <v>0</v>
      </c>
      <c r="Y222" s="74">
        <f t="shared" si="48"/>
        <v>0</v>
      </c>
      <c r="Z222" s="74">
        <f t="shared" si="48"/>
        <v>0</v>
      </c>
      <c r="AA222" s="74">
        <f t="shared" si="48"/>
        <v>0</v>
      </c>
      <c r="AB222" s="74">
        <f t="shared" si="48"/>
        <v>0</v>
      </c>
      <c r="AC222" s="74">
        <f t="shared" si="48"/>
        <v>0</v>
      </c>
      <c r="AD222" s="74">
        <f t="shared" si="48"/>
        <v>0</v>
      </c>
      <c r="AF222" s="60">
        <f t="shared" si="49"/>
        <v>19.798086451043094</v>
      </c>
      <c r="AG222" s="51">
        <f t="shared" si="50"/>
        <v>19.773</v>
      </c>
      <c r="AH222" s="65">
        <f t="shared" si="51"/>
        <v>-2.5086451043094371E-2</v>
      </c>
      <c r="AI222" s="66">
        <f t="shared" si="52"/>
        <v>-1.2671149358362687E-3</v>
      </c>
    </row>
    <row r="223" spans="2:35">
      <c r="B223" s="387"/>
      <c r="D223" s="4" t="s">
        <v>77</v>
      </c>
      <c r="E223" s="207">
        <f t="shared" ref="E223:H224" si="53">SUM(E203,E183,E163,E143)</f>
        <v>165.35341081853414</v>
      </c>
      <c r="F223" s="207">
        <f t="shared" si="53"/>
        <v>163.28565049217892</v>
      </c>
      <c r="G223" s="207">
        <f t="shared" si="53"/>
        <v>153.78739979960895</v>
      </c>
      <c r="H223" s="207">
        <f t="shared" si="53"/>
        <v>146.08061250015669</v>
      </c>
      <c r="I223" s="207">
        <f t="shared" ref="I223:L223" si="54">SUM(I209:I222)</f>
        <v>131.75315241870351</v>
      </c>
      <c r="J223" s="207">
        <f t="shared" si="54"/>
        <v>133.44712036634738</v>
      </c>
      <c r="K223" s="207">
        <f t="shared" si="54"/>
        <v>131.1242147332967</v>
      </c>
      <c r="L223" s="207">
        <f t="shared" si="54"/>
        <v>131.42386546531662</v>
      </c>
      <c r="M223" s="1"/>
      <c r="N223" s="198">
        <f t="shared" ref="N223:U223" si="55">SUM(N209:N222)</f>
        <v>149.12709116717127</v>
      </c>
      <c r="O223" s="198">
        <f t="shared" si="55"/>
        <v>147.64840407568121</v>
      </c>
      <c r="P223" s="198">
        <f t="shared" si="55"/>
        <v>142.53470202586897</v>
      </c>
      <c r="Q223" s="198">
        <f t="shared" si="55"/>
        <v>136.53082153721996</v>
      </c>
      <c r="R223" s="198">
        <f t="shared" si="55"/>
        <v>130.99493507163311</v>
      </c>
      <c r="S223" s="198">
        <f t="shared" si="55"/>
        <v>129.77748107449975</v>
      </c>
      <c r="T223" s="198">
        <f t="shared" si="55"/>
        <v>126.18860830641222</v>
      </c>
      <c r="U223" s="198">
        <f t="shared" si="55"/>
        <v>125.12310842933908</v>
      </c>
      <c r="V223" s="1"/>
      <c r="W223" s="107">
        <f>SUM(W209:W222)</f>
        <v>130.1761159038598</v>
      </c>
      <c r="X223" s="208">
        <f t="shared" ref="X223:AD223" si="56">SUM(X209:X222)</f>
        <v>0</v>
      </c>
      <c r="Y223" s="208">
        <f t="shared" si="56"/>
        <v>0</v>
      </c>
      <c r="Z223" s="208">
        <f t="shared" si="56"/>
        <v>0</v>
      </c>
      <c r="AA223" s="208">
        <f t="shared" si="56"/>
        <v>0</v>
      </c>
      <c r="AB223" s="208">
        <f t="shared" si="56"/>
        <v>0</v>
      </c>
      <c r="AC223" s="208">
        <f t="shared" si="56"/>
        <v>0</v>
      </c>
      <c r="AD223" s="208">
        <f t="shared" si="56"/>
        <v>0</v>
      </c>
      <c r="AE223" s="1"/>
      <c r="AF223" s="198">
        <f t="shared" si="49"/>
        <v>149.12709116717127</v>
      </c>
      <c r="AG223" s="107">
        <f t="shared" si="50"/>
        <v>130.1761159038598</v>
      </c>
      <c r="AH223" s="67">
        <f t="shared" si="51"/>
        <v>-18.950975263311477</v>
      </c>
      <c r="AI223" s="68">
        <f t="shared" si="52"/>
        <v>-0.12707935972590961</v>
      </c>
    </row>
    <row r="224" spans="2:35">
      <c r="B224" s="387"/>
      <c r="D224" s="4" t="s">
        <v>181</v>
      </c>
      <c r="E224" s="207">
        <f t="shared" si="53"/>
        <v>123.27685675510969</v>
      </c>
      <c r="F224" s="207">
        <f t="shared" si="53"/>
        <v>121.10177494671753</v>
      </c>
      <c r="G224" s="207">
        <f t="shared" si="53"/>
        <v>112.32061274254993</v>
      </c>
      <c r="H224" s="207">
        <f t="shared" si="53"/>
        <v>106.05875396499577</v>
      </c>
      <c r="I224" s="207">
        <f t="shared" ref="I224:L224" si="57">I223-SUM(I212:I215)</f>
        <v>92.242072918753223</v>
      </c>
      <c r="J224" s="207">
        <f t="shared" si="57"/>
        <v>94.079490521346514</v>
      </c>
      <c r="K224" s="207">
        <f t="shared" si="57"/>
        <v>92.287063430401645</v>
      </c>
      <c r="L224" s="207">
        <f t="shared" si="57"/>
        <v>93.071745782187932</v>
      </c>
      <c r="M224" s="1"/>
      <c r="N224" s="198">
        <f t="shared" ref="N224:U224" si="58">N223-SUM(N212:N215)</f>
        <v>107.05053710374682</v>
      </c>
      <c r="O224" s="198">
        <f t="shared" si="58"/>
        <v>105.46452853021982</v>
      </c>
      <c r="P224" s="198">
        <f t="shared" si="58"/>
        <v>101.06791496880992</v>
      </c>
      <c r="Q224" s="198">
        <f t="shared" si="58"/>
        <v>96.508963002059062</v>
      </c>
      <c r="R224" s="198">
        <f t="shared" si="58"/>
        <v>91.483855571682824</v>
      </c>
      <c r="S224" s="198">
        <f t="shared" si="58"/>
        <v>90.409851229498884</v>
      </c>
      <c r="T224" s="198">
        <f t="shared" si="58"/>
        <v>87.351457003517169</v>
      </c>
      <c r="U224" s="198">
        <f t="shared" si="58"/>
        <v>86.770988746210392</v>
      </c>
      <c r="V224" s="1"/>
      <c r="W224" s="107">
        <f>W223-SUM(W212:W215)</f>
        <v>74.886315903859796</v>
      </c>
      <c r="X224" s="208">
        <f t="shared" ref="X224:AD224" si="59">X223-SUM(X212:X215)</f>
        <v>0</v>
      </c>
      <c r="Y224" s="208">
        <f t="shared" si="59"/>
        <v>0</v>
      </c>
      <c r="Z224" s="208">
        <f t="shared" si="59"/>
        <v>0</v>
      </c>
      <c r="AA224" s="208">
        <f t="shared" si="59"/>
        <v>0</v>
      </c>
      <c r="AB224" s="208">
        <f t="shared" si="59"/>
        <v>0</v>
      </c>
      <c r="AC224" s="208">
        <f t="shared" si="59"/>
        <v>0</v>
      </c>
      <c r="AD224" s="208">
        <f t="shared" si="59"/>
        <v>0</v>
      </c>
      <c r="AE224" s="1"/>
      <c r="AF224" s="198">
        <f t="shared" si="49"/>
        <v>107.05053710374682</v>
      </c>
      <c r="AG224" s="107">
        <f t="shared" si="50"/>
        <v>74.886315903859796</v>
      </c>
      <c r="AH224" s="67">
        <f t="shared" si="51"/>
        <v>-32.164221199887024</v>
      </c>
      <c r="AI224" s="68">
        <f t="shared" si="52"/>
        <v>-0.30045828886141346</v>
      </c>
    </row>
    <row r="225" spans="2:12">
      <c r="B225" s="387"/>
    </row>
    <row r="226" spans="2:12">
      <c r="B226" s="387"/>
      <c r="D226" s="1" t="s">
        <v>300</v>
      </c>
    </row>
    <row r="227" spans="2:12">
      <c r="B227" s="387"/>
      <c r="E227" s="403" t="str">
        <f>D126</f>
        <v>Blackstart</v>
      </c>
      <c r="F227" s="404"/>
      <c r="G227" s="403" t="str">
        <f>D146</f>
        <v>Flood Mitigation</v>
      </c>
      <c r="H227" s="404"/>
      <c r="I227" s="403" t="str">
        <f>D166</f>
        <v>Physical Security</v>
      </c>
      <c r="J227" s="404"/>
      <c r="K227" s="403" t="str">
        <f>D186</f>
        <v>Tree Cutting</v>
      </c>
      <c r="L227" s="404"/>
    </row>
    <row r="228" spans="2:12">
      <c r="B228" s="387"/>
      <c r="E228" s="216" t="s">
        <v>69</v>
      </c>
      <c r="F228" s="216" t="s">
        <v>194</v>
      </c>
      <c r="G228" s="216" t="s">
        <v>69</v>
      </c>
      <c r="H228" s="216" t="s">
        <v>194</v>
      </c>
      <c r="I228" s="216" t="s">
        <v>69</v>
      </c>
      <c r="J228" s="216" t="s">
        <v>194</v>
      </c>
      <c r="K228" s="216" t="s">
        <v>69</v>
      </c>
      <c r="L228" s="216" t="s">
        <v>194</v>
      </c>
    </row>
    <row r="229" spans="2:12">
      <c r="B229" s="387"/>
      <c r="D229" s="6" t="s">
        <v>27</v>
      </c>
      <c r="E229" s="60">
        <f>AF129</f>
        <v>0.85293842212065496</v>
      </c>
      <c r="F229" s="51">
        <f>AG129</f>
        <v>4.4377455601496009E-2</v>
      </c>
      <c r="G229" s="60">
        <f>AF149</f>
        <v>1.7385816182640321</v>
      </c>
      <c r="H229" s="51">
        <f>AG149</f>
        <v>6.0105812076658015E-2</v>
      </c>
      <c r="I229" s="60">
        <f>AF169</f>
        <v>0</v>
      </c>
      <c r="J229" s="51">
        <f>AG169</f>
        <v>0</v>
      </c>
      <c r="K229" s="60">
        <f>AF189</f>
        <v>4.8867492266963763</v>
      </c>
      <c r="L229" s="51">
        <f>AG189</f>
        <v>3.513499007721538</v>
      </c>
    </row>
    <row r="230" spans="2:12">
      <c r="B230" s="387"/>
      <c r="D230" s="6" t="s">
        <v>75</v>
      </c>
      <c r="E230" s="60">
        <f t="shared" ref="E230:F230" si="60">AF130</f>
        <v>0.82204522206090969</v>
      </c>
      <c r="F230" s="51">
        <f t="shared" si="60"/>
        <v>0.71622955673289523</v>
      </c>
      <c r="G230" s="60">
        <f t="shared" ref="G230:H230" si="61">AF150</f>
        <v>4.0666421229994354</v>
      </c>
      <c r="H230" s="51">
        <f t="shared" si="61"/>
        <v>1.0307086999671873</v>
      </c>
      <c r="I230" s="60">
        <f t="shared" ref="I230:J230" si="62">AF170</f>
        <v>0</v>
      </c>
      <c r="J230" s="51">
        <f t="shared" si="62"/>
        <v>0</v>
      </c>
      <c r="K230" s="60">
        <f t="shared" ref="K230:L230" si="63">AF190</f>
        <v>4.6012726183273482</v>
      </c>
      <c r="L230" s="51">
        <f t="shared" si="63"/>
        <v>4.6090479097695933</v>
      </c>
    </row>
    <row r="231" spans="2:12">
      <c r="B231" s="387"/>
      <c r="D231" s="6" t="s">
        <v>76</v>
      </c>
      <c r="E231" s="60">
        <f t="shared" ref="E231:F231" si="64">AF131</f>
        <v>1.0538275730909181</v>
      </c>
      <c r="F231" s="51">
        <f t="shared" si="64"/>
        <v>0.6714843949053384</v>
      </c>
      <c r="G231" s="60">
        <f t="shared" ref="G231:H231" si="65">AF151</f>
        <v>4.5678190683902198</v>
      </c>
      <c r="H231" s="51">
        <f t="shared" si="65"/>
        <v>4.4070592480247983</v>
      </c>
      <c r="I231" s="60">
        <f t="shared" ref="I231:J231" si="66">AF171</f>
        <v>1.0116122676210642</v>
      </c>
      <c r="J231" s="51">
        <f t="shared" si="66"/>
        <v>0</v>
      </c>
      <c r="K231" s="60">
        <f t="shared" ref="K231:L231" si="67">AF191</f>
        <v>5.4174540784845355</v>
      </c>
      <c r="L231" s="51">
        <f t="shared" si="67"/>
        <v>7.0917184095930885</v>
      </c>
    </row>
    <row r="232" spans="2:12">
      <c r="B232" s="387"/>
      <c r="D232" s="6" t="s">
        <v>35</v>
      </c>
      <c r="E232" s="60">
        <f t="shared" ref="E232:F232" si="68">AF132</f>
        <v>0.24438123708300077</v>
      </c>
      <c r="F232" s="51">
        <f t="shared" si="68"/>
        <v>0.54080000000000006</v>
      </c>
      <c r="G232" s="60">
        <f t="shared" ref="G232:H232" si="69">AF152</f>
        <v>3.1624524209759135E-2</v>
      </c>
      <c r="H232" s="51">
        <f t="shared" si="69"/>
        <v>0.1273</v>
      </c>
      <c r="I232" s="60">
        <f t="shared" ref="I232:J232" si="70">AF172</f>
        <v>0</v>
      </c>
      <c r="J232" s="51">
        <f t="shared" si="70"/>
        <v>0</v>
      </c>
      <c r="K232" s="60">
        <f t="shared" ref="K232:L232" si="71">AF192</f>
        <v>8.6764385536975617</v>
      </c>
      <c r="L232" s="51">
        <f t="shared" si="71"/>
        <v>15.031000000000001</v>
      </c>
    </row>
    <row r="233" spans="2:12">
      <c r="B233" s="387"/>
      <c r="D233" s="6" t="s">
        <v>36</v>
      </c>
      <c r="E233" s="60">
        <f t="shared" ref="E233:F233" si="72">AF133</f>
        <v>0.44112955058079439</v>
      </c>
      <c r="F233" s="51">
        <f t="shared" si="72"/>
        <v>0.81329999999999991</v>
      </c>
      <c r="G233" s="60">
        <f t="shared" ref="G233:H233" si="73">AF153</f>
        <v>1.4420410500197391</v>
      </c>
      <c r="H233" s="51">
        <f t="shared" si="73"/>
        <v>1.0087999999999999</v>
      </c>
      <c r="I233" s="60">
        <f t="shared" ref="I233:J233" si="74">AF173</f>
        <v>0</v>
      </c>
      <c r="J233" s="51">
        <f t="shared" si="74"/>
        <v>0</v>
      </c>
      <c r="K233" s="60">
        <f t="shared" ref="K233:L233" si="75">AF193</f>
        <v>6.7461629979004574</v>
      </c>
      <c r="L233" s="51">
        <f t="shared" si="75"/>
        <v>10.607200000000001</v>
      </c>
    </row>
    <row r="234" spans="2:12">
      <c r="B234" s="387"/>
      <c r="D234" s="6" t="s">
        <v>37</v>
      </c>
      <c r="E234" s="60">
        <f t="shared" ref="E234:F234" si="76">AF134</f>
        <v>9.2506319204862825E-2</v>
      </c>
      <c r="F234" s="51">
        <f t="shared" si="76"/>
        <v>0.80030000000000001</v>
      </c>
      <c r="G234" s="60">
        <f t="shared" ref="G234:H234" si="77">AF154</f>
        <v>4.0128979460732124</v>
      </c>
      <c r="H234" s="51">
        <f t="shared" si="77"/>
        <v>7.8700000000000006E-2</v>
      </c>
      <c r="I234" s="60">
        <f t="shared" ref="I234:J234" si="78">AF174</f>
        <v>0</v>
      </c>
      <c r="J234" s="51">
        <f t="shared" si="78"/>
        <v>0</v>
      </c>
      <c r="K234" s="60">
        <f t="shared" ref="K234:L234" si="79">AF194</f>
        <v>8.3595825559677444</v>
      </c>
      <c r="L234" s="51">
        <f t="shared" si="79"/>
        <v>10.5039</v>
      </c>
    </row>
    <row r="235" spans="2:12">
      <c r="B235" s="387"/>
      <c r="D235" s="6" t="s">
        <v>38</v>
      </c>
      <c r="E235" s="60">
        <f t="shared" ref="E235:F235" si="80">AF135</f>
        <v>0.20581691002069732</v>
      </c>
      <c r="F235" s="51">
        <f t="shared" si="80"/>
        <v>0.82420000000000015</v>
      </c>
      <c r="G235" s="60">
        <f t="shared" ref="G235:H235" si="81">AF155</f>
        <v>0.14113782806930703</v>
      </c>
      <c r="H235" s="51">
        <f t="shared" si="81"/>
        <v>0.4501</v>
      </c>
      <c r="I235" s="60">
        <f t="shared" ref="I235:J235" si="82">AF175</f>
        <v>0</v>
      </c>
      <c r="J235" s="51">
        <f t="shared" si="82"/>
        <v>0</v>
      </c>
      <c r="K235" s="60">
        <f t="shared" ref="K235:L235" si="83">AF195</f>
        <v>11.682834590597313</v>
      </c>
      <c r="L235" s="51">
        <f t="shared" si="83"/>
        <v>14.504200000000001</v>
      </c>
    </row>
    <row r="236" spans="2:12">
      <c r="B236" s="387"/>
      <c r="D236" s="6" t="s">
        <v>39</v>
      </c>
      <c r="E236" s="60">
        <f t="shared" ref="E236:F236" si="84">AF136</f>
        <v>0.36688416301675947</v>
      </c>
      <c r="F236" s="51">
        <f t="shared" si="84"/>
        <v>0</v>
      </c>
      <c r="G236" s="60">
        <f t="shared" ref="G236:H236" si="85">AF156</f>
        <v>0.60913694626885739</v>
      </c>
      <c r="H236" s="51">
        <f t="shared" si="85"/>
        <v>0.13514456965132821</v>
      </c>
      <c r="I236" s="60">
        <f t="shared" ref="I236:J236" si="86">AF176</f>
        <v>0</v>
      </c>
      <c r="J236" s="51">
        <f t="shared" si="86"/>
        <v>5.9616866350344154E-2</v>
      </c>
      <c r="K236" s="60">
        <f t="shared" ref="K236:L236" si="87">AF196</f>
        <v>1.8096448252957628E-2</v>
      </c>
      <c r="L236" s="51">
        <f t="shared" si="87"/>
        <v>-7.0411549976783048E-4</v>
      </c>
    </row>
    <row r="237" spans="2:12">
      <c r="B237" s="387"/>
      <c r="D237" s="6" t="s">
        <v>40</v>
      </c>
      <c r="E237" s="60">
        <f t="shared" ref="E237:F237" si="88">AF137</f>
        <v>0.61414858388886417</v>
      </c>
      <c r="F237" s="51">
        <f t="shared" si="88"/>
        <v>0</v>
      </c>
      <c r="G237" s="60">
        <f t="shared" ref="G237:H237" si="89">AF157</f>
        <v>0.54466488508132171</v>
      </c>
      <c r="H237" s="51">
        <f t="shared" si="89"/>
        <v>0.1244603337652704</v>
      </c>
      <c r="I237" s="60">
        <f t="shared" ref="I237:J237" si="90">AF177</f>
        <v>0.57553702910603255</v>
      </c>
      <c r="J237" s="51">
        <f t="shared" si="90"/>
        <v>0</v>
      </c>
      <c r="K237" s="60">
        <f t="shared" ref="K237:L237" si="91">AF197</f>
        <v>8.0593526736904249</v>
      </c>
      <c r="L237" s="51">
        <f t="shared" si="91"/>
        <v>2.394935840334806</v>
      </c>
    </row>
    <row r="238" spans="2:12">
      <c r="B238" s="387"/>
      <c r="D238" s="6" t="s">
        <v>41</v>
      </c>
      <c r="E238" s="60">
        <f t="shared" ref="E238:F238" si="92">AF138</f>
        <v>0.79985992551226603</v>
      </c>
      <c r="F238" s="51">
        <f t="shared" si="92"/>
        <v>3.7421987606153367E-2</v>
      </c>
      <c r="G238" s="60">
        <f t="shared" ref="G238:H238" si="93">AF158</f>
        <v>0.83482659681627003</v>
      </c>
      <c r="H238" s="51">
        <f t="shared" si="93"/>
        <v>-8.9572145091956559E-3</v>
      </c>
      <c r="I238" s="60">
        <f t="shared" ref="I238:J238" si="94">AF178</f>
        <v>5.0967753079735098E-2</v>
      </c>
      <c r="J238" s="51">
        <f t="shared" si="94"/>
        <v>0.13021715887365112</v>
      </c>
      <c r="K238" s="60">
        <f t="shared" ref="K238:L238" si="95">AF198</f>
        <v>16.924512304354906</v>
      </c>
      <c r="L238" s="51">
        <f t="shared" si="95"/>
        <v>6.571568713836899</v>
      </c>
    </row>
    <row r="239" spans="2:12">
      <c r="B239" s="387"/>
      <c r="D239" s="6" t="s">
        <v>42</v>
      </c>
      <c r="E239" s="60">
        <f t="shared" ref="E239:F239" si="96">AF139</f>
        <v>0.25600671721510543</v>
      </c>
      <c r="F239" s="51">
        <f t="shared" si="96"/>
        <v>0</v>
      </c>
      <c r="G239" s="60">
        <f t="shared" ref="G239:H239" si="97">AF159</f>
        <v>0.16780228819399529</v>
      </c>
      <c r="H239" s="51">
        <f t="shared" si="97"/>
        <v>0.52154120999999998</v>
      </c>
      <c r="I239" s="60">
        <f t="shared" ref="I239:J239" si="98">AF179</f>
        <v>0</v>
      </c>
      <c r="J239" s="51">
        <f t="shared" si="98"/>
        <v>0</v>
      </c>
      <c r="K239" s="60">
        <f t="shared" ref="K239:L239" si="99">AF199</f>
        <v>7.0484924558004689</v>
      </c>
      <c r="L239" s="51">
        <f t="shared" si="99"/>
        <v>3.1314468403232527</v>
      </c>
    </row>
    <row r="240" spans="2:12">
      <c r="B240" s="387"/>
      <c r="D240" s="6" t="s">
        <v>43</v>
      </c>
      <c r="E240" s="60">
        <f t="shared" ref="E240:F240" si="100">AF140</f>
        <v>0.57845507584169842</v>
      </c>
      <c r="F240" s="51">
        <f t="shared" si="100"/>
        <v>0</v>
      </c>
      <c r="G240" s="60">
        <f t="shared" ref="G240:H240" si="101">AF160</f>
        <v>0.1629819244899578</v>
      </c>
      <c r="H240" s="51">
        <f t="shared" si="101"/>
        <v>0.46237989661759982</v>
      </c>
      <c r="I240" s="60">
        <f t="shared" ref="I240:J240" si="102">AF180</f>
        <v>0.2481124417709018</v>
      </c>
      <c r="J240" s="51">
        <f t="shared" si="102"/>
        <v>0</v>
      </c>
      <c r="K240" s="60">
        <f t="shared" ref="K240:L240" si="103">AF200</f>
        <v>11.362254660118163</v>
      </c>
      <c r="L240" s="51">
        <f t="shared" si="103"/>
        <v>11.01091332211686</v>
      </c>
    </row>
    <row r="241" spans="2:12">
      <c r="B241" s="387"/>
      <c r="D241" s="6" t="s">
        <v>44</v>
      </c>
      <c r="E241" s="60">
        <f t="shared" ref="E241:F241" si="104">AF141</f>
        <v>0.70478634549650165</v>
      </c>
      <c r="F241" s="51">
        <f t="shared" si="104"/>
        <v>0.95099999999999996</v>
      </c>
      <c r="G241" s="60">
        <f t="shared" ref="G241:H241" si="105">AF161</f>
        <v>9.033975638144276E-2</v>
      </c>
      <c r="H241" s="51">
        <f t="shared" si="105"/>
        <v>0.77110000000000001</v>
      </c>
      <c r="I241" s="60">
        <f t="shared" ref="I241:J241" si="106">AF181</f>
        <v>0</v>
      </c>
      <c r="J241" s="51">
        <f t="shared" si="106"/>
        <v>0</v>
      </c>
      <c r="K241" s="60">
        <f t="shared" ref="K241:L241" si="107">AF201</f>
        <v>8.2162894602715983</v>
      </c>
      <c r="L241" s="51">
        <f t="shared" si="107"/>
        <v>6.6770000000000005</v>
      </c>
    </row>
    <row r="242" spans="2:12">
      <c r="B242" s="387"/>
      <c r="D242" s="6" t="s">
        <v>45</v>
      </c>
      <c r="E242" s="60">
        <f t="shared" ref="E242:F242" si="108">AF142</f>
        <v>0.58803117045691922</v>
      </c>
      <c r="F242" s="51">
        <f t="shared" si="108"/>
        <v>0.60199999999999998</v>
      </c>
      <c r="G242" s="60">
        <f t="shared" ref="G242:H242" si="109">AF162</f>
        <v>3.499928278123587</v>
      </c>
      <c r="H242" s="51">
        <f t="shared" si="109"/>
        <v>1.1559999999999999</v>
      </c>
      <c r="I242" s="60">
        <f t="shared" ref="I242:J242" si="110">AF182</f>
        <v>0</v>
      </c>
      <c r="J242" s="51">
        <f t="shared" si="110"/>
        <v>0</v>
      </c>
      <c r="K242" s="60">
        <f t="shared" ref="K242:L242" si="111">AF202</f>
        <v>15.71012700246259</v>
      </c>
      <c r="L242" s="51">
        <f t="shared" si="111"/>
        <v>18.015000000000001</v>
      </c>
    </row>
    <row r="243" spans="2:12">
      <c r="B243" s="387"/>
      <c r="D243" s="4" t="s">
        <v>77</v>
      </c>
      <c r="E243" s="198">
        <f t="shared" ref="E243:F243" si="112">AF143</f>
        <v>7.6208172155899536</v>
      </c>
      <c r="F243" s="107">
        <f t="shared" si="112"/>
        <v>6.0011133948458832</v>
      </c>
      <c r="G243" s="198">
        <f t="shared" ref="G243:H243" si="113">AF163</f>
        <v>21.910424833381139</v>
      </c>
      <c r="H243" s="107">
        <f t="shared" si="113"/>
        <v>10.324442555593647</v>
      </c>
      <c r="I243" s="198">
        <f t="shared" ref="I243:J243" si="114">AF183</f>
        <v>1.8862294915777336</v>
      </c>
      <c r="J243" s="107">
        <f t="shared" si="114"/>
        <v>0.18983402522399528</v>
      </c>
      <c r="K243" s="198">
        <f t="shared" ref="K243:L243" si="115">AF203</f>
        <v>117.70961962662244</v>
      </c>
      <c r="L243" s="107">
        <f t="shared" si="115"/>
        <v>113.66072592819627</v>
      </c>
    </row>
    <row r="244" spans="2:12">
      <c r="B244" s="387"/>
      <c r="D244" s="4" t="s">
        <v>181</v>
      </c>
      <c r="E244" s="198">
        <f t="shared" ref="E244:F244" si="116">AF144</f>
        <v>6.6369831987005981</v>
      </c>
      <c r="F244" s="107">
        <f t="shared" si="116"/>
        <v>3.0225133948458831</v>
      </c>
      <c r="G244" s="198">
        <f t="shared" ref="G244:H244" si="117">AF164</f>
        <v>16.282723485009122</v>
      </c>
      <c r="H244" s="107">
        <f t="shared" si="117"/>
        <v>8.6595425555936476</v>
      </c>
      <c r="I244" s="198">
        <f t="shared" ref="I244:J244" si="118">AF184</f>
        <v>1.8862294915777336</v>
      </c>
      <c r="J244" s="107">
        <f t="shared" si="118"/>
        <v>0.18983402522399528</v>
      </c>
      <c r="K244" s="198">
        <f t="shared" ref="K244:L244" si="119">AF204</f>
        <v>82.244600928459363</v>
      </c>
      <c r="L244" s="107">
        <f t="shared" si="119"/>
        <v>63.014425928196275</v>
      </c>
    </row>
    <row r="245" spans="2:12">
      <c r="B245" s="387"/>
      <c r="D245" s="9"/>
      <c r="E245" s="15"/>
      <c r="F245" s="15"/>
      <c r="G245" s="15"/>
      <c r="H245" s="15"/>
      <c r="I245" s="15"/>
      <c r="J245" s="15"/>
      <c r="K245" s="15"/>
      <c r="L245" s="15"/>
    </row>
    <row r="246" spans="2:12">
      <c r="B246" s="387"/>
      <c r="D246" s="238" t="s">
        <v>403</v>
      </c>
      <c r="E246" s="15"/>
      <c r="F246" s="15"/>
      <c r="G246" s="15"/>
      <c r="H246" s="15"/>
      <c r="I246" s="15"/>
      <c r="J246" s="15"/>
      <c r="K246" s="15"/>
      <c r="L246" s="15"/>
    </row>
    <row r="247" spans="2:12">
      <c r="B247" s="387"/>
      <c r="E247" s="209" t="str">
        <f>E228</f>
        <v>Allowance</v>
      </c>
      <c r="F247" s="209" t="str">
        <f t="shared" ref="F247" si="120">F228</f>
        <v>Actual</v>
      </c>
      <c r="I247" s="13"/>
      <c r="J247" s="13"/>
      <c r="K247" s="13"/>
      <c r="L247" s="13"/>
    </row>
    <row r="248" spans="2:12">
      <c r="B248" s="387"/>
      <c r="D248" s="6" t="str">
        <f>E227</f>
        <v>Blackstart</v>
      </c>
      <c r="E248" s="61">
        <f>E243</f>
        <v>7.6208172155899536</v>
      </c>
      <c r="F248" s="63">
        <f>F243</f>
        <v>6.0011133948458832</v>
      </c>
    </row>
    <row r="249" spans="2:12">
      <c r="B249" s="387"/>
      <c r="D249" s="6" t="str">
        <f>G227</f>
        <v>Flood Mitigation</v>
      </c>
      <c r="E249" s="61">
        <f>G243</f>
        <v>21.910424833381139</v>
      </c>
      <c r="F249" s="63">
        <f>H243</f>
        <v>10.324442555593647</v>
      </c>
    </row>
    <row r="250" spans="2:12">
      <c r="B250" s="387"/>
      <c r="D250" s="6" t="str">
        <f>I227</f>
        <v>Physical Security</v>
      </c>
      <c r="E250" s="61">
        <f>I243</f>
        <v>1.8862294915777336</v>
      </c>
      <c r="F250" s="63">
        <f>J243</f>
        <v>0.18983402522399528</v>
      </c>
    </row>
    <row r="251" spans="2:12">
      <c r="B251" s="387"/>
      <c r="D251" s="6" t="str">
        <f>K227</f>
        <v>Tree Cutting</v>
      </c>
      <c r="E251" s="61">
        <f>K243</f>
        <v>117.70961962662244</v>
      </c>
      <c r="F251" s="63">
        <f>L243</f>
        <v>113.66072592819627</v>
      </c>
    </row>
    <row r="252" spans="2:12">
      <c r="B252" s="387"/>
      <c r="D252" s="4" t="s">
        <v>49</v>
      </c>
      <c r="E252" s="62">
        <f>SUM(E248:E251)</f>
        <v>149.12709116717127</v>
      </c>
      <c r="F252" s="64">
        <f>SUM(F248:F251)</f>
        <v>130.1761159038598</v>
      </c>
    </row>
    <row r="253" spans="2:12">
      <c r="B253" s="387"/>
      <c r="E253" s="35"/>
      <c r="F253" s="35"/>
    </row>
    <row r="254" spans="2:12">
      <c r="B254" s="387"/>
      <c r="D254" s="1" t="s">
        <v>295</v>
      </c>
      <c r="E254" s="35"/>
      <c r="F254" s="35"/>
    </row>
    <row r="255" spans="2:12">
      <c r="B255" s="387"/>
      <c r="E255" s="216" t="str">
        <f>D248</f>
        <v>Blackstart</v>
      </c>
      <c r="F255" s="216" t="str">
        <f>D249</f>
        <v>Flood Mitigation</v>
      </c>
      <c r="G255" s="216" t="str">
        <f>D250</f>
        <v>Physical Security</v>
      </c>
      <c r="H255" s="216" t="str">
        <f>D251</f>
        <v>Tree Cutting</v>
      </c>
      <c r="I255" s="216" t="s">
        <v>49</v>
      </c>
      <c r="J255" s="216" t="s">
        <v>49</v>
      </c>
      <c r="L255" s="1" t="s">
        <v>294</v>
      </c>
    </row>
    <row r="256" spans="2:12">
      <c r="B256" s="387"/>
      <c r="D256" s="6" t="s">
        <v>27</v>
      </c>
      <c r="E256" s="65">
        <f>AH129</f>
        <v>-0.80856096651915899</v>
      </c>
      <c r="F256" s="65">
        <f>AH149</f>
        <v>-1.6784758061873741</v>
      </c>
      <c r="G256" s="65" t="str">
        <f>AH169</f>
        <v/>
      </c>
      <c r="H256" s="65">
        <f>AH189</f>
        <v>-1.3732502189748383</v>
      </c>
      <c r="I256" s="65">
        <f>AH209</f>
        <v>-3.8602869916813711</v>
      </c>
      <c r="J256" s="66">
        <f>AI209</f>
        <v>-0.51620058783843814</v>
      </c>
    </row>
    <row r="257" spans="2:10">
      <c r="B257" s="387"/>
      <c r="D257" s="6" t="s">
        <v>75</v>
      </c>
      <c r="E257" s="65">
        <f t="shared" ref="E257:E271" si="121">AH130</f>
        <v>-0.10581566532801445</v>
      </c>
      <c r="F257" s="65">
        <f t="shared" ref="F257:F271" si="122">AH150</f>
        <v>-3.0359334230322483</v>
      </c>
      <c r="G257" s="65" t="str">
        <f t="shared" ref="G257:G271" si="123">AH170</f>
        <v/>
      </c>
      <c r="H257" s="65">
        <f t="shared" ref="H257:H271" si="124">AH190</f>
        <v>7.7752914422450914E-3</v>
      </c>
      <c r="I257" s="65">
        <f t="shared" ref="I257:I271" si="125">AH210</f>
        <v>-3.1339737969180161</v>
      </c>
      <c r="J257" s="66">
        <f t="shared" ref="J257:J271" si="126">AI210</f>
        <v>-0.33024099248141203</v>
      </c>
    </row>
    <row r="258" spans="2:10">
      <c r="B258" s="387"/>
      <c r="D258" s="6" t="s">
        <v>76</v>
      </c>
      <c r="E258" s="65">
        <f t="shared" si="121"/>
        <v>-0.38234317818557972</v>
      </c>
      <c r="F258" s="65">
        <f t="shared" si="122"/>
        <v>-0.16075982036542147</v>
      </c>
      <c r="G258" s="65" t="str">
        <f t="shared" si="123"/>
        <v/>
      </c>
      <c r="H258" s="65">
        <f t="shared" si="124"/>
        <v>1.674264331108553</v>
      </c>
      <c r="I258" s="65">
        <f t="shared" si="125"/>
        <v>0.11954906493648565</v>
      </c>
      <c r="J258" s="66">
        <f t="shared" si="126"/>
        <v>9.9204972402571843E-3</v>
      </c>
    </row>
    <row r="259" spans="2:10">
      <c r="B259" s="387"/>
      <c r="D259" s="6" t="s">
        <v>35</v>
      </c>
      <c r="E259" s="65">
        <f t="shared" si="121"/>
        <v>0.29641876291699931</v>
      </c>
      <c r="F259" s="65">
        <f t="shared" si="122"/>
        <v>9.5675475790240855E-2</v>
      </c>
      <c r="G259" s="65" t="str">
        <f t="shared" si="123"/>
        <v/>
      </c>
      <c r="H259" s="65">
        <f t="shared" si="124"/>
        <v>6.3545614463024389</v>
      </c>
      <c r="I259" s="65">
        <f t="shared" si="125"/>
        <v>6.7466556850096797</v>
      </c>
      <c r="J259" s="66">
        <f t="shared" si="126"/>
        <v>0.75361046074453841</v>
      </c>
    </row>
    <row r="260" spans="2:10">
      <c r="B260" s="387"/>
      <c r="D260" s="6" t="s">
        <v>36</v>
      </c>
      <c r="E260" s="65">
        <f t="shared" si="121"/>
        <v>0.37217044941920552</v>
      </c>
      <c r="F260" s="65">
        <f t="shared" si="122"/>
        <v>-0.43324105001973923</v>
      </c>
      <c r="G260" s="65" t="str">
        <f t="shared" si="123"/>
        <v/>
      </c>
      <c r="H260" s="65">
        <f t="shared" si="124"/>
        <v>3.8610370020995433</v>
      </c>
      <c r="I260" s="65">
        <f t="shared" si="125"/>
        <v>3.7999664014990078</v>
      </c>
      <c r="J260" s="66">
        <f t="shared" si="126"/>
        <v>0.44035456018980457</v>
      </c>
    </row>
    <row r="261" spans="2:10">
      <c r="B261" s="387"/>
      <c r="D261" s="6" t="s">
        <v>37</v>
      </c>
      <c r="E261" s="65">
        <f t="shared" si="121"/>
        <v>0.70779368079513716</v>
      </c>
      <c r="F261" s="65">
        <f t="shared" si="122"/>
        <v>-3.9341979460732124</v>
      </c>
      <c r="G261" s="65" t="str">
        <f t="shared" si="123"/>
        <v/>
      </c>
      <c r="H261" s="65">
        <f t="shared" si="124"/>
        <v>2.1443174440322554</v>
      </c>
      <c r="I261" s="65">
        <f t="shared" si="125"/>
        <v>-1.0820868212458219</v>
      </c>
      <c r="J261" s="66">
        <f t="shared" si="126"/>
        <v>-8.6810105519042335E-2</v>
      </c>
    </row>
    <row r="262" spans="2:10">
      <c r="B262" s="387"/>
      <c r="D262" s="6" t="s">
        <v>38</v>
      </c>
      <c r="E262" s="65">
        <f t="shared" si="121"/>
        <v>0.6183830899793028</v>
      </c>
      <c r="F262" s="65">
        <f t="shared" si="122"/>
        <v>0.30896217193069297</v>
      </c>
      <c r="G262" s="65" t="str">
        <f t="shared" si="123"/>
        <v/>
      </c>
      <c r="H262" s="65">
        <f t="shared" si="124"/>
        <v>2.8213654094026879</v>
      </c>
      <c r="I262" s="65">
        <f t="shared" si="125"/>
        <v>3.7487106713126828</v>
      </c>
      <c r="J262" s="66">
        <f t="shared" si="126"/>
        <v>0.3116189792595262</v>
      </c>
    </row>
    <row r="263" spans="2:10">
      <c r="B263" s="387"/>
      <c r="D263" s="6" t="s">
        <v>39</v>
      </c>
      <c r="E263" s="65" t="str">
        <f t="shared" si="121"/>
        <v/>
      </c>
      <c r="F263" s="65">
        <f t="shared" si="122"/>
        <v>-0.47399237661752919</v>
      </c>
      <c r="G263" s="65">
        <f t="shared" si="123"/>
        <v>5.9616866350344154E-2</v>
      </c>
      <c r="H263" s="65" t="str">
        <f t="shared" si="124"/>
        <v/>
      </c>
      <c r="I263" s="65">
        <f t="shared" si="125"/>
        <v>-0.80006023703667006</v>
      </c>
      <c r="J263" s="66">
        <f t="shared" si="126"/>
        <v>-0.80479439375118922</v>
      </c>
    </row>
    <row r="264" spans="2:10">
      <c r="B264" s="387"/>
      <c r="D264" s="6" t="s">
        <v>40</v>
      </c>
      <c r="E264" s="65" t="str">
        <f t="shared" si="121"/>
        <v/>
      </c>
      <c r="F264" s="65">
        <f t="shared" si="122"/>
        <v>-0.42020455131605133</v>
      </c>
      <c r="G264" s="65" t="str">
        <f t="shared" si="123"/>
        <v/>
      </c>
      <c r="H264" s="65">
        <f t="shared" si="124"/>
        <v>-5.6644168333556184</v>
      </c>
      <c r="I264" s="65">
        <f t="shared" si="125"/>
        <v>-7.2743069976665655</v>
      </c>
      <c r="J264" s="66">
        <f t="shared" si="126"/>
        <v>-0.74275346823221988</v>
      </c>
    </row>
    <row r="265" spans="2:10">
      <c r="B265" s="387"/>
      <c r="D265" s="6" t="s">
        <v>41</v>
      </c>
      <c r="E265" s="65">
        <f t="shared" si="121"/>
        <v>-0.76243793790611269</v>
      </c>
      <c r="F265" s="65" t="str">
        <f t="shared" si="122"/>
        <v/>
      </c>
      <c r="G265" s="65">
        <f t="shared" si="123"/>
        <v>7.9249405793916025E-2</v>
      </c>
      <c r="H265" s="65">
        <f t="shared" si="124"/>
        <v>-10.352943590518006</v>
      </c>
      <c r="I265" s="65">
        <f t="shared" si="125"/>
        <v>-11.879915933955669</v>
      </c>
      <c r="J265" s="66">
        <f t="shared" si="126"/>
        <v>-0.63835623840540856</v>
      </c>
    </row>
    <row r="266" spans="2:10">
      <c r="B266" s="387"/>
      <c r="D266" s="6" t="s">
        <v>42</v>
      </c>
      <c r="E266" s="65" t="str">
        <f t="shared" si="121"/>
        <v/>
      </c>
      <c r="F266" s="65">
        <f t="shared" si="122"/>
        <v>0.35373892180600469</v>
      </c>
      <c r="G266" s="65" t="str">
        <f t="shared" si="123"/>
        <v/>
      </c>
      <c r="H266" s="65">
        <f t="shared" si="124"/>
        <v>-3.9170456154772162</v>
      </c>
      <c r="I266" s="65">
        <f t="shared" si="125"/>
        <v>-3.8193134108863163</v>
      </c>
      <c r="J266" s="66">
        <f t="shared" si="126"/>
        <v>-0.51112946000817128</v>
      </c>
    </row>
    <row r="267" spans="2:10">
      <c r="B267" s="387"/>
      <c r="D267" s="6" t="s">
        <v>43</v>
      </c>
      <c r="E267" s="65" t="str">
        <f t="shared" si="121"/>
        <v/>
      </c>
      <c r="F267" s="65">
        <f t="shared" si="122"/>
        <v>0.29939797212764202</v>
      </c>
      <c r="G267" s="65" t="str">
        <f t="shared" si="123"/>
        <v/>
      </c>
      <c r="H267" s="65">
        <f t="shared" si="124"/>
        <v>-0.35134133800130307</v>
      </c>
      <c r="I267" s="65">
        <f t="shared" si="125"/>
        <v>-0.87851088348626227</v>
      </c>
      <c r="J267" s="66">
        <f t="shared" si="126"/>
        <v>-7.1124094603177479E-2</v>
      </c>
    </row>
    <row r="268" spans="2:10">
      <c r="B268" s="387"/>
      <c r="D268" s="6" t="s">
        <v>44</v>
      </c>
      <c r="E268" s="65">
        <f t="shared" si="121"/>
        <v>0.2462136545034983</v>
      </c>
      <c r="F268" s="65">
        <f t="shared" si="122"/>
        <v>0.68076024361855725</v>
      </c>
      <c r="G268" s="65" t="str">
        <f t="shared" si="123"/>
        <v/>
      </c>
      <c r="H268" s="65">
        <f t="shared" si="124"/>
        <v>-1.5392894602715979</v>
      </c>
      <c r="I268" s="65">
        <f t="shared" si="125"/>
        <v>-0.61231556214954175</v>
      </c>
      <c r="J268" s="66">
        <f t="shared" si="126"/>
        <v>-6.794887639201079E-2</v>
      </c>
    </row>
    <row r="269" spans="2:10">
      <c r="B269" s="387"/>
      <c r="D269" s="6" t="s">
        <v>45</v>
      </c>
      <c r="E269" s="65">
        <f t="shared" si="121"/>
        <v>1.3968829543080763E-2</v>
      </c>
      <c r="F269" s="65">
        <f t="shared" si="122"/>
        <v>-2.3439282781235873</v>
      </c>
      <c r="G269" s="65" t="str">
        <f t="shared" si="123"/>
        <v/>
      </c>
      <c r="H269" s="65">
        <f t="shared" si="124"/>
        <v>2.3048729975374105</v>
      </c>
      <c r="I269" s="65">
        <f t="shared" si="125"/>
        <v>-2.5086451043094371E-2</v>
      </c>
      <c r="J269" s="66">
        <f t="shared" si="126"/>
        <v>-1.2671149358362687E-3</v>
      </c>
    </row>
    <row r="270" spans="2:10">
      <c r="B270" s="387"/>
      <c r="D270" s="4" t="s">
        <v>49</v>
      </c>
      <c r="E270" s="67">
        <f t="shared" si="121"/>
        <v>-1.6197038207440704</v>
      </c>
      <c r="F270" s="67">
        <f t="shared" si="122"/>
        <v>-11.585982277787492</v>
      </c>
      <c r="G270" s="67">
        <f t="shared" si="123"/>
        <v>-1.6963954663537382</v>
      </c>
      <c r="H270" s="67">
        <f t="shared" si="124"/>
        <v>-4.0488936984261699</v>
      </c>
      <c r="I270" s="67">
        <f t="shared" si="125"/>
        <v>-18.950975263311477</v>
      </c>
      <c r="J270" s="68">
        <f t="shared" si="126"/>
        <v>-0.12707935972590961</v>
      </c>
    </row>
    <row r="271" spans="2:10">
      <c r="B271" s="387"/>
      <c r="D271" s="4" t="s">
        <v>181</v>
      </c>
      <c r="E271" s="67">
        <f t="shared" si="121"/>
        <v>-3.6144698038547149</v>
      </c>
      <c r="F271" s="67">
        <f t="shared" si="122"/>
        <v>-7.623180929415474</v>
      </c>
      <c r="G271" s="67">
        <f t="shared" si="123"/>
        <v>-1.6963954663537382</v>
      </c>
      <c r="H271" s="67">
        <f t="shared" si="124"/>
        <v>-19.230175000263088</v>
      </c>
      <c r="I271" s="67">
        <f t="shared" si="125"/>
        <v>-32.164221199887024</v>
      </c>
      <c r="J271" s="68">
        <f t="shared" si="126"/>
        <v>-0.30045828886141346</v>
      </c>
    </row>
    <row r="298" spans="3:3">
      <c r="C298" s="2"/>
    </row>
    <row r="299" spans="3:3">
      <c r="C299" s="2"/>
    </row>
    <row r="302" spans="3:3">
      <c r="C302" s="2"/>
    </row>
    <row r="303" spans="3:3">
      <c r="C303" s="2"/>
    </row>
  </sheetData>
  <mergeCells count="31">
    <mergeCell ref="AH187:AI187"/>
    <mergeCell ref="AH207:AI207"/>
    <mergeCell ref="E4:L4"/>
    <mergeCell ref="E21:L21"/>
    <mergeCell ref="AH127:AI127"/>
    <mergeCell ref="AH147:AI147"/>
    <mergeCell ref="AH167:AI167"/>
    <mergeCell ref="E127:L127"/>
    <mergeCell ref="N127:U127"/>
    <mergeCell ref="W127:AD127"/>
    <mergeCell ref="E147:L147"/>
    <mergeCell ref="N147:U147"/>
    <mergeCell ref="W147:AD147"/>
    <mergeCell ref="E167:L167"/>
    <mergeCell ref="N167:U167"/>
    <mergeCell ref="W167:AD167"/>
    <mergeCell ref="N187:U187"/>
    <mergeCell ref="W187:AD187"/>
    <mergeCell ref="E207:L207"/>
    <mergeCell ref="N207:U207"/>
    <mergeCell ref="W207:AD207"/>
    <mergeCell ref="E227:F227"/>
    <mergeCell ref="G227:H227"/>
    <mergeCell ref="I227:J227"/>
    <mergeCell ref="K227:L227"/>
    <mergeCell ref="B4:B36"/>
    <mergeCell ref="B75:B117"/>
    <mergeCell ref="B119:B123"/>
    <mergeCell ref="B125:B271"/>
    <mergeCell ref="E187:L187"/>
    <mergeCell ref="B38:B73"/>
  </mergeCells>
  <pageMargins left="0.7" right="0.7" top="0.75" bottom="0.75" header="0.3" footer="0.3"/>
  <pageSetup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79"/>
  <sheetViews>
    <sheetView topLeftCell="D80" zoomScale="80" zoomScaleNormal="80" workbookViewId="0">
      <selection activeCell="L93" sqref="L93"/>
    </sheetView>
  </sheetViews>
  <sheetFormatPr defaultRowHeight="11.25"/>
  <cols>
    <col min="1" max="1" width="11" style="26" bestFit="1" customWidth="1"/>
    <col min="2" max="2" width="38.85546875" style="26" customWidth="1"/>
    <col min="3" max="3" width="6.140625" style="12" customWidth="1"/>
    <col min="4" max="4" width="14.5703125" style="26" customWidth="1"/>
    <col min="5" max="5" width="19.85546875" style="26" customWidth="1"/>
    <col min="6" max="18" width="18.28515625" style="26" customWidth="1"/>
    <col min="19" max="19" width="12.140625" style="26" customWidth="1"/>
    <col min="20" max="20" width="8.28515625" style="26" customWidth="1"/>
    <col min="21" max="23" width="18.28515625" style="26" customWidth="1"/>
    <col min="24" max="24" width="35.42578125" style="26" customWidth="1"/>
    <col min="25" max="26" width="9.140625" style="26"/>
    <col min="27" max="27" width="10.28515625" style="26" bestFit="1" customWidth="1"/>
    <col min="28" max="38" width="9.140625" style="26"/>
    <col min="39" max="39" width="10.28515625" style="26" bestFit="1" customWidth="1"/>
    <col min="40" max="50" width="9.140625" style="26"/>
    <col min="51" max="51" width="10.28515625" style="26" bestFit="1" customWidth="1"/>
    <col min="52" max="62" width="9.140625" style="26"/>
    <col min="63" max="63" width="10.28515625" style="26" bestFit="1" customWidth="1"/>
    <col min="64" max="16384" width="9.140625" style="26"/>
  </cols>
  <sheetData>
    <row r="1" spans="1:14" s="2" customFormat="1">
      <c r="A1" s="69" t="s">
        <v>188</v>
      </c>
      <c r="B1" s="69" t="s">
        <v>260</v>
      </c>
      <c r="C1" s="236" t="s">
        <v>369</v>
      </c>
      <c r="D1" s="1"/>
    </row>
    <row r="2" spans="1:14">
      <c r="B2" s="30"/>
    </row>
    <row r="3" spans="1:14">
      <c r="B3" s="30"/>
      <c r="D3" s="70" t="s">
        <v>410</v>
      </c>
    </row>
    <row r="4" spans="1:14">
      <c r="B4" s="415" t="s">
        <v>310</v>
      </c>
      <c r="E4" s="416" t="s">
        <v>311</v>
      </c>
      <c r="F4" s="417"/>
      <c r="G4" s="417"/>
      <c r="H4" s="417"/>
      <c r="I4" s="417"/>
      <c r="J4" s="417"/>
      <c r="K4" s="417"/>
      <c r="L4" s="418"/>
      <c r="N4" s="31"/>
    </row>
    <row r="5" spans="1:14">
      <c r="B5" s="415"/>
      <c r="D5" s="12"/>
      <c r="E5" s="96" t="s">
        <v>9</v>
      </c>
      <c r="F5" s="96" t="s">
        <v>10</v>
      </c>
      <c r="G5" s="96" t="s">
        <v>11</v>
      </c>
      <c r="H5" s="96" t="s">
        <v>12</v>
      </c>
      <c r="I5" s="96" t="s">
        <v>13</v>
      </c>
      <c r="J5" s="96" t="s">
        <v>14</v>
      </c>
      <c r="K5" s="96" t="s">
        <v>15</v>
      </c>
      <c r="L5" s="96" t="s">
        <v>16</v>
      </c>
    </row>
    <row r="6" spans="1:14">
      <c r="B6" s="415"/>
      <c r="C6" s="137"/>
      <c r="D6" s="28" t="s">
        <v>312</v>
      </c>
      <c r="E6" s="94"/>
      <c r="F6" s="49">
        <v>0.48</v>
      </c>
      <c r="G6" s="94"/>
      <c r="H6" s="54"/>
      <c r="I6" s="94"/>
      <c r="J6" s="54"/>
      <c r="K6" s="94"/>
      <c r="L6" s="94"/>
    </row>
    <row r="7" spans="1:14">
      <c r="B7" s="415"/>
      <c r="C7" s="137"/>
      <c r="D7" s="29" t="s">
        <v>27</v>
      </c>
      <c r="E7" s="94"/>
      <c r="F7" s="49">
        <v>0.52</v>
      </c>
      <c r="G7" s="94"/>
      <c r="H7" s="54"/>
      <c r="I7" s="94"/>
      <c r="J7" s="54"/>
      <c r="K7" s="94"/>
      <c r="L7" s="94"/>
    </row>
    <row r="8" spans="1:14">
      <c r="B8" s="415"/>
      <c r="C8" s="137"/>
      <c r="D8" s="29" t="s">
        <v>28</v>
      </c>
      <c r="E8" s="94"/>
      <c r="F8" s="49">
        <v>0.26</v>
      </c>
      <c r="G8" s="94"/>
      <c r="H8" s="54"/>
      <c r="I8" s="94"/>
      <c r="J8" s="54"/>
      <c r="K8" s="94"/>
      <c r="L8" s="94"/>
    </row>
    <row r="9" spans="1:14">
      <c r="B9" s="415"/>
      <c r="C9" s="137"/>
      <c r="D9" s="29" t="s">
        <v>29</v>
      </c>
      <c r="E9" s="94"/>
      <c r="F9" s="49">
        <v>0.12</v>
      </c>
      <c r="G9" s="94"/>
      <c r="H9" s="54"/>
      <c r="I9" s="94"/>
      <c r="J9" s="54"/>
      <c r="K9" s="94"/>
      <c r="L9" s="94"/>
    </row>
    <row r="10" spans="1:14">
      <c r="B10" s="415"/>
      <c r="C10" s="137"/>
      <c r="D10" s="29" t="s">
        <v>30</v>
      </c>
      <c r="E10" s="94"/>
      <c r="F10" s="49">
        <v>0.71</v>
      </c>
      <c r="G10" s="94"/>
      <c r="H10" s="54"/>
      <c r="I10" s="94"/>
      <c r="J10" s="54"/>
      <c r="K10" s="94"/>
      <c r="L10" s="94"/>
    </row>
    <row r="11" spans="1:14">
      <c r="B11" s="415"/>
      <c r="C11" s="137"/>
      <c r="D11" s="29" t="s">
        <v>31</v>
      </c>
      <c r="E11" s="94"/>
      <c r="F11" s="49">
        <v>0.57999999999999996</v>
      </c>
      <c r="G11" s="94"/>
      <c r="H11" s="54"/>
      <c r="I11" s="94"/>
      <c r="J11" s="54"/>
      <c r="K11" s="94"/>
      <c r="L11" s="94"/>
    </row>
    <row r="12" spans="1:14">
      <c r="B12" s="415"/>
      <c r="C12" s="137"/>
      <c r="D12" s="29" t="s">
        <v>284</v>
      </c>
      <c r="E12" s="94"/>
      <c r="F12" s="49">
        <v>0.68</v>
      </c>
      <c r="G12" s="94"/>
      <c r="H12" s="54"/>
      <c r="I12" s="94"/>
      <c r="J12" s="54"/>
      <c r="K12" s="94"/>
      <c r="L12" s="94"/>
    </row>
    <row r="13" spans="1:14">
      <c r="B13" s="415"/>
      <c r="C13" s="137"/>
    </row>
    <row r="14" spans="1:14">
      <c r="B14" s="415"/>
      <c r="C14" s="137"/>
      <c r="E14" s="416" t="s">
        <v>365</v>
      </c>
      <c r="F14" s="417"/>
      <c r="G14" s="417"/>
      <c r="H14" s="417"/>
      <c r="I14" s="417"/>
      <c r="J14" s="417"/>
      <c r="K14" s="417"/>
      <c r="L14" s="418"/>
    </row>
    <row r="15" spans="1:14">
      <c r="B15" s="415"/>
      <c r="C15" s="137"/>
      <c r="E15" s="75" t="s">
        <v>9</v>
      </c>
      <c r="F15" s="75" t="s">
        <v>10</v>
      </c>
      <c r="G15" s="75" t="s">
        <v>11</v>
      </c>
      <c r="H15" s="75" t="s">
        <v>12</v>
      </c>
      <c r="I15" s="75" t="s">
        <v>13</v>
      </c>
      <c r="J15" s="75" t="s">
        <v>14</v>
      </c>
      <c r="K15" s="75" t="s">
        <v>15</v>
      </c>
      <c r="L15" s="75" t="s">
        <v>16</v>
      </c>
    </row>
    <row r="16" spans="1:14">
      <c r="B16" s="415"/>
      <c r="D16" s="28" t="s">
        <v>312</v>
      </c>
      <c r="E16" s="94"/>
      <c r="F16" s="111">
        <f>SUM(3830000*'Cover and guide'!$C$33)</f>
        <v>4061013.1398794316</v>
      </c>
      <c r="G16" s="94"/>
      <c r="H16" s="54"/>
      <c r="I16" s="94"/>
      <c r="J16" s="54"/>
      <c r="K16" s="94"/>
      <c r="L16" s="94"/>
    </row>
    <row r="17" spans="1:23">
      <c r="B17" s="415"/>
      <c r="C17" s="137"/>
      <c r="D17" s="29" t="s">
        <v>27</v>
      </c>
      <c r="E17" s="94"/>
      <c r="F17" s="111">
        <f>SUM(695000*'Cover and guide'!C33)</f>
        <v>736920.13895984471</v>
      </c>
      <c r="G17" s="94"/>
      <c r="H17" s="54"/>
      <c r="I17" s="94"/>
      <c r="J17" s="54"/>
      <c r="K17" s="94"/>
      <c r="L17" s="94"/>
    </row>
    <row r="18" spans="1:23">
      <c r="B18" s="415"/>
      <c r="C18" s="137"/>
      <c r="D18" s="29" t="s">
        <v>28</v>
      </c>
      <c r="E18" s="94"/>
      <c r="F18" s="111">
        <f>SUM(350000*'Cover and guide'!C33)</f>
        <v>371110.86134668434</v>
      </c>
      <c r="G18" s="94"/>
      <c r="H18" s="54"/>
      <c r="I18" s="94"/>
      <c r="J18" s="54"/>
      <c r="K18" s="94"/>
      <c r="L18" s="94"/>
    </row>
    <row r="19" spans="1:23">
      <c r="B19" s="415"/>
      <c r="C19" s="137"/>
      <c r="D19" s="29" t="s">
        <v>29</v>
      </c>
      <c r="E19" s="94"/>
      <c r="F19" s="111">
        <f>SUM(160000*'Cover and guide'!C33)</f>
        <v>169650.67947276999</v>
      </c>
      <c r="G19" s="94"/>
      <c r="H19" s="54"/>
      <c r="I19" s="94"/>
      <c r="J19" s="54"/>
      <c r="K19" s="94"/>
      <c r="L19" s="94"/>
    </row>
    <row r="20" spans="1:23">
      <c r="B20" s="415"/>
      <c r="C20" s="137"/>
      <c r="D20" s="29" t="s">
        <v>30</v>
      </c>
      <c r="E20" s="94"/>
      <c r="F20" s="111">
        <f>SUM(945000*'Cover and guide'!C33)</f>
        <v>1001999.3256360478</v>
      </c>
      <c r="G20" s="94"/>
      <c r="H20" s="54"/>
      <c r="I20" s="94"/>
      <c r="J20" s="54"/>
      <c r="K20" s="94"/>
      <c r="L20" s="94"/>
    </row>
    <row r="21" spans="1:23">
      <c r="B21" s="415"/>
      <c r="C21" s="137"/>
      <c r="D21" s="29" t="s">
        <v>31</v>
      </c>
      <c r="E21" s="94"/>
      <c r="F21" s="111">
        <f>SUM(770000*'Cover and guide'!C33)</f>
        <v>816443.89496270556</v>
      </c>
      <c r="G21" s="94"/>
      <c r="H21" s="54"/>
      <c r="I21" s="94"/>
      <c r="J21" s="54"/>
      <c r="K21" s="94"/>
      <c r="L21" s="94"/>
    </row>
    <row r="22" spans="1:23">
      <c r="B22" s="415"/>
      <c r="C22" s="137"/>
      <c r="D22" s="29" t="s">
        <v>284</v>
      </c>
      <c r="E22" s="94"/>
      <c r="F22" s="111">
        <f>SUM(910000*'Cover and guide'!C33)</f>
        <v>964888.23950137931</v>
      </c>
      <c r="G22" s="94"/>
      <c r="H22" s="54"/>
      <c r="I22" s="94"/>
      <c r="J22" s="54"/>
      <c r="K22" s="94"/>
      <c r="L22" s="94"/>
    </row>
    <row r="23" spans="1:23">
      <c r="A23" s="12"/>
      <c r="B23" s="76"/>
      <c r="C23" s="137"/>
      <c r="D23" s="12"/>
      <c r="E23" s="12"/>
      <c r="F23" s="274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</row>
    <row r="24" spans="1:23">
      <c r="A24" s="12"/>
      <c r="B24" s="18"/>
      <c r="C24" s="137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pans="1:23">
      <c r="B25" s="415" t="s">
        <v>315</v>
      </c>
      <c r="C25" s="137"/>
      <c r="D25" s="30"/>
      <c r="F25" s="85"/>
    </row>
    <row r="26" spans="1:23">
      <c r="B26" s="415"/>
      <c r="C26" s="137"/>
      <c r="D26" s="70" t="s">
        <v>452</v>
      </c>
      <c r="F26" s="85"/>
      <c r="L26" s="95" t="s">
        <v>406</v>
      </c>
    </row>
    <row r="27" spans="1:23" ht="33.75">
      <c r="B27" s="415"/>
      <c r="C27" s="137"/>
      <c r="D27" s="18"/>
      <c r="E27" s="313" t="s">
        <v>449</v>
      </c>
      <c r="F27" s="313" t="s">
        <v>450</v>
      </c>
      <c r="G27" s="164" t="s">
        <v>451</v>
      </c>
      <c r="H27" s="164" t="s">
        <v>354</v>
      </c>
      <c r="I27" s="86"/>
    </row>
    <row r="28" spans="1:23">
      <c r="B28" s="415"/>
      <c r="C28" s="137"/>
      <c r="D28" s="29" t="s">
        <v>27</v>
      </c>
      <c r="E28" s="97">
        <f>'[18]E3 - BCF'!$AC$8</f>
        <v>24414.91</v>
      </c>
      <c r="F28" s="97">
        <f>'[18]E3 - BCF'!AD$8</f>
        <v>23133.124190083538</v>
      </c>
      <c r="G28" s="97">
        <f>F28-E28</f>
        <v>-1281.7858099164623</v>
      </c>
      <c r="H28" s="293">
        <f>G28/E28</f>
        <v>-5.2500124305863191E-2</v>
      </c>
      <c r="I28" s="87"/>
    </row>
    <row r="29" spans="1:23">
      <c r="B29" s="415"/>
      <c r="C29" s="137"/>
      <c r="D29" s="29" t="s">
        <v>75</v>
      </c>
      <c r="E29" s="97">
        <f>'[19]E3 - BCF'!$AC$8</f>
        <v>22745.425991605618</v>
      </c>
      <c r="F29" s="97">
        <f>'[19]E3 - BCF'!AD$8</f>
        <v>20887.81073556302</v>
      </c>
      <c r="G29" s="97">
        <f t="shared" ref="G29:G42" si="0">F29-E29</f>
        <v>-1857.615256042598</v>
      </c>
      <c r="H29" s="293">
        <f t="shared" ref="H29:H41" si="1">G29/E29</f>
        <v>-8.1669838002953465E-2</v>
      </c>
      <c r="I29" s="82"/>
    </row>
    <row r="30" spans="1:23">
      <c r="B30" s="415"/>
      <c r="C30" s="137"/>
      <c r="D30" s="29" t="s">
        <v>76</v>
      </c>
      <c r="E30" s="97">
        <f>'[20]E3 - BCF'!$AC$8</f>
        <v>28807.022312067074</v>
      </c>
      <c r="F30" s="97">
        <f>'[20]E3 - BCF'!AD$8</f>
        <v>27485.574090979091</v>
      </c>
      <c r="G30" s="97">
        <f t="shared" si="0"/>
        <v>-1321.4482210879833</v>
      </c>
      <c r="H30" s="293">
        <f t="shared" si="1"/>
        <v>-4.5872433699419089E-2</v>
      </c>
      <c r="I30" s="82"/>
    </row>
    <row r="31" spans="1:23">
      <c r="B31" s="415"/>
      <c r="C31" s="137"/>
      <c r="D31" s="29" t="s">
        <v>35</v>
      </c>
      <c r="E31" s="97">
        <f>'[21]E3 - BCF'!$AC$8</f>
        <v>29722.899999999998</v>
      </c>
      <c r="F31" s="97">
        <f>'[21]E3 - BCF'!AD$8</f>
        <v>30370.84493629889</v>
      </c>
      <c r="G31" s="97">
        <f t="shared" si="0"/>
        <v>647.94493629889257</v>
      </c>
      <c r="H31" s="293">
        <f t="shared" si="1"/>
        <v>2.1799519437837245E-2</v>
      </c>
      <c r="I31" s="82"/>
    </row>
    <row r="32" spans="1:23">
      <c r="B32" s="415"/>
      <c r="C32" s="137"/>
      <c r="D32" s="29" t="s">
        <v>36</v>
      </c>
      <c r="E32" s="97">
        <f>'[22]E3 - BCF'!$AC$8</f>
        <v>30172.149999999998</v>
      </c>
      <c r="F32" s="97">
        <f>'[22]E3 - BCF'!AD$8</f>
        <v>28893.132078587954</v>
      </c>
      <c r="G32" s="97">
        <f t="shared" si="0"/>
        <v>-1279.0179214120435</v>
      </c>
      <c r="H32" s="293">
        <f t="shared" si="1"/>
        <v>-4.239067886816298E-2</v>
      </c>
      <c r="I32" s="82"/>
    </row>
    <row r="33" spans="2:19">
      <c r="B33" s="415"/>
      <c r="C33" s="137"/>
      <c r="D33" s="29" t="s">
        <v>37</v>
      </c>
      <c r="E33" s="97">
        <f>'[23]E3 - BCF'!$AC$8</f>
        <v>18330.133000000002</v>
      </c>
      <c r="F33" s="97">
        <f>'[23]E3 - BCF'!AD$8</f>
        <v>17688.684396696062</v>
      </c>
      <c r="G33" s="97">
        <f t="shared" si="0"/>
        <v>-641.44860330393931</v>
      </c>
      <c r="H33" s="293">
        <f t="shared" si="1"/>
        <v>-3.4994214352069307E-2</v>
      </c>
      <c r="I33" s="82"/>
    </row>
    <row r="34" spans="2:19">
      <c r="B34" s="415"/>
      <c r="C34" s="137"/>
      <c r="D34" s="29" t="s">
        <v>38</v>
      </c>
      <c r="E34" s="97">
        <f>'[24]E3 - BCF'!$AC$8</f>
        <v>23752.9</v>
      </c>
      <c r="F34" s="97">
        <f>'[24]E3 - BCF'!AD$8</f>
        <v>21919.554823939212</v>
      </c>
      <c r="G34" s="97">
        <f t="shared" si="0"/>
        <v>-1833.3451760607895</v>
      </c>
      <c r="H34" s="293">
        <f t="shared" si="1"/>
        <v>-7.7184056517763708E-2</v>
      </c>
      <c r="I34" s="82"/>
    </row>
    <row r="35" spans="2:19">
      <c r="B35" s="415"/>
      <c r="C35" s="137"/>
      <c r="D35" s="29" t="s">
        <v>41</v>
      </c>
      <c r="E35" s="97">
        <f>'[25]E3 - BCF'!$AC$8</f>
        <v>32539.492999999999</v>
      </c>
      <c r="F35" s="97">
        <f>'[25]E3 - BCF'!AD$8</f>
        <v>27608.20303970754</v>
      </c>
      <c r="G35" s="97">
        <f t="shared" si="0"/>
        <v>-4931.289960292459</v>
      </c>
      <c r="H35" s="293">
        <f t="shared" si="1"/>
        <v>-0.15154784250303038</v>
      </c>
      <c r="I35" s="82"/>
    </row>
    <row r="36" spans="2:19">
      <c r="B36" s="415"/>
      <c r="C36" s="137"/>
      <c r="D36" s="29" t="s">
        <v>39</v>
      </c>
      <c r="E36" s="97">
        <f>'[26]E3 - BCF'!$AC$8</f>
        <v>19776.4951</v>
      </c>
      <c r="F36" s="97">
        <f>'[26]E3 - BCF'!AD$8</f>
        <v>17400.97357001375</v>
      </c>
      <c r="G36" s="97">
        <f t="shared" si="0"/>
        <v>-2375.5215299862502</v>
      </c>
      <c r="H36" s="293">
        <f t="shared" si="1"/>
        <v>-0.12011842937661134</v>
      </c>
      <c r="I36" s="82"/>
    </row>
    <row r="37" spans="2:19">
      <c r="B37" s="415"/>
      <c r="C37" s="137"/>
      <c r="D37" s="29" t="s">
        <v>40</v>
      </c>
      <c r="E37" s="97">
        <f>'[27]E3 - BCF'!$AC$8</f>
        <v>25025.118200000004</v>
      </c>
      <c r="F37" s="97">
        <f>'[27]E3 - BCF'!AD$8</f>
        <v>21212.149748802633</v>
      </c>
      <c r="G37" s="97">
        <f t="shared" si="0"/>
        <v>-3812.9684511973719</v>
      </c>
      <c r="H37" s="293">
        <f t="shared" si="1"/>
        <v>-0.15236565201108107</v>
      </c>
      <c r="I37" s="82"/>
    </row>
    <row r="38" spans="2:19">
      <c r="B38" s="415"/>
      <c r="C38" s="137"/>
      <c r="D38" s="29" t="s">
        <v>71</v>
      </c>
      <c r="E38" s="97">
        <f>'[28]E3 - BCF'!$AC$8</f>
        <v>24549.360000000001</v>
      </c>
      <c r="F38" s="97">
        <f>'[28]E3 - BCF'!AD$8</f>
        <v>16719.84456412365</v>
      </c>
      <c r="G38" s="97">
        <f t="shared" si="0"/>
        <v>-7829.5154358763502</v>
      </c>
      <c r="H38" s="293">
        <f t="shared" si="1"/>
        <v>-0.31892951326944369</v>
      </c>
      <c r="I38" s="82"/>
    </row>
    <row r="39" spans="2:19">
      <c r="B39" s="415"/>
      <c r="C39" s="137"/>
      <c r="D39" s="29" t="s">
        <v>72</v>
      </c>
      <c r="E39" s="97">
        <f>'[29]E3 - BCF'!$AC$8</f>
        <v>26026.38</v>
      </c>
      <c r="F39" s="97">
        <f>'[29]E3 - BCF'!AD$8</f>
        <v>13114.321133823341</v>
      </c>
      <c r="G39" s="97">
        <f t="shared" si="0"/>
        <v>-12912.05886617666</v>
      </c>
      <c r="H39" s="293">
        <f t="shared" si="1"/>
        <v>-0.49611428351452103</v>
      </c>
      <c r="I39" s="82"/>
      <c r="N39" s="88"/>
    </row>
    <row r="40" spans="2:19">
      <c r="B40" s="415"/>
      <c r="C40" s="137"/>
      <c r="D40" s="29" t="s">
        <v>44</v>
      </c>
      <c r="E40" s="97">
        <f>'[30]E3 - BCF'!$AC$8</f>
        <v>45130.583574616576</v>
      </c>
      <c r="F40" s="97">
        <f>'[30]E3 - BCF'!AD$8</f>
        <v>22760.18047029584</v>
      </c>
      <c r="G40" s="97">
        <f t="shared" si="0"/>
        <v>-22370.403104320736</v>
      </c>
      <c r="H40" s="293">
        <f t="shared" si="1"/>
        <v>-0.49568167155061638</v>
      </c>
      <c r="I40" s="82"/>
      <c r="N40" s="88"/>
    </row>
    <row r="41" spans="2:19">
      <c r="B41" s="415"/>
      <c r="C41" s="137"/>
      <c r="D41" s="29" t="s">
        <v>45</v>
      </c>
      <c r="E41" s="97">
        <f>'[31]E3 - BCF'!$AC$8</f>
        <v>39784.223660950403</v>
      </c>
      <c r="F41" s="97">
        <f>'[31]E3 - BCF'!AD$8</f>
        <v>39390.227857102429</v>
      </c>
      <c r="G41" s="97">
        <f t="shared" si="0"/>
        <v>-393.99580384797446</v>
      </c>
      <c r="H41" s="293">
        <f t="shared" si="1"/>
        <v>-9.9033176368022238E-3</v>
      </c>
      <c r="I41" s="82"/>
    </row>
    <row r="42" spans="2:19">
      <c r="B42" s="415"/>
      <c r="C42" s="137"/>
      <c r="D42" s="28" t="s">
        <v>49</v>
      </c>
      <c r="E42" s="98">
        <f>SUM(E28:E41)</f>
        <v>390777.09483923961</v>
      </c>
      <c r="F42" s="98">
        <f>SUM(F28:F41)</f>
        <v>328584.62563601689</v>
      </c>
      <c r="G42" s="98">
        <f t="shared" si="0"/>
        <v>-62192.469203222718</v>
      </c>
      <c r="H42" s="294">
        <f>G42/E42</f>
        <v>-0.15915075377897431</v>
      </c>
      <c r="I42" s="82"/>
    </row>
    <row r="43" spans="2:19">
      <c r="B43" s="415"/>
      <c r="C43" s="137"/>
    </row>
    <row r="44" spans="2:19">
      <c r="B44" s="415"/>
      <c r="C44" s="137"/>
      <c r="D44" s="12" t="s">
        <v>463</v>
      </c>
    </row>
    <row r="45" spans="2:19">
      <c r="B45" s="415"/>
      <c r="C45" s="137"/>
      <c r="D45" s="12"/>
    </row>
    <row r="46" spans="2:19">
      <c r="C46" s="137"/>
      <c r="D46" s="12"/>
    </row>
    <row r="47" spans="2:19">
      <c r="C47" s="137"/>
      <c r="D47" s="12"/>
    </row>
    <row r="48" spans="2:19">
      <c r="C48" s="137"/>
      <c r="D48" s="12"/>
      <c r="S48" s="101"/>
    </row>
    <row r="49" spans="2:21">
      <c r="B49" s="411" t="s">
        <v>316</v>
      </c>
      <c r="C49" s="137"/>
      <c r="D49" s="30"/>
    </row>
    <row r="50" spans="2:21">
      <c r="B50" s="412"/>
      <c r="C50" s="137"/>
      <c r="D50" s="31" t="s">
        <v>317</v>
      </c>
      <c r="E50" s="99"/>
      <c r="F50" s="99"/>
      <c r="G50" s="99"/>
      <c r="H50" s="99"/>
      <c r="I50" s="99"/>
      <c r="J50" s="99"/>
      <c r="K50" s="42"/>
      <c r="L50" s="30"/>
      <c r="O50" s="31" t="s">
        <v>398</v>
      </c>
      <c r="P50" s="99"/>
      <c r="Q50" s="99"/>
      <c r="R50" s="99"/>
      <c r="S50" s="99"/>
      <c r="T50" s="99"/>
      <c r="U50" s="99"/>
    </row>
    <row r="51" spans="2:21" ht="22.5">
      <c r="B51" s="412"/>
      <c r="C51" s="137"/>
      <c r="D51" s="12"/>
      <c r="E51" s="89" t="s">
        <v>90</v>
      </c>
      <c r="F51" s="89" t="s">
        <v>87</v>
      </c>
      <c r="G51" s="89" t="s">
        <v>86</v>
      </c>
      <c r="H51" s="89" t="s">
        <v>88</v>
      </c>
      <c r="I51" s="89" t="s">
        <v>89</v>
      </c>
      <c r="J51" s="89" t="s">
        <v>85</v>
      </c>
      <c r="O51" s="12"/>
      <c r="P51" s="89" t="s">
        <v>90</v>
      </c>
      <c r="Q51" s="89" t="s">
        <v>87</v>
      </c>
      <c r="R51" s="89" t="s">
        <v>86</v>
      </c>
      <c r="S51" s="89" t="s">
        <v>88</v>
      </c>
      <c r="T51" s="89" t="s">
        <v>89</v>
      </c>
      <c r="U51" s="89" t="s">
        <v>85</v>
      </c>
    </row>
    <row r="52" spans="2:21">
      <c r="B52" s="412"/>
      <c r="C52" s="137"/>
      <c r="D52" s="29" t="s">
        <v>27</v>
      </c>
      <c r="E52" s="111">
        <f>'[18]E2 - Environmental Reporting '!AC$29</f>
        <v>137.5</v>
      </c>
      <c r="F52" s="111">
        <f>'[18]E2 - Environmental Reporting '!AD$29</f>
        <v>51.5</v>
      </c>
      <c r="G52" s="111">
        <f>'[18]E2 - Environmental Reporting '!AE$29</f>
        <v>49.800000000000004</v>
      </c>
      <c r="H52" s="111">
        <f>'[18]E2 - Environmental Reporting '!AF$29</f>
        <v>57.100000000000009</v>
      </c>
      <c r="I52" s="111">
        <f>'[18]E2 - Environmental Reporting '!AG$29</f>
        <v>36.1</v>
      </c>
      <c r="J52" s="111">
        <f>'[18]E2 - Environmental Reporting '!AH$29</f>
        <v>14.627000000000001</v>
      </c>
      <c r="O52" s="29" t="s">
        <v>27</v>
      </c>
      <c r="P52" s="111">
        <f>'[18]E2 - Environmental Reporting '!AC$28</f>
        <v>17667</v>
      </c>
      <c r="Q52" s="111">
        <f>'[18]E2 - Environmental Reporting '!AD$28</f>
        <v>14409.85</v>
      </c>
      <c r="R52" s="111">
        <f>'[18]E2 - Environmental Reporting '!AE$28</f>
        <v>12949</v>
      </c>
      <c r="S52" s="111">
        <f>'[18]E2 - Environmental Reporting '!AF$28</f>
        <v>13508.72</v>
      </c>
      <c r="T52" s="111">
        <f>'[18]E2 - Environmental Reporting '!AG$28</f>
        <v>16852.099999999999</v>
      </c>
      <c r="U52" s="111">
        <f>'[18]E2 - Environmental Reporting '!AH$28</f>
        <v>14736.27</v>
      </c>
    </row>
    <row r="53" spans="2:21">
      <c r="B53" s="412"/>
      <c r="C53" s="137"/>
      <c r="D53" s="29" t="s">
        <v>75</v>
      </c>
      <c r="E53" s="111">
        <f>'[19]E2 - Environmental Reporting '!AC$29</f>
        <v>47</v>
      </c>
      <c r="F53" s="111">
        <f>'[19]E2 - Environmental Reporting '!AD$29</f>
        <v>33</v>
      </c>
      <c r="G53" s="111">
        <f>'[19]E2 - Environmental Reporting '!AE$29</f>
        <v>35.586999999999996</v>
      </c>
      <c r="H53" s="111">
        <f>'[19]E2 - Environmental Reporting '!AF$29</f>
        <v>25.11</v>
      </c>
      <c r="I53" s="111">
        <f>'[19]E2 - Environmental Reporting '!AG$29</f>
        <v>16.12</v>
      </c>
      <c r="J53" s="111">
        <f>'[19]E2 - Environmental Reporting '!AH$29</f>
        <v>23.75</v>
      </c>
      <c r="O53" s="29" t="s">
        <v>75</v>
      </c>
      <c r="P53" s="111">
        <f>'[19]E2 - Environmental Reporting '!AC$28</f>
        <v>9089</v>
      </c>
      <c r="Q53" s="111">
        <f>'[19]E2 - Environmental Reporting '!AD$28</f>
        <v>9960.4361455999988</v>
      </c>
      <c r="R53" s="111">
        <f>'[19]E2 - Environmental Reporting '!AE$28</f>
        <v>13831.569807449996</v>
      </c>
      <c r="S53" s="111">
        <f>'[19]E2 - Environmental Reporting '!AF$28</f>
        <v>14530.149807449996</v>
      </c>
      <c r="T53" s="111">
        <f>'[19]E2 - Environmental Reporting '!AG$28</f>
        <v>15125.069807449996</v>
      </c>
      <c r="U53" s="111">
        <f>'[19]E2 - Environmental Reporting '!AH$28</f>
        <v>15258.789807449995</v>
      </c>
    </row>
    <row r="54" spans="2:21">
      <c r="B54" s="412"/>
      <c r="C54" s="137"/>
      <c r="D54" s="29" t="s">
        <v>76</v>
      </c>
      <c r="E54" s="111">
        <f>'[20]E2 - Environmental Reporting  '!AC$29</f>
        <v>47</v>
      </c>
      <c r="F54" s="111">
        <f>'[20]E2 - Environmental Reporting  '!AD$29</f>
        <v>96.84</v>
      </c>
      <c r="G54" s="111">
        <f>'[20]E2 - Environmental Reporting  '!AE$29</f>
        <v>35.586999999999996</v>
      </c>
      <c r="H54" s="111">
        <f>'[20]E2 - Environmental Reporting  '!AF$29</f>
        <v>97.97999999999999</v>
      </c>
      <c r="I54" s="111">
        <f>'[20]E2 - Environmental Reporting  '!AG$29</f>
        <v>79.105000000000004</v>
      </c>
      <c r="J54" s="111">
        <f>'[20]E2 - Environmental Reporting  '!AH$29</f>
        <v>84.49</v>
      </c>
      <c r="O54" s="29" t="s">
        <v>76</v>
      </c>
      <c r="P54" s="111">
        <f>'[20]E2 - Environmental Reporting  '!AC$28</f>
        <v>9089</v>
      </c>
      <c r="Q54" s="111">
        <f>'[20]E2 - Environmental Reporting  '!AD$28</f>
        <v>12824.92220155</v>
      </c>
      <c r="R54" s="111">
        <f>'[20]E2 - Environmental Reporting  '!AE$28</f>
        <v>16400.713275450005</v>
      </c>
      <c r="S54" s="111">
        <f>'[20]E2 - Environmental Reporting  '!AF$28</f>
        <v>17280.803275450005</v>
      </c>
      <c r="T54" s="111">
        <f>'[20]E2 - Environmental Reporting  '!AG$28</f>
        <v>17816.803275450005</v>
      </c>
      <c r="U54" s="111">
        <f>'[20]E2 - Environmental Reporting  '!AH$28</f>
        <v>18304.153275450004</v>
      </c>
    </row>
    <row r="55" spans="2:21">
      <c r="B55" s="412"/>
      <c r="C55" s="137"/>
      <c r="D55" s="29" t="s">
        <v>35</v>
      </c>
      <c r="E55" s="111">
        <f>'[21]E2 - Environmental Reporting '!AC$29</f>
        <v>13.5</v>
      </c>
      <c r="F55" s="111">
        <f>'[21]E2 - Environmental Reporting '!AD$29</f>
        <v>130</v>
      </c>
      <c r="G55" s="111">
        <f>'[21]E2 - Environmental Reporting '!AE$29</f>
        <v>54</v>
      </c>
      <c r="H55" s="111">
        <f>'[21]E2 - Environmental Reporting '!AF$29</f>
        <v>94.660881370217623</v>
      </c>
      <c r="I55" s="111">
        <f>'[21]E2 - Environmental Reporting '!AG$29</f>
        <v>62</v>
      </c>
      <c r="J55" s="111">
        <f>'[21]E2 - Environmental Reporting '!AH$29</f>
        <v>163.57999999999998</v>
      </c>
      <c r="O55" s="29" t="s">
        <v>35</v>
      </c>
      <c r="P55" s="111">
        <f>'[21]E2 - Environmental Reporting '!AC$28</f>
        <v>13183.55</v>
      </c>
      <c r="Q55" s="111">
        <f>'[21]E2 - Environmental Reporting '!AD$28</f>
        <v>13815</v>
      </c>
      <c r="R55" s="111">
        <f>'[21]E2 - Environmental Reporting '!AE$28</f>
        <v>14658</v>
      </c>
      <c r="S55" s="111">
        <f>'[21]E2 - Environmental Reporting '!AF$28</f>
        <v>17537</v>
      </c>
      <c r="T55" s="111">
        <f>'[21]E2 - Environmental Reporting '!AG$28</f>
        <v>19464</v>
      </c>
      <c r="U55" s="111">
        <f>'[21]E2 - Environmental Reporting '!AH$28</f>
        <v>20866</v>
      </c>
    </row>
    <row r="56" spans="2:21">
      <c r="B56" s="412"/>
      <c r="C56" s="137"/>
      <c r="D56" s="29" t="s">
        <v>36</v>
      </c>
      <c r="E56" s="111">
        <f>'[22]E2 - Environmental Reporting '!AC$29</f>
        <v>11.4</v>
      </c>
      <c r="F56" s="111">
        <f>'[22]E2 - Environmental Reporting '!AD$29</f>
        <v>90</v>
      </c>
      <c r="G56" s="111">
        <f>'[22]E2 - Environmental Reporting '!AE$29</f>
        <v>41.7</v>
      </c>
      <c r="H56" s="111">
        <f>'[22]E2 - Environmental Reporting '!AF$29</f>
        <v>43.52911862978236</v>
      </c>
      <c r="I56" s="111">
        <f>'[22]E2 - Environmental Reporting '!AG$29</f>
        <v>14.14</v>
      </c>
      <c r="J56" s="111">
        <f>'[22]E2 - Environmental Reporting '!AH$29</f>
        <v>45.17</v>
      </c>
      <c r="O56" s="29" t="s">
        <v>36</v>
      </c>
      <c r="P56" s="111">
        <f>'[22]E2 - Environmental Reporting '!AC$28</f>
        <v>11690.45</v>
      </c>
      <c r="Q56" s="111">
        <f>'[22]E2 - Environmental Reporting '!AD$28</f>
        <v>12090.45</v>
      </c>
      <c r="R56" s="111">
        <f>'[22]E2 - Environmental Reporting '!AE$28</f>
        <v>13489</v>
      </c>
      <c r="S56" s="111">
        <f>'[22]E2 - Environmental Reporting '!AF$28</f>
        <v>15684</v>
      </c>
      <c r="T56" s="111">
        <f>'[22]E2 - Environmental Reporting '!AG$28</f>
        <v>16952</v>
      </c>
      <c r="U56" s="111">
        <f>'[22]E2 - Environmental Reporting '!AH$28</f>
        <v>18231</v>
      </c>
    </row>
    <row r="57" spans="2:21">
      <c r="B57" s="412"/>
      <c r="C57" s="137"/>
      <c r="D57" s="29" t="s">
        <v>37</v>
      </c>
      <c r="E57" s="111">
        <f>'[23]E2 - Environmental Reporting '!AC$29</f>
        <v>84.7</v>
      </c>
      <c r="F57" s="111">
        <f>'[23]E2 - Environmental Reporting '!AD$29</f>
        <v>85</v>
      </c>
      <c r="G57" s="111">
        <f>'[23]E2 - Environmental Reporting '!AE$29</f>
        <v>17</v>
      </c>
      <c r="H57" s="111">
        <f>'[23]E2 - Environmental Reporting '!AF$29</f>
        <v>41.83</v>
      </c>
      <c r="I57" s="111">
        <f>'[23]E2 - Environmental Reporting '!AG$29</f>
        <v>141.41999999999999</v>
      </c>
      <c r="J57" s="111">
        <f>'[23]E2 - Environmental Reporting '!AH$29</f>
        <v>88.35</v>
      </c>
      <c r="O57" s="29" t="s">
        <v>37</v>
      </c>
      <c r="P57" s="111">
        <f>'[23]E2 - Environmental Reporting '!AC$28</f>
        <v>13818</v>
      </c>
      <c r="Q57" s="111">
        <f>'[23]E2 - Environmental Reporting '!AD$28</f>
        <v>14154</v>
      </c>
      <c r="R57" s="111">
        <f>'[23]E2 - Environmental Reporting '!AE$28</f>
        <v>15333</v>
      </c>
      <c r="S57" s="111">
        <f>'[23]E2 - Environmental Reporting '!AF$28</f>
        <v>15597</v>
      </c>
      <c r="T57" s="111">
        <f>'[23]E2 - Environmental Reporting '!AG$28</f>
        <v>16227</v>
      </c>
      <c r="U57" s="111">
        <f>'[23]E2 - Environmental Reporting '!AH$28</f>
        <v>16632</v>
      </c>
    </row>
    <row r="58" spans="2:21">
      <c r="B58" s="412"/>
      <c r="C58" s="137"/>
      <c r="D58" s="29" t="s">
        <v>38</v>
      </c>
      <c r="E58" s="111">
        <f>'[24]E2 - Environmental Reporting '!AC$29</f>
        <v>211</v>
      </c>
      <c r="F58" s="111">
        <f>'[24]E2 - Environmental Reporting '!AD$29</f>
        <v>197</v>
      </c>
      <c r="G58" s="111">
        <f>'[24]E2 - Environmental Reporting '!AE$29</f>
        <v>141</v>
      </c>
      <c r="H58" s="111">
        <f>'[24]E2 - Environmental Reporting '!AF$29</f>
        <v>157.66999999999999</v>
      </c>
      <c r="I58" s="111">
        <f>'[24]E2 - Environmental Reporting '!AG$29</f>
        <v>128.97</v>
      </c>
      <c r="J58" s="111">
        <f>'[24]E2 - Environmental Reporting '!AH$29</f>
        <v>99.65</v>
      </c>
      <c r="O58" s="29" t="s">
        <v>38</v>
      </c>
      <c r="P58" s="111">
        <f>'[24]E2 - Environmental Reporting '!AC$28</f>
        <v>11992</v>
      </c>
      <c r="Q58" s="111">
        <f>'[24]E2 - Environmental Reporting '!AD$28</f>
        <v>12529</v>
      </c>
      <c r="R58" s="111">
        <f>'[24]E2 - Environmental Reporting '!AE$28</f>
        <v>11796</v>
      </c>
      <c r="S58" s="111">
        <f>'[24]E2 - Environmental Reporting '!AF$28</f>
        <v>11327</v>
      </c>
      <c r="T58" s="111">
        <f>'[24]E2 - Environmental Reporting '!AG$28</f>
        <v>11558</v>
      </c>
      <c r="U58" s="111">
        <f>'[24]E2 - Environmental Reporting '!AH$28</f>
        <v>11684</v>
      </c>
    </row>
    <row r="59" spans="2:21">
      <c r="B59" s="412"/>
      <c r="C59" s="137"/>
      <c r="D59" s="29" t="s">
        <v>39</v>
      </c>
      <c r="E59" s="111">
        <f>'[26]E2 - Environmental Reporting '!AC$29</f>
        <v>42.76</v>
      </c>
      <c r="F59" s="111">
        <f>'[26]E2 - Environmental Reporting '!AD$29</f>
        <v>19</v>
      </c>
      <c r="G59" s="111">
        <f>'[26]E2 - Environmental Reporting '!AE$29</f>
        <v>26.574999999999999</v>
      </c>
      <c r="H59" s="111">
        <f>'[26]E2 - Environmental Reporting '!AF$29</f>
        <v>10.42</v>
      </c>
      <c r="I59" s="111">
        <f>'[26]E2 - Environmental Reporting '!AG$29</f>
        <v>20.609000000000002</v>
      </c>
      <c r="J59" s="111">
        <f>'[26]E2 - Environmental Reporting '!AH$29</f>
        <v>9.5500000000000007</v>
      </c>
      <c r="O59" s="29" t="s">
        <v>39</v>
      </c>
      <c r="P59" s="111">
        <f>'[26]E2 - Environmental Reporting '!AC$28</f>
        <v>42059</v>
      </c>
      <c r="Q59" s="111">
        <f>'[26]E2 - Environmental Reporting '!AD$28</f>
        <v>41567</v>
      </c>
      <c r="R59" s="111">
        <f>'[26]E2 - Environmental Reporting '!AE$28</f>
        <v>41309.9</v>
      </c>
      <c r="S59" s="111">
        <f>'[26]E2 - Environmental Reporting '!AF$28</f>
        <v>43149.7</v>
      </c>
      <c r="T59" s="111">
        <f>'[26]E2 - Environmental Reporting '!AG$28</f>
        <v>40825.459000000003</v>
      </c>
      <c r="U59" s="111">
        <f>'[26]E2 - Environmental Reporting '!AH$28</f>
        <v>41889.606</v>
      </c>
    </row>
    <row r="60" spans="2:21">
      <c r="B60" s="412"/>
      <c r="C60" s="137"/>
      <c r="D60" s="29" t="s">
        <v>40</v>
      </c>
      <c r="E60" s="111">
        <f>'[32]E2 - Environmental Reporting '!AC$29</f>
        <v>18.350000000000001</v>
      </c>
      <c r="F60" s="111">
        <f>'[32]E2 - Environmental Reporting '!AD$29</f>
        <v>20</v>
      </c>
      <c r="G60" s="111">
        <f>'[32]E2 - Environmental Reporting '!AE$29</f>
        <v>13.179</v>
      </c>
      <c r="H60" s="111">
        <f>'[32]E2 - Environmental Reporting '!AF$29</f>
        <v>16.577999999999999</v>
      </c>
      <c r="I60" s="111">
        <f>'[32]E2 - Environmental Reporting '!AG$29</f>
        <v>15.138</v>
      </c>
      <c r="J60" s="111">
        <f>'[32]E2 - Environmental Reporting '!AH$29</f>
        <v>17.609000000000002</v>
      </c>
      <c r="O60" s="29" t="s">
        <v>40</v>
      </c>
      <c r="P60" s="111">
        <f>'[32]E2 - Environmental Reporting '!AC$28</f>
        <v>16710.2</v>
      </c>
      <c r="Q60" s="111">
        <f>'[32]E2 - Environmental Reporting '!AD$28</f>
        <v>17276</v>
      </c>
      <c r="R60" s="111">
        <f>'[32]E2 - Environmental Reporting '!AE$28</f>
        <v>18669.8</v>
      </c>
      <c r="S60" s="111">
        <f>'[32]E2 - Environmental Reporting '!AF$28</f>
        <v>19622.900000000001</v>
      </c>
      <c r="T60" s="111">
        <f>'[32]E2 - Environmental Reporting '!AG$28</f>
        <v>20451.965</v>
      </c>
      <c r="U60" s="111">
        <f>'[32]E2 - Environmental Reporting '!AH$28</f>
        <v>21158.534</v>
      </c>
    </row>
    <row r="61" spans="2:21">
      <c r="B61" s="412"/>
      <c r="C61" s="137"/>
      <c r="D61" s="29" t="s">
        <v>41</v>
      </c>
      <c r="E61" s="111">
        <f>'[25]E2 - Environmental Reporting '!AC$29</f>
        <v>80.787999999999997</v>
      </c>
      <c r="F61" s="111">
        <f>'[25]E2 - Environmental Reporting '!AD$29</f>
        <v>71</v>
      </c>
      <c r="G61" s="111">
        <f>'[25]E2 - Environmental Reporting '!AE$29</f>
        <v>70.569999999999993</v>
      </c>
      <c r="H61" s="111">
        <f>'[25]E2 - Environmental Reporting '!AF$29</f>
        <v>71.86</v>
      </c>
      <c r="I61" s="111">
        <f>'[25]E2 - Environmental Reporting '!AG$29</f>
        <v>64.47</v>
      </c>
      <c r="J61" s="111">
        <f>'[25]E2 - Environmental Reporting '!AH$29</f>
        <v>66.89</v>
      </c>
      <c r="O61" s="29" t="s">
        <v>41</v>
      </c>
      <c r="P61" s="111">
        <f>'[25]E2 - Environmental Reporting '!AC$28</f>
        <v>26890.2</v>
      </c>
      <c r="Q61" s="111">
        <f>'[25]E2 - Environmental Reporting '!AD$28</f>
        <v>30482</v>
      </c>
      <c r="R61" s="111">
        <f>'[25]E2 - Environmental Reporting '!AE$28</f>
        <v>30926</v>
      </c>
      <c r="S61" s="111">
        <f>'[25]E2 - Environmental Reporting '!AF$28</f>
        <v>32780.699999999997</v>
      </c>
      <c r="T61" s="111">
        <f>'[25]E2 - Environmental Reporting '!AG$28</f>
        <v>34185.483999999997</v>
      </c>
      <c r="U61" s="111">
        <f>'[25]E2 - Environmental Reporting '!AH$28</f>
        <v>36058.735999999997</v>
      </c>
    </row>
    <row r="62" spans="2:21">
      <c r="B62" s="412"/>
      <c r="C62" s="137"/>
      <c r="D62" s="29" t="s">
        <v>42</v>
      </c>
      <c r="E62" s="111">
        <f>'[28]E2 - Environmental Reporting '!AC$29</f>
        <v>55.085000000000001</v>
      </c>
      <c r="F62" s="111">
        <f>'[28]E2 - Environmental Reporting '!AD$29</f>
        <v>68.569999999999993</v>
      </c>
      <c r="G62" s="111">
        <f>'[28]E2 - Environmental Reporting '!AE$29</f>
        <v>61.000599999999999</v>
      </c>
      <c r="H62" s="111">
        <f>'[28]E2 - Environmental Reporting '!AF$29</f>
        <v>61.7</v>
      </c>
      <c r="I62" s="111">
        <f>'[28]E2 - Environmental Reporting '!AG$29</f>
        <v>62.4</v>
      </c>
      <c r="J62" s="111">
        <f>'[28]E2 - Environmental Reporting '!AH$29</f>
        <v>0.8</v>
      </c>
      <c r="O62" s="29" t="s">
        <v>42</v>
      </c>
      <c r="P62" s="111">
        <f>'[28]E2 - Environmental Reporting '!AC$28</f>
        <v>11017</v>
      </c>
      <c r="Q62" s="111">
        <f>'[28]E2 - Environmental Reporting '!AD$28</f>
        <v>11397</v>
      </c>
      <c r="R62" s="111">
        <f>'[28]E2 - Environmental Reporting '!AE$28</f>
        <v>11855.8</v>
      </c>
      <c r="S62" s="111">
        <f>'[28]E2 - Environmental Reporting '!AF$28</f>
        <v>12564</v>
      </c>
      <c r="T62" s="111">
        <f>'[28]E2 - Environmental Reporting '!AG$28</f>
        <v>13259</v>
      </c>
      <c r="U62" s="111">
        <f>'[28]E2 - Environmental Reporting '!AH$28</f>
        <v>12709.962000000001</v>
      </c>
    </row>
    <row r="63" spans="2:21">
      <c r="B63" s="412"/>
      <c r="C63" s="137"/>
      <c r="D63" s="29" t="s">
        <v>43</v>
      </c>
      <c r="E63" s="111">
        <f>'[33]E2 - Environmental Reporting '!AC$29</f>
        <v>108.455</v>
      </c>
      <c r="F63" s="111">
        <f>'[33]E2 - Environmental Reporting '!AD$29</f>
        <v>119.04</v>
      </c>
      <c r="G63" s="111">
        <f>'[33]E2 - Environmental Reporting '!AE$29</f>
        <v>121</v>
      </c>
      <c r="H63" s="111">
        <f>'[33]E2 - Environmental Reporting '!AF$29</f>
        <v>121.8</v>
      </c>
      <c r="I63" s="111">
        <f>'[33]E2 - Environmental Reporting '!AG$29</f>
        <v>124.2</v>
      </c>
      <c r="J63" s="111">
        <f>'[33]E2 - Environmental Reporting '!AH$29</f>
        <v>29.87</v>
      </c>
      <c r="O63" s="29" t="s">
        <v>43</v>
      </c>
      <c r="P63" s="111">
        <f>'[33]E2 - Environmental Reporting '!AC$28</f>
        <v>21691</v>
      </c>
      <c r="Q63" s="111">
        <f>'[33]E2 - Environmental Reporting '!AD$28</f>
        <v>21949</v>
      </c>
      <c r="R63" s="111">
        <f>'[33]E2 - Environmental Reporting '!AE$28</f>
        <v>21691</v>
      </c>
      <c r="S63" s="111">
        <f>'[33]E2 - Environmental Reporting '!AF$28</f>
        <v>22193</v>
      </c>
      <c r="T63" s="111">
        <f>'[33]E2 - Environmental Reporting '!AG$28</f>
        <v>23117</v>
      </c>
      <c r="U63" s="111">
        <f>'[33]E2 - Environmental Reporting '!AH$28</f>
        <v>16893.361000000001</v>
      </c>
    </row>
    <row r="64" spans="2:21">
      <c r="B64" s="412"/>
      <c r="C64" s="137"/>
      <c r="D64" s="29" t="s">
        <v>44</v>
      </c>
      <c r="E64" s="111">
        <f>'[30]E2 - Environmental Reporting '!AC$29</f>
        <v>41.638240000000017</v>
      </c>
      <c r="F64" s="111">
        <f>'[30]E2 - Environmental Reporting '!AD$29</f>
        <v>43.440900000000013</v>
      </c>
      <c r="G64" s="111">
        <f>'[30]E2 - Environmental Reporting '!AE$29</f>
        <v>45.999860000000005</v>
      </c>
      <c r="H64" s="111">
        <f>'[30]E2 - Environmental Reporting '!AF$29</f>
        <v>57.772759999999991</v>
      </c>
      <c r="I64" s="111">
        <f>'[30]E2 - Environmental Reporting '!AG$29</f>
        <v>66.619779999999992</v>
      </c>
      <c r="J64" s="111">
        <f>'[30]E2 - Environmental Reporting '!AH$29</f>
        <v>61</v>
      </c>
      <c r="O64" s="29" t="s">
        <v>44</v>
      </c>
      <c r="P64" s="111">
        <f>'[30]E2 - Environmental Reporting '!AC$28</f>
        <v>3863.8239999999992</v>
      </c>
      <c r="Q64" s="111">
        <f>'[30]E2 - Environmental Reporting '!AD$28</f>
        <v>4094.0899999999983</v>
      </c>
      <c r="R64" s="111">
        <f>'[30]E2 - Environmental Reporting '!AE$28</f>
        <v>4429.9859999999999</v>
      </c>
      <c r="S64" s="111">
        <f>'[30]E2 - Environmental Reporting '!AF$28</f>
        <v>4887.2759999999998</v>
      </c>
      <c r="T64" s="111">
        <f>'[30]E2 - Environmental Reporting '!AG$28</f>
        <v>5231.978000000001</v>
      </c>
      <c r="U64" s="111">
        <f>'[30]E2 - Environmental Reporting '!AH$28</f>
        <v>5510.8445555555554</v>
      </c>
    </row>
    <row r="65" spans="1:21">
      <c r="B65" s="412"/>
      <c r="C65" s="137"/>
      <c r="D65" s="29" t="s">
        <v>45</v>
      </c>
      <c r="E65" s="111">
        <f>'[31]E2 - Environmental Reporting '!AC$29</f>
        <v>249.52088999999995</v>
      </c>
      <c r="F65" s="111">
        <f>'[31]E2 - Environmental Reporting '!AD$29</f>
        <v>267.40069</v>
      </c>
      <c r="G65" s="111">
        <f>'[31]E2 - Environmental Reporting '!AE$29</f>
        <v>323.02007000000003</v>
      </c>
      <c r="H65" s="111">
        <f>'[31]E2 - Environmental Reporting '!AF$29</f>
        <v>311.06177000000008</v>
      </c>
      <c r="I65" s="111">
        <f>'[31]E2 - Environmental Reporting '!AG$29</f>
        <v>303.52990999999992</v>
      </c>
      <c r="J65" s="111">
        <f>'[31]E2 - Environmental Reporting '!AH$29</f>
        <v>351</v>
      </c>
      <c r="O65" s="29" t="s">
        <v>45</v>
      </c>
      <c r="P65" s="111">
        <f>'[31]E2 - Environmental Reporting '!AC$28</f>
        <v>17731.089000000004</v>
      </c>
      <c r="Q65" s="111">
        <f>'[31]E2 - Environmental Reporting '!AD$28</f>
        <v>18278.569000000007</v>
      </c>
      <c r="R65" s="111">
        <f>'[31]E2 - Environmental Reporting '!AE$28</f>
        <v>20277.507000000005</v>
      </c>
      <c r="S65" s="111">
        <f>'[31]E2 - Environmental Reporting '!AF$28</f>
        <v>22983.677000000007</v>
      </c>
      <c r="T65" s="111">
        <f>'[31]E2 - Environmental Reporting '!AG$28</f>
        <v>21967.991000000009</v>
      </c>
      <c r="U65" s="111">
        <f>'[31]E2 - Environmental Reporting '!AH$28</f>
        <v>25702</v>
      </c>
    </row>
    <row r="66" spans="1:21">
      <c r="A66" s="12"/>
      <c r="B66" s="412"/>
      <c r="D66" s="28" t="s">
        <v>49</v>
      </c>
      <c r="E66" s="134">
        <f>SUM(E52:E65)</f>
        <v>1148.69713</v>
      </c>
      <c r="F66" s="134">
        <f t="shared" ref="F66:J66" si="2">SUM(F52:F65)</f>
        <v>1291.79159</v>
      </c>
      <c r="G66" s="134">
        <f t="shared" si="2"/>
        <v>1036.0185299999998</v>
      </c>
      <c r="H66" s="134">
        <f t="shared" si="2"/>
        <v>1169.0725299999999</v>
      </c>
      <c r="I66" s="134">
        <f t="shared" si="2"/>
        <v>1134.82169</v>
      </c>
      <c r="J66" s="134">
        <f t="shared" si="2"/>
        <v>1056.3359999999998</v>
      </c>
      <c r="O66" s="28" t="s">
        <v>49</v>
      </c>
      <c r="P66" s="134">
        <f>SUM(P52:P65)</f>
        <v>226491.31300000002</v>
      </c>
      <c r="Q66" s="134">
        <f t="shared" ref="Q66:U66" si="3">SUM(Q52:Q65)</f>
        <v>234827.31734715003</v>
      </c>
      <c r="R66" s="134">
        <f t="shared" si="3"/>
        <v>247617.2760829</v>
      </c>
      <c r="S66" s="134">
        <f t="shared" si="3"/>
        <v>263645.92608290003</v>
      </c>
      <c r="T66" s="134">
        <f t="shared" si="3"/>
        <v>273033.85008290003</v>
      </c>
      <c r="U66" s="134">
        <f t="shared" si="3"/>
        <v>275635.25663845555</v>
      </c>
    </row>
    <row r="67" spans="1:21">
      <c r="A67" s="12"/>
      <c r="B67" s="413"/>
      <c r="C67" s="138"/>
      <c r="D67" s="18"/>
      <c r="E67" s="90"/>
      <c r="F67" s="90"/>
      <c r="G67" s="90"/>
      <c r="H67" s="90"/>
      <c r="I67" s="90"/>
      <c r="J67" s="90"/>
      <c r="K67" s="12"/>
      <c r="L67" s="88"/>
      <c r="M67" s="88"/>
    </row>
    <row r="68" spans="1:21">
      <c r="A68" s="12"/>
      <c r="B68" s="413"/>
      <c r="C68" s="138"/>
      <c r="D68" s="18"/>
      <c r="E68" s="90"/>
      <c r="F68" s="90"/>
      <c r="G68" s="90"/>
      <c r="H68" s="90"/>
      <c r="I68" s="90"/>
      <c r="J68" s="90"/>
      <c r="K68" s="12"/>
    </row>
    <row r="69" spans="1:21">
      <c r="B69" s="413"/>
      <c r="C69" s="137"/>
      <c r="D69" s="30"/>
      <c r="S69" s="101"/>
    </row>
    <row r="70" spans="1:21">
      <c r="B70" s="413"/>
      <c r="C70" s="137"/>
      <c r="D70" s="31"/>
      <c r="E70" s="99"/>
      <c r="F70" s="99"/>
      <c r="G70" s="99"/>
      <c r="H70" s="99"/>
      <c r="L70" s="237" t="s">
        <v>453</v>
      </c>
      <c r="N70" s="42"/>
    </row>
    <row r="71" spans="1:21" ht="80.25">
      <c r="B71" s="413"/>
      <c r="C71" s="137"/>
      <c r="D71" s="12"/>
      <c r="E71" s="89" t="s">
        <v>90</v>
      </c>
      <c r="F71" s="89" t="s">
        <v>87</v>
      </c>
      <c r="G71" s="89" t="s">
        <v>86</v>
      </c>
      <c r="H71" s="89" t="s">
        <v>88</v>
      </c>
      <c r="I71" s="89" t="s">
        <v>89</v>
      </c>
      <c r="J71" s="89" t="s">
        <v>497</v>
      </c>
      <c r="L71" s="89" t="s">
        <v>504</v>
      </c>
      <c r="M71" s="89" t="s">
        <v>497</v>
      </c>
      <c r="N71" s="355" t="s">
        <v>507</v>
      </c>
      <c r="O71" s="288" t="s">
        <v>498</v>
      </c>
      <c r="S71" s="101"/>
    </row>
    <row r="72" spans="1:21">
      <c r="B72" s="413"/>
      <c r="C72" s="137"/>
      <c r="D72" s="29" t="s">
        <v>27</v>
      </c>
      <c r="E72" s="291">
        <f t="shared" ref="E72:E86" si="4">E52/P52</f>
        <v>7.7828720212826177E-3</v>
      </c>
      <c r="F72" s="291">
        <f t="shared" ref="F72:F86" si="5">F52/Q52</f>
        <v>3.5739442117718088E-3</v>
      </c>
      <c r="G72" s="291">
        <f t="shared" ref="G72:G86" si="6">G52/R52</f>
        <v>3.845856822920689E-3</v>
      </c>
      <c r="H72" s="291">
        <f t="shared" ref="H72:H86" si="7">H52/S52</f>
        <v>4.2268993657430176E-3</v>
      </c>
      <c r="I72" s="291">
        <f t="shared" ref="I72:I86" si="8">I52/T52</f>
        <v>2.142166258211143E-3</v>
      </c>
      <c r="J72" s="291">
        <f t="shared" ref="J72:J86" si="9">J52/U52</f>
        <v>9.9258496213763727E-4</v>
      </c>
      <c r="L72" s="352">
        <f>J52</f>
        <v>14.627000000000001</v>
      </c>
      <c r="M72" s="291">
        <f>J72</f>
        <v>9.9258496213763727E-4</v>
      </c>
      <c r="N72" s="297">
        <f t="shared" ref="N72:N86" si="10">J72-I72*100</f>
        <v>-0.21322404085897667</v>
      </c>
      <c r="O72" s="292">
        <f t="shared" ref="O72:O85" si="11">RANK(J72,$J$72:$J$85,1)</f>
        <v>4</v>
      </c>
    </row>
    <row r="73" spans="1:21">
      <c r="B73" s="413"/>
      <c r="C73" s="137"/>
      <c r="D73" s="29" t="s">
        <v>75</v>
      </c>
      <c r="E73" s="291">
        <f t="shared" si="4"/>
        <v>5.1710859280448898E-3</v>
      </c>
      <c r="F73" s="291">
        <f t="shared" si="5"/>
        <v>3.3131079319832476E-3</v>
      </c>
      <c r="G73" s="291">
        <f t="shared" si="6"/>
        <v>2.5728822176664312E-3</v>
      </c>
      <c r="H73" s="291">
        <f t="shared" si="7"/>
        <v>1.728130840545459E-3</v>
      </c>
      <c r="I73" s="291">
        <f t="shared" si="8"/>
        <v>1.0657802049984552E-3</v>
      </c>
      <c r="J73" s="291">
        <f t="shared" si="9"/>
        <v>1.5564799240110269E-3</v>
      </c>
      <c r="L73" s="352">
        <f t="shared" ref="L73:L86" si="12">J53</f>
        <v>23.75</v>
      </c>
      <c r="M73" s="291">
        <f t="shared" ref="M73:M86" si="13">J73</f>
        <v>1.5564799240110269E-3</v>
      </c>
      <c r="N73" s="297">
        <f t="shared" si="10"/>
        <v>-0.10502154057583449</v>
      </c>
      <c r="O73" s="292">
        <f t="shared" si="11"/>
        <v>5</v>
      </c>
      <c r="S73" s="101"/>
    </row>
    <row r="74" spans="1:21">
      <c r="B74" s="413"/>
      <c r="C74" s="137"/>
      <c r="D74" s="29" t="s">
        <v>76</v>
      </c>
      <c r="E74" s="291">
        <f t="shared" si="4"/>
        <v>5.1710859280448898E-3</v>
      </c>
      <c r="F74" s="291">
        <f t="shared" si="5"/>
        <v>7.5509229980588949E-3</v>
      </c>
      <c r="G74" s="291">
        <f t="shared" si="6"/>
        <v>2.1698446526267653E-3</v>
      </c>
      <c r="H74" s="291">
        <f t="shared" si="7"/>
        <v>5.6698753199277141E-3</v>
      </c>
      <c r="I74" s="291">
        <f t="shared" si="8"/>
        <v>4.4399098298963519E-3</v>
      </c>
      <c r="J74" s="291">
        <f t="shared" si="9"/>
        <v>4.6158922911402915E-3</v>
      </c>
      <c r="L74" s="352">
        <f t="shared" si="12"/>
        <v>84.49</v>
      </c>
      <c r="M74" s="291">
        <f t="shared" si="13"/>
        <v>4.6158922911402915E-3</v>
      </c>
      <c r="N74" s="297">
        <f t="shared" si="10"/>
        <v>-0.4393750906984949</v>
      </c>
      <c r="O74" s="292">
        <f t="shared" si="11"/>
        <v>9</v>
      </c>
    </row>
    <row r="75" spans="1:21">
      <c r="B75" s="413"/>
      <c r="C75" s="137"/>
      <c r="D75" s="29" t="s">
        <v>35</v>
      </c>
      <c r="E75" s="291">
        <f t="shared" si="4"/>
        <v>1.02400339817424E-3</v>
      </c>
      <c r="F75" s="291">
        <f t="shared" si="5"/>
        <v>9.4100615273253717E-3</v>
      </c>
      <c r="G75" s="291">
        <f t="shared" si="6"/>
        <v>3.6839950880065493E-3</v>
      </c>
      <c r="H75" s="291">
        <f t="shared" si="7"/>
        <v>5.3977807703836245E-3</v>
      </c>
      <c r="I75" s="291">
        <f t="shared" si="8"/>
        <v>3.1853678586107686E-3</v>
      </c>
      <c r="J75" s="291">
        <f t="shared" si="9"/>
        <v>7.839547589379851E-3</v>
      </c>
      <c r="L75" s="352">
        <f t="shared" si="12"/>
        <v>163.57999999999998</v>
      </c>
      <c r="M75" s="291">
        <f t="shared" si="13"/>
        <v>7.839547589379851E-3</v>
      </c>
      <c r="N75" s="297">
        <f t="shared" si="10"/>
        <v>-0.31069723827169704</v>
      </c>
      <c r="O75" s="292">
        <f t="shared" si="11"/>
        <v>11</v>
      </c>
      <c r="S75" s="101"/>
    </row>
    <row r="76" spans="1:21">
      <c r="B76" s="413"/>
      <c r="C76" s="137"/>
      <c r="D76" s="29" t="s">
        <v>36</v>
      </c>
      <c r="E76" s="291">
        <f t="shared" si="4"/>
        <v>9.751549341556569E-4</v>
      </c>
      <c r="F76" s="291">
        <f t="shared" si="5"/>
        <v>7.4438916665632788E-3</v>
      </c>
      <c r="G76" s="291">
        <f t="shared" si="6"/>
        <v>3.0914078137741865E-3</v>
      </c>
      <c r="H76" s="291">
        <f t="shared" si="7"/>
        <v>2.7753837432914026E-3</v>
      </c>
      <c r="I76" s="291">
        <f t="shared" si="8"/>
        <v>8.3411986786219923E-4</v>
      </c>
      <c r="J76" s="291">
        <f t="shared" si="9"/>
        <v>2.4776479622620811E-3</v>
      </c>
      <c r="L76" s="352">
        <f t="shared" si="12"/>
        <v>45.17</v>
      </c>
      <c r="M76" s="291">
        <f t="shared" si="13"/>
        <v>2.4776479622620811E-3</v>
      </c>
      <c r="N76" s="297">
        <f t="shared" si="10"/>
        <v>-8.0934338823957855E-2</v>
      </c>
      <c r="O76" s="292">
        <f t="shared" si="11"/>
        <v>8</v>
      </c>
    </row>
    <row r="77" spans="1:21">
      <c r="B77" s="413"/>
      <c r="C77" s="137"/>
      <c r="D77" s="29" t="s">
        <v>37</v>
      </c>
      <c r="E77" s="291">
        <f t="shared" si="4"/>
        <v>6.1296859169199594E-3</v>
      </c>
      <c r="F77" s="291">
        <f t="shared" si="5"/>
        <v>6.0053695068531861E-3</v>
      </c>
      <c r="G77" s="291">
        <f t="shared" si="6"/>
        <v>1.1087197547772778E-3</v>
      </c>
      <c r="H77" s="291">
        <f t="shared" si="7"/>
        <v>2.6819260114124511E-3</v>
      </c>
      <c r="I77" s="291">
        <f t="shared" si="8"/>
        <v>8.7151044555370677E-3</v>
      </c>
      <c r="J77" s="291">
        <f t="shared" si="9"/>
        <v>5.3120490620490613E-3</v>
      </c>
      <c r="L77" s="352">
        <f t="shared" si="12"/>
        <v>88.35</v>
      </c>
      <c r="M77" s="291">
        <f t="shared" si="13"/>
        <v>5.3120490620490613E-3</v>
      </c>
      <c r="N77" s="297">
        <f t="shared" si="10"/>
        <v>-0.86619839649165775</v>
      </c>
      <c r="O77" s="292">
        <f t="shared" si="11"/>
        <v>10</v>
      </c>
      <c r="S77" s="101"/>
    </row>
    <row r="78" spans="1:21">
      <c r="B78" s="413"/>
      <c r="C78" s="137"/>
      <c r="D78" s="29" t="s">
        <v>38</v>
      </c>
      <c r="E78" s="291">
        <f t="shared" si="4"/>
        <v>1.7595063375583721E-2</v>
      </c>
      <c r="F78" s="291">
        <f t="shared" si="5"/>
        <v>1.5723521430281745E-2</v>
      </c>
      <c r="G78" s="291">
        <f t="shared" si="6"/>
        <v>1.1953204476093592E-2</v>
      </c>
      <c r="H78" s="291">
        <f t="shared" si="7"/>
        <v>1.3919837556281451E-2</v>
      </c>
      <c r="I78" s="291">
        <f t="shared" si="8"/>
        <v>1.1158504931649074E-2</v>
      </c>
      <c r="J78" s="291">
        <f t="shared" si="9"/>
        <v>8.5287572749058547E-3</v>
      </c>
      <c r="L78" s="352">
        <f t="shared" si="12"/>
        <v>99.65</v>
      </c>
      <c r="M78" s="291">
        <f t="shared" si="13"/>
        <v>8.5287572749058547E-3</v>
      </c>
      <c r="N78" s="297">
        <f t="shared" si="10"/>
        <v>-1.1073217358900016</v>
      </c>
      <c r="O78" s="292">
        <f t="shared" si="11"/>
        <v>12</v>
      </c>
    </row>
    <row r="79" spans="1:21">
      <c r="B79" s="413"/>
      <c r="C79" s="137"/>
      <c r="D79" s="29" t="s">
        <v>39</v>
      </c>
      <c r="E79" s="291">
        <f t="shared" si="4"/>
        <v>1.0166670629354001E-3</v>
      </c>
      <c r="F79" s="291">
        <f t="shared" si="5"/>
        <v>4.5709336733466453E-4</v>
      </c>
      <c r="G79" s="291">
        <f t="shared" si="6"/>
        <v>6.433082626682708E-4</v>
      </c>
      <c r="H79" s="291">
        <f t="shared" si="7"/>
        <v>2.4148487706751148E-4</v>
      </c>
      <c r="I79" s="291">
        <f t="shared" si="8"/>
        <v>5.0480755158196751E-4</v>
      </c>
      <c r="J79" s="291">
        <f t="shared" si="9"/>
        <v>2.2798018200505398E-4</v>
      </c>
      <c r="L79" s="352">
        <f t="shared" si="12"/>
        <v>9.5500000000000007</v>
      </c>
      <c r="M79" s="291">
        <f t="shared" si="13"/>
        <v>2.2798018200505398E-4</v>
      </c>
      <c r="N79" s="297">
        <f t="shared" si="10"/>
        <v>-5.0252774976191697E-2</v>
      </c>
      <c r="O79" s="292">
        <f t="shared" si="11"/>
        <v>2</v>
      </c>
      <c r="S79" s="101"/>
    </row>
    <row r="80" spans="1:21">
      <c r="B80" s="413"/>
      <c r="C80" s="137"/>
      <c r="D80" s="29" t="s">
        <v>40</v>
      </c>
      <c r="E80" s="291">
        <f t="shared" si="4"/>
        <v>1.0981316800517051E-3</v>
      </c>
      <c r="F80" s="291">
        <f t="shared" si="5"/>
        <v>1.1576753878212549E-3</v>
      </c>
      <c r="G80" s="291">
        <f t="shared" si="6"/>
        <v>7.0589936689198604E-4</v>
      </c>
      <c r="H80" s="291">
        <f t="shared" si="7"/>
        <v>8.4482925561461342E-4</v>
      </c>
      <c r="I80" s="291">
        <f t="shared" si="8"/>
        <v>7.4017337698358075E-4</v>
      </c>
      <c r="J80" s="291">
        <f t="shared" si="9"/>
        <v>8.3224102388190042E-4</v>
      </c>
      <c r="L80" s="352">
        <f t="shared" si="12"/>
        <v>17.609000000000002</v>
      </c>
      <c r="M80" s="291">
        <f t="shared" si="13"/>
        <v>8.3224102388190042E-4</v>
      </c>
      <c r="N80" s="297">
        <f t="shared" si="10"/>
        <v>-7.3185096674476174E-2</v>
      </c>
      <c r="O80" s="292">
        <f t="shared" si="11"/>
        <v>3</v>
      </c>
    </row>
    <row r="81" spans="1:29">
      <c r="B81" s="413"/>
      <c r="C81" s="137"/>
      <c r="D81" s="29" t="s">
        <v>41</v>
      </c>
      <c r="E81" s="291">
        <f t="shared" si="4"/>
        <v>3.0043659028196144E-3</v>
      </c>
      <c r="F81" s="291">
        <f t="shared" si="5"/>
        <v>2.3292434879601076E-3</v>
      </c>
      <c r="G81" s="291">
        <f t="shared" si="6"/>
        <v>2.2818987259910751E-3</v>
      </c>
      <c r="H81" s="291">
        <f t="shared" si="7"/>
        <v>2.1921435478803077E-3</v>
      </c>
      <c r="I81" s="291">
        <f t="shared" si="8"/>
        <v>1.8858881740565676E-3</v>
      </c>
      <c r="J81" s="291">
        <f t="shared" si="9"/>
        <v>1.8550289727293826E-3</v>
      </c>
      <c r="L81" s="352">
        <f t="shared" si="12"/>
        <v>66.89</v>
      </c>
      <c r="M81" s="291">
        <f t="shared" si="13"/>
        <v>1.8550289727293826E-3</v>
      </c>
      <c r="N81" s="297">
        <f t="shared" si="10"/>
        <v>-0.18673378843292737</v>
      </c>
      <c r="O81" s="292">
        <f t="shared" si="11"/>
        <v>7</v>
      </c>
      <c r="S81" s="101"/>
    </row>
    <row r="82" spans="1:29">
      <c r="B82" s="413"/>
      <c r="C82" s="137"/>
      <c r="D82" s="29" t="s">
        <v>42</v>
      </c>
      <c r="E82" s="291">
        <f t="shared" si="4"/>
        <v>5.0000000000000001E-3</v>
      </c>
      <c r="F82" s="291">
        <f t="shared" si="5"/>
        <v>6.0164955690093875E-3</v>
      </c>
      <c r="G82" s="291">
        <f t="shared" si="6"/>
        <v>5.1452116263769635E-3</v>
      </c>
      <c r="H82" s="291">
        <f t="shared" si="7"/>
        <v>4.9108564151544099E-3</v>
      </c>
      <c r="I82" s="291">
        <f t="shared" si="8"/>
        <v>4.7062372727958365E-3</v>
      </c>
      <c r="J82" s="291">
        <f t="shared" si="9"/>
        <v>6.2942753093990362E-5</v>
      </c>
      <c r="L82" s="352">
        <f t="shared" si="12"/>
        <v>0.8</v>
      </c>
      <c r="M82" s="291">
        <f t="shared" si="13"/>
        <v>6.2942753093990362E-5</v>
      </c>
      <c r="N82" s="297">
        <f t="shared" si="10"/>
        <v>-0.47056078452648969</v>
      </c>
      <c r="O82" s="292">
        <f t="shared" si="11"/>
        <v>1</v>
      </c>
    </row>
    <row r="83" spans="1:29">
      <c r="B83" s="413"/>
      <c r="C83" s="137"/>
      <c r="D83" s="29" t="s">
        <v>43</v>
      </c>
      <c r="E83" s="291">
        <f t="shared" si="4"/>
        <v>5.0000000000000001E-3</v>
      </c>
      <c r="F83" s="291">
        <f t="shared" si="5"/>
        <v>5.4234817075948794E-3</v>
      </c>
      <c r="G83" s="291">
        <f t="shared" si="6"/>
        <v>5.5783504679360104E-3</v>
      </c>
      <c r="H83" s="291">
        <f t="shared" si="7"/>
        <v>5.4882170053620512E-3</v>
      </c>
      <c r="I83" s="291">
        <f t="shared" si="8"/>
        <v>5.3726694640308E-3</v>
      </c>
      <c r="J83" s="291">
        <f t="shared" si="9"/>
        <v>1.7681502218534252E-3</v>
      </c>
      <c r="L83" s="352">
        <f t="shared" si="12"/>
        <v>29.87</v>
      </c>
      <c r="M83" s="291">
        <f t="shared" si="13"/>
        <v>1.7681502218534252E-3</v>
      </c>
      <c r="N83" s="297">
        <f t="shared" si="10"/>
        <v>-0.53549879618122664</v>
      </c>
      <c r="O83" s="292">
        <f t="shared" si="11"/>
        <v>6</v>
      </c>
      <c r="S83" s="101"/>
    </row>
    <row r="84" spans="1:29">
      <c r="B84" s="413"/>
      <c r="C84" s="137"/>
      <c r="D84" s="29" t="s">
        <v>44</v>
      </c>
      <c r="E84" s="291">
        <f t="shared" si="4"/>
        <v>1.0776432881000797E-2</v>
      </c>
      <c r="F84" s="291">
        <f t="shared" si="5"/>
        <v>1.0610636307457831E-2</v>
      </c>
      <c r="G84" s="291">
        <f t="shared" si="6"/>
        <v>1.0383748391078439E-2</v>
      </c>
      <c r="H84" s="291">
        <f t="shared" si="7"/>
        <v>1.1821055328162354E-2</v>
      </c>
      <c r="I84" s="291">
        <f t="shared" si="8"/>
        <v>1.2733191920914037E-2</v>
      </c>
      <c r="J84" s="291">
        <f t="shared" si="9"/>
        <v>1.106908376475709E-2</v>
      </c>
      <c r="L84" s="352">
        <f t="shared" si="12"/>
        <v>61</v>
      </c>
      <c r="M84" s="291">
        <f t="shared" si="13"/>
        <v>1.106908376475709E-2</v>
      </c>
      <c r="N84" s="297">
        <f t="shared" si="10"/>
        <v>-1.2622501083266466</v>
      </c>
      <c r="O84" s="292">
        <f t="shared" si="11"/>
        <v>13</v>
      </c>
    </row>
    <row r="85" spans="1:29">
      <c r="B85" s="413"/>
      <c r="C85" s="137"/>
      <c r="D85" s="29" t="s">
        <v>45</v>
      </c>
      <c r="E85" s="291">
        <f t="shared" si="4"/>
        <v>1.4072507898415033E-2</v>
      </c>
      <c r="F85" s="291">
        <f t="shared" si="5"/>
        <v>1.462919170532441E-2</v>
      </c>
      <c r="G85" s="291">
        <f t="shared" si="6"/>
        <v>1.5929969596361129E-2</v>
      </c>
      <c r="H85" s="291">
        <f t="shared" si="7"/>
        <v>1.3534029824731699E-2</v>
      </c>
      <c r="I85" s="291">
        <f t="shared" si="8"/>
        <v>1.3816917077214743E-2</v>
      </c>
      <c r="J85" s="291">
        <f t="shared" si="9"/>
        <v>1.3656524784063496E-2</v>
      </c>
      <c r="L85" s="352">
        <f t="shared" si="12"/>
        <v>351</v>
      </c>
      <c r="M85" s="291">
        <f t="shared" si="13"/>
        <v>1.3656524784063496E-2</v>
      </c>
      <c r="N85" s="297">
        <f t="shared" si="10"/>
        <v>-1.3680351829374109</v>
      </c>
      <c r="O85" s="292">
        <f t="shared" si="11"/>
        <v>14</v>
      </c>
      <c r="S85" s="101"/>
    </row>
    <row r="86" spans="1:29">
      <c r="A86" s="12"/>
      <c r="B86" s="414"/>
      <c r="D86" s="28" t="s">
        <v>49</v>
      </c>
      <c r="E86" s="290">
        <f t="shared" si="4"/>
        <v>5.0717050238478674E-3</v>
      </c>
      <c r="F86" s="290">
        <f t="shared" si="5"/>
        <v>5.5010277534717905E-3</v>
      </c>
      <c r="G86" s="290">
        <f t="shared" si="6"/>
        <v>4.1839509196973405E-3</v>
      </c>
      <c r="H86" s="290">
        <f t="shared" si="7"/>
        <v>4.4342522085184816E-3</v>
      </c>
      <c r="I86" s="290">
        <f t="shared" si="8"/>
        <v>4.156340650272628E-3</v>
      </c>
      <c r="J86" s="290">
        <f t="shared" si="9"/>
        <v>3.8323689533867268E-3</v>
      </c>
      <c r="L86" s="353">
        <f t="shared" si="12"/>
        <v>1056.3359999999998</v>
      </c>
      <c r="M86" s="290">
        <f t="shared" si="13"/>
        <v>3.8323689533867268E-3</v>
      </c>
      <c r="N86" s="342">
        <f t="shared" si="10"/>
        <v>-0.41180169607387607</v>
      </c>
      <c r="O86" s="289" t="s">
        <v>70</v>
      </c>
      <c r="Q86" s="12"/>
      <c r="R86" s="12"/>
      <c r="S86" s="12"/>
      <c r="T86" s="12"/>
      <c r="U86" s="12"/>
      <c r="V86" s="12"/>
    </row>
    <row r="87" spans="1:29">
      <c r="A87" s="12"/>
      <c r="B87" s="18"/>
      <c r="C87" s="138"/>
      <c r="D87" s="18"/>
      <c r="E87" s="90"/>
      <c r="F87" s="90"/>
      <c r="G87" s="90"/>
      <c r="H87" s="90"/>
      <c r="I87" s="90"/>
      <c r="J87" s="90"/>
      <c r="K87" s="12"/>
      <c r="L87" s="12"/>
      <c r="P87" s="12"/>
      <c r="Q87" s="12"/>
      <c r="R87" s="12"/>
      <c r="S87" s="12"/>
      <c r="T87" s="12"/>
      <c r="U87" s="12"/>
      <c r="V87" s="12"/>
    </row>
    <row r="88" spans="1:29">
      <c r="A88" s="12"/>
      <c r="B88" s="18"/>
      <c r="C88" s="138"/>
      <c r="D88" s="18"/>
      <c r="E88" s="90"/>
      <c r="F88" s="90"/>
      <c r="G88" s="90"/>
      <c r="H88" s="90"/>
      <c r="I88" s="90"/>
      <c r="J88" s="90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</row>
    <row r="89" spans="1:29">
      <c r="A89" s="12"/>
      <c r="B89" s="415" t="s">
        <v>318</v>
      </c>
      <c r="C89" s="138"/>
      <c r="D89" s="30"/>
      <c r="K89" s="12"/>
      <c r="L89" s="12"/>
      <c r="O89" s="12"/>
      <c r="P89" s="12"/>
      <c r="Q89" s="12"/>
      <c r="R89" s="12"/>
      <c r="S89" s="12"/>
      <c r="T89" s="12"/>
      <c r="U89" s="12"/>
      <c r="V89" s="12"/>
    </row>
    <row r="90" spans="1:29">
      <c r="A90" s="12"/>
      <c r="B90" s="415"/>
      <c r="C90" s="138"/>
      <c r="D90" s="31" t="s">
        <v>400</v>
      </c>
      <c r="E90" s="99"/>
      <c r="F90" s="99"/>
      <c r="G90" s="99"/>
      <c r="H90" s="99"/>
      <c r="I90" s="99"/>
      <c r="J90" s="70"/>
      <c r="K90" s="12"/>
      <c r="O90" s="31" t="s">
        <v>399</v>
      </c>
      <c r="P90" s="99"/>
      <c r="Q90" s="99"/>
      <c r="R90" s="99"/>
      <c r="S90" s="99"/>
      <c r="T90" s="99"/>
      <c r="U90" s="99"/>
      <c r="V90" s="12"/>
      <c r="W90" s="12"/>
      <c r="AC90" s="237" t="s">
        <v>407</v>
      </c>
    </row>
    <row r="91" spans="1:29" ht="22.5">
      <c r="A91" s="12"/>
      <c r="B91" s="415"/>
      <c r="C91" s="138"/>
      <c r="D91" s="12"/>
      <c r="E91" s="89" t="s">
        <v>90</v>
      </c>
      <c r="F91" s="89" t="s">
        <v>87</v>
      </c>
      <c r="G91" s="89" t="s">
        <v>86</v>
      </c>
      <c r="H91" s="89" t="s">
        <v>88</v>
      </c>
      <c r="I91" s="89" t="s">
        <v>89</v>
      </c>
      <c r="J91" s="89" t="s">
        <v>85</v>
      </c>
      <c r="O91" s="12"/>
      <c r="P91" s="89" t="s">
        <v>90</v>
      </c>
      <c r="Q91" s="89" t="s">
        <v>87</v>
      </c>
      <c r="R91" s="89" t="s">
        <v>86</v>
      </c>
      <c r="S91" s="89" t="s">
        <v>88</v>
      </c>
      <c r="T91" s="89" t="s">
        <v>89</v>
      </c>
      <c r="U91" s="89" t="s">
        <v>85</v>
      </c>
      <c r="V91" s="101"/>
      <c r="W91" s="12"/>
    </row>
    <row r="92" spans="1:29">
      <c r="A92" s="12"/>
      <c r="B92" s="415"/>
      <c r="C92" s="138"/>
      <c r="D92" s="29" t="s">
        <v>27</v>
      </c>
      <c r="E92" s="111">
        <f>'[18]E2 - Environmental Reporting '!AC$23</f>
        <v>34770</v>
      </c>
      <c r="F92" s="111">
        <f>'[18]E2 - Environmental Reporting '!AD$23</f>
        <v>35023</v>
      </c>
      <c r="G92" s="111">
        <f>'[18]E2 - Environmental Reporting '!AE$23</f>
        <v>30562</v>
      </c>
      <c r="H92" s="111">
        <f>'[18]E2 - Environmental Reporting '!AF$23</f>
        <v>33115</v>
      </c>
      <c r="I92" s="111">
        <f>'[18]E2 - Environmental Reporting '!AG$23</f>
        <v>28318</v>
      </c>
      <c r="J92" s="111">
        <f>'[18]E2 - Environmental Reporting '!AH$23</f>
        <v>31220</v>
      </c>
      <c r="K92" s="341"/>
      <c r="L92" s="341"/>
      <c r="N92" s="88"/>
      <c r="O92" s="29" t="s">
        <v>27</v>
      </c>
      <c r="P92" s="111">
        <f>'[18]E2 - Environmental Reporting '!AC$22</f>
        <v>1366184</v>
      </c>
      <c r="Q92" s="111">
        <f>'[18]E2 - Environmental Reporting '!AD$22</f>
        <v>1361742</v>
      </c>
      <c r="R92" s="111">
        <f>'[18]E2 - Environmental Reporting '!AE$22</f>
        <v>1325013.955108484</v>
      </c>
      <c r="S92" s="111">
        <f>'[18]E2 - Environmental Reporting '!AF$22</f>
        <v>1311206</v>
      </c>
      <c r="T92" s="111">
        <f>'[18]E2 - Environmental Reporting '!AG$22</f>
        <v>1266283.4173814249</v>
      </c>
      <c r="U92" s="111">
        <f>'[18]E2 - Environmental Reporting '!AH$22</f>
        <v>1202260.53</v>
      </c>
      <c r="V92" s="101"/>
      <c r="W92" s="12"/>
    </row>
    <row r="93" spans="1:29">
      <c r="A93" s="12"/>
      <c r="B93" s="415"/>
      <c r="C93" s="138"/>
      <c r="D93" s="29" t="s">
        <v>75</v>
      </c>
      <c r="E93" s="111">
        <f>'[19]E2 - Environmental Reporting '!AC$23</f>
        <v>21995</v>
      </c>
      <c r="F93" s="111">
        <f>'[19]E2 - Environmental Reporting '!AD$23</f>
        <v>20461</v>
      </c>
      <c r="G93" s="111">
        <f>'[19]E2 - Environmental Reporting '!AE$23</f>
        <v>13214</v>
      </c>
      <c r="H93" s="111">
        <f>'[19]E2 - Environmental Reporting '!AF$23</f>
        <v>16837</v>
      </c>
      <c r="I93" s="111">
        <f>'[19]E2 - Environmental Reporting '!AG$23</f>
        <v>15890</v>
      </c>
      <c r="J93" s="111">
        <f>'[19]E2 - Environmental Reporting '!AH$23</f>
        <v>13021</v>
      </c>
      <c r="K93" s="341"/>
      <c r="L93" s="341"/>
      <c r="N93" s="88"/>
      <c r="O93" s="29" t="s">
        <v>75</v>
      </c>
      <c r="P93" s="111">
        <f>'[19]E2 - Environmental Reporting '!AC$22</f>
        <v>1544752</v>
      </c>
      <c r="Q93" s="111">
        <f>'[19]E2 - Environmental Reporting '!AD$22</f>
        <v>1530109</v>
      </c>
      <c r="R93" s="111">
        <f>'[19]E2 - Environmental Reporting '!AE$22</f>
        <v>1501323</v>
      </c>
      <c r="S93" s="111">
        <f>'[19]E2 - Environmental Reporting '!AF$22</f>
        <v>1469599</v>
      </c>
      <c r="T93" s="111">
        <f>'[19]E2 - Environmental Reporting '!AG$22</f>
        <v>1419147</v>
      </c>
      <c r="U93" s="111">
        <f>'[19]E2 - Environmental Reporting '!AH$22</f>
        <v>1433538</v>
      </c>
      <c r="V93" s="101"/>
      <c r="W93" s="12"/>
    </row>
    <row r="94" spans="1:29">
      <c r="A94" s="12"/>
      <c r="B94" s="415"/>
      <c r="C94" s="138"/>
      <c r="D94" s="29" t="s">
        <v>76</v>
      </c>
      <c r="E94" s="111">
        <f>'[20]E2 - Environmental Reporting  '!AC$23</f>
        <v>31250</v>
      </c>
      <c r="F94" s="111">
        <f>'[20]E2 - Environmental Reporting  '!AD$23</f>
        <v>33788</v>
      </c>
      <c r="G94" s="111">
        <f>'[20]E2 - Environmental Reporting  '!AE$23</f>
        <v>51905</v>
      </c>
      <c r="H94" s="111">
        <f>'[20]E2 - Environmental Reporting  '!AF$23</f>
        <v>42951</v>
      </c>
      <c r="I94" s="111">
        <f>'[20]E2 - Environmental Reporting  '!AG$23</f>
        <v>28113</v>
      </c>
      <c r="J94" s="111">
        <f>'[20]E2 - Environmental Reporting  '!AH$23</f>
        <v>18732</v>
      </c>
      <c r="K94" s="341"/>
      <c r="L94" s="341"/>
      <c r="N94" s="88"/>
      <c r="O94" s="29" t="s">
        <v>76</v>
      </c>
      <c r="P94" s="111">
        <f>'[20]E2 - Environmental Reporting  '!AC$22</f>
        <v>1576581</v>
      </c>
      <c r="Q94" s="111">
        <f>'[20]E2 - Environmental Reporting  '!AD$22</f>
        <v>1558529</v>
      </c>
      <c r="R94" s="111">
        <f>'[20]E2 - Environmental Reporting  '!AE$22</f>
        <v>1425357</v>
      </c>
      <c r="S94" s="111">
        <f>'[20]E2 - Environmental Reporting  '!AF$22</f>
        <v>1398926</v>
      </c>
      <c r="T94" s="111">
        <f>'[20]E2 - Environmental Reporting  '!AG$22</f>
        <v>1362751</v>
      </c>
      <c r="U94" s="111">
        <f>'[20]E2 - Environmental Reporting  '!AH$22</f>
        <v>1145692</v>
      </c>
      <c r="V94" s="101"/>
      <c r="W94" s="12"/>
    </row>
    <row r="95" spans="1:29">
      <c r="A95" s="12"/>
      <c r="B95" s="415"/>
      <c r="C95" s="138"/>
      <c r="D95" s="29" t="s">
        <v>35</v>
      </c>
      <c r="E95" s="111">
        <f>'[21]E2 - Environmental Reporting '!AC$23</f>
        <v>27126.460000000003</v>
      </c>
      <c r="F95" s="111">
        <f>'[21]E2 - Environmental Reporting '!AD$23</f>
        <v>26180</v>
      </c>
      <c r="G95" s="111">
        <f>'[21]E2 - Environmental Reporting '!AE$23</f>
        <v>19073</v>
      </c>
      <c r="H95" s="111">
        <f>'[21]E2 - Environmental Reporting '!AF$23</f>
        <v>11382</v>
      </c>
      <c r="I95" s="111">
        <f>'[21]E2 - Environmental Reporting '!AG$23</f>
        <v>19717</v>
      </c>
      <c r="J95" s="111">
        <f>'[21]E2 - Environmental Reporting '!AH$23</f>
        <v>8392</v>
      </c>
      <c r="K95" s="341"/>
      <c r="L95" s="341"/>
      <c r="N95" s="88"/>
      <c r="O95" s="29" t="s">
        <v>35</v>
      </c>
      <c r="P95" s="111">
        <f>'[21]E2 - Environmental Reporting '!AC$22</f>
        <v>1002336.5789999993</v>
      </c>
      <c r="Q95" s="111">
        <f>'[21]E2 - Environmental Reporting '!AD$22</f>
        <v>1002336.5789999993</v>
      </c>
      <c r="R95" s="111">
        <f>'[21]E2 - Environmental Reporting '!AE$22</f>
        <v>990414.57899999933</v>
      </c>
      <c r="S95" s="111">
        <f>'[21]E2 - Environmental Reporting '!AF$22</f>
        <v>918008.22899999935</v>
      </c>
      <c r="T95" s="111">
        <f>'[21]E2 - Environmental Reporting '!AG$22</f>
        <v>877755.23399999982</v>
      </c>
      <c r="U95" s="111">
        <f>'[21]E2 - Environmental Reporting '!AH$22</f>
        <v>865392</v>
      </c>
      <c r="V95" s="101"/>
      <c r="W95" s="12"/>
    </row>
    <row r="96" spans="1:29">
      <c r="A96" s="12"/>
      <c r="B96" s="415"/>
      <c r="C96" s="138"/>
      <c r="D96" s="29" t="s">
        <v>36</v>
      </c>
      <c r="E96" s="111">
        <f>'[22]E2 - Environmental Reporting '!AC$23</f>
        <v>24055.539999999997</v>
      </c>
      <c r="F96" s="111">
        <f>'[22]E2 - Environmental Reporting '!AD$23</f>
        <v>9348</v>
      </c>
      <c r="G96" s="111">
        <f>'[22]E2 - Environmental Reporting '!AE$23</f>
        <v>21692</v>
      </c>
      <c r="H96" s="111">
        <f>'[22]E2 - Environmental Reporting '!AF$23</f>
        <v>10110</v>
      </c>
      <c r="I96" s="111">
        <f>'[22]E2 - Environmental Reporting '!AG$23</f>
        <v>9303</v>
      </c>
      <c r="J96" s="111">
        <f>'[22]E2 - Environmental Reporting '!AH$23</f>
        <v>7255</v>
      </c>
      <c r="K96" s="341"/>
      <c r="L96" s="341"/>
      <c r="N96" s="88"/>
      <c r="O96" s="29" t="s">
        <v>36</v>
      </c>
      <c r="P96" s="111">
        <f>'[22]E2 - Environmental Reporting '!AC$22</f>
        <v>893403.84952959989</v>
      </c>
      <c r="Q96" s="111">
        <f>'[22]E2 - Environmental Reporting '!AD$22</f>
        <v>892880.68952959985</v>
      </c>
      <c r="R96" s="111">
        <f>'[22]E2 - Environmental Reporting '!AE$22</f>
        <v>874460.60952959978</v>
      </c>
      <c r="S96" s="111">
        <f>'[22]E2 - Environmental Reporting '!AF$22</f>
        <v>794256.84952959977</v>
      </c>
      <c r="T96" s="111">
        <f>'[22]E2 - Environmental Reporting '!AG$22</f>
        <v>770711.49799999991</v>
      </c>
      <c r="U96" s="111">
        <f>'[22]E2 - Environmental Reporting '!AH$22</f>
        <v>711036</v>
      </c>
      <c r="V96" s="101"/>
      <c r="W96" s="12"/>
    </row>
    <row r="97" spans="1:29">
      <c r="A97" s="12"/>
      <c r="B97" s="415"/>
      <c r="C97" s="138"/>
      <c r="D97" s="29" t="s">
        <v>37</v>
      </c>
      <c r="E97" s="111">
        <f>'[23]E2 - Environmental Reporting '!AC$23</f>
        <v>730</v>
      </c>
      <c r="F97" s="111">
        <f>'[23]E2 - Environmental Reporting '!AD$23</f>
        <v>304</v>
      </c>
      <c r="G97" s="111">
        <f>'[23]E2 - Environmental Reporting '!AE$23</f>
        <v>1850</v>
      </c>
      <c r="H97" s="111">
        <f>'[23]E2 - Environmental Reporting '!AF$23</f>
        <v>0</v>
      </c>
      <c r="I97" s="111">
        <f>'[23]E2 - Environmental Reporting '!AG$23</f>
        <v>0</v>
      </c>
      <c r="J97" s="111">
        <f>'[23]E2 - Environmental Reporting '!AH$23</f>
        <v>938</v>
      </c>
      <c r="K97" s="341"/>
      <c r="L97" s="341"/>
      <c r="N97" s="88"/>
      <c r="O97" s="29" t="s">
        <v>37</v>
      </c>
      <c r="P97" s="111">
        <f>'[23]E2 - Environmental Reporting '!AC$22</f>
        <v>144954.28</v>
      </c>
      <c r="Q97" s="111">
        <f>'[23]E2 - Environmental Reporting '!AD$22</f>
        <v>144954.28</v>
      </c>
      <c r="R97" s="111">
        <f>'[23]E2 - Environmental Reporting '!AE$22</f>
        <v>144954.28</v>
      </c>
      <c r="S97" s="111">
        <f>'[23]E2 - Environmental Reporting '!AF$22</f>
        <v>144156.06823500001</v>
      </c>
      <c r="T97" s="111">
        <f>'[23]E2 - Environmental Reporting '!AG$22</f>
        <v>143999.39223500001</v>
      </c>
      <c r="U97" s="111">
        <f>'[23]E2 - Environmental Reporting '!AH$22</f>
        <v>144974</v>
      </c>
      <c r="V97" s="101"/>
      <c r="W97" s="12"/>
    </row>
    <row r="98" spans="1:29">
      <c r="A98" s="12"/>
      <c r="B98" s="415"/>
      <c r="C98" s="138"/>
      <c r="D98" s="29" t="s">
        <v>38</v>
      </c>
      <c r="E98" s="111">
        <f>'[24]E2 - Environmental Reporting '!AC$23</f>
        <v>1733</v>
      </c>
      <c r="F98" s="111">
        <f>'[24]E2 - Environmental Reporting '!AD$23</f>
        <v>1148</v>
      </c>
      <c r="G98" s="111">
        <f>'[24]E2 - Environmental Reporting '!AE$23</f>
        <v>508</v>
      </c>
      <c r="H98" s="111">
        <f>'[24]E2 - Environmental Reporting '!AF$23</f>
        <v>724</v>
      </c>
      <c r="I98" s="111">
        <f>'[24]E2 - Environmental Reporting '!AG$23</f>
        <v>1930</v>
      </c>
      <c r="J98" s="111">
        <f>'[24]E2 - Environmental Reporting '!AH$23</f>
        <v>706</v>
      </c>
      <c r="K98" s="341"/>
      <c r="L98" s="341"/>
      <c r="N98" s="88"/>
      <c r="O98" s="29" t="s">
        <v>38</v>
      </c>
      <c r="P98" s="111">
        <f>'[24]E2 - Environmental Reporting '!AC$22</f>
        <v>333459.15000000002</v>
      </c>
      <c r="Q98" s="111">
        <f>'[24]E2 - Environmental Reporting '!AD$22</f>
        <v>319602.12718400004</v>
      </c>
      <c r="R98" s="111">
        <f>'[24]E2 - Environmental Reporting '!AE$22</f>
        <v>315964.24718399998</v>
      </c>
      <c r="S98" s="111">
        <f>'[24]E2 - Environmental Reporting '!AF$22</f>
        <v>311241.52918399998</v>
      </c>
      <c r="T98" s="111">
        <f>'[24]E2 - Environmental Reporting '!AG$22</f>
        <v>314455.38454400003</v>
      </c>
      <c r="U98" s="111">
        <f>'[24]E2 - Environmental Reporting '!AH$22</f>
        <v>303186</v>
      </c>
      <c r="V98" s="12"/>
      <c r="W98" s="12"/>
    </row>
    <row r="99" spans="1:29">
      <c r="A99" s="12"/>
      <c r="B99" s="415"/>
      <c r="C99" s="138"/>
      <c r="D99" s="29" t="s">
        <v>39</v>
      </c>
      <c r="E99" s="111">
        <f>'[26]E2 - Environmental Reporting '!AC$23</f>
        <v>99508</v>
      </c>
      <c r="F99" s="111">
        <f>'[26]E2 - Environmental Reporting '!AD$23</f>
        <v>117960</v>
      </c>
      <c r="G99" s="111">
        <f>'[26]E2 - Environmental Reporting '!AE$23</f>
        <v>106822</v>
      </c>
      <c r="H99" s="111">
        <f>'[26]E2 - Environmental Reporting '!AF$23</f>
        <v>143605</v>
      </c>
      <c r="I99" s="111">
        <f>'[26]E2 - Environmental Reporting '!AG$23</f>
        <v>165221</v>
      </c>
      <c r="J99" s="111">
        <f>'[26]E2 - Environmental Reporting '!AH$23</f>
        <v>151557</v>
      </c>
      <c r="K99" s="341"/>
      <c r="L99" s="341"/>
      <c r="N99" s="88"/>
      <c r="O99" s="29" t="s">
        <v>39</v>
      </c>
      <c r="P99" s="111">
        <f>'[26]E2 - Environmental Reporting '!AC$22</f>
        <v>3118479.2</v>
      </c>
      <c r="Q99" s="111">
        <f>'[26]E2 - Environmental Reporting '!AD$22</f>
        <v>3118479.2</v>
      </c>
      <c r="R99" s="111">
        <f>'[26]E2 - Environmental Reporting '!AE$22</f>
        <v>3108579.2</v>
      </c>
      <c r="S99" s="111">
        <f>'[26]E2 - Environmental Reporting '!AF$22</f>
        <v>3111189.2</v>
      </c>
      <c r="T99" s="111">
        <f>'[26]E2 - Environmental Reporting '!AG$22</f>
        <v>3158906.69</v>
      </c>
      <c r="U99" s="111">
        <f>'[26]E2 - Environmental Reporting '!AH$22</f>
        <v>3156496.2070200001</v>
      </c>
      <c r="V99" s="12"/>
      <c r="W99" s="12"/>
    </row>
    <row r="100" spans="1:29">
      <c r="A100" s="12"/>
      <c r="B100" s="415"/>
      <c r="C100" s="138"/>
      <c r="D100" s="29" t="s">
        <v>40</v>
      </c>
      <c r="E100" s="111">
        <f>'[32]E2 - Environmental Reporting '!AC$23</f>
        <v>53769</v>
      </c>
      <c r="F100" s="111">
        <f>'[32]E2 - Environmental Reporting '!AD$23</f>
        <v>35383</v>
      </c>
      <c r="G100" s="111">
        <f>'[32]E2 - Environmental Reporting '!AE$23</f>
        <v>44834</v>
      </c>
      <c r="H100" s="111">
        <f>'[32]E2 - Environmental Reporting '!AF$23</f>
        <v>66208</v>
      </c>
      <c r="I100" s="111">
        <f>'[32]E2 - Environmental Reporting '!AG$23</f>
        <v>71297</v>
      </c>
      <c r="J100" s="111">
        <f>'[32]E2 - Environmental Reporting '!AH$23</f>
        <v>52446</v>
      </c>
      <c r="K100" s="341"/>
      <c r="L100" s="341"/>
      <c r="N100" s="88"/>
      <c r="O100" s="29" t="s">
        <v>40</v>
      </c>
      <c r="P100" s="111">
        <f>'[32]E2 - Environmental Reporting '!AC$22</f>
        <v>2001751.7</v>
      </c>
      <c r="Q100" s="111">
        <f>'[32]E2 - Environmental Reporting '!AD$22</f>
        <v>1994851.7</v>
      </c>
      <c r="R100" s="111">
        <f>'[32]E2 - Environmental Reporting '!AE$22</f>
        <v>1984439.81</v>
      </c>
      <c r="S100" s="111">
        <f>'[32]E2 - Environmental Reporting '!AF$22</f>
        <v>1981939.81</v>
      </c>
      <c r="T100" s="111">
        <f>'[32]E2 - Environmental Reporting '!AG$22</f>
        <v>2002002.87</v>
      </c>
      <c r="U100" s="111">
        <f>'[32]E2 - Environmental Reporting '!AH$22</f>
        <v>2012486.8776499999</v>
      </c>
      <c r="V100" s="12"/>
      <c r="W100" s="12"/>
    </row>
    <row r="101" spans="1:29">
      <c r="A101" s="12"/>
      <c r="B101" s="415"/>
      <c r="C101" s="138"/>
      <c r="D101" s="29" t="s">
        <v>41</v>
      </c>
      <c r="E101" s="111">
        <f>'[25]E2 - Environmental Reporting '!AC$23</f>
        <v>69481</v>
      </c>
      <c r="F101" s="111">
        <f>'[25]E2 - Environmental Reporting '!AD$23</f>
        <v>69076</v>
      </c>
      <c r="G101" s="111">
        <f>'[25]E2 - Environmental Reporting '!AE$23</f>
        <v>54893</v>
      </c>
      <c r="H101" s="111">
        <f>'[25]E2 - Environmental Reporting '!AF$23</f>
        <v>30829</v>
      </c>
      <c r="I101" s="111">
        <f>'[25]E2 - Environmental Reporting '!AG$23</f>
        <v>46916</v>
      </c>
      <c r="J101" s="111">
        <f>'[25]E2 - Environmental Reporting '!AH$23</f>
        <v>37768</v>
      </c>
      <c r="K101" s="341"/>
      <c r="L101" s="341"/>
      <c r="N101" s="88"/>
      <c r="O101" s="29" t="s">
        <v>41</v>
      </c>
      <c r="P101" s="111">
        <f>'[25]E2 - Environmental Reporting '!AC$22</f>
        <v>1976477.7</v>
      </c>
      <c r="Q101" s="111">
        <f>'[25]E2 - Environmental Reporting '!AD$22</f>
        <v>1976477.7</v>
      </c>
      <c r="R101" s="111">
        <f>'[25]E2 - Environmental Reporting '!AE$22</f>
        <v>1963577.7</v>
      </c>
      <c r="S101" s="111">
        <f>'[25]E2 - Environmental Reporting '!AF$22</f>
        <v>1943552.7</v>
      </c>
      <c r="T101" s="111">
        <f>'[25]E2 - Environmental Reporting '!AG$22</f>
        <v>1989261.7</v>
      </c>
      <c r="U101" s="111">
        <f>'[25]E2 - Environmental Reporting '!AH$22</f>
        <v>1968839.6203399999</v>
      </c>
      <c r="V101" s="12"/>
      <c r="W101" s="12"/>
    </row>
    <row r="102" spans="1:29">
      <c r="A102" s="12"/>
      <c r="B102" s="415"/>
      <c r="C102" s="138"/>
      <c r="D102" s="29" t="s">
        <v>42</v>
      </c>
      <c r="E102" s="111">
        <f>'[28]E2 - Environmental Reporting '!AC$23</f>
        <v>190</v>
      </c>
      <c r="F102" s="111">
        <f>'[28]E2 - Environmental Reporting '!AD$23</f>
        <v>0</v>
      </c>
      <c r="G102" s="111">
        <f>'[28]E2 - Environmental Reporting '!AE$23</f>
        <v>500</v>
      </c>
      <c r="H102" s="111">
        <f>'[28]E2 - Environmental Reporting '!AF$23</f>
        <v>46</v>
      </c>
      <c r="I102" s="111">
        <f>'[28]E2 - Environmental Reporting '!AG$23</f>
        <v>37</v>
      </c>
      <c r="J102" s="111">
        <f>'[28]E2 - Environmental Reporting '!AH$23</f>
        <v>0</v>
      </c>
      <c r="K102" s="341"/>
      <c r="L102" s="341"/>
      <c r="N102" s="88"/>
      <c r="O102" s="29" t="s">
        <v>42</v>
      </c>
      <c r="P102" s="111">
        <f>'[28]E2 - Environmental Reporting '!AC$22</f>
        <v>0</v>
      </c>
      <c r="Q102" s="111">
        <f>'[28]E2 - Environmental Reporting '!AD$22</f>
        <v>0</v>
      </c>
      <c r="R102" s="111">
        <f>'[28]E2 - Environmental Reporting '!AE$22</f>
        <v>0</v>
      </c>
      <c r="S102" s="111">
        <f>'[28]E2 - Environmental Reporting '!AF$22</f>
        <v>0</v>
      </c>
      <c r="T102" s="111">
        <f>'[28]E2 - Environmental Reporting '!AG$22</f>
        <v>0</v>
      </c>
      <c r="U102" s="111">
        <f>'[28]E2 - Environmental Reporting '!AH$22</f>
        <v>86700</v>
      </c>
      <c r="V102" s="12"/>
      <c r="W102" s="12"/>
    </row>
    <row r="103" spans="1:29">
      <c r="A103" s="12"/>
      <c r="B103" s="415"/>
      <c r="C103" s="138"/>
      <c r="D103" s="29" t="s">
        <v>43</v>
      </c>
      <c r="E103" s="111">
        <f>'[33]E2 - Environmental Reporting '!AC$23</f>
        <v>4722</v>
      </c>
      <c r="F103" s="111">
        <f>'[33]E2 - Environmental Reporting '!AD$23</f>
        <v>10443</v>
      </c>
      <c r="G103" s="111">
        <f>'[33]E2 - Environmental Reporting '!AE$23</f>
        <v>4326</v>
      </c>
      <c r="H103" s="111">
        <f>'[33]E2 - Environmental Reporting '!AF$23</f>
        <v>5535</v>
      </c>
      <c r="I103" s="111">
        <f>'[33]E2 - Environmental Reporting '!AG$23</f>
        <v>3555</v>
      </c>
      <c r="J103" s="111">
        <f>'[33]E2 - Environmental Reporting '!AH$23</f>
        <v>13600</v>
      </c>
      <c r="K103" s="341"/>
      <c r="L103" s="341"/>
      <c r="N103" s="88"/>
      <c r="O103" s="29" t="s">
        <v>43</v>
      </c>
      <c r="P103" s="111">
        <f>'[33]E2 - Environmental Reporting '!AC$22</f>
        <v>0</v>
      </c>
      <c r="Q103" s="111">
        <f>'[33]E2 - Environmental Reporting '!AD$22</f>
        <v>0</v>
      </c>
      <c r="R103" s="111">
        <f>'[33]E2 - Environmental Reporting '!AE$22</f>
        <v>0</v>
      </c>
      <c r="S103" s="111">
        <f>'[33]E2 - Environmental Reporting '!AF$22</f>
        <v>0</v>
      </c>
      <c r="T103" s="111">
        <f>'[33]E2 - Environmental Reporting '!AG$22</f>
        <v>0</v>
      </c>
      <c r="U103" s="111">
        <f>'[33]E2 - Environmental Reporting '!AH$22</f>
        <v>699600</v>
      </c>
      <c r="V103" s="12"/>
      <c r="W103" s="12"/>
    </row>
    <row r="104" spans="1:29">
      <c r="A104" s="12"/>
      <c r="B104" s="415"/>
      <c r="C104" s="138"/>
      <c r="D104" s="29" t="s">
        <v>44</v>
      </c>
      <c r="E104" s="111">
        <f>'[30]E2 - Environmental Reporting '!AC$23</f>
        <v>0</v>
      </c>
      <c r="F104" s="111">
        <f>'[30]E2 - Environmental Reporting '!AD$23</f>
        <v>364</v>
      </c>
      <c r="G104" s="111">
        <f>'[30]E2 - Environmental Reporting '!AE$23</f>
        <v>2117</v>
      </c>
      <c r="H104" s="111">
        <f>'[30]E2 - Environmental Reporting '!AF$23</f>
        <v>1077</v>
      </c>
      <c r="I104" s="111">
        <f>'[30]E2 - Environmental Reporting '!AG$23</f>
        <v>1623</v>
      </c>
      <c r="J104" s="111">
        <f>'[30]E2 - Environmental Reporting '!AH$23</f>
        <v>410</v>
      </c>
      <c r="K104" s="341"/>
      <c r="L104" s="341"/>
      <c r="N104" s="88"/>
      <c r="O104" s="29" t="s">
        <v>44</v>
      </c>
      <c r="P104" s="111">
        <f>'[30]E2 - Environmental Reporting '!AC$22</f>
        <v>38480</v>
      </c>
      <c r="Q104" s="111">
        <f>'[30]E2 - Environmental Reporting '!AD$22</f>
        <v>38480</v>
      </c>
      <c r="R104" s="111">
        <f>'[30]E2 - Environmental Reporting '!AE$22</f>
        <v>38480</v>
      </c>
      <c r="S104" s="111">
        <f>'[30]E2 - Environmental Reporting '!AF$22</f>
        <v>38188.994999999995</v>
      </c>
      <c r="T104" s="111">
        <f>'[30]E2 - Environmental Reporting '!AG$22</f>
        <v>38116.844999999994</v>
      </c>
      <c r="U104" s="111">
        <f>'[30]E2 - Environmental Reporting '!AH$22</f>
        <v>38480</v>
      </c>
      <c r="V104" s="12"/>
      <c r="W104" s="12"/>
    </row>
    <row r="105" spans="1:29">
      <c r="A105" s="12"/>
      <c r="B105" s="415"/>
      <c r="D105" s="29" t="s">
        <v>45</v>
      </c>
      <c r="E105" s="111">
        <f>'[31]E2 - Environmental Reporting '!AC$23</f>
        <v>29905</v>
      </c>
      <c r="F105" s="111">
        <f>'[31]E2 - Environmental Reporting '!AD$23</f>
        <v>23487</v>
      </c>
      <c r="G105" s="111">
        <f>'[31]E2 - Environmental Reporting '!AE$23</f>
        <v>20562</v>
      </c>
      <c r="H105" s="111">
        <f>'[31]E2 - Environmental Reporting '!AF$23</f>
        <v>17184</v>
      </c>
      <c r="I105" s="111">
        <f>'[31]E2 - Environmental Reporting '!AG$23</f>
        <v>18804</v>
      </c>
      <c r="J105" s="111">
        <f>'[31]E2 - Environmental Reporting '!AH$23</f>
        <v>14851</v>
      </c>
      <c r="K105" s="341"/>
      <c r="L105" s="341"/>
      <c r="N105" s="88"/>
      <c r="O105" s="29" t="s">
        <v>45</v>
      </c>
      <c r="P105" s="111">
        <f>'[31]E2 - Environmental Reporting '!AC$22</f>
        <v>591617</v>
      </c>
      <c r="Q105" s="111">
        <f>'[31]E2 - Environmental Reporting '!AD$22</f>
        <v>524315.93347908789</v>
      </c>
      <c r="R105" s="111">
        <f>'[31]E2 - Environmental Reporting '!AE$22</f>
        <v>520538.39308375993</v>
      </c>
      <c r="S105" s="111">
        <f>'[31]E2 - Environmental Reporting '!AF$22</f>
        <v>513316.17808375997</v>
      </c>
      <c r="T105" s="111">
        <f>'[31]E2 - Environmental Reporting '!AG$22</f>
        <v>513316.17808375997</v>
      </c>
      <c r="U105" s="111">
        <f>'[31]E2 - Environmental Reporting '!AH$22</f>
        <v>578699.08200000005</v>
      </c>
      <c r="V105" s="12"/>
      <c r="W105" s="12"/>
    </row>
    <row r="106" spans="1:29">
      <c r="A106" s="12"/>
      <c r="B106" s="415"/>
      <c r="D106" s="28" t="s">
        <v>49</v>
      </c>
      <c r="E106" s="134">
        <f>SUM(E92:E105)</f>
        <v>399235</v>
      </c>
      <c r="F106" s="134">
        <f t="shared" ref="F106" si="14">SUM(F92:F105)</f>
        <v>382965</v>
      </c>
      <c r="G106" s="134">
        <f t="shared" ref="G106" si="15">SUM(G92:G105)</f>
        <v>372858</v>
      </c>
      <c r="H106" s="134">
        <f t="shared" ref="H106" si="16">SUM(H92:H105)</f>
        <v>379603</v>
      </c>
      <c r="I106" s="134">
        <f t="shared" ref="I106" si="17">SUM(I92:I105)</f>
        <v>410724</v>
      </c>
      <c r="J106" s="134">
        <f t="shared" ref="J106" si="18">SUM(J92:J105)</f>
        <v>350896</v>
      </c>
      <c r="N106" s="88"/>
      <c r="O106" s="28" t="s">
        <v>49</v>
      </c>
      <c r="P106" s="111">
        <f t="shared" ref="P106:U106" si="19">SUM(P92:P105)</f>
        <v>14588476.458529599</v>
      </c>
      <c r="Q106" s="111">
        <f t="shared" si="19"/>
        <v>14462758.209192684</v>
      </c>
      <c r="R106" s="111">
        <f t="shared" si="19"/>
        <v>14193102.773905843</v>
      </c>
      <c r="S106" s="111">
        <f t="shared" si="19"/>
        <v>13935580.559032358</v>
      </c>
      <c r="T106" s="111">
        <f t="shared" si="19"/>
        <v>13856707.209244184</v>
      </c>
      <c r="U106" s="111">
        <f t="shared" si="19"/>
        <v>14347380.317010002</v>
      </c>
      <c r="V106" s="12"/>
      <c r="W106" s="12"/>
    </row>
    <row r="107" spans="1:29">
      <c r="A107" s="12"/>
      <c r="B107" s="18"/>
      <c r="D107" s="12"/>
      <c r="E107" s="90"/>
      <c r="F107" s="90"/>
      <c r="G107" s="90"/>
      <c r="H107" s="90"/>
      <c r="I107" s="90"/>
      <c r="J107" s="90"/>
      <c r="O107" s="12"/>
      <c r="P107" s="12"/>
      <c r="Q107" s="12"/>
      <c r="R107" s="12"/>
      <c r="S107" s="12"/>
      <c r="T107" s="12"/>
      <c r="U107" s="12"/>
      <c r="V107" s="12"/>
      <c r="W107" s="12"/>
      <c r="AC107" s="237" t="s">
        <v>407</v>
      </c>
    </row>
    <row r="108" spans="1:29">
      <c r="A108" s="12"/>
      <c r="B108" s="415" t="s">
        <v>318</v>
      </c>
      <c r="C108" s="138"/>
      <c r="D108" s="30"/>
      <c r="K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</row>
    <row r="109" spans="1:29">
      <c r="A109" s="12"/>
      <c r="B109" s="415"/>
      <c r="C109" s="138"/>
      <c r="D109" s="31" t="s">
        <v>401</v>
      </c>
      <c r="E109" s="99"/>
      <c r="F109" s="99"/>
      <c r="G109" s="99"/>
      <c r="H109" s="99"/>
      <c r="I109" s="99"/>
      <c r="K109" s="12"/>
      <c r="L109" s="70" t="s">
        <v>415</v>
      </c>
      <c r="M109" s="12"/>
      <c r="O109" s="12"/>
      <c r="R109" s="12"/>
      <c r="S109" s="12"/>
      <c r="T109" s="12"/>
      <c r="U109" s="12"/>
      <c r="V109" s="12"/>
      <c r="W109" s="12"/>
      <c r="X109" s="12"/>
    </row>
    <row r="110" spans="1:29" ht="45">
      <c r="A110" s="12"/>
      <c r="B110" s="415"/>
      <c r="C110" s="138"/>
      <c r="D110" s="12"/>
      <c r="E110" s="89" t="s">
        <v>90</v>
      </c>
      <c r="F110" s="89" t="s">
        <v>87</v>
      </c>
      <c r="G110" s="89" t="s">
        <v>86</v>
      </c>
      <c r="H110" s="89" t="s">
        <v>88</v>
      </c>
      <c r="I110" s="89" t="s">
        <v>89</v>
      </c>
      <c r="J110" s="89" t="s">
        <v>85</v>
      </c>
      <c r="L110" s="89" t="s">
        <v>499</v>
      </c>
      <c r="M110" s="89" t="s">
        <v>500</v>
      </c>
      <c r="N110" s="89" t="s">
        <v>501</v>
      </c>
      <c r="O110" s="89" t="s">
        <v>502</v>
      </c>
      <c r="P110" s="26" t="s">
        <v>503</v>
      </c>
      <c r="R110" s="101"/>
      <c r="S110" s="12"/>
      <c r="T110" s="12"/>
      <c r="U110" s="12"/>
      <c r="V110" s="12"/>
    </row>
    <row r="111" spans="1:29">
      <c r="A111" s="12"/>
      <c r="B111" s="415"/>
      <c r="C111" s="138"/>
      <c r="D111" s="29" t="s">
        <v>27</v>
      </c>
      <c r="E111" s="72">
        <f t="shared" ref="E111:E120" si="20">IFERROR(E92/P92,"")</f>
        <v>2.5450451769307793E-2</v>
      </c>
      <c r="F111" s="72">
        <f t="shared" ref="F111:F120" si="21">IFERROR(F92/Q92,"")</f>
        <v>2.571926253284396E-2</v>
      </c>
      <c r="G111" s="72">
        <f t="shared" ref="G111:G120" si="22">IFERROR(G92/R92,"")</f>
        <v>2.3065417448752658E-2</v>
      </c>
      <c r="H111" s="72">
        <f t="shared" ref="H111:H120" si="23">IFERROR(H92/S92,"")</f>
        <v>2.5255375585529656E-2</v>
      </c>
      <c r="I111" s="72">
        <f t="shared" ref="I111:I120" si="24">IFERROR(I92/T92,"")</f>
        <v>2.2363082080439314E-2</v>
      </c>
      <c r="J111" s="72">
        <f t="shared" ref="J111:J120" si="25">IFERROR(J92/U92,"")</f>
        <v>2.5967749269785977E-2</v>
      </c>
      <c r="K111" s="344"/>
      <c r="L111" s="345">
        <f t="shared" ref="L111:L125" si="26">J92</f>
        <v>31220</v>
      </c>
      <c r="M111" s="346">
        <f t="shared" ref="M111:M125" si="27">J111</f>
        <v>2.5967749269785977E-2</v>
      </c>
      <c r="N111" s="347">
        <f t="shared" ref="N111:N120" si="28">(J111-I111)*100</f>
        <v>0.3604667189346662</v>
      </c>
      <c r="O111" s="348">
        <f>RANK(M111,$P$111:$P$123,1)</f>
        <v>11</v>
      </c>
      <c r="P111" s="343">
        <f>J111</f>
        <v>2.5967749269785977E-2</v>
      </c>
      <c r="R111" s="101"/>
      <c r="S111" s="12"/>
      <c r="T111" s="12"/>
      <c r="U111" s="12"/>
      <c r="V111" s="12"/>
    </row>
    <row r="112" spans="1:29">
      <c r="A112" s="12"/>
      <c r="B112" s="415"/>
      <c r="C112" s="138"/>
      <c r="D112" s="29" t="s">
        <v>75</v>
      </c>
      <c r="E112" s="72">
        <f t="shared" si="20"/>
        <v>1.4238531492433737E-2</v>
      </c>
      <c r="F112" s="72">
        <f t="shared" si="21"/>
        <v>1.3372249950820496E-2</v>
      </c>
      <c r="G112" s="72">
        <f t="shared" si="22"/>
        <v>8.8015703482861446E-3</v>
      </c>
      <c r="H112" s="72">
        <f t="shared" si="23"/>
        <v>1.1456866805162497E-2</v>
      </c>
      <c r="I112" s="72">
        <f t="shared" si="24"/>
        <v>1.1196866850298101E-2</v>
      </c>
      <c r="J112" s="72">
        <f t="shared" si="25"/>
        <v>9.083121619378071E-3</v>
      </c>
      <c r="K112" s="296"/>
      <c r="L112" s="345">
        <f t="shared" si="26"/>
        <v>13021</v>
      </c>
      <c r="M112" s="346">
        <f t="shared" si="27"/>
        <v>9.083121619378071E-3</v>
      </c>
      <c r="N112" s="347">
        <f t="shared" si="28"/>
        <v>-0.211374523092003</v>
      </c>
      <c r="O112" s="348">
        <f t="shared" ref="O112:O124" si="29">RANK(M112,$P$111:$P$123,1)</f>
        <v>3</v>
      </c>
      <c r="P112" s="343">
        <f t="shared" ref="P112:P120" si="30">J112</f>
        <v>9.083121619378071E-3</v>
      </c>
      <c r="R112" s="101"/>
      <c r="S112" s="12"/>
      <c r="T112" s="12"/>
      <c r="U112" s="12"/>
      <c r="V112" s="12"/>
    </row>
    <row r="113" spans="1:22">
      <c r="A113" s="12"/>
      <c r="B113" s="415"/>
      <c r="C113" s="138"/>
      <c r="D113" s="29" t="s">
        <v>76</v>
      </c>
      <c r="E113" s="72">
        <f t="shared" si="20"/>
        <v>1.9821372958319299E-2</v>
      </c>
      <c r="F113" s="72">
        <f t="shared" si="21"/>
        <v>2.1679416937381339E-2</v>
      </c>
      <c r="G113" s="72">
        <f t="shared" si="22"/>
        <v>3.6415438377894099E-2</v>
      </c>
      <c r="H113" s="72">
        <f t="shared" si="23"/>
        <v>3.0702839178055163E-2</v>
      </c>
      <c r="I113" s="72">
        <f t="shared" si="24"/>
        <v>2.0629594107801057E-2</v>
      </c>
      <c r="J113" s="72">
        <f t="shared" si="25"/>
        <v>1.6349943963997304E-2</v>
      </c>
      <c r="K113" s="296"/>
      <c r="L113" s="345">
        <f t="shared" si="26"/>
        <v>18732</v>
      </c>
      <c r="M113" s="346">
        <f t="shared" si="27"/>
        <v>1.6349943963997304E-2</v>
      </c>
      <c r="N113" s="347">
        <f t="shared" si="28"/>
        <v>-0.42796501438037532</v>
      </c>
      <c r="O113" s="348">
        <f t="shared" si="29"/>
        <v>7</v>
      </c>
      <c r="P113" s="343">
        <f t="shared" si="30"/>
        <v>1.6349943963997304E-2</v>
      </c>
      <c r="R113" s="101"/>
      <c r="S113" s="12"/>
      <c r="T113" s="12"/>
      <c r="U113" s="12"/>
      <c r="V113" s="12"/>
    </row>
    <row r="114" spans="1:22">
      <c r="A114" s="12"/>
      <c r="B114" s="415"/>
      <c r="C114" s="138"/>
      <c r="D114" s="29" t="s">
        <v>35</v>
      </c>
      <c r="E114" s="72">
        <f t="shared" si="20"/>
        <v>2.7063224637639431E-2</v>
      </c>
      <c r="F114" s="72">
        <f t="shared" si="21"/>
        <v>2.611897096095105E-2</v>
      </c>
      <c r="G114" s="72">
        <f t="shared" si="22"/>
        <v>1.9257592127993113E-2</v>
      </c>
      <c r="H114" s="72">
        <f t="shared" si="23"/>
        <v>1.2398581668923154E-2</v>
      </c>
      <c r="I114" s="72">
        <f t="shared" si="24"/>
        <v>2.2462981975223409E-2</v>
      </c>
      <c r="J114" s="72">
        <f t="shared" si="25"/>
        <v>9.697339471592065E-3</v>
      </c>
      <c r="K114" s="296"/>
      <c r="L114" s="345">
        <f t="shared" si="26"/>
        <v>8392</v>
      </c>
      <c r="M114" s="346">
        <f t="shared" si="27"/>
        <v>9.697339471592065E-3</v>
      </c>
      <c r="N114" s="347">
        <f t="shared" si="28"/>
        <v>-1.2765642503631345</v>
      </c>
      <c r="O114" s="348">
        <f t="shared" si="29"/>
        <v>4</v>
      </c>
      <c r="P114" s="343">
        <f t="shared" si="30"/>
        <v>9.697339471592065E-3</v>
      </c>
      <c r="R114" s="101"/>
      <c r="S114" s="12"/>
      <c r="T114" s="12"/>
      <c r="U114" s="12"/>
      <c r="V114" s="12"/>
    </row>
    <row r="115" spans="1:22">
      <c r="A115" s="12"/>
      <c r="B115" s="415"/>
      <c r="C115" s="138"/>
      <c r="D115" s="29" t="s">
        <v>36</v>
      </c>
      <c r="E115" s="72">
        <f t="shared" si="20"/>
        <v>2.6925717874022884E-2</v>
      </c>
      <c r="F115" s="72">
        <f t="shared" si="21"/>
        <v>1.0469483895910939E-2</v>
      </c>
      <c r="G115" s="72">
        <f t="shared" si="22"/>
        <v>2.4806148800308819E-2</v>
      </c>
      <c r="H115" s="72">
        <f t="shared" si="23"/>
        <v>1.2728879840303131E-2</v>
      </c>
      <c r="I115" s="72">
        <f t="shared" si="24"/>
        <v>1.2070664605551274E-2</v>
      </c>
      <c r="J115" s="72">
        <f t="shared" si="25"/>
        <v>1.02034214863945E-2</v>
      </c>
      <c r="K115" s="296"/>
      <c r="L115" s="345">
        <f t="shared" si="26"/>
        <v>7255</v>
      </c>
      <c r="M115" s="346">
        <f t="shared" si="27"/>
        <v>1.02034214863945E-2</v>
      </c>
      <c r="N115" s="347">
        <f t="shared" si="28"/>
        <v>-0.1867243119156774</v>
      </c>
      <c r="O115" s="348">
        <f t="shared" si="29"/>
        <v>5</v>
      </c>
      <c r="P115" s="343">
        <f t="shared" si="30"/>
        <v>1.02034214863945E-2</v>
      </c>
      <c r="R115" s="101"/>
      <c r="S115" s="12"/>
      <c r="T115" s="12"/>
      <c r="U115" s="12"/>
      <c r="V115" s="12"/>
    </row>
    <row r="116" spans="1:22">
      <c r="A116" s="12"/>
      <c r="B116" s="415"/>
      <c r="C116" s="138"/>
      <c r="D116" s="29" t="s">
        <v>37</v>
      </c>
      <c r="E116" s="72">
        <f t="shared" si="20"/>
        <v>5.0360706838045765E-3</v>
      </c>
      <c r="F116" s="72">
        <f t="shared" si="21"/>
        <v>2.097212997091221E-3</v>
      </c>
      <c r="G116" s="72">
        <f t="shared" si="22"/>
        <v>1.2762644883614336E-2</v>
      </c>
      <c r="H116" s="72">
        <f t="shared" si="23"/>
        <v>0</v>
      </c>
      <c r="I116" s="72">
        <f t="shared" si="24"/>
        <v>0</v>
      </c>
      <c r="J116" s="72">
        <f t="shared" si="25"/>
        <v>6.4701256777077269E-3</v>
      </c>
      <c r="K116" s="296"/>
      <c r="L116" s="345">
        <f t="shared" si="26"/>
        <v>938</v>
      </c>
      <c r="M116" s="346">
        <f t="shared" si="27"/>
        <v>6.4701256777077269E-3</v>
      </c>
      <c r="N116" s="347">
        <f t="shared" si="28"/>
        <v>0.64701256777077265</v>
      </c>
      <c r="O116" s="348">
        <f t="shared" si="29"/>
        <v>2</v>
      </c>
      <c r="P116" s="343">
        <f t="shared" si="30"/>
        <v>6.4701256777077269E-3</v>
      </c>
      <c r="R116" s="101"/>
      <c r="S116" s="12"/>
      <c r="T116" s="12"/>
      <c r="U116" s="12"/>
      <c r="V116" s="12"/>
    </row>
    <row r="117" spans="1:22">
      <c r="A117" s="12"/>
      <c r="B117" s="415"/>
      <c r="C117" s="138"/>
      <c r="D117" s="29" t="s">
        <v>38</v>
      </c>
      <c r="E117" s="72">
        <f t="shared" si="20"/>
        <v>5.1970383778642748E-3</v>
      </c>
      <c r="F117" s="72">
        <f t="shared" si="21"/>
        <v>3.5919660801853113E-3</v>
      </c>
      <c r="G117" s="72">
        <f t="shared" si="22"/>
        <v>1.607776843511567E-3</v>
      </c>
      <c r="H117" s="72">
        <f t="shared" si="23"/>
        <v>2.3261677254258224E-3</v>
      </c>
      <c r="I117" s="72">
        <f t="shared" si="24"/>
        <v>6.1375956490576349E-3</v>
      </c>
      <c r="J117" s="72">
        <f t="shared" si="25"/>
        <v>2.3286035634890795E-3</v>
      </c>
      <c r="K117" s="296"/>
      <c r="L117" s="345">
        <f t="shared" si="26"/>
        <v>706</v>
      </c>
      <c r="M117" s="346">
        <f t="shared" si="27"/>
        <v>2.3286035634890795E-3</v>
      </c>
      <c r="N117" s="347">
        <f t="shared" si="28"/>
        <v>-0.38089920855685555</v>
      </c>
      <c r="O117" s="348">
        <f t="shared" si="29"/>
        <v>1</v>
      </c>
      <c r="P117" s="343">
        <f t="shared" si="30"/>
        <v>2.3286035634890795E-3</v>
      </c>
      <c r="R117" s="12"/>
      <c r="S117" s="12"/>
      <c r="T117" s="12"/>
      <c r="U117" s="12"/>
      <c r="V117" s="12"/>
    </row>
    <row r="118" spans="1:22">
      <c r="A118" s="12"/>
      <c r="B118" s="415"/>
      <c r="C118" s="138"/>
      <c r="D118" s="29" t="s">
        <v>39</v>
      </c>
      <c r="E118" s="72">
        <f t="shared" si="20"/>
        <v>3.1909143405542031E-2</v>
      </c>
      <c r="F118" s="72">
        <f t="shared" si="21"/>
        <v>3.7826130121374542E-2</v>
      </c>
      <c r="G118" s="72">
        <f t="shared" si="22"/>
        <v>3.4363608943918815E-2</v>
      </c>
      <c r="H118" s="72">
        <f t="shared" si="23"/>
        <v>4.6157591444454742E-2</v>
      </c>
      <c r="I118" s="72">
        <f t="shared" si="24"/>
        <v>5.2303222669739573E-2</v>
      </c>
      <c r="J118" s="72">
        <f t="shared" si="25"/>
        <v>4.8014313992502035E-2</v>
      </c>
      <c r="K118" s="296"/>
      <c r="L118" s="345">
        <f t="shared" si="26"/>
        <v>151557</v>
      </c>
      <c r="M118" s="346">
        <f t="shared" si="27"/>
        <v>4.8014313992502035E-2</v>
      </c>
      <c r="N118" s="347">
        <f t="shared" si="28"/>
        <v>-0.42889086772375379</v>
      </c>
      <c r="O118" s="348">
        <f t="shared" si="29"/>
        <v>13</v>
      </c>
      <c r="P118" s="343">
        <f t="shared" si="30"/>
        <v>4.8014313992502035E-2</v>
      </c>
      <c r="R118" s="12"/>
      <c r="S118" s="12"/>
      <c r="T118" s="12"/>
    </row>
    <row r="119" spans="1:22">
      <c r="A119" s="12"/>
      <c r="B119" s="415"/>
      <c r="C119" s="138"/>
      <c r="D119" s="29" t="s">
        <v>40</v>
      </c>
      <c r="E119" s="72">
        <f t="shared" si="20"/>
        <v>2.6860973816083183E-2</v>
      </c>
      <c r="F119" s="72">
        <f t="shared" si="21"/>
        <v>1.773715810553737E-2</v>
      </c>
      <c r="G119" s="72">
        <f t="shared" si="22"/>
        <v>2.2592773927469233E-2</v>
      </c>
      <c r="H119" s="72">
        <f t="shared" si="23"/>
        <v>3.3405656249470055E-2</v>
      </c>
      <c r="I119" s="72">
        <f t="shared" si="24"/>
        <v>3.5612836059520731E-2</v>
      </c>
      <c r="J119" s="72">
        <f t="shared" si="25"/>
        <v>2.6060294147727162E-2</v>
      </c>
      <c r="K119" s="296"/>
      <c r="L119" s="345">
        <f t="shared" si="26"/>
        <v>52446</v>
      </c>
      <c r="M119" s="346">
        <f t="shared" si="27"/>
        <v>2.6060294147727162E-2</v>
      </c>
      <c r="N119" s="347">
        <f t="shared" si="28"/>
        <v>-0.95525419117935684</v>
      </c>
      <c r="O119" s="348">
        <f t="shared" si="29"/>
        <v>12</v>
      </c>
      <c r="P119" s="343">
        <f t="shared" si="30"/>
        <v>2.6060294147727162E-2</v>
      </c>
      <c r="R119" s="12"/>
      <c r="S119" s="12"/>
      <c r="T119" s="12"/>
    </row>
    <row r="120" spans="1:22">
      <c r="A120" s="12"/>
      <c r="B120" s="415"/>
      <c r="C120" s="138"/>
      <c r="D120" s="29" t="s">
        <v>41</v>
      </c>
      <c r="E120" s="72">
        <f t="shared" si="20"/>
        <v>3.5153950889504092E-2</v>
      </c>
      <c r="F120" s="72">
        <f t="shared" si="21"/>
        <v>3.4949040912528387E-2</v>
      </c>
      <c r="G120" s="72">
        <f t="shared" si="22"/>
        <v>2.7955603692178824E-2</v>
      </c>
      <c r="H120" s="72">
        <f t="shared" si="23"/>
        <v>1.5862188866810765E-2</v>
      </c>
      <c r="I120" s="72">
        <f t="shared" si="24"/>
        <v>2.358462941301288E-2</v>
      </c>
      <c r="J120" s="72">
        <f t="shared" si="25"/>
        <v>1.9182872799704136E-2</v>
      </c>
      <c r="K120" s="296"/>
      <c r="L120" s="345">
        <f t="shared" si="26"/>
        <v>37768</v>
      </c>
      <c r="M120" s="346">
        <f t="shared" si="27"/>
        <v>1.9182872799704136E-2</v>
      </c>
      <c r="N120" s="347">
        <f t="shared" si="28"/>
        <v>-0.44017566133087438</v>
      </c>
      <c r="O120" s="348">
        <f t="shared" si="29"/>
        <v>8</v>
      </c>
      <c r="P120" s="343">
        <f t="shared" si="30"/>
        <v>1.9182872799704136E-2</v>
      </c>
      <c r="R120" s="12"/>
      <c r="S120" s="12"/>
      <c r="T120" s="12"/>
    </row>
    <row r="121" spans="1:22">
      <c r="A121" s="12"/>
      <c r="B121" s="415"/>
      <c r="C121" s="138"/>
      <c r="D121" s="29" t="s">
        <v>42</v>
      </c>
      <c r="E121" s="72" t="s">
        <v>70</v>
      </c>
      <c r="F121" s="72" t="s">
        <v>70</v>
      </c>
      <c r="G121" s="72" t="s">
        <v>70</v>
      </c>
      <c r="H121" s="72" t="s">
        <v>70</v>
      </c>
      <c r="I121" s="72" t="s">
        <v>70</v>
      </c>
      <c r="J121" s="72" t="s">
        <v>70</v>
      </c>
      <c r="K121" s="296"/>
      <c r="L121" s="345">
        <f t="shared" si="26"/>
        <v>0</v>
      </c>
      <c r="M121" s="346" t="str">
        <f t="shared" si="27"/>
        <v>-</v>
      </c>
      <c r="N121" s="347" t="s">
        <v>70</v>
      </c>
      <c r="O121" s="348" t="s">
        <v>70</v>
      </c>
      <c r="P121" s="343">
        <f>J122</f>
        <v>1.9439679817038306E-2</v>
      </c>
      <c r="R121" s="12"/>
      <c r="S121" s="12"/>
      <c r="T121" s="12"/>
    </row>
    <row r="122" spans="1:22">
      <c r="A122" s="12"/>
      <c r="B122" s="415"/>
      <c r="C122" s="138"/>
      <c r="D122" s="29" t="s">
        <v>43</v>
      </c>
      <c r="E122" s="72" t="s">
        <v>70</v>
      </c>
      <c r="F122" s="72" t="s">
        <v>70</v>
      </c>
      <c r="G122" s="72" t="s">
        <v>70</v>
      </c>
      <c r="H122" s="72" t="s">
        <v>70</v>
      </c>
      <c r="I122" s="72" t="s">
        <v>70</v>
      </c>
      <c r="J122" s="72">
        <f>IFERROR(J103/U103,"")</f>
        <v>1.9439679817038306E-2</v>
      </c>
      <c r="K122" s="296"/>
      <c r="L122" s="345">
        <f t="shared" si="26"/>
        <v>13600</v>
      </c>
      <c r="M122" s="346">
        <f t="shared" si="27"/>
        <v>1.9439679817038306E-2</v>
      </c>
      <c r="N122" s="347" t="s">
        <v>70</v>
      </c>
      <c r="O122" s="348">
        <f t="shared" si="29"/>
        <v>9</v>
      </c>
      <c r="P122" s="343">
        <f t="shared" ref="P122:P123" si="31">J123</f>
        <v>1.0654885654885655E-2</v>
      </c>
      <c r="R122" s="12"/>
      <c r="S122" s="12"/>
      <c r="T122" s="12"/>
    </row>
    <row r="123" spans="1:22">
      <c r="A123" s="12"/>
      <c r="B123" s="415"/>
      <c r="C123" s="138"/>
      <c r="D123" s="29" t="s">
        <v>44</v>
      </c>
      <c r="E123" s="72">
        <f t="shared" ref="E123:I125" si="32">IFERROR(E104/P104,"")</f>
        <v>0</v>
      </c>
      <c r="F123" s="72">
        <f t="shared" si="32"/>
        <v>9.45945945945946E-3</v>
      </c>
      <c r="G123" s="72">
        <f t="shared" si="32"/>
        <v>5.5015592515592515E-2</v>
      </c>
      <c r="H123" s="72">
        <f t="shared" si="32"/>
        <v>2.8201841918070902E-2</v>
      </c>
      <c r="I123" s="72">
        <f t="shared" si="32"/>
        <v>4.2579599649446333E-2</v>
      </c>
      <c r="J123" s="72">
        <f>IFERROR(J104/U104,"")</f>
        <v>1.0654885654885655E-2</v>
      </c>
      <c r="K123" s="296"/>
      <c r="L123" s="345">
        <f t="shared" si="26"/>
        <v>410</v>
      </c>
      <c r="M123" s="346">
        <f t="shared" si="27"/>
        <v>1.0654885654885655E-2</v>
      </c>
      <c r="N123" s="347">
        <f>(J123-I123)*100</f>
        <v>-3.1924713994560676</v>
      </c>
      <c r="O123" s="348">
        <f t="shared" si="29"/>
        <v>6</v>
      </c>
      <c r="P123" s="343">
        <f t="shared" si="31"/>
        <v>2.5662732950386812E-2</v>
      </c>
      <c r="R123" s="12"/>
      <c r="S123" s="12"/>
      <c r="T123" s="12"/>
    </row>
    <row r="124" spans="1:22">
      <c r="A124" s="12"/>
      <c r="B124" s="415"/>
      <c r="D124" s="29" t="s">
        <v>45</v>
      </c>
      <c r="E124" s="72">
        <f t="shared" si="32"/>
        <v>5.0547905148094124E-2</v>
      </c>
      <c r="F124" s="72">
        <f t="shared" si="32"/>
        <v>4.4795510684087894E-2</v>
      </c>
      <c r="G124" s="72">
        <f t="shared" si="32"/>
        <v>3.9501409066461241E-2</v>
      </c>
      <c r="H124" s="72">
        <f t="shared" si="32"/>
        <v>3.3476443435211611E-2</v>
      </c>
      <c r="I124" s="72">
        <f t="shared" si="32"/>
        <v>3.6632393060737845E-2</v>
      </c>
      <c r="J124" s="72">
        <f>IFERROR(J105/U105,"")</f>
        <v>2.5662732950386812E-2</v>
      </c>
      <c r="L124" s="345">
        <f t="shared" si="26"/>
        <v>14851</v>
      </c>
      <c r="M124" s="346">
        <f t="shared" si="27"/>
        <v>2.5662732950386812E-2</v>
      </c>
      <c r="N124" s="347">
        <f>(J124-I124)*100</f>
        <v>-1.0969660110351034</v>
      </c>
      <c r="O124" s="348">
        <f t="shared" si="29"/>
        <v>10</v>
      </c>
      <c r="R124" s="12"/>
      <c r="S124" s="12"/>
      <c r="T124" s="12"/>
    </row>
    <row r="125" spans="1:22">
      <c r="A125" s="12"/>
      <c r="B125" s="415"/>
      <c r="D125" s="28" t="s">
        <v>49</v>
      </c>
      <c r="E125" s="72">
        <f t="shared" si="32"/>
        <v>2.736646291577453E-2</v>
      </c>
      <c r="F125" s="72">
        <f t="shared" si="32"/>
        <v>2.6479388956152455E-2</v>
      </c>
      <c r="G125" s="72">
        <f t="shared" si="32"/>
        <v>2.6270365679695002E-2</v>
      </c>
      <c r="H125" s="72">
        <f t="shared" si="32"/>
        <v>2.7239841095386585E-2</v>
      </c>
      <c r="I125" s="72">
        <f t="shared" si="32"/>
        <v>2.9640808151448483E-2</v>
      </c>
      <c r="J125" s="72">
        <f>IFERROR(J106/U106,"")</f>
        <v>2.4457147733372892E-2</v>
      </c>
      <c r="L125" s="349">
        <f t="shared" si="26"/>
        <v>350896</v>
      </c>
      <c r="M125" s="351">
        <f t="shared" si="27"/>
        <v>2.4457147733372892E-2</v>
      </c>
      <c r="N125" s="350">
        <f>(J125-I125)*100</f>
        <v>-0.51836604180755907</v>
      </c>
      <c r="O125" s="350"/>
      <c r="R125" s="12"/>
      <c r="S125" s="12"/>
      <c r="T125" s="12"/>
    </row>
    <row r="126" spans="1:22">
      <c r="B126" s="387" t="s">
        <v>319</v>
      </c>
      <c r="D126" s="18"/>
    </row>
    <row r="127" spans="1:22">
      <c r="B127" s="387"/>
      <c r="H127" s="40"/>
      <c r="I127" s="343"/>
    </row>
    <row r="128" spans="1:22" ht="56.25">
      <c r="B128" s="387"/>
      <c r="D128" s="12"/>
      <c r="E128" s="165" t="s">
        <v>66</v>
      </c>
      <c r="F128" s="165" t="s">
        <v>67</v>
      </c>
      <c r="G128" s="165" t="s">
        <v>68</v>
      </c>
      <c r="H128" s="41"/>
    </row>
    <row r="129" spans="2:13">
      <c r="B129" s="387"/>
      <c r="D129" s="29" t="s">
        <v>27</v>
      </c>
      <c r="E129" s="102">
        <f>'[18]E2 - Environmental Reporting '!$AH$23</f>
        <v>31220</v>
      </c>
      <c r="F129" s="66">
        <f>'[18]E2 - Environmental Reporting '!$AH$24</f>
        <v>2.5967749269785977E-2</v>
      </c>
      <c r="G129" s="66">
        <f>'[18]E2 - Environmental Reporting '!$AG$24</f>
        <v>2.2363082080439314E-2</v>
      </c>
      <c r="H129" s="41"/>
    </row>
    <row r="130" spans="2:13">
      <c r="B130" s="387"/>
      <c r="D130" s="29" t="s">
        <v>28</v>
      </c>
      <c r="E130" s="102">
        <f>'[19]E2 - Environmental Reporting '!$AH$23+'[20]E2 - Environmental Reporting  '!$AH$23</f>
        <v>31753</v>
      </c>
      <c r="F130" s="66">
        <f>E130/SUM('[19]E2 - Environmental Reporting '!$AH$22,'[20]E2 - Environmental Reporting  '!$AH$22)</f>
        <v>1.2311038565773506E-2</v>
      </c>
      <c r="G130" s="66">
        <f>SUM('[19]E2 - Environmental Reporting '!$AG$23,'[20]E2 - Environmental Reporting  '!$AG$23)/SUM('[19]E2 - Environmental Reporting '!$AG$22,'[20]E2 - Environmental Reporting  '!$AG$22)</f>
        <v>1.5817618043508425E-2</v>
      </c>
      <c r="H130" s="41"/>
    </row>
    <row r="131" spans="2:13">
      <c r="B131" s="387"/>
      <c r="D131" s="29" t="s">
        <v>30</v>
      </c>
      <c r="E131" s="102">
        <f>'[25]E2 - Environmental Reporting '!$AH$23+'[26]E2 - Environmental Reporting '!$AH$23+'[27]E2 - Environmental Reporting '!$AH$23</f>
        <v>241771</v>
      </c>
      <c r="F131" s="66">
        <f>E131/SUM('[25]E2 - Environmental Reporting '!$AH$22,'[26]E2 - Environmental Reporting '!$AH$22,'[27]E2 - Environmental Reporting '!$AH$22)</f>
        <v>3.3871813575630308E-2</v>
      </c>
      <c r="G131" s="66">
        <f>SUM('[25]E2 - Environmental Reporting '!$AG$23,'[26]E2 - Environmental Reporting '!$AG$23,'[27]E2 - Environmental Reporting '!$AG$23)/SUM('[25]E2 - Environmental Reporting '!$AG$22,'[26]E2 - Environmental Reporting '!$AG$22,'[27]E2 - Environmental Reporting '!$AG$22)</f>
        <v>3.9640169402040307E-2</v>
      </c>
      <c r="H131" s="41"/>
    </row>
    <row r="132" spans="2:13">
      <c r="B132" s="387"/>
      <c r="D132" s="29" t="s">
        <v>31</v>
      </c>
      <c r="E132" s="102">
        <f>'[29]E2 - Environmental Reporting '!$AH$23+'[28]E2 - Environmental Reporting '!$AH$23</f>
        <v>13600</v>
      </c>
      <c r="F132" s="66">
        <f>E132/SUM('[28]E2 - Environmental Reporting '!$AH$22,'[29]E2 - Environmental Reporting '!$AH$22)</f>
        <v>1.7296197380134808E-2</v>
      </c>
      <c r="G132" s="66">
        <f>SUM('[28]E2 - Environmental Reporting '!$AG$23,'[29]E2 - Environmental Reporting '!$AG$23)/SUM('[34]CV12 - Environmental Reporting'!$K$74,'[35]CV12 - Environmental Reporting'!$K$74)</f>
        <v>4.7026170744799232E-3</v>
      </c>
      <c r="H132" s="41"/>
    </row>
    <row r="133" spans="2:13">
      <c r="B133" s="387"/>
      <c r="D133" s="29" t="s">
        <v>63</v>
      </c>
      <c r="E133" s="102">
        <f>'[30]E2 - Environmental Reporting '!$AH$23+'[31]E2 - Environmental Reporting '!$AH$23</f>
        <v>15261</v>
      </c>
      <c r="F133" s="66">
        <f>E133/SUM('[31]E2 - Environmental Reporting '!$AH$22,'[30]E2 - Environmental Reporting '!$AH$22)</f>
        <v>2.472702080333954E-2</v>
      </c>
      <c r="G133" s="66">
        <f>SUM('[30]E2 - Environmental Reporting '!$AG$23,'[31]E2 - Environmental Reporting '!$AG$23)/SUM('[31]E2 - Environmental Reporting '!$AG$22,'[30]E2 - Environmental Reporting '!$AG$22)</f>
        <v>3.7043483333237447E-2</v>
      </c>
      <c r="H133" s="41"/>
    </row>
    <row r="134" spans="2:13">
      <c r="B134" s="387"/>
      <c r="D134" s="29" t="s">
        <v>29</v>
      </c>
      <c r="E134" s="102">
        <f>'[23]E2 - Environmental Reporting '!$AH$23+'[24]E2 - Environmental Reporting '!$AH$23+'[21]E2 - Environmental Reporting '!$AH$23+'[22]E2 - Environmental Reporting '!$AH$23</f>
        <v>17291</v>
      </c>
      <c r="F134" s="66">
        <f>E134/SUM('[21]E2 - Environmental Reporting '!$AH$22,'[22]E2 - Environmental Reporting '!$AH$22,'[23]E2 - Environmental Reporting '!$AH$22,'[24]E2 - Environmental Reporting '!$AH$22)</f>
        <v>8.5405030554364641E-3</v>
      </c>
      <c r="G134" s="66">
        <f>SUM('[21]E2 - Environmental Reporting '!$AG$23,'[22]E2 - Environmental Reporting '!$AG$23,'[23]E2 - Environmental Reporting '!$AG$23,'[24]E2 - Environmental Reporting '!$AG$23)/
SUM('[21]E2 - Environmental Reporting '!$AG$22,'[22]E2 - Environmental Reporting '!$AG$22,'[23]E2 - Environmental Reporting '!$AG$22,'[24]E2 - Environmental Reporting '!$AG$22)</f>
        <v>1.4689678695214472E-2</v>
      </c>
      <c r="H134" s="41"/>
    </row>
    <row r="135" spans="2:13">
      <c r="B135" s="387"/>
      <c r="D135" s="28" t="s">
        <v>49</v>
      </c>
      <c r="E135" s="102">
        <f>SUM(E129:E134)</f>
        <v>350896</v>
      </c>
      <c r="F135" s="79"/>
      <c r="G135" s="79"/>
      <c r="H135" s="12"/>
    </row>
    <row r="136" spans="2:13">
      <c r="D136" s="42"/>
    </row>
    <row r="137" spans="2:13">
      <c r="D137" s="12"/>
    </row>
    <row r="138" spans="2:13">
      <c r="B138" s="415" t="s">
        <v>367</v>
      </c>
      <c r="D138" s="18"/>
      <c r="E138" s="78"/>
      <c r="F138" s="78"/>
      <c r="G138" s="12"/>
      <c r="H138" s="12"/>
    </row>
    <row r="139" spans="2:13">
      <c r="B139" s="415"/>
      <c r="D139" s="70" t="s">
        <v>417</v>
      </c>
      <c r="E139" s="99"/>
      <c r="F139" s="99"/>
      <c r="G139" s="12"/>
      <c r="H139" s="12"/>
    </row>
    <row r="140" spans="2:13" ht="45">
      <c r="B140" s="415"/>
      <c r="D140" s="12"/>
      <c r="E140" s="318" t="s">
        <v>428</v>
      </c>
      <c r="F140" s="313" t="s">
        <v>79</v>
      </c>
      <c r="G140" s="313" t="s">
        <v>277</v>
      </c>
      <c r="H140" s="166"/>
      <c r="I140" s="166"/>
      <c r="J140" s="166"/>
      <c r="K140" s="318" t="s">
        <v>441</v>
      </c>
      <c r="L140" s="313" t="s">
        <v>64</v>
      </c>
      <c r="M140" s="313" t="s">
        <v>65</v>
      </c>
    </row>
    <row r="141" spans="2:13">
      <c r="B141" s="415"/>
      <c r="D141" s="29" t="s">
        <v>27</v>
      </c>
      <c r="E141" s="102">
        <f>SUM('[36]E1 - Visual Amenity'!AI$30,'[36]E1 - Visual Amenity'!AI$18)</f>
        <v>3.79</v>
      </c>
      <c r="F141" s="102">
        <f>SUM('[36]E1 - Visual Amenity'!AI$35,'[36]E1 - Visual Amenity'!AI$23)</f>
        <v>3.41</v>
      </c>
      <c r="G141" s="51">
        <f>'[36]E1 - Visual Amenity'!R$46</f>
        <v>0.86183410414933337</v>
      </c>
      <c r="H141" s="12"/>
      <c r="I141" s="12"/>
      <c r="J141" s="29" t="s">
        <v>27</v>
      </c>
      <c r="K141" s="102">
        <f>E141</f>
        <v>3.79</v>
      </c>
      <c r="L141" s="102">
        <f>F141</f>
        <v>3.41</v>
      </c>
      <c r="M141" s="102">
        <f>G141</f>
        <v>0.86183410414933337</v>
      </c>
    </row>
    <row r="142" spans="2:13">
      <c r="B142" s="415"/>
      <c r="D142" s="29" t="s">
        <v>75</v>
      </c>
      <c r="E142" s="102">
        <f>SUM('[19]E1 - Visual Amenity'!AI$30,'[19]E1 - Visual Amenity'!AI$18)</f>
        <v>9.1120000000000001</v>
      </c>
      <c r="F142" s="102">
        <f>SUM('[19]E1 - Visual Amenity'!AI$35,'[19]E1 - Visual Amenity'!AI$23)</f>
        <v>9.0670000000000002</v>
      </c>
      <c r="G142" s="51">
        <f>'[19]E1 - Visual Amenity'!R$46</f>
        <v>0.82040183697558444</v>
      </c>
      <c r="H142" s="12"/>
      <c r="I142" s="12"/>
      <c r="J142" s="29" t="s">
        <v>28</v>
      </c>
      <c r="K142" s="102">
        <f>SUM(E142:E143)</f>
        <v>16.863</v>
      </c>
      <c r="L142" s="102">
        <f>SUM(F142:F143)</f>
        <v>16.911999999999999</v>
      </c>
      <c r="M142" s="102">
        <f>SUM(G142:G143)</f>
        <v>1.2167719115319793</v>
      </c>
    </row>
    <row r="143" spans="2:13">
      <c r="B143" s="415"/>
      <c r="D143" s="29" t="s">
        <v>76</v>
      </c>
      <c r="E143" s="102">
        <f>SUM('[20]E1 - Visual Amenity'!AI$30,'[20]E1 - Visual Amenity'!AI$18)</f>
        <v>7.7510000000000003</v>
      </c>
      <c r="F143" s="102">
        <f>SUM('[20]E1 - Visual Amenity'!AI$35,'[20]E1 - Visual Amenity'!AI$23)</f>
        <v>7.8449999999999998</v>
      </c>
      <c r="G143" s="51">
        <f>'[20]E1 - Visual Amenity'!R$46</f>
        <v>0.39637007455639495</v>
      </c>
      <c r="H143" s="12"/>
      <c r="I143" s="12"/>
      <c r="J143" s="29" t="s">
        <v>29</v>
      </c>
      <c r="K143" s="102">
        <f>SUM(E144:E147)</f>
        <v>8.8164899999999982</v>
      </c>
      <c r="L143" s="102">
        <f>SUM(F144:F147)</f>
        <v>5.0293909999999995</v>
      </c>
      <c r="M143" s="102">
        <f>SUM(G144:G147)</f>
        <v>0.76190000000000002</v>
      </c>
    </row>
    <row r="144" spans="2:13">
      <c r="B144" s="415"/>
      <c r="D144" s="29" t="s">
        <v>35</v>
      </c>
      <c r="E144" s="102">
        <f>SUM('[21]E1 - Visual Amenity'!AI$30,'[21]E1 - Visual Amenity'!AI$18)</f>
        <v>4.6558569999999992</v>
      </c>
      <c r="F144" s="102">
        <f>SUM('[21]E1 - Visual Amenity'!AI$35,'[21]E1 - Visual Amenity'!AI$23)</f>
        <v>5.0293909999999995</v>
      </c>
      <c r="G144" s="51">
        <f>'[21]E1 - Visual Amenity'!R$46</f>
        <v>0.69219999999999993</v>
      </c>
      <c r="H144" s="12"/>
      <c r="I144" s="12"/>
      <c r="J144" s="29" t="s">
        <v>30</v>
      </c>
      <c r="K144" s="102">
        <f>SUM(E148:E150)</f>
        <v>0</v>
      </c>
      <c r="L144" s="102">
        <f>SUM(F148:F150)</f>
        <v>8.0181249999999995</v>
      </c>
      <c r="M144" s="102">
        <f>SUM(G148:G150)</f>
        <v>0.81647078476290336</v>
      </c>
    </row>
    <row r="145" spans="2:13">
      <c r="B145" s="415"/>
      <c r="D145" s="29" t="s">
        <v>36</v>
      </c>
      <c r="E145" s="102">
        <f>SUM('[22]E1 - Visual Amenity'!AI$30,'[22]E1 - Visual Amenity'!AI$18)</f>
        <v>4.1606329999999989</v>
      </c>
      <c r="F145" s="102">
        <f>SUM('[22]E1 - Visual Amenity'!AI$35,'[22]E1 - Visual Amenity'!AI$23)</f>
        <v>0</v>
      </c>
      <c r="G145" s="51">
        <f>'[22]E1 - Visual Amenity'!R$46</f>
        <v>1.67E-2</v>
      </c>
      <c r="H145" s="12"/>
      <c r="I145" s="12"/>
      <c r="J145" s="29" t="s">
        <v>31</v>
      </c>
      <c r="K145" s="102">
        <f>SUM(E151:E152)</f>
        <v>1.6</v>
      </c>
      <c r="L145" s="102">
        <f>SUM(F151:F152)</f>
        <v>0</v>
      </c>
      <c r="M145" s="102">
        <f>SUM(G151:G152)</f>
        <v>9.3181970072869547E-2</v>
      </c>
    </row>
    <row r="146" spans="2:13">
      <c r="B146" s="415"/>
      <c r="D146" s="29" t="s">
        <v>37</v>
      </c>
      <c r="E146" s="102">
        <f>SUM('[23]E1 - Visual Amenity'!AI$30,'[23]E1 - Visual Amenity'!AI$18)</f>
        <v>0</v>
      </c>
      <c r="F146" s="102">
        <f>SUM('[23]E1 - Visual Amenity'!AI$35,'[23]E1 - Visual Amenity'!AI$23)</f>
        <v>0</v>
      </c>
      <c r="G146" s="51">
        <f>'[23]E1 - Visual Amenity'!R$46</f>
        <v>0</v>
      </c>
      <c r="H146" s="12"/>
      <c r="I146" s="12"/>
      <c r="J146" s="29" t="s">
        <v>284</v>
      </c>
      <c r="K146" s="102">
        <f>SUM(E153:E154)</f>
        <v>1.2000000000000002</v>
      </c>
      <c r="L146" s="102">
        <f>SUM(F153:F154)</f>
        <v>0.8</v>
      </c>
      <c r="M146" s="102">
        <f>SUM(G153:G154)</f>
        <v>0.24977290000000002</v>
      </c>
    </row>
    <row r="147" spans="2:13">
      <c r="B147" s="415"/>
      <c r="D147" s="29" t="s">
        <v>38</v>
      </c>
      <c r="E147" s="102">
        <f>SUM('[24]E1 - Visual Amenity'!AI$30,'[24]E1 - Visual Amenity'!AI$18)</f>
        <v>0</v>
      </c>
      <c r="F147" s="102">
        <f>SUM('[24]E1 - Visual Amenity'!AI$35,'[24]E1 - Visual Amenity'!AI$23)</f>
        <v>0</v>
      </c>
      <c r="G147" s="51">
        <f>'[24]E1 - Visual Amenity'!R$46</f>
        <v>5.3000000000000005E-2</v>
      </c>
      <c r="H147" s="12"/>
      <c r="I147" s="12"/>
      <c r="J147" s="12"/>
    </row>
    <row r="148" spans="2:13">
      <c r="B148" s="415"/>
      <c r="D148" s="29" t="s">
        <v>60</v>
      </c>
      <c r="E148" s="103" t="s">
        <v>229</v>
      </c>
      <c r="F148" s="103" t="s">
        <v>229</v>
      </c>
      <c r="G148" s="103" t="s">
        <v>70</v>
      </c>
      <c r="H148" s="12"/>
      <c r="I148" s="12"/>
    </row>
    <row r="149" spans="2:13">
      <c r="B149" s="415"/>
      <c r="D149" s="29" t="s">
        <v>40</v>
      </c>
      <c r="E149" s="102">
        <f>SUM('[27]E1 - Visual Amenity'!AI$30,'[27]E1 - Visual Amenity'!A$18)</f>
        <v>0</v>
      </c>
      <c r="F149" s="102">
        <f>SUM('[27]E1 - Visual Amenity'!AI$35,'[27]E1 - Visual Amenity'!AI$23)</f>
        <v>7.8831249999999997</v>
      </c>
      <c r="G149" s="51">
        <f>'[27]E1 - Visual Amenity'!R$46</f>
        <v>0.338467366930568</v>
      </c>
      <c r="H149" s="12"/>
      <c r="I149" s="12"/>
    </row>
    <row r="150" spans="2:13">
      <c r="B150" s="415"/>
      <c r="D150" s="29" t="s">
        <v>41</v>
      </c>
      <c r="E150" s="102">
        <f>SUM('[25]E1 - Visual Amenity'!AI$30,'[25]E1 - Visual Amenity'!AI$18)</f>
        <v>0</v>
      </c>
      <c r="F150" s="102">
        <f>SUM('[25]E1 - Visual Amenity'!AI$35,'[25]E1 - Visual Amenity'!AI$23)</f>
        <v>0.13500000000000001</v>
      </c>
      <c r="G150" s="51">
        <f>'[25]E1 - Visual Amenity'!R$46</f>
        <v>0.47800341783233541</v>
      </c>
      <c r="H150" s="12"/>
      <c r="I150" s="12"/>
    </row>
    <row r="151" spans="2:13">
      <c r="B151" s="415"/>
      <c r="D151" s="29" t="s">
        <v>42</v>
      </c>
      <c r="E151" s="102">
        <f>SUM('[28]E1 - Visual Amenity'!AI$30,'[28]E1 - Visual Amenity'!AI$18)</f>
        <v>0</v>
      </c>
      <c r="F151" s="102">
        <f>SUM('[28]E1 - Visual Amenity'!AI$35,'[28]E1 - Visual Amenity'!AI$23)</f>
        <v>0</v>
      </c>
      <c r="G151" s="51">
        <f>'[28]E1 - Visual Amenity'!R$46</f>
        <v>0</v>
      </c>
      <c r="H151" s="12"/>
      <c r="I151" s="12"/>
    </row>
    <row r="152" spans="2:13">
      <c r="B152" s="415"/>
      <c r="D152" s="29" t="s">
        <v>43</v>
      </c>
      <c r="E152" s="102">
        <f>SUM('[29]E1 - Visual Amenity'!AI$30,'[29]E1 - Visual Amenity'!AI$18)</f>
        <v>1.6</v>
      </c>
      <c r="F152" s="102">
        <f>SUM('[29]E1 - Visual Amenity'!AI$35,'[29]E1 - Visual Amenity'!AI$23)</f>
        <v>0</v>
      </c>
      <c r="G152" s="51">
        <f>'[29]E1 - Visual Amenity'!R$46</f>
        <v>9.3181970072869547E-2</v>
      </c>
      <c r="H152" s="12"/>
      <c r="I152" s="12"/>
    </row>
    <row r="153" spans="2:13">
      <c r="B153" s="415"/>
      <c r="D153" s="29" t="s">
        <v>44</v>
      </c>
      <c r="E153" s="102">
        <f>SUM('[30]E1 - Visual Amenity'!AI$30,'[30]E1 - Visual Amenity'!AI$18)</f>
        <v>0</v>
      </c>
      <c r="F153" s="102">
        <f>SUM('[30]E1 - Visual Amenity'!AI$35,'[30]E1 - Visual Amenity'!AI$23)</f>
        <v>0</v>
      </c>
      <c r="G153" s="51">
        <f>'[30]E1 - Visual Amenity'!R$46</f>
        <v>0</v>
      </c>
      <c r="H153" s="12"/>
      <c r="I153" s="12"/>
    </row>
    <row r="154" spans="2:13">
      <c r="B154" s="415"/>
      <c r="D154" s="29" t="s">
        <v>45</v>
      </c>
      <c r="E154" s="102">
        <f>SUM('[31]E1 - Visual Amenity'!AI$30,'[31]E1 - Visual Amenity'!AI$18)</f>
        <v>1.2000000000000002</v>
      </c>
      <c r="F154" s="102">
        <f>SUM('[31]E1 - Visual Amenity'!AI$35,'[31]E1 - Visual Amenity'!AI$23)</f>
        <v>0.8</v>
      </c>
      <c r="G154" s="51">
        <f>'[31]E1 - Visual Amenity'!R$46</f>
        <v>0.24977290000000002</v>
      </c>
      <c r="H154" s="12"/>
      <c r="I154" s="12"/>
    </row>
    <row r="155" spans="2:13">
      <c r="B155" s="415"/>
      <c r="D155" s="28" t="s">
        <v>49</v>
      </c>
      <c r="E155" s="102">
        <f>SUM(E141:E154)</f>
        <v>32.269490000000005</v>
      </c>
      <c r="F155" s="102">
        <f>SUM(F141:F154)</f>
        <v>34.169515999999994</v>
      </c>
      <c r="G155" s="102">
        <f>SUM(G141:G154)</f>
        <v>3.999931670517086</v>
      </c>
      <c r="H155" s="12"/>
      <c r="I155" s="12"/>
    </row>
    <row r="156" spans="2:13">
      <c r="B156" s="415"/>
      <c r="D156" s="80" t="s">
        <v>61</v>
      </c>
      <c r="G156" s="12"/>
      <c r="H156" s="12"/>
    </row>
    <row r="157" spans="2:13">
      <c r="B157" s="415"/>
    </row>
    <row r="158" spans="2:13">
      <c r="B158" s="415"/>
      <c r="D158" s="42"/>
    </row>
    <row r="159" spans="2:13">
      <c r="B159" s="415"/>
      <c r="D159" s="30" t="s">
        <v>73</v>
      </c>
      <c r="E159" s="81"/>
      <c r="F159" s="81"/>
      <c r="G159" s="81"/>
      <c r="H159" s="81"/>
      <c r="I159" s="81"/>
      <c r="J159" s="81"/>
      <c r="K159" s="82"/>
    </row>
    <row r="160" spans="2:13">
      <c r="B160" s="415"/>
      <c r="I160" s="12"/>
    </row>
    <row r="161" spans="2:14" ht="11.25" customHeight="1">
      <c r="B161" s="415"/>
      <c r="D161" s="425" t="s">
        <v>26</v>
      </c>
      <c r="E161" s="426" t="s">
        <v>74</v>
      </c>
      <c r="F161" s="421" t="s">
        <v>426</v>
      </c>
      <c r="G161" s="422"/>
      <c r="H161" s="423"/>
      <c r="I161" s="321"/>
      <c r="J161" s="167"/>
      <c r="K161" s="167"/>
      <c r="L161" s="421" t="s">
        <v>426</v>
      </c>
      <c r="M161" s="422"/>
      <c r="N161" s="423"/>
    </row>
    <row r="162" spans="2:14" ht="56.25">
      <c r="B162" s="415"/>
      <c r="D162" s="425"/>
      <c r="E162" s="426"/>
      <c r="F162" s="316" t="s">
        <v>429</v>
      </c>
      <c r="G162" s="316" t="s">
        <v>427</v>
      </c>
      <c r="H162" s="316" t="s">
        <v>80</v>
      </c>
      <c r="J162" s="167"/>
      <c r="K162" s="166"/>
      <c r="L162" s="316" t="s">
        <v>461</v>
      </c>
      <c r="M162" s="311" t="s">
        <v>395</v>
      </c>
      <c r="N162" s="311" t="s">
        <v>80</v>
      </c>
    </row>
    <row r="163" spans="2:14">
      <c r="B163" s="415"/>
      <c r="D163" s="312" t="str">
        <f>'[37]Annex - AONB table'!D7</f>
        <v>ENWL</v>
      </c>
      <c r="E163" s="83" t="str">
        <f>'[18]E1 - Visual Amenity'!D54</f>
        <v>Arnside &amp; Silverdale</v>
      </c>
      <c r="F163" s="104">
        <f>'[18]E1 - Visual Amenity'!O54</f>
        <v>0</v>
      </c>
      <c r="G163" s="104">
        <f>'[18]E1 - Visual Amenity'!$T$54</f>
        <v>0</v>
      </c>
      <c r="H163" s="104">
        <f>'[18]E1 - Visual Amenity'!Y54</f>
        <v>8.529820621349337E-3</v>
      </c>
      <c r="K163" s="29" t="s">
        <v>27</v>
      </c>
      <c r="L163" s="102">
        <f>SUM(F163:F169)</f>
        <v>3.79</v>
      </c>
      <c r="M163" s="102">
        <f>SUM(G163:G169)</f>
        <v>3.41</v>
      </c>
      <c r="N163" s="102">
        <f>SUM(H163:H169)</f>
        <v>0.86183410414933315</v>
      </c>
    </row>
    <row r="164" spans="2:14">
      <c r="B164" s="415"/>
      <c r="D164" s="312"/>
      <c r="E164" s="83" t="str">
        <f>'[18]E1 - Visual Amenity'!D55</f>
        <v>Forest of Bowland</v>
      </c>
      <c r="F164" s="104">
        <f>'[18]E1 - Visual Amenity'!O55</f>
        <v>1.22</v>
      </c>
      <c r="G164" s="104">
        <f>'[18]E1 - Visual Amenity'!T55</f>
        <v>1.355</v>
      </c>
      <c r="H164" s="104">
        <f>'[18]E1 - Visual Amenity'!Y55</f>
        <v>0.13165630877312207</v>
      </c>
      <c r="K164" s="29" t="s">
        <v>28</v>
      </c>
      <c r="L164" s="102">
        <f>SUM(F170:F180)</f>
        <v>16.863</v>
      </c>
      <c r="M164" s="102">
        <f>SUM(G170:G180)</f>
        <v>16.911999999999999</v>
      </c>
      <c r="N164" s="102">
        <f>SUM(H170:H180)</f>
        <v>1.2167719115319793</v>
      </c>
    </row>
    <row r="165" spans="2:14">
      <c r="B165" s="415"/>
      <c r="D165" s="312"/>
      <c r="E165" s="83" t="str">
        <f>'[18]E1 - Visual Amenity'!D56</f>
        <v>North Pennines</v>
      </c>
      <c r="F165" s="104">
        <f>'[18]E1 - Visual Amenity'!O56</f>
        <v>0</v>
      </c>
      <c r="G165" s="104">
        <f>'[18]E1 - Visual Amenity'!T56</f>
        <v>0</v>
      </c>
      <c r="H165" s="104">
        <f>'[18]E1 - Visual Amenity'!Y56</f>
        <v>2.8660719596830192E-3</v>
      </c>
      <c r="K165" s="29" t="s">
        <v>29</v>
      </c>
      <c r="L165" s="102">
        <f>SUM(F181:F205)</f>
        <v>8.8164899999999999</v>
      </c>
      <c r="M165" s="102">
        <f>SUM(G181:G205)</f>
        <v>5.0293910000000004</v>
      </c>
      <c r="N165" s="102">
        <f>SUM(H181:H205)</f>
        <v>0.76169999999999993</v>
      </c>
    </row>
    <row r="166" spans="2:14">
      <c r="B166" s="415"/>
      <c r="D166" s="312"/>
      <c r="E166" s="83" t="str">
        <f>'[18]E1 - Visual Amenity'!D57</f>
        <v>Solway Coast</v>
      </c>
      <c r="F166" s="104">
        <f>'[18]E1 - Visual Amenity'!O57</f>
        <v>0.92999999999999994</v>
      </c>
      <c r="G166" s="104">
        <f>'[18]E1 - Visual Amenity'!T57</f>
        <v>1.1850000000000001</v>
      </c>
      <c r="H166" s="104">
        <f>'[18]E1 - Visual Amenity'!Y57</f>
        <v>8.6235428228057451E-2</v>
      </c>
      <c r="K166" s="29" t="s">
        <v>30</v>
      </c>
      <c r="L166" s="102">
        <f>SUM(F207:F214)</f>
        <v>5.3496379999999997</v>
      </c>
      <c r="M166" s="102">
        <f>SUM(G207:G214)</f>
        <v>8.0181249999999995</v>
      </c>
      <c r="N166" s="102">
        <f>SUM(H207:H214)</f>
        <v>0.81666500000000009</v>
      </c>
    </row>
    <row r="167" spans="2:14">
      <c r="B167" s="415"/>
      <c r="D167" s="312"/>
      <c r="E167" s="83" t="str">
        <f>'[18]E1 - Visual Amenity'!D58</f>
        <v>The Lake District</v>
      </c>
      <c r="F167" s="104">
        <f>'[18]E1 - Visual Amenity'!O58</f>
        <v>0.8</v>
      </c>
      <c r="G167" s="104">
        <f>'[18]E1 - Visual Amenity'!T58</f>
        <v>0.87000000000000011</v>
      </c>
      <c r="H167" s="104">
        <f>'[18]E1 - Visual Amenity'!Y58</f>
        <v>0.5567990548347922</v>
      </c>
      <c r="K167" s="29" t="s">
        <v>31</v>
      </c>
      <c r="L167" s="102">
        <f>SUM(F215:F226)</f>
        <v>1.6</v>
      </c>
      <c r="M167" s="102">
        <f>SUM(G215:G226)</f>
        <v>9.3181970072869547E-2</v>
      </c>
      <c r="N167" s="102">
        <f>SUM(H215:H226)</f>
        <v>0</v>
      </c>
    </row>
    <row r="168" spans="2:14">
      <c r="B168" s="415"/>
      <c r="D168" s="312"/>
      <c r="E168" s="83" t="str">
        <f>'[18]E1 - Visual Amenity'!D59</f>
        <v>The Peak District</v>
      </c>
      <c r="F168" s="104">
        <f>'[18]E1 - Visual Amenity'!O59</f>
        <v>0.84</v>
      </c>
      <c r="G168" s="104">
        <f>'[18]E1 - Visual Amenity'!T59</f>
        <v>0</v>
      </c>
      <c r="H168" s="319">
        <f>'[18]E1 - Visual Amenity'!Y59</f>
        <v>4.6523955375221492E-2</v>
      </c>
      <c r="K168" s="29" t="s">
        <v>284</v>
      </c>
      <c r="L168" s="102">
        <f>SUM(F228:F229)</f>
        <v>1.2000000000000002</v>
      </c>
      <c r="M168" s="102">
        <f>SUM(G228:G229)</f>
        <v>0.8</v>
      </c>
      <c r="N168" s="102">
        <f>SUM(H228:H229)</f>
        <v>0</v>
      </c>
    </row>
    <row r="169" spans="2:14">
      <c r="B169" s="415"/>
      <c r="D169" s="312"/>
      <c r="E169" s="83" t="str">
        <f>'[18]E1 - Visual Amenity'!D60</f>
        <v>The Yorkshire Dales</v>
      </c>
      <c r="F169" s="104">
        <f>'[18]E1 - Visual Amenity'!O60</f>
        <v>0</v>
      </c>
      <c r="G169" s="104">
        <f>'[18]E1 - Visual Amenity'!T60</f>
        <v>0</v>
      </c>
      <c r="H169" s="319">
        <f>'[18]E1 - Visual Amenity'!Y60</f>
        <v>2.9223464357107674E-2</v>
      </c>
      <c r="K169" s="28" t="s">
        <v>49</v>
      </c>
      <c r="L169" s="102">
        <f>SUM(L163:L168)</f>
        <v>37.619128000000003</v>
      </c>
      <c r="M169" s="102">
        <f>SUM(M163:M168)</f>
        <v>34.262697970072864</v>
      </c>
      <c r="N169" s="102">
        <f>SUM(N163:N168)</f>
        <v>3.6569710156813122</v>
      </c>
    </row>
    <row r="170" spans="2:14">
      <c r="B170" s="415"/>
      <c r="D170" s="312" t="str">
        <f>'[37]Annex - AONB table'!D14</f>
        <v>NPGN</v>
      </c>
      <c r="E170" s="83" t="str">
        <f>'[19]E1 - Visual Amenity'!D54</f>
        <v>Howardian Hills</v>
      </c>
      <c r="F170" s="105">
        <f>'[19]E1 - Visual Amenity'!O54</f>
        <v>1.5050000000000001</v>
      </c>
      <c r="G170" s="105">
        <f>'[19]E1 - Visual Amenity'!T54</f>
        <v>1.5050000000000001</v>
      </c>
      <c r="H170" s="320">
        <f>'[19]E1 - Visual Amenity'!Y54</f>
        <v>0.11726096011763711</v>
      </c>
    </row>
    <row r="171" spans="2:14">
      <c r="B171" s="415"/>
      <c r="D171" s="312"/>
      <c r="E171" s="83" t="str">
        <f>'[19]E1 - Visual Amenity'!D55</f>
        <v>Nidderdale</v>
      </c>
      <c r="F171" s="105">
        <f>'[19]E1 - Visual Amenity'!O55</f>
        <v>1.1480000000000001</v>
      </c>
      <c r="G171" s="105">
        <f>'[19]E1 - Visual Amenity'!T55</f>
        <v>1.1480000000000001</v>
      </c>
      <c r="H171" s="320">
        <f>'[19]E1 - Visual Amenity'!Y55</f>
        <v>8.2279084062807858E-2</v>
      </c>
    </row>
    <row r="172" spans="2:14">
      <c r="B172" s="415"/>
      <c r="D172" s="312"/>
      <c r="E172" s="83" t="str">
        <f>'[19]E1 - Visual Amenity'!D56</f>
        <v>North Pennines</v>
      </c>
      <c r="F172" s="105">
        <f>'[19]E1 - Visual Amenity'!O56</f>
        <v>1.17</v>
      </c>
      <c r="G172" s="105">
        <f>'[19]E1 - Visual Amenity'!T56</f>
        <v>1.17</v>
      </c>
      <c r="H172" s="320">
        <f>'[19]E1 - Visual Amenity'!Y56</f>
        <v>0.14177829527522956</v>
      </c>
    </row>
    <row r="173" spans="2:14" ht="22.5">
      <c r="B173" s="415"/>
      <c r="D173" s="312"/>
      <c r="E173" s="83" t="str">
        <f>'[19]E1 - Visual Amenity'!D57</f>
        <v>Northumberland Coast</v>
      </c>
      <c r="F173" s="105">
        <f>'[19]E1 - Visual Amenity'!O57</f>
        <v>0</v>
      </c>
      <c r="G173" s="105"/>
      <c r="H173" s="320">
        <f>'[19]E1 - Visual Amenity'!Y57</f>
        <v>0</v>
      </c>
    </row>
    <row r="174" spans="2:14">
      <c r="B174" s="415"/>
      <c r="D174" s="312"/>
      <c r="E174" s="83" t="s">
        <v>432</v>
      </c>
      <c r="F174" s="105">
        <f>'[19]E1 - Visual Amenity'!O58</f>
        <v>0.78</v>
      </c>
      <c r="G174" s="105">
        <f>'[19]E1 - Visual Amenity'!T58</f>
        <v>0.78</v>
      </c>
      <c r="H174" s="320">
        <f>'[19]E1 - Visual Amenity'!Y58</f>
        <v>7.145509018648348E-2</v>
      </c>
    </row>
    <row r="175" spans="2:14">
      <c r="B175" s="415"/>
      <c r="D175" s="312"/>
      <c r="E175" s="83" t="s">
        <v>81</v>
      </c>
      <c r="F175" s="105">
        <f>'[19]E1 - Visual Amenity'!O59</f>
        <v>4.3090000000000002</v>
      </c>
      <c r="G175" s="105">
        <f>'[19]E1 - Visual Amenity'!T59</f>
        <v>4.2640000000000002</v>
      </c>
      <c r="H175" s="320">
        <f>'[19]E1 - Visual Amenity'!Y59</f>
        <v>0.38743689406279047</v>
      </c>
    </row>
    <row r="176" spans="2:14">
      <c r="B176" s="415"/>
      <c r="D176" s="312"/>
      <c r="E176" s="83" t="s">
        <v>82</v>
      </c>
      <c r="F176" s="105">
        <f>'[19]E1 - Visual Amenity'!O60</f>
        <v>0.2</v>
      </c>
      <c r="G176" s="105">
        <f>'[19]E1 - Visual Amenity'!T60</f>
        <v>0.2</v>
      </c>
      <c r="H176" s="320">
        <f>'[19]E1 - Visual Amenity'!Y60</f>
        <v>2.0191513270635987E-2</v>
      </c>
    </row>
    <row r="177" spans="2:11">
      <c r="B177" s="415"/>
      <c r="D177" s="312" t="str">
        <f>'[37]Annex - AONB table'!D21</f>
        <v>NPGY</v>
      </c>
      <c r="E177" s="83" t="str">
        <f>'[20]E1 - Visual Amenity'!D54</f>
        <v>Peak District</v>
      </c>
      <c r="F177" s="104">
        <f>'[20]E1 - Visual Amenity'!O54</f>
        <v>0.48100000000000004</v>
      </c>
      <c r="G177" s="104">
        <f>'[20]E1 - Visual Amenity'!T54</f>
        <v>0.57500000000000007</v>
      </c>
      <c r="H177" s="319">
        <f>'[20]E1 - Visual Amenity'!Y54</f>
        <v>1.803117858820865E-2</v>
      </c>
      <c r="J177" s="12"/>
      <c r="K177" s="283"/>
    </row>
    <row r="178" spans="2:11">
      <c r="B178" s="415"/>
      <c r="D178" s="312"/>
      <c r="E178" s="83" t="str">
        <f>'[20]E1 - Visual Amenity'!D55</f>
        <v>Yorkshire Dales</v>
      </c>
      <c r="F178" s="104">
        <f>'[20]E1 - Visual Amenity'!O55</f>
        <v>0</v>
      </c>
      <c r="G178" s="104">
        <f>'[20]E1 - Visual Amenity'!T55</f>
        <v>0</v>
      </c>
      <c r="H178" s="319">
        <f>'[20]E1 - Visual Amenity'!Y55</f>
        <v>0</v>
      </c>
      <c r="J178" s="12"/>
    </row>
    <row r="179" spans="2:11">
      <c r="B179" s="415"/>
      <c r="D179" s="317"/>
      <c r="E179" s="83" t="str">
        <f>'[20]E1 - Visual Amenity'!D56</f>
        <v>Nidderdale</v>
      </c>
      <c r="F179" s="104">
        <f>'[20]E1 - Visual Amenity'!O56</f>
        <v>5</v>
      </c>
      <c r="G179" s="104">
        <f>'[20]E1 - Visual Amenity'!T56</f>
        <v>5</v>
      </c>
      <c r="H179" s="319">
        <f>'[20]E1 - Visual Amenity'!Y56</f>
        <v>0.10052517398982823</v>
      </c>
      <c r="J179" s="12"/>
    </row>
    <row r="180" spans="2:11">
      <c r="B180" s="415"/>
      <c r="D180" s="312"/>
      <c r="E180" s="83" t="str">
        <f>'[20]E1 - Visual Amenity'!D57</f>
        <v>Lincolnshire Wolds</v>
      </c>
      <c r="F180" s="104">
        <f>'[20]E1 - Visual Amenity'!O57</f>
        <v>2.27</v>
      </c>
      <c r="G180" s="104">
        <f>'[20]E1 - Visual Amenity'!T57</f>
        <v>2.27</v>
      </c>
      <c r="H180" s="319">
        <f>'[20]E1 - Visual Amenity'!Y57</f>
        <v>0.27781372197835807</v>
      </c>
      <c r="J180" s="12"/>
    </row>
    <row r="181" spans="2:11">
      <c r="B181" s="415"/>
      <c r="D181" s="312" t="str">
        <f>'[37]Annex - AONB table'!D24</f>
        <v>WMID</v>
      </c>
      <c r="E181" s="83" t="str">
        <f>'[21]E1 - Visual Amenity'!D54</f>
        <v>Cannock Chase</v>
      </c>
      <c r="F181" s="104">
        <f>'[21]E1 - Visual Amenity'!O54</f>
        <v>5.2671999999999997E-2</v>
      </c>
      <c r="G181" s="104">
        <f>'[21]E1 - Visual Amenity'!T54</f>
        <v>1.5997999999999998E-2</v>
      </c>
      <c r="H181" s="319">
        <f>'[21]E1 - Visual Amenity'!Y54</f>
        <v>-7.7299999999999994E-2</v>
      </c>
      <c r="J181" s="12"/>
    </row>
    <row r="182" spans="2:11">
      <c r="B182" s="415"/>
      <c r="D182" s="312"/>
      <c r="E182" s="83" t="str">
        <f>'[21]E1 - Visual Amenity'!D55</f>
        <v>Cotswolds (WMID)</v>
      </c>
      <c r="F182" s="104">
        <f>'[21]E1 - Visual Amenity'!O55</f>
        <v>0.75934999999999997</v>
      </c>
      <c r="G182" s="104">
        <f>'[21]E1 - Visual Amenity'!T55</f>
        <v>1.1001960000000002</v>
      </c>
      <c r="H182" s="319">
        <f>'[21]E1 - Visual Amenity'!Y55</f>
        <v>6.7199999999999996E-2</v>
      </c>
      <c r="J182" s="12"/>
    </row>
    <row r="183" spans="2:11">
      <c r="B183" s="415"/>
      <c r="D183" s="312"/>
      <c r="E183" s="83" t="str">
        <f>'[21]E1 - Visual Amenity'!D56</f>
        <v>Malvern Hills</v>
      </c>
      <c r="F183" s="104">
        <f>'[21]E1 - Visual Amenity'!O56</f>
        <v>1.826298</v>
      </c>
      <c r="G183" s="104">
        <f>'[21]E1 - Visual Amenity'!T56</f>
        <v>1.1178349999999999</v>
      </c>
      <c r="H183" s="319">
        <f>'[21]E1 - Visual Amenity'!Y56</f>
        <v>7.0900000000000005E-2</v>
      </c>
      <c r="J183" s="12"/>
    </row>
    <row r="184" spans="2:11" ht="22.5">
      <c r="B184" s="415"/>
      <c r="D184" s="317"/>
      <c r="E184" s="83" t="str">
        <f>'[21]E1 - Visual Amenity'!D57</f>
        <v>Peak District NP (WMID)</v>
      </c>
      <c r="F184" s="104">
        <f>'[21]E1 - Visual Amenity'!O57</f>
        <v>0.64147799999999999</v>
      </c>
      <c r="G184" s="104">
        <f>'[21]E1 - Visual Amenity'!T57</f>
        <v>0.82773499999999989</v>
      </c>
      <c r="H184" s="319">
        <f>'[21]E1 - Visual Amenity'!Y57</f>
        <v>0.27110000000000001</v>
      </c>
      <c r="J184" s="12"/>
    </row>
    <row r="185" spans="2:11">
      <c r="B185" s="415"/>
      <c r="D185" s="312"/>
      <c r="E185" s="83" t="str">
        <f>'[21]E1 - Visual Amenity'!D58</f>
        <v>Wye Valley (WMID)</v>
      </c>
      <c r="F185" s="104">
        <f>'[21]E1 - Visual Amenity'!O58</f>
        <v>0</v>
      </c>
      <c r="G185" s="104">
        <f>'[21]E1 - Visual Amenity'!T58</f>
        <v>0</v>
      </c>
      <c r="H185" s="319">
        <f>'[21]E1 - Visual Amenity'!Y58</f>
        <v>0.31590000000000001</v>
      </c>
    </row>
    <row r="186" spans="2:11">
      <c r="B186" s="415"/>
      <c r="D186" s="312"/>
      <c r="E186" s="83" t="str">
        <f>'[21]E1 - Visual Amenity'!D59</f>
        <v>Shropshire Hills</v>
      </c>
      <c r="F186" s="104">
        <f>'[21]E1 - Visual Amenity'!O59</f>
        <v>1.3760590000000001</v>
      </c>
      <c r="G186" s="104">
        <f>'[21]E1 - Visual Amenity'!T59</f>
        <v>1.9676269999999998</v>
      </c>
      <c r="H186" s="319">
        <f>'[21]E1 - Visual Amenity'!Y59</f>
        <v>4.41E-2</v>
      </c>
    </row>
    <row r="187" spans="2:11">
      <c r="B187" s="415"/>
      <c r="D187" s="312" t="str">
        <f>'[37]Annex - AONB table'!D29</f>
        <v>EMID</v>
      </c>
      <c r="E187" s="83" t="str">
        <f>'[22]E1 - Visual Amenity'!D54</f>
        <v>Lincolnshire Wolds</v>
      </c>
      <c r="F187" s="104">
        <f>'[22]E1 - Visual Amenity'!O54</f>
        <v>0</v>
      </c>
      <c r="G187" s="104">
        <f>'[22]E1 - Visual Amenity'!T54</f>
        <v>0</v>
      </c>
      <c r="H187" s="104">
        <f>'[22]E1 - Visual Amenity'!Y54</f>
        <v>-9.7999999999999997E-3</v>
      </c>
    </row>
    <row r="188" spans="2:11" ht="22.5">
      <c r="B188" s="415"/>
      <c r="D188" s="312"/>
      <c r="E188" s="83" t="str">
        <f>'[22]E1 - Visual Amenity'!D55</f>
        <v>Peak District NP (EMID)</v>
      </c>
      <c r="F188" s="104">
        <f>'[22]E1 - Visual Amenity'!O55</f>
        <v>4.1606329999999989</v>
      </c>
      <c r="G188" s="104">
        <f>'[22]E1 - Visual Amenity'!T55</f>
        <v>0</v>
      </c>
      <c r="H188" s="104">
        <f>'[22]E1 - Visual Amenity'!Y55</f>
        <v>2.6599999999999999E-2</v>
      </c>
    </row>
    <row r="189" spans="2:11">
      <c r="B189" s="415"/>
      <c r="D189" s="312" t="str">
        <f>'[37]Annex - AONB table'!D31</f>
        <v>SWales</v>
      </c>
      <c r="E189" s="83" t="str">
        <f>'[23]E1 - Visual Amenity'!D54</f>
        <v>Brecon Beacons NP</v>
      </c>
      <c r="F189" s="104">
        <f>'[23]E1 - Visual Amenity'!O54</f>
        <v>0</v>
      </c>
      <c r="G189" s="104">
        <f>'[23]E1 - Visual Amenity'!T54</f>
        <v>0</v>
      </c>
      <c r="H189" s="104">
        <f>'[23]E1 - Visual Amenity'!Y54</f>
        <v>0</v>
      </c>
    </row>
    <row r="190" spans="2:11">
      <c r="B190" s="415"/>
      <c r="D190" s="312"/>
      <c r="E190" s="83" t="str">
        <f>'[23]E1 - Visual Amenity'!D55</f>
        <v>Gower</v>
      </c>
      <c r="F190" s="104">
        <f>'[23]E1 - Visual Amenity'!O55</f>
        <v>0</v>
      </c>
      <c r="G190" s="104">
        <f>'[23]E1 - Visual Amenity'!T55</f>
        <v>0</v>
      </c>
      <c r="H190" s="104">
        <f>'[23]E1 - Visual Amenity'!Y55</f>
        <v>0</v>
      </c>
    </row>
    <row r="191" spans="2:11" ht="22.5">
      <c r="B191" s="415"/>
      <c r="D191" s="312"/>
      <c r="E191" s="83" t="str">
        <f>'[23]E1 - Visual Amenity'!D56</f>
        <v>Pembrokeshire Coast NP</v>
      </c>
      <c r="F191" s="104">
        <f>'[23]E1 - Visual Amenity'!O56</f>
        <v>0</v>
      </c>
      <c r="G191" s="104">
        <f>'[23]E1 - Visual Amenity'!T56</f>
        <v>0</v>
      </c>
      <c r="H191" s="104">
        <f>'[23]E1 - Visual Amenity'!Y56</f>
        <v>0</v>
      </c>
    </row>
    <row r="192" spans="2:11" ht="22.5">
      <c r="B192" s="415"/>
      <c r="D192" s="312"/>
      <c r="E192" s="83" t="str">
        <f>'[23]E1 - Visual Amenity'!D57</f>
        <v>Wye Valley (SWALES)</v>
      </c>
      <c r="F192" s="104">
        <f>'[23]E1 - Visual Amenity'!O57</f>
        <v>0</v>
      </c>
      <c r="G192" s="104">
        <f>'[23]E1 - Visual Amenity'!T57</f>
        <v>0</v>
      </c>
      <c r="H192" s="104">
        <f>'[23]E1 - Visual Amenity'!Y57</f>
        <v>0</v>
      </c>
    </row>
    <row r="193" spans="2:8">
      <c r="B193" s="415"/>
      <c r="D193" s="312" t="str">
        <f>'[37]Annex - AONB table'!D35</f>
        <v>SWest</v>
      </c>
      <c r="E193" s="83" t="str">
        <f>'[24]E1 - Visual Amenity'!D54</f>
        <v>Blackdown</v>
      </c>
      <c r="F193" s="104">
        <f>'[24]E1 - Visual Amenity'!O54</f>
        <v>0</v>
      </c>
      <c r="G193" s="104">
        <f>'[24]E1 - Visual Amenity'!T54</f>
        <v>0</v>
      </c>
      <c r="H193" s="104">
        <f>'[24]E1 - Visual Amenity'!Y54</f>
        <v>0</v>
      </c>
    </row>
    <row r="194" spans="2:8">
      <c r="B194" s="415"/>
      <c r="D194" s="312"/>
      <c r="E194" s="83" t="str">
        <f>'[24]E1 - Visual Amenity'!D55</f>
        <v>Cornwall</v>
      </c>
      <c r="F194" s="104">
        <f>'[24]E1 - Visual Amenity'!O55</f>
        <v>0</v>
      </c>
      <c r="G194" s="104">
        <f>'[24]E1 - Visual Amenity'!T55</f>
        <v>0</v>
      </c>
      <c r="H194" s="104">
        <f>'[24]E1 - Visual Amenity'!Y55</f>
        <v>0</v>
      </c>
    </row>
    <row r="195" spans="2:8">
      <c r="B195" s="415"/>
      <c r="D195" s="312"/>
      <c r="E195" s="83" t="str">
        <f>'[24]E1 - Visual Amenity'!D56</f>
        <v>Dartmoor NP</v>
      </c>
      <c r="F195" s="104">
        <f>'[24]E1 - Visual Amenity'!O56</f>
        <v>0</v>
      </c>
      <c r="G195" s="104">
        <f>'[24]E1 - Visual Amenity'!T56</f>
        <v>0</v>
      </c>
      <c r="H195" s="104">
        <f>'[24]E1 - Visual Amenity'!Y56</f>
        <v>0</v>
      </c>
    </row>
    <row r="196" spans="2:8">
      <c r="B196" s="415"/>
      <c r="D196" s="312"/>
      <c r="E196" s="83" t="str">
        <f>'[24]E1 - Visual Amenity'!D57</f>
        <v>Dorset</v>
      </c>
      <c r="F196" s="104">
        <f>'[24]E1 - Visual Amenity'!O57</f>
        <v>0</v>
      </c>
      <c r="G196" s="104">
        <f>'[24]E1 - Visual Amenity'!T57</f>
        <v>0</v>
      </c>
      <c r="H196" s="104">
        <f>'[24]E1 - Visual Amenity'!Y57</f>
        <v>0</v>
      </c>
    </row>
    <row r="197" spans="2:8">
      <c r="B197" s="415"/>
      <c r="D197" s="312"/>
      <c r="E197" s="83" t="str">
        <f>'[24]E1 - Visual Amenity'!D58</f>
        <v>East Devon</v>
      </c>
      <c r="F197" s="104">
        <f>'[24]E1 - Visual Amenity'!O58</f>
        <v>0</v>
      </c>
      <c r="G197" s="104">
        <f>'[24]E1 - Visual Amenity'!T58</f>
        <v>0</v>
      </c>
      <c r="H197" s="104">
        <f>'[24]E1 - Visual Amenity'!Y58</f>
        <v>0</v>
      </c>
    </row>
    <row r="198" spans="2:8">
      <c r="B198" s="415"/>
      <c r="D198" s="312"/>
      <c r="E198" s="83" t="str">
        <f>'[24]E1 - Visual Amenity'!D59</f>
        <v>Exmoor NP</v>
      </c>
      <c r="F198" s="104">
        <f>'[24]E1 - Visual Amenity'!O59</f>
        <v>0</v>
      </c>
      <c r="G198" s="104">
        <f>'[24]E1 - Visual Amenity'!T59</f>
        <v>0</v>
      </c>
      <c r="H198" s="104">
        <f>'[24]E1 - Visual Amenity'!Y59</f>
        <v>0</v>
      </c>
    </row>
    <row r="199" spans="2:8">
      <c r="B199" s="415"/>
      <c r="D199" s="312"/>
      <c r="E199" s="83" t="str">
        <f>'[24]E1 - Visual Amenity'!D60</f>
        <v>Mendip Hills</v>
      </c>
      <c r="F199" s="104">
        <f>'[24]E1 - Visual Amenity'!O60</f>
        <v>0</v>
      </c>
      <c r="G199" s="104">
        <f>'[24]E1 - Visual Amenity'!T60</f>
        <v>0</v>
      </c>
      <c r="H199" s="104">
        <f>'[24]E1 - Visual Amenity'!Y60</f>
        <v>2.3400000000000001E-2</v>
      </c>
    </row>
    <row r="200" spans="2:8">
      <c r="B200" s="415"/>
      <c r="D200" s="312"/>
      <c r="E200" s="83" t="str">
        <f>'[24]E1 - Visual Amenity'!D61</f>
        <v>North Devon</v>
      </c>
      <c r="F200" s="104">
        <f>'[24]E1 - Visual Amenity'!O61</f>
        <v>0</v>
      </c>
      <c r="G200" s="104">
        <f>'[24]E1 - Visual Amenity'!T61</f>
        <v>0</v>
      </c>
      <c r="H200" s="104">
        <f>'[24]E1 - Visual Amenity'!Y61</f>
        <v>2.9600000000000001E-2</v>
      </c>
    </row>
    <row r="201" spans="2:8">
      <c r="B201" s="415"/>
      <c r="D201" s="312"/>
      <c r="E201" s="83" t="str">
        <f>'[24]E1 - Visual Amenity'!D62</f>
        <v>Quantock Hills</v>
      </c>
      <c r="F201" s="104">
        <f>'[24]E1 - Visual Amenity'!O62</f>
        <v>0</v>
      </c>
      <c r="G201" s="104">
        <f>'[24]E1 - Visual Amenity'!T62</f>
        <v>0</v>
      </c>
      <c r="H201" s="104">
        <f>'[24]E1 - Visual Amenity'!Y62</f>
        <v>0</v>
      </c>
    </row>
    <row r="202" spans="2:8">
      <c r="B202" s="415"/>
      <c r="D202" s="312"/>
      <c r="E202" s="83" t="str">
        <f>'[24]E1 - Visual Amenity'!D63</f>
        <v>Scilly Isles</v>
      </c>
      <c r="F202" s="104">
        <f>'[24]E1 - Visual Amenity'!O63</f>
        <v>0</v>
      </c>
      <c r="G202" s="104">
        <f>'[24]E1 - Visual Amenity'!T63</f>
        <v>0</v>
      </c>
      <c r="H202" s="104">
        <f>'[24]E1 - Visual Amenity'!Y63</f>
        <v>0</v>
      </c>
    </row>
    <row r="203" spans="2:8">
      <c r="B203" s="415"/>
      <c r="D203" s="312"/>
      <c r="E203" s="83" t="str">
        <f>'[24]E1 - Visual Amenity'!D64</f>
        <v>South Devon</v>
      </c>
      <c r="F203" s="104">
        <f>'[24]E1 - Visual Amenity'!O64</f>
        <v>0</v>
      </c>
      <c r="G203" s="104">
        <f>'[24]E1 - Visual Amenity'!T64</f>
        <v>0</v>
      </c>
      <c r="H203" s="104">
        <f>'[24]E1 - Visual Amenity'!Y64</f>
        <v>0</v>
      </c>
    </row>
    <row r="204" spans="2:8">
      <c r="B204" s="415"/>
      <c r="D204" s="312"/>
      <c r="E204" s="83" t="str">
        <f>'[24]E1 - Visual Amenity'!D65</f>
        <v>Tamar Valley</v>
      </c>
      <c r="F204" s="104">
        <f>'[24]E1 - Visual Amenity'!O65</f>
        <v>0</v>
      </c>
      <c r="G204" s="104">
        <f>'[24]E1 - Visual Amenity'!T65</f>
        <v>0</v>
      </c>
      <c r="H204" s="104">
        <f>'[24]E1 - Visual Amenity'!Y65</f>
        <v>0</v>
      </c>
    </row>
    <row r="205" spans="2:8">
      <c r="B205" s="415"/>
      <c r="D205" s="312"/>
      <c r="E205" s="83" t="str">
        <f>'[24]E1 - Visual Amenity'!D66</f>
        <v>Cotswolds (SWEST)</v>
      </c>
      <c r="F205" s="104">
        <f>'[24]E1 - Visual Amenity'!O66</f>
        <v>0</v>
      </c>
      <c r="G205" s="104">
        <f>'[24]E1 - Visual Amenity'!T66</f>
        <v>0</v>
      </c>
      <c r="H205" s="104">
        <f>'[24]E1 - Visual Amenity'!Y66</f>
        <v>0</v>
      </c>
    </row>
    <row r="206" spans="2:8">
      <c r="B206" s="415"/>
      <c r="D206" s="312" t="str">
        <f>'[37]Annex - AONB table'!$D$42</f>
        <v>LPN</v>
      </c>
      <c r="E206" s="83" t="str">
        <f>'[37]Annex - AONB table'!E42</f>
        <v>n/a</v>
      </c>
      <c r="F206" s="104" t="s">
        <v>70</v>
      </c>
      <c r="G206" s="104" t="s">
        <v>70</v>
      </c>
      <c r="H206" s="104" t="s">
        <v>70</v>
      </c>
    </row>
    <row r="207" spans="2:8" ht="22.5">
      <c r="B207" s="415"/>
      <c r="D207" s="312" t="str">
        <f>'[37]Annex - AONB table'!D43</f>
        <v>SPN</v>
      </c>
      <c r="E207" s="83" t="str">
        <f>'[32]E1 - Visual Amenity'!D54</f>
        <v>South Downs National Park</v>
      </c>
      <c r="F207" s="104">
        <f>'[32]E1 - Visual Amenity'!O54</f>
        <v>0</v>
      </c>
      <c r="G207" s="104">
        <f>'[32]E1 - Visual Amenity'!T54</f>
        <v>0</v>
      </c>
      <c r="H207" s="104">
        <f>'[32]E1 - Visual Amenity'!Y54</f>
        <v>1.1007E-3</v>
      </c>
    </row>
    <row r="208" spans="2:8">
      <c r="B208" s="415"/>
      <c r="D208" s="312"/>
      <c r="E208" s="83" t="str">
        <f>'[32]E1 - Visual Amenity'!D55</f>
        <v>High Weald AONB</v>
      </c>
      <c r="F208" s="104">
        <f>'[32]E1 - Visual Amenity'!O55</f>
        <v>0</v>
      </c>
      <c r="G208" s="104">
        <f>'[32]E1 - Visual Amenity'!T55</f>
        <v>0</v>
      </c>
      <c r="H208" s="104">
        <f>'[32]E1 - Visual Amenity'!Y55</f>
        <v>0</v>
      </c>
    </row>
    <row r="209" spans="2:8">
      <c r="B209" s="415"/>
      <c r="D209" s="312"/>
      <c r="E209" s="83" t="str">
        <f>'[32]E1 - Visual Amenity'!D56</f>
        <v>Surrey Hills AONB</v>
      </c>
      <c r="F209" s="104">
        <f>'[32]E1 - Visual Amenity'!O56</f>
        <v>3.4083299999999999</v>
      </c>
      <c r="G209" s="104">
        <f>'[32]E1 - Visual Amenity'!T56</f>
        <v>3.2365400000000002</v>
      </c>
      <c r="H209" s="104">
        <f>'[32]E1 - Visual Amenity'!Y56</f>
        <v>-8.3673000000000011E-3</v>
      </c>
    </row>
    <row r="210" spans="2:8">
      <c r="B210" s="415"/>
      <c r="D210" s="312"/>
      <c r="E210" s="83" t="str">
        <f>'[32]E1 - Visual Amenity'!D57</f>
        <v>Kent Downs AONB</v>
      </c>
      <c r="F210" s="104">
        <f>'[32]E1 - Visual Amenity'!O57</f>
        <v>1.941308</v>
      </c>
      <c r="G210" s="104">
        <f>'[32]E1 - Visual Amenity'!T57</f>
        <v>4.646585</v>
      </c>
      <c r="H210" s="104">
        <f>'[32]E1 - Visual Amenity'!Y57</f>
        <v>0.34566660000000005</v>
      </c>
    </row>
    <row r="211" spans="2:8" ht="22.5">
      <c r="B211" s="415"/>
      <c r="D211" s="312" t="str">
        <f>'[37]Annex - AONB table'!D47</f>
        <v>EPN</v>
      </c>
      <c r="E211" s="83" t="str">
        <f>'[38]E1 - Visual Amenity'!D54</f>
        <v>The Broards National Park</v>
      </c>
      <c r="F211" s="104">
        <f>'[25]E1 - Visual Amenity'!O54</f>
        <v>0</v>
      </c>
      <c r="G211" s="104">
        <f>'[25]E1 - Visual Amenity'!T54</f>
        <v>0.13500000000000001</v>
      </c>
      <c r="H211" s="104">
        <f>'[25]E1 - Visual Amenity'!Y54</f>
        <v>0.111746</v>
      </c>
    </row>
    <row r="212" spans="2:8" ht="22.5">
      <c r="B212" s="415"/>
      <c r="D212" s="312"/>
      <c r="E212" s="83" t="str">
        <f>'[38]E1 - Visual Amenity'!D55</f>
        <v>Suffolk Coast &amp; Heaths AONB</v>
      </c>
      <c r="F212" s="104">
        <f>'[25]E1 - Visual Amenity'!O55</f>
        <v>0</v>
      </c>
      <c r="G212" s="104">
        <f>'[25]E1 - Visual Amenity'!T55</f>
        <v>0</v>
      </c>
      <c r="H212" s="104">
        <f>'[25]E1 - Visual Amenity'!Y55</f>
        <v>0.34393999999999997</v>
      </c>
    </row>
    <row r="213" spans="2:8">
      <c r="B213" s="415"/>
      <c r="D213" s="312"/>
      <c r="E213" s="83" t="str">
        <f>'[38]E1 - Visual Amenity'!D56</f>
        <v>Norfolk Coast AONB</v>
      </c>
      <c r="F213" s="104">
        <f>'[25]E1 - Visual Amenity'!O56</f>
        <v>0</v>
      </c>
      <c r="G213" s="104">
        <f>'[25]E1 - Visual Amenity'!T56</f>
        <v>0</v>
      </c>
      <c r="H213" s="104">
        <f>'[25]E1 - Visual Amenity'!Y56</f>
        <v>2.2578999999999998E-2</v>
      </c>
    </row>
    <row r="214" spans="2:8">
      <c r="B214" s="415"/>
      <c r="D214" s="312"/>
      <c r="E214" s="83" t="str">
        <f>'[38]E1 - Visual Amenity'!D57</f>
        <v>Dedham Vale AONB</v>
      </c>
      <c r="F214" s="104">
        <f>'[25]E1 - Visual Amenity'!O57</f>
        <v>0</v>
      </c>
      <c r="G214" s="104">
        <f>'[25]E1 - Visual Amenity'!T57</f>
        <v>0</v>
      </c>
      <c r="H214" s="104">
        <f>'[25]E1 - Visual Amenity'!Y57</f>
        <v>0</v>
      </c>
    </row>
    <row r="215" spans="2:8" ht="22.5">
      <c r="B215" s="415"/>
      <c r="D215" s="312" t="str">
        <f>'[37]Annex - AONB table'!D52</f>
        <v>SPD</v>
      </c>
      <c r="E215" s="83" t="str">
        <f>'[28]E1 - Visual Amenity'!D54</f>
        <v>Loch Lomond &amp; Trossachs</v>
      </c>
      <c r="F215" s="104">
        <f>'[28]E1 - Visual Amenity'!O54</f>
        <v>0</v>
      </c>
      <c r="G215" s="104">
        <f>'[28]E1 - Visual Amenity'!T54</f>
        <v>0</v>
      </c>
      <c r="H215" s="104">
        <f>'[28]E1 - Visual Amenity'!Y54</f>
        <v>0</v>
      </c>
    </row>
    <row r="216" spans="2:8">
      <c r="B216" s="415"/>
      <c r="D216" s="312"/>
      <c r="E216" s="83" t="str">
        <f>'[28]E1 - Visual Amenity'!D55</f>
        <v>Nith Estuary</v>
      </c>
      <c r="F216" s="104">
        <f>'[28]E1 - Visual Amenity'!O55</f>
        <v>0</v>
      </c>
      <c r="G216" s="104">
        <f>'[28]E1 - Visual Amenity'!T55</f>
        <v>0</v>
      </c>
      <c r="H216" s="104">
        <f>'[28]E1 - Visual Amenity'!Y55</f>
        <v>0</v>
      </c>
    </row>
    <row r="217" spans="2:8">
      <c r="B217" s="415"/>
      <c r="D217" s="312"/>
      <c r="E217" s="83" t="str">
        <f>'[28]E1 - Visual Amenity'!D56</f>
        <v>Eildon &amp; Leaderfoot</v>
      </c>
      <c r="F217" s="104">
        <f>'[28]E1 - Visual Amenity'!O56</f>
        <v>0</v>
      </c>
      <c r="G217" s="104">
        <f>'[28]E1 - Visual Amenity'!T56</f>
        <v>0</v>
      </c>
      <c r="H217" s="104">
        <f>'[28]E1 - Visual Amenity'!Y56</f>
        <v>0</v>
      </c>
    </row>
    <row r="218" spans="2:8">
      <c r="B218" s="415"/>
      <c r="D218" s="312"/>
      <c r="E218" s="83" t="str">
        <f>'[28]E1 - Visual Amenity'!D57</f>
        <v>Upper Tweedale</v>
      </c>
      <c r="F218" s="104">
        <f>'[28]E1 - Visual Amenity'!O57</f>
        <v>0</v>
      </c>
      <c r="G218" s="104">
        <f>'[28]E1 - Visual Amenity'!T57</f>
        <v>0</v>
      </c>
      <c r="H218" s="104">
        <f>'[28]E1 - Visual Amenity'!Y57</f>
        <v>0</v>
      </c>
    </row>
    <row r="219" spans="2:8">
      <c r="B219" s="415"/>
      <c r="D219" s="312"/>
      <c r="E219" s="83" t="str">
        <f>'[28]E1 - Visual Amenity'!D58</f>
        <v>Fleet Valley</v>
      </c>
      <c r="F219" s="104">
        <f>'[28]E1 - Visual Amenity'!O58</f>
        <v>0</v>
      </c>
      <c r="G219" s="104">
        <f>'[28]E1 - Visual Amenity'!T58</f>
        <v>0</v>
      </c>
      <c r="H219" s="104">
        <f>'[28]E1 - Visual Amenity'!Y58</f>
        <v>0</v>
      </c>
    </row>
    <row r="220" spans="2:8" ht="22.5">
      <c r="B220" s="415"/>
      <c r="D220" s="312"/>
      <c r="E220" s="83" t="str">
        <f>'[28]E1 - Visual Amenity'!D59</f>
        <v>East Stewartry Coast</v>
      </c>
      <c r="F220" s="104">
        <f>'[28]E1 - Visual Amenity'!O59</f>
        <v>0</v>
      </c>
      <c r="G220" s="104">
        <f>'[28]E1 - Visual Amenity'!T59</f>
        <v>0</v>
      </c>
      <c r="H220" s="104">
        <f>'[28]E1 - Visual Amenity'!Y59</f>
        <v>0</v>
      </c>
    </row>
    <row r="221" spans="2:8" ht="22.5">
      <c r="B221" s="415"/>
      <c r="D221" s="312"/>
      <c r="E221" s="83" t="str">
        <f>'[28]E1 - Visual Amenity'!D60</f>
        <v>Northumberland Coast</v>
      </c>
      <c r="F221" s="104">
        <f>'[28]E1 - Visual Amenity'!O60</f>
        <v>0</v>
      </c>
      <c r="G221" s="104">
        <f>'[28]E1 - Visual Amenity'!T60</f>
        <v>0</v>
      </c>
      <c r="H221" s="104">
        <f>'[28]E1 - Visual Amenity'!Y60</f>
        <v>0</v>
      </c>
    </row>
    <row r="222" spans="2:8">
      <c r="B222" s="415"/>
      <c r="D222" s="312" t="str">
        <f>'[37]Annex - AONB table'!D53</f>
        <v>SPMW</v>
      </c>
      <c r="E222" s="314" t="str">
        <f>'[33]E1 - Visual Amenity'!D54</f>
        <v>Snowdonia National Park</v>
      </c>
      <c r="F222" s="104">
        <f>'[33]E1 - Visual Amenity'!O54</f>
        <v>1.1000000000000001</v>
      </c>
      <c r="G222" s="104">
        <f>'[33]E1 - Visual Amenity'!T54</f>
        <v>3.1172720800000001E-2</v>
      </c>
      <c r="H222" s="104">
        <f>'[33]E1 - Visual Amenity'!Y54</f>
        <v>0</v>
      </c>
    </row>
    <row r="223" spans="2:8">
      <c r="B223" s="415"/>
      <c r="D223" s="312"/>
      <c r="E223" s="322" t="str">
        <f>'[33]E1 - Visual Amenity'!D55</f>
        <v>Shropshire Hills</v>
      </c>
      <c r="F223" s="104">
        <f>'[33]E1 - Visual Amenity'!O55</f>
        <v>0</v>
      </c>
      <c r="G223" s="104">
        <f>'[33]E1 - Visual Amenity'!T55</f>
        <v>0</v>
      </c>
      <c r="H223" s="104">
        <f>'[33]E1 - Visual Amenity'!Y55</f>
        <v>0</v>
      </c>
    </row>
    <row r="224" spans="2:8">
      <c r="B224" s="415"/>
      <c r="D224" s="312"/>
      <c r="E224" s="322" t="str">
        <f>'[33]E1 - Visual Amenity'!D56</f>
        <v>Bryniau Clwyd A Dyffryn Dyfrdw</v>
      </c>
      <c r="F224" s="104">
        <f>'[33]E1 - Visual Amenity'!O56</f>
        <v>0</v>
      </c>
      <c r="G224" s="104">
        <f>'[33]E1 - Visual Amenity'!T56</f>
        <v>0</v>
      </c>
      <c r="H224" s="104">
        <f>'[33]E1 - Visual Amenity'!Y56</f>
        <v>0</v>
      </c>
    </row>
    <row r="225" spans="1:24">
      <c r="B225" s="415"/>
      <c r="D225" s="312"/>
      <c r="E225" s="322" t="str">
        <f>'[33]E1 - Visual Amenity'!D57</f>
        <v>Llyn</v>
      </c>
      <c r="F225" s="104">
        <f>'[33]E1 - Visual Amenity'!O57</f>
        <v>0.5</v>
      </c>
      <c r="G225" s="104">
        <f>'[33]E1 - Visual Amenity'!T57</f>
        <v>6.2009249272869542E-2</v>
      </c>
      <c r="H225" s="104">
        <f>'[33]E1 - Visual Amenity'!Y57</f>
        <v>0</v>
      </c>
    </row>
    <row r="226" spans="1:24">
      <c r="B226" s="415"/>
      <c r="D226" s="312"/>
      <c r="E226" s="322" t="str">
        <f>'[33]E1 - Visual Amenity'!D58</f>
        <v>Ynys Mon/Anglesey</v>
      </c>
      <c r="F226" s="104">
        <f>'[33]E1 - Visual Amenity'!O58</f>
        <v>0</v>
      </c>
      <c r="G226" s="104">
        <f>'[33]E1 - Visual Amenity'!T58</f>
        <v>0</v>
      </c>
      <c r="H226" s="104">
        <f>'[33]E1 - Visual Amenity'!Y58</f>
        <v>0</v>
      </c>
    </row>
    <row r="227" spans="1:24">
      <c r="B227" s="415"/>
      <c r="D227" s="312" t="str">
        <f>D153</f>
        <v>SSEH</v>
      </c>
      <c r="E227" s="83" t="s">
        <v>62</v>
      </c>
      <c r="F227" s="104" t="s">
        <v>70</v>
      </c>
      <c r="G227" s="104" t="s">
        <v>70</v>
      </c>
      <c r="H227" s="104" t="s">
        <v>70</v>
      </c>
    </row>
    <row r="228" spans="1:24" ht="22.5">
      <c r="B228" s="415"/>
      <c r="D228" s="312" t="str">
        <f>D154</f>
        <v>SSES</v>
      </c>
      <c r="E228" s="83" t="s">
        <v>83</v>
      </c>
      <c r="F228" s="104">
        <f>'[31]E1 - Visual Amenity'!O54</f>
        <v>0.4</v>
      </c>
      <c r="G228" s="104">
        <f>'[31]E1 - Visual Amenity'!T54</f>
        <v>0</v>
      </c>
      <c r="H228" s="104">
        <f>'[31]E1 - Visual Amenity'!Y54</f>
        <v>0</v>
      </c>
    </row>
    <row r="229" spans="1:24" ht="22.5">
      <c r="B229" s="415"/>
      <c r="D229" s="83"/>
      <c r="E229" s="83" t="s">
        <v>84</v>
      </c>
      <c r="F229" s="104">
        <f>'[31]E1 - Visual Amenity'!O55</f>
        <v>0.8</v>
      </c>
      <c r="G229" s="104">
        <f>'[31]E1 - Visual Amenity'!T55</f>
        <v>0.8</v>
      </c>
      <c r="H229" s="104">
        <f>'[31]E1 - Visual Amenity'!Y55</f>
        <v>0</v>
      </c>
    </row>
    <row r="230" spans="1:24">
      <c r="B230" s="415"/>
      <c r="D230" s="427" t="str">
        <f>'[37]Annex - AONB table'!D69</f>
        <v xml:space="preserve">Total </v>
      </c>
      <c r="E230" s="427"/>
      <c r="F230" s="106">
        <f>SUM(F163:F229)</f>
        <v>37.619127999999996</v>
      </c>
      <c r="G230" s="106">
        <f>SUM(G163:G229)</f>
        <v>34.262697970072864</v>
      </c>
      <c r="H230" s="106">
        <f>SUM(H163:H229)</f>
        <v>3.6569710156813127</v>
      </c>
    </row>
    <row r="231" spans="1:24">
      <c r="B231" s="415"/>
      <c r="D231" s="80" t="s">
        <v>61</v>
      </c>
    </row>
    <row r="232" spans="1:24">
      <c r="D232" s="84"/>
    </row>
    <row r="233" spans="1:24">
      <c r="D233" s="12"/>
    </row>
    <row r="234" spans="1:24">
      <c r="D234" s="12"/>
    </row>
    <row r="235" spans="1:24">
      <c r="D235" s="12"/>
    </row>
    <row r="236" spans="1:24">
      <c r="A236" s="12"/>
      <c r="B236" s="411" t="s">
        <v>313</v>
      </c>
      <c r="D236" s="30" t="s">
        <v>50</v>
      </c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</row>
    <row r="237" spans="1:24">
      <c r="A237" s="12"/>
      <c r="B237" s="4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</row>
    <row r="238" spans="1:24">
      <c r="A238" s="12"/>
      <c r="B238" s="412"/>
      <c r="D238" s="12"/>
      <c r="E238" s="310">
        <v>2010</v>
      </c>
      <c r="F238" s="310">
        <v>2011</v>
      </c>
      <c r="G238" s="310">
        <v>2012</v>
      </c>
      <c r="H238" s="310">
        <v>2013</v>
      </c>
      <c r="I238" s="310">
        <v>2014</v>
      </c>
      <c r="J238" s="310">
        <v>2015</v>
      </c>
      <c r="K238" s="310">
        <v>2016</v>
      </c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</row>
    <row r="239" spans="1:24">
      <c r="A239" s="12"/>
      <c r="B239" s="412"/>
      <c r="D239" s="77" t="s">
        <v>51</v>
      </c>
      <c r="E239" s="111">
        <f>'[39]DG connections'!B43</f>
        <v>427.41382000000004</v>
      </c>
      <c r="F239" s="111">
        <f>'[39]DG connections'!C43</f>
        <v>560.33623639999996</v>
      </c>
      <c r="G239" s="111">
        <f>'[39]DG connections'!D43</f>
        <v>493.85089000000005</v>
      </c>
      <c r="H239" s="111">
        <f>'[39]DG connections'!E43</f>
        <v>817.01124499999992</v>
      </c>
      <c r="I239" s="111">
        <f>'[39]DG connections'!F43</f>
        <v>869.00873999999999</v>
      </c>
      <c r="J239" s="111">
        <f>'[39]DG connections'!G43</f>
        <v>678.22720000000004</v>
      </c>
      <c r="K239" s="111">
        <f>[40]CR5!$S$15</f>
        <v>481</v>
      </c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</row>
    <row r="240" spans="1:24">
      <c r="A240" s="12"/>
      <c r="B240" s="412"/>
      <c r="D240" s="77" t="s">
        <v>52</v>
      </c>
      <c r="E240" s="111">
        <f>'[39]DG connections'!B44</f>
        <v>457.8</v>
      </c>
      <c r="F240" s="111">
        <f>'[39]DG connections'!C44</f>
        <v>0</v>
      </c>
      <c r="G240" s="111">
        <f>'[39]DG connections'!D44</f>
        <v>333</v>
      </c>
      <c r="H240" s="111">
        <f>'[39]DG connections'!E44</f>
        <v>336.26299999999998</v>
      </c>
      <c r="I240" s="111">
        <f>'[39]DG connections'!F44</f>
        <v>0</v>
      </c>
      <c r="J240" s="111">
        <f>'[39]DG connections'!G44</f>
        <v>0</v>
      </c>
      <c r="K240" s="111">
        <f>[40]CR5!$S$18</f>
        <v>31</v>
      </c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</row>
    <row r="241" spans="1:24" ht="22.5">
      <c r="A241" s="12"/>
      <c r="B241" s="412"/>
      <c r="D241" s="77" t="s">
        <v>53</v>
      </c>
      <c r="E241" s="111">
        <f>'[39]DG connections'!B45</f>
        <v>7.8559999999999999</v>
      </c>
      <c r="F241" s="111">
        <f>'[39]DG connections'!C45</f>
        <v>3.7949999999999999</v>
      </c>
      <c r="G241" s="111">
        <f>'[39]DG connections'!D45</f>
        <v>29.306119999999996</v>
      </c>
      <c r="H241" s="111">
        <f>'[39]DG connections'!E45</f>
        <v>76.474999999999994</v>
      </c>
      <c r="I241" s="111">
        <f>'[39]DG connections'!F45</f>
        <v>39.693999999999996</v>
      </c>
      <c r="J241" s="111">
        <f>'[39]DG connections'!G45</f>
        <v>23.417999999999999</v>
      </c>
      <c r="K241" s="111">
        <f>[40]CR5!$W$17</f>
        <v>66</v>
      </c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</row>
    <row r="242" spans="1:24">
      <c r="A242" s="12"/>
      <c r="B242" s="412"/>
      <c r="D242" s="77" t="s">
        <v>54</v>
      </c>
      <c r="E242" s="111">
        <f>'[39]DG connections'!B46</f>
        <v>20.202300000000005</v>
      </c>
      <c r="F242" s="111">
        <f>'[39]DG connections'!C46</f>
        <v>9.1184000000000012</v>
      </c>
      <c r="G242" s="111">
        <f>'[39]DG connections'!D46</f>
        <v>21.824000000000005</v>
      </c>
      <c r="H242" s="111">
        <f>'[39]DG connections'!E46</f>
        <v>4.2874249999999998</v>
      </c>
      <c r="I242" s="111">
        <f>'[39]DG connections'!F46</f>
        <v>9.4983000000000004</v>
      </c>
      <c r="J242" s="111">
        <f>'[39]DG connections'!G46</f>
        <v>11.79871</v>
      </c>
      <c r="K242" s="111">
        <f>[40]CR5!$S$11</f>
        <v>92</v>
      </c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</row>
    <row r="243" spans="1:24" ht="33.75">
      <c r="A243" s="12"/>
      <c r="B243" s="412"/>
      <c r="D243" s="77" t="s">
        <v>55</v>
      </c>
      <c r="E243" s="111">
        <f>'[39]DG connections'!B47</f>
        <v>115.864</v>
      </c>
      <c r="F243" s="111">
        <f>'[39]DG connections'!C47</f>
        <v>128.75299999999999</v>
      </c>
      <c r="G243" s="111">
        <f>'[39]DG connections'!D47</f>
        <v>54.086999999999996</v>
      </c>
      <c r="H243" s="111">
        <f>'[39]DG connections'!E47</f>
        <v>112.78025</v>
      </c>
      <c r="I243" s="111">
        <f>'[39]DG connections'!F47</f>
        <v>26.425249999999998</v>
      </c>
      <c r="J243" s="111">
        <f>'[39]DG connections'!G47</f>
        <v>76.201000000000008</v>
      </c>
      <c r="K243" s="111">
        <f>[40]CR5!$S$12</f>
        <v>26</v>
      </c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</row>
    <row r="244" spans="1:24" ht="22.5">
      <c r="A244" s="12"/>
      <c r="B244" s="412"/>
      <c r="D244" s="77" t="s">
        <v>56</v>
      </c>
      <c r="E244" s="111">
        <f>'[39]DG connections'!B48</f>
        <v>53.7</v>
      </c>
      <c r="F244" s="111">
        <f>'[39]DG connections'!C48</f>
        <v>3.5750000000000002</v>
      </c>
      <c r="G244" s="111">
        <f>'[39]DG connections'!D48</f>
        <v>122.38200000000001</v>
      </c>
      <c r="H244" s="111">
        <f>'[39]DG connections'!E48</f>
        <v>38.5</v>
      </c>
      <c r="I244" s="111">
        <f>'[39]DG connections'!F48</f>
        <v>144.33199999999999</v>
      </c>
      <c r="J244" s="111">
        <f>'[39]DG connections'!G48</f>
        <v>134.35000000000002</v>
      </c>
      <c r="K244" s="111">
        <f>[40]CR5!$S$21</f>
        <v>6</v>
      </c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</row>
    <row r="245" spans="1:24">
      <c r="A245" s="12"/>
      <c r="B245" s="412"/>
      <c r="D245" s="77" t="s">
        <v>57</v>
      </c>
      <c r="E245" s="111">
        <f>'[39]DG connections'!B49</f>
        <v>8.8534977199999982</v>
      </c>
      <c r="F245" s="111">
        <f>'[39]DG connections'!C49</f>
        <v>45.25310721999999</v>
      </c>
      <c r="G245" s="111">
        <f>'[39]DG connections'!D49</f>
        <v>603.48839400000224</v>
      </c>
      <c r="H245" s="111">
        <f>'[39]DG connections'!E49</f>
        <v>611.8667063299996</v>
      </c>
      <c r="I245" s="111">
        <f>'[39]DG connections'!F49</f>
        <v>1120.500945850001</v>
      </c>
      <c r="J245" s="111">
        <f>'[39]DG connections'!G49</f>
        <v>2720.1721364000023</v>
      </c>
      <c r="K245" s="111">
        <f>[40]CR5!$S$9</f>
        <v>1207</v>
      </c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</row>
    <row r="246" spans="1:24">
      <c r="A246" s="12"/>
      <c r="B246" s="412"/>
      <c r="D246" s="77" t="s">
        <v>58</v>
      </c>
      <c r="E246" s="111">
        <f>'[39]DG connections'!B50</f>
        <v>37.146239999999999</v>
      </c>
      <c r="F246" s="111">
        <f>'[39]DG connections'!C50</f>
        <v>42.130559999999996</v>
      </c>
      <c r="G246" s="111">
        <f>'[39]DG connections'!D50</f>
        <v>70.285204999999991</v>
      </c>
      <c r="H246" s="111">
        <f>'[39]DG connections'!E50</f>
        <v>82.484380000000016</v>
      </c>
      <c r="I246" s="111">
        <f>'[39]DG connections'!F50</f>
        <v>139.06423000000001</v>
      </c>
      <c r="J246" s="111">
        <f>'[39]DG connections'!G50</f>
        <v>84.817710000000005</v>
      </c>
      <c r="K246" s="111">
        <f>[40]CR5!$W$10</f>
        <v>35</v>
      </c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</row>
    <row r="247" spans="1:24">
      <c r="A247" s="12"/>
      <c r="B247" s="428"/>
      <c r="D247" s="77" t="s">
        <v>59</v>
      </c>
      <c r="E247" s="111">
        <f>'[39]DG connections'!B51</f>
        <v>87.42</v>
      </c>
      <c r="F247" s="111">
        <f>'[39]DG connections'!C51</f>
        <v>9.0239999999999991</v>
      </c>
      <c r="G247" s="111">
        <f>'[39]DG connections'!D51</f>
        <v>114.69189499999999</v>
      </c>
      <c r="H247" s="111">
        <f>'[39]DG connections'!E51</f>
        <v>256.911</v>
      </c>
      <c r="I247" s="111">
        <f>'[39]DG connections'!F51</f>
        <v>230.57737000000003</v>
      </c>
      <c r="J247" s="111">
        <f>'[39]DG connections'!G51</f>
        <v>138.66100000000003</v>
      </c>
      <c r="K247" s="111">
        <f>[40]CR5!$W$23</f>
        <v>31</v>
      </c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</row>
    <row r="248" spans="1:24">
      <c r="A248" s="12"/>
      <c r="D248" s="18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</row>
    <row r="249" spans="1:24">
      <c r="A249" s="12"/>
      <c r="D249" s="18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</row>
    <row r="250" spans="1:24">
      <c r="A250" s="12"/>
      <c r="B250" s="415" t="s">
        <v>314</v>
      </c>
      <c r="D250" s="30" t="s">
        <v>462</v>
      </c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</row>
    <row r="251" spans="1:24">
      <c r="A251" s="12"/>
      <c r="B251" s="415"/>
      <c r="D251" s="18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</row>
    <row r="252" spans="1:24">
      <c r="A252" s="12"/>
      <c r="B252" s="415"/>
      <c r="D252" s="18"/>
      <c r="E252" s="419" t="s">
        <v>78</v>
      </c>
      <c r="F252" s="420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</row>
    <row r="253" spans="1:24">
      <c r="A253" s="12"/>
      <c r="B253" s="415"/>
      <c r="D253" s="12"/>
      <c r="E253" s="168" t="s">
        <v>47</v>
      </c>
      <c r="F253" s="168" t="s">
        <v>48</v>
      </c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</row>
    <row r="254" spans="1:24">
      <c r="A254" s="12"/>
      <c r="B254" s="415"/>
      <c r="D254" s="29" t="s">
        <v>27</v>
      </c>
      <c r="E254" s="51">
        <f>'[36]E7 - LCTs'!AI$31</f>
        <v>0.9546</v>
      </c>
      <c r="F254" s="51">
        <f>'[36]E7 - LCTs'!AI$32</f>
        <v>2.1419999999999999</v>
      </c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</row>
    <row r="255" spans="1:24">
      <c r="A255" s="12"/>
      <c r="B255" s="415"/>
      <c r="D255" s="29" t="s">
        <v>75</v>
      </c>
      <c r="E255" s="51">
        <f>'[41]E7 - LCTs'!AI$31</f>
        <v>0.75700000000000001</v>
      </c>
      <c r="F255" s="51">
        <f>'[41]E7 - LCTs'!AI$32</f>
        <v>2.347</v>
      </c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</row>
    <row r="256" spans="1:24">
      <c r="A256" s="12"/>
      <c r="B256" s="415"/>
      <c r="D256" s="29" t="s">
        <v>76</v>
      </c>
      <c r="E256" s="51">
        <f>'[42]E7 - LCTs'!AI$31</f>
        <v>0.72299999999999998</v>
      </c>
      <c r="F256" s="51">
        <f>'[42]E7 - LCTs'!AI$32</f>
        <v>2.2229999999999999</v>
      </c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</row>
    <row r="257" spans="1:24">
      <c r="A257" s="12"/>
      <c r="B257" s="415"/>
      <c r="D257" s="29" t="s">
        <v>36</v>
      </c>
      <c r="E257" s="51">
        <f>'[43]E7 - LCTs'!AI$31</f>
        <v>2.10128</v>
      </c>
      <c r="F257" s="51">
        <f>'[43]E7 - LCTs'!AI$32</f>
        <v>3.99533</v>
      </c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</row>
    <row r="258" spans="1:24">
      <c r="A258" s="12"/>
      <c r="B258" s="415"/>
      <c r="D258" s="29" t="s">
        <v>35</v>
      </c>
      <c r="E258" s="51">
        <f>'[44]E7 - LCTs'!AI$31</f>
        <v>0.93103999999999998</v>
      </c>
      <c r="F258" s="51">
        <f>'[44]E7 - LCTs'!AI$32</f>
        <v>3.0733060000000001</v>
      </c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</row>
    <row r="259" spans="1:24">
      <c r="A259" s="12"/>
      <c r="B259" s="415"/>
      <c r="D259" s="29" t="s">
        <v>37</v>
      </c>
      <c r="E259" s="51">
        <f>'[45]E7 - LCTs'!AI$31</f>
        <v>0.26495999999999997</v>
      </c>
      <c r="F259" s="51">
        <f>'[45]E7 - LCTs'!AI$32</f>
        <v>0.38041999999999998</v>
      </c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</row>
    <row r="260" spans="1:24">
      <c r="A260" s="12"/>
      <c r="B260" s="415"/>
      <c r="D260" s="29" t="s">
        <v>38</v>
      </c>
      <c r="E260" s="51">
        <f>'[46]E7 - LCTs'!AI$31</f>
        <v>0.52624000000000004</v>
      </c>
      <c r="F260" s="51">
        <f>'[46]E7 - LCTs'!AI$32</f>
        <v>2.1286499999999999</v>
      </c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</row>
    <row r="261" spans="1:24">
      <c r="A261" s="12"/>
      <c r="B261" s="415"/>
      <c r="D261" s="29" t="s">
        <v>39</v>
      </c>
      <c r="E261" s="51">
        <f>'[26]E7 - LCTs'!$AI$31</f>
        <v>0.66302399999999984</v>
      </c>
      <c r="F261" s="51">
        <f>'[26]E7 - LCTs'!$AI$32</f>
        <v>4.5088255999999998</v>
      </c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</row>
    <row r="262" spans="1:24">
      <c r="A262" s="12"/>
      <c r="B262" s="415"/>
      <c r="D262" s="29" t="s">
        <v>40</v>
      </c>
      <c r="E262" s="51">
        <f>'[27]E7 - LCTs'!$AI$31</f>
        <v>0.71716479999999838</v>
      </c>
      <c r="F262" s="51">
        <f>'[27]E7 - LCTs'!$AI$32</f>
        <v>7.581767999999979</v>
      </c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</row>
    <row r="263" spans="1:24">
      <c r="A263" s="12"/>
      <c r="B263" s="415"/>
      <c r="D263" s="29" t="s">
        <v>41</v>
      </c>
      <c r="E263" s="51">
        <f>'[25]E7 - LCTs'!$AI$31</f>
        <v>1.3441023999999933</v>
      </c>
      <c r="F263" s="51">
        <f>'[25]E7 - LCTs'!$AI$32</f>
        <v>11.888356799999945</v>
      </c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</row>
    <row r="264" spans="1:24">
      <c r="A264" s="12"/>
      <c r="B264" s="415"/>
      <c r="D264" s="29" t="s">
        <v>42</v>
      </c>
      <c r="E264" s="51">
        <f>'[47]E7 - LCTs'!AI$31</f>
        <v>2.7073300000000007</v>
      </c>
      <c r="F264" s="51">
        <f>'[47]E7 - LCTs'!AI$32</f>
        <v>0</v>
      </c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</row>
    <row r="265" spans="1:24">
      <c r="A265" s="12"/>
      <c r="B265" s="415"/>
      <c r="D265" s="29" t="s">
        <v>43</v>
      </c>
      <c r="E265" s="51">
        <f>'[33]E7 - LCTs'!AI$31</f>
        <v>2.6960600000000081</v>
      </c>
      <c r="F265" s="51">
        <f>'[33]E7 - LCTs'!AI$32</f>
        <v>0</v>
      </c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</row>
    <row r="266" spans="1:24">
      <c r="A266" s="12"/>
      <c r="B266" s="415"/>
      <c r="D266" s="29" t="s">
        <v>44</v>
      </c>
      <c r="E266" s="51">
        <f>'[48]E7 - LCTs'!AI$31</f>
        <v>7.3600000000000002E-3</v>
      </c>
      <c r="F266" s="51">
        <f>'[48]E7 - LCTs'!AI$32</f>
        <v>0.40479999999999999</v>
      </c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</row>
    <row r="267" spans="1:24">
      <c r="A267" s="12"/>
      <c r="B267" s="415"/>
      <c r="D267" s="29" t="s">
        <v>45</v>
      </c>
      <c r="E267" s="51">
        <f>'[49]E7 - LCTs'!AI$31</f>
        <v>0.4471</v>
      </c>
      <c r="F267" s="51">
        <f>'[49]E7 - LCTs'!AI$32</f>
        <v>2.44306</v>
      </c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</row>
    <row r="268" spans="1:24">
      <c r="A268" s="12"/>
      <c r="B268" s="415"/>
      <c r="D268" s="28" t="s">
        <v>49</v>
      </c>
      <c r="E268" s="107">
        <f>SUM(E254:E267)</f>
        <v>14.840261200000002</v>
      </c>
      <c r="F268" s="107">
        <f>SUM(F254:F267)</f>
        <v>43.116516399999924</v>
      </c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</row>
    <row r="269" spans="1:24">
      <c r="A269" s="12"/>
      <c r="B269" s="18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</row>
    <row r="270" spans="1:24">
      <c r="A270" s="12"/>
      <c r="B270" s="18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</row>
    <row r="274" spans="2:4">
      <c r="B274" s="424"/>
      <c r="C274" s="424"/>
      <c r="D274" s="424"/>
    </row>
    <row r="275" spans="2:4">
      <c r="B275" s="424"/>
      <c r="C275" s="424"/>
      <c r="D275" s="424"/>
    </row>
    <row r="278" spans="2:4">
      <c r="B278" s="424"/>
      <c r="C278" s="424"/>
      <c r="D278" s="424"/>
    </row>
    <row r="279" spans="2:4">
      <c r="B279" s="424"/>
      <c r="C279" s="424"/>
      <c r="D279" s="424"/>
    </row>
  </sheetData>
  <mergeCells count="19">
    <mergeCell ref="B126:B135"/>
    <mergeCell ref="B89:B106"/>
    <mergeCell ref="B250:B268"/>
    <mergeCell ref="B236:B247"/>
    <mergeCell ref="B138:B231"/>
    <mergeCell ref="E252:F252"/>
    <mergeCell ref="F161:H161"/>
    <mergeCell ref="L161:N161"/>
    <mergeCell ref="B274:D275"/>
    <mergeCell ref="B278:D279"/>
    <mergeCell ref="D161:D162"/>
    <mergeCell ref="E161:E162"/>
    <mergeCell ref="D230:E230"/>
    <mergeCell ref="B49:B86"/>
    <mergeCell ref="B108:B125"/>
    <mergeCell ref="B25:B45"/>
    <mergeCell ref="B4:B22"/>
    <mergeCell ref="E4:L4"/>
    <mergeCell ref="E14:L14"/>
  </mergeCells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4"/>
  <sheetViews>
    <sheetView tabSelected="1" topLeftCell="D24" zoomScale="80" zoomScaleNormal="80" workbookViewId="0">
      <selection activeCell="D44" sqref="D44:J44"/>
    </sheetView>
  </sheetViews>
  <sheetFormatPr defaultRowHeight="11.25"/>
  <cols>
    <col min="1" max="1" width="10.5703125" style="2" bestFit="1" customWidth="1"/>
    <col min="2" max="2" width="30.7109375" style="2" customWidth="1"/>
    <col min="3" max="3" width="6.140625" style="12" customWidth="1"/>
    <col min="4" max="4" width="18.28515625" style="2" customWidth="1"/>
    <col min="5" max="5" width="16.7109375" style="2" customWidth="1"/>
    <col min="6" max="6" width="16.7109375" style="2" bestFit="1" customWidth="1"/>
    <col min="7" max="7" width="13.7109375" style="2" bestFit="1" customWidth="1"/>
    <col min="8" max="8" width="17.42578125" style="2" bestFit="1" customWidth="1"/>
    <col min="9" max="12" width="17" style="2" customWidth="1"/>
    <col min="13" max="13" width="16.85546875" style="2" customWidth="1"/>
    <col min="14" max="16384" width="9.140625" style="2"/>
  </cols>
  <sheetData>
    <row r="1" spans="1:20">
      <c r="A1" s="69" t="s">
        <v>188</v>
      </c>
      <c r="B1" s="69" t="s">
        <v>23</v>
      </c>
      <c r="C1" s="236" t="s">
        <v>369</v>
      </c>
      <c r="D1" s="26"/>
      <c r="E1" s="26"/>
    </row>
    <row r="2" spans="1:20">
      <c r="D2" s="1"/>
    </row>
    <row r="3" spans="1:20">
      <c r="G3" s="70" t="s">
        <v>454</v>
      </c>
    </row>
    <row r="5" spans="1:20">
      <c r="D5" s="1"/>
      <c r="E5" s="1"/>
      <c r="F5" s="1"/>
      <c r="G5" s="1"/>
      <c r="H5" s="1"/>
      <c r="I5" s="1"/>
      <c r="J5" s="1"/>
    </row>
    <row r="6" spans="1:20">
      <c r="B6" s="415" t="s">
        <v>313</v>
      </c>
      <c r="C6" s="137"/>
      <c r="D6" s="1"/>
      <c r="E6" s="1"/>
      <c r="F6" s="1"/>
      <c r="G6" s="1"/>
      <c r="H6" s="1"/>
      <c r="I6" s="1"/>
      <c r="J6" s="1"/>
    </row>
    <row r="7" spans="1:20" ht="67.5">
      <c r="B7" s="415"/>
      <c r="C7" s="137"/>
      <c r="D7" s="9"/>
      <c r="E7" s="161" t="s">
        <v>92</v>
      </c>
      <c r="T7" s="30" t="s">
        <v>235</v>
      </c>
    </row>
    <row r="8" spans="1:20">
      <c r="B8" s="415"/>
      <c r="C8" s="137"/>
      <c r="D8" s="6" t="str">
        <f>[40]CR5!Y29</f>
        <v>Photovoltaic</v>
      </c>
      <c r="E8" s="111">
        <f>[40]CR5!Z29</f>
        <v>1029.3370500000001</v>
      </c>
      <c r="T8" s="26" t="s">
        <v>236</v>
      </c>
    </row>
    <row r="9" spans="1:20">
      <c r="B9" s="415"/>
      <c r="C9" s="137"/>
      <c r="D9" s="6" t="str">
        <f>[40]CR5!Y30</f>
        <v>CHP</v>
      </c>
      <c r="E9" s="111">
        <f>[40]CR5!Z30</f>
        <v>27.422000000000001</v>
      </c>
    </row>
    <row r="10" spans="1:20">
      <c r="B10" s="415"/>
      <c r="C10" s="137"/>
      <c r="D10" s="6" t="str">
        <f>[40]CR5!Y31</f>
        <v>Hydro and Tidal</v>
      </c>
      <c r="E10" s="111">
        <f>[40]CR5!Z31</f>
        <v>24.336999999999996</v>
      </c>
    </row>
    <row r="11" spans="1:20" ht="33.75">
      <c r="B11" s="415"/>
      <c r="C11" s="137"/>
      <c r="D11" s="38" t="str">
        <f>[40]CR5!Y32</f>
        <v>Biomass, Landfill and Waste Incineration</v>
      </c>
      <c r="E11" s="111">
        <f>[40]CR5!Z32</f>
        <v>288.53700000000003</v>
      </c>
    </row>
    <row r="12" spans="1:20">
      <c r="B12" s="415"/>
      <c r="C12" s="137"/>
      <c r="D12" s="6" t="str">
        <f>[40]CR5!Y33</f>
        <v>Wind</v>
      </c>
      <c r="E12" s="111">
        <f>[40]CR5!Z33</f>
        <v>327.46965000000017</v>
      </c>
    </row>
    <row r="13" spans="1:20">
      <c r="B13" s="415"/>
      <c r="C13" s="137"/>
      <c r="D13" s="6" t="str">
        <f>[40]CR5!Y34</f>
        <v>Other</v>
      </c>
      <c r="E13" s="111">
        <f>[40]CR5!Z34</f>
        <v>58.644000000000013</v>
      </c>
    </row>
    <row r="14" spans="1:20">
      <c r="B14" s="415"/>
      <c r="C14" s="137"/>
    </row>
    <row r="15" spans="1:20">
      <c r="B15" s="415"/>
      <c r="C15" s="137"/>
    </row>
    <row r="17" spans="2:20">
      <c r="B17" s="415" t="s">
        <v>93</v>
      </c>
      <c r="C17" s="137"/>
      <c r="D17" s="1"/>
      <c r="N17" s="1"/>
    </row>
    <row r="18" spans="2:20">
      <c r="B18" s="415"/>
      <c r="C18" s="137"/>
      <c r="D18" s="237" t="s">
        <v>418</v>
      </c>
      <c r="E18" s="16"/>
      <c r="F18" s="116"/>
      <c r="G18" s="116"/>
      <c r="H18" s="116"/>
      <c r="I18" s="117"/>
      <c r="J18" s="116"/>
      <c r="K18" s="12"/>
      <c r="L18" s="9"/>
    </row>
    <row r="19" spans="2:20">
      <c r="B19" s="415"/>
      <c r="C19" s="137"/>
      <c r="D19" s="18"/>
      <c r="E19" s="391" t="s">
        <v>324</v>
      </c>
      <c r="F19" s="391"/>
      <c r="G19" s="391"/>
      <c r="H19" s="391" t="s">
        <v>280</v>
      </c>
      <c r="I19" s="391"/>
      <c r="J19" s="391"/>
      <c r="K19" s="26"/>
    </row>
    <row r="20" spans="2:20" ht="22.5">
      <c r="B20" s="415"/>
      <c r="C20" s="137"/>
      <c r="D20" s="18"/>
      <c r="E20" s="218" t="s">
        <v>281</v>
      </c>
      <c r="F20" s="218" t="s">
        <v>282</v>
      </c>
      <c r="G20" s="218" t="s">
        <v>279</v>
      </c>
      <c r="H20" s="218" t="s">
        <v>281</v>
      </c>
      <c r="I20" s="218" t="s">
        <v>282</v>
      </c>
      <c r="J20" s="218" t="s">
        <v>279</v>
      </c>
      <c r="K20" s="26"/>
    </row>
    <row r="21" spans="2:20" ht="33.75">
      <c r="B21" s="415"/>
      <c r="C21" s="137"/>
      <c r="D21" s="77" t="s">
        <v>331</v>
      </c>
      <c r="E21" s="63">
        <f>'[40]Time to connect improvement'!$Q$10</f>
        <v>9.140409588054009</v>
      </c>
      <c r="F21" s="63">
        <f>'[40]Time to connect improvement'!$Q$12</f>
        <v>46.382113602939704</v>
      </c>
      <c r="G21" s="63">
        <f>'[40]Time to connect improvement'!$Q$14</f>
        <v>55.522523190993716</v>
      </c>
      <c r="H21" s="63">
        <f>'[40]Time to connect improvement'!$Q$11</f>
        <v>14.45688561967498</v>
      </c>
      <c r="I21" s="63">
        <f>'[40]Time to connect improvement'!$Q$13</f>
        <v>57.009324715965541</v>
      </c>
      <c r="J21" s="63">
        <f>'[40]Time to connect improvement'!$Q$15</f>
        <v>71.466210335640511</v>
      </c>
      <c r="K21" s="26"/>
    </row>
    <row r="22" spans="2:20" ht="33.75">
      <c r="B22" s="415"/>
      <c r="C22" s="137"/>
      <c r="D22" s="77" t="s">
        <v>330</v>
      </c>
      <c r="E22" s="63">
        <f>'[40]Time to connect improvement'!$R$51</f>
        <v>4.9130187741674778</v>
      </c>
      <c r="F22" s="63">
        <f>'[40]Time to connect improvement'!$R$53</f>
        <v>35.719634415852525</v>
      </c>
      <c r="G22" s="63">
        <f>'[40]Time to connect improvement'!$R$55</f>
        <v>40.632653190020008</v>
      </c>
      <c r="H22" s="63">
        <f>'[40]Time to connect improvement'!$R$52</f>
        <v>7.438419017169517</v>
      </c>
      <c r="I22" s="63">
        <f>'[40]Time to connect improvement'!$R$54</f>
        <v>43.160396904109554</v>
      </c>
      <c r="J22" s="63">
        <f>'[40]Time to connect improvement'!$R$56</f>
        <v>50.598815921279076</v>
      </c>
      <c r="K22" s="26"/>
    </row>
    <row r="23" spans="2:20">
      <c r="B23" s="415"/>
      <c r="C23" s="137"/>
      <c r="D23" s="77" t="s">
        <v>332</v>
      </c>
      <c r="E23" s="108">
        <f>E21-E22</f>
        <v>4.2273908138865313</v>
      </c>
      <c r="F23" s="108">
        <f t="shared" ref="F23:J23" si="0">F21-F22</f>
        <v>10.662479187087179</v>
      </c>
      <c r="G23" s="108">
        <f t="shared" si="0"/>
        <v>14.889870000973708</v>
      </c>
      <c r="H23" s="108">
        <f t="shared" si="0"/>
        <v>7.0184666025054625</v>
      </c>
      <c r="I23" s="108">
        <f t="shared" si="0"/>
        <v>13.848927811855987</v>
      </c>
      <c r="J23" s="108">
        <f t="shared" si="0"/>
        <v>20.867394414361435</v>
      </c>
      <c r="K23" s="26"/>
    </row>
    <row r="24" spans="2:20">
      <c r="B24" s="415"/>
      <c r="C24" s="137"/>
      <c r="D24" s="77" t="s">
        <v>283</v>
      </c>
      <c r="E24" s="66">
        <f>E23/E21</f>
        <v>0.46249468069915473</v>
      </c>
      <c r="F24" s="66">
        <f t="shared" ref="F24:J24" si="1">F23/F21</f>
        <v>0.22988342614924279</v>
      </c>
      <c r="G24" s="66">
        <f t="shared" si="1"/>
        <v>0.26817711345274359</v>
      </c>
      <c r="H24" s="66">
        <f t="shared" si="1"/>
        <v>0.48547569560581832</v>
      </c>
      <c r="I24" s="66">
        <f t="shared" si="1"/>
        <v>0.24292390553395865</v>
      </c>
      <c r="J24" s="66">
        <f t="shared" si="1"/>
        <v>0.29198965939788712</v>
      </c>
      <c r="K24" s="26"/>
    </row>
    <row r="25" spans="2:20">
      <c r="B25" s="415"/>
      <c r="C25" s="137"/>
      <c r="D25" s="12"/>
      <c r="E25" s="17"/>
      <c r="F25" s="17"/>
      <c r="G25" s="17"/>
      <c r="H25" s="17"/>
      <c r="I25" s="17"/>
      <c r="J25" s="17"/>
      <c r="K25" s="26"/>
    </row>
    <row r="26" spans="2:20">
      <c r="B26" s="415"/>
      <c r="C26" s="137"/>
      <c r="D26" s="237" t="s">
        <v>419</v>
      </c>
      <c r="E26" s="17"/>
      <c r="F26" s="17"/>
      <c r="G26" s="17"/>
      <c r="H26" s="17"/>
      <c r="I26" s="17"/>
      <c r="J26" s="17"/>
      <c r="K26" s="26"/>
      <c r="T26" s="30" t="s">
        <v>235</v>
      </c>
    </row>
    <row r="27" spans="2:20" ht="33.75" customHeight="1">
      <c r="B27" s="415"/>
      <c r="C27" s="137"/>
      <c r="D27" s="18"/>
      <c r="E27" s="435" t="str">
        <f>[40]CR13!C84</f>
        <v>LVSSA</v>
      </c>
      <c r="F27" s="435"/>
      <c r="G27" s="391" t="str">
        <f>[40]CR13!E84</f>
        <v>LVSSB</v>
      </c>
      <c r="H27" s="391"/>
      <c r="I27" s="391" t="s">
        <v>325</v>
      </c>
      <c r="J27" s="391"/>
      <c r="K27" s="434" t="s">
        <v>276</v>
      </c>
      <c r="L27" s="434" t="s">
        <v>326</v>
      </c>
      <c r="N27" s="12"/>
      <c r="O27" s="430" t="str">
        <f>[40]CR13!L84</f>
        <v>LVSSA</v>
      </c>
      <c r="P27" s="430"/>
      <c r="Q27" s="430" t="str">
        <f>[40]CR13!N84</f>
        <v>LVSSB</v>
      </c>
      <c r="R27" s="430"/>
      <c r="T27" s="26" t="s">
        <v>237</v>
      </c>
    </row>
    <row r="28" spans="2:20" ht="22.5">
      <c r="B28" s="415"/>
      <c r="C28" s="137"/>
      <c r="D28" s="118"/>
      <c r="E28" s="158" t="str">
        <f>[40]CR13!C85</f>
        <v xml:space="preserve">Average Time to Quote </v>
      </c>
      <c r="F28" s="159" t="str">
        <f>[40]CR13!D85</f>
        <v>Time to Connect</v>
      </c>
      <c r="G28" s="159" t="str">
        <f>[40]CR13!E85</f>
        <v xml:space="preserve">Time to Quote </v>
      </c>
      <c r="H28" s="160" t="str">
        <f>[40]CR13!F85</f>
        <v>Time to Connect</v>
      </c>
      <c r="I28" s="391"/>
      <c r="J28" s="391"/>
      <c r="K28" s="434"/>
      <c r="L28" s="434"/>
      <c r="N28" s="154"/>
      <c r="O28" s="162" t="s">
        <v>327</v>
      </c>
      <c r="P28" s="162" t="s">
        <v>282</v>
      </c>
      <c r="Q28" s="162" t="s">
        <v>328</v>
      </c>
      <c r="R28" s="162" t="s">
        <v>282</v>
      </c>
    </row>
    <row r="29" spans="2:20" ht="22.5">
      <c r="B29" s="415"/>
      <c r="C29" s="137"/>
      <c r="D29" s="16"/>
      <c r="E29" s="431" t="str">
        <f>[40]CR13!C86</f>
        <v>Working days</v>
      </c>
      <c r="F29" s="432"/>
      <c r="G29" s="432"/>
      <c r="H29" s="433"/>
      <c r="I29" s="119" t="str">
        <f>[40]CR13!G86</f>
        <v>(£m 2012/13 Prices)</v>
      </c>
      <c r="J29" s="119" t="s">
        <v>239</v>
      </c>
      <c r="K29" s="434"/>
      <c r="L29" s="434"/>
      <c r="N29" s="154"/>
      <c r="O29" s="429" t="str">
        <f>[40]CR13!L86</f>
        <v>Working days</v>
      </c>
      <c r="P29" s="429"/>
      <c r="Q29" s="429"/>
      <c r="R29" s="429"/>
    </row>
    <row r="30" spans="2:20">
      <c r="B30" s="415"/>
      <c r="C30" s="137"/>
      <c r="D30" s="16" t="str">
        <f>[40]CR13!B87</f>
        <v>ENWL</v>
      </c>
      <c r="E30" s="120">
        <f>[40]CR13!C87</f>
        <v>4.00244140625</v>
      </c>
      <c r="F30" s="120">
        <f>[40]CR13!D87</f>
        <v>30.361990950226243</v>
      </c>
      <c r="G30" s="120">
        <f>[40]CR13!E87</f>
        <v>7.4340770791075048</v>
      </c>
      <c r="H30" s="308">
        <f>[40]CR13!F87</f>
        <v>36.881720430107528</v>
      </c>
      <c r="I30" s="121">
        <f>[40]CR13!G87</f>
        <v>1.2</v>
      </c>
      <c r="J30" s="121">
        <f>I30*'Cover and guide'!$C$33</f>
        <v>1.272380096045775</v>
      </c>
      <c r="K30" s="124">
        <f>RANK(L30,$L$30:$L$43,1)</f>
        <v>1</v>
      </c>
      <c r="L30" s="120">
        <f>SUM(E30:H30)</f>
        <v>78.680229865691274</v>
      </c>
      <c r="N30" s="115" t="str">
        <f>[40]CR13!K87</f>
        <v>Target</v>
      </c>
      <c r="O30" s="125">
        <f>[40]CR13!L87</f>
        <v>8.2100000000000009</v>
      </c>
      <c r="P30" s="126">
        <f>[40]CR13!M87</f>
        <v>42.08</v>
      </c>
      <c r="Q30" s="125">
        <f>[40]CR13!N87</f>
        <v>11.73</v>
      </c>
      <c r="R30" s="126">
        <f>[40]CR13!O87</f>
        <v>52.7</v>
      </c>
    </row>
    <row r="31" spans="2:20">
      <c r="B31" s="415"/>
      <c r="C31" s="137"/>
      <c r="D31" s="16" t="str">
        <f>[40]CR13!B88</f>
        <v>NPgN</v>
      </c>
      <c r="E31" s="120">
        <f>[40]CR13!C88</f>
        <v>5.7158984007525868</v>
      </c>
      <c r="F31" s="120">
        <f>[40]CR13!D88</f>
        <v>40.146946564885496</v>
      </c>
      <c r="G31" s="120">
        <f>[40]CR13!E88</f>
        <v>9.5841708542713562</v>
      </c>
      <c r="H31" s="308">
        <f>[40]CR13!F88</f>
        <v>47.121052631578948</v>
      </c>
      <c r="I31" s="121">
        <f>[40]CR13!G88</f>
        <v>0.55024001607071116</v>
      </c>
      <c r="J31" s="121">
        <f>I31*'Cover and guide'!$C$33</f>
        <v>0.58342870374690015</v>
      </c>
      <c r="K31" s="124">
        <f t="shared" ref="K31:K43" si="2">RANK(L31,$L$30:$L$43,1)</f>
        <v>12</v>
      </c>
      <c r="L31" s="120">
        <f t="shared" ref="L31:L43" si="3">SUM(E31:H31)</f>
        <v>102.56806845148839</v>
      </c>
    </row>
    <row r="32" spans="2:20">
      <c r="B32" s="415"/>
      <c r="C32" s="137"/>
      <c r="D32" s="16" t="str">
        <f>[40]CR13!B89</f>
        <v>NPgY</v>
      </c>
      <c r="E32" s="120">
        <f>[40]CR13!C89</f>
        <v>5.9290519877675845</v>
      </c>
      <c r="F32" s="120">
        <f>[40]CR13!D89</f>
        <v>43.396946564885496</v>
      </c>
      <c r="G32" s="120">
        <f>[40]CR13!E89</f>
        <v>8.8116731517509734</v>
      </c>
      <c r="H32" s="308">
        <f>[40]CR13!F89</f>
        <v>47.909604519774014</v>
      </c>
      <c r="I32" s="121">
        <f>[40]CR13!G89</f>
        <v>0.69580790960451977</v>
      </c>
      <c r="J32" s="121">
        <f>I32*'Cover and guide'!$C$33</f>
        <v>0.7377767790433406</v>
      </c>
      <c r="K32" s="124">
        <f t="shared" si="2"/>
        <v>13</v>
      </c>
      <c r="L32" s="120">
        <f t="shared" si="3"/>
        <v>106.04727622417806</v>
      </c>
    </row>
    <row r="33" spans="2:12">
      <c r="B33" s="415"/>
      <c r="C33" s="137"/>
      <c r="D33" s="16" t="str">
        <f>[40]CR13!B97</f>
        <v>WMID</v>
      </c>
      <c r="E33" s="120">
        <f>[40]CR13!C97</f>
        <v>4.8</v>
      </c>
      <c r="F33" s="120">
        <f>[40]CR13!D97</f>
        <v>34.32</v>
      </c>
      <c r="G33" s="120">
        <f>[40]CR13!E97</f>
        <v>6.11</v>
      </c>
      <c r="H33" s="308">
        <f>[40]CR13!F97</f>
        <v>44.8</v>
      </c>
      <c r="I33" s="121">
        <f>[40]CR13!G97</f>
        <v>1.3474000000000002</v>
      </c>
      <c r="J33" s="121">
        <f>I33*'Cover and guide'!$C$33</f>
        <v>1.4286707845100646</v>
      </c>
      <c r="K33" s="124">
        <f t="shared" si="2"/>
        <v>7</v>
      </c>
      <c r="L33" s="120">
        <f t="shared" si="3"/>
        <v>90.03</v>
      </c>
    </row>
    <row r="34" spans="2:12">
      <c r="B34" s="415"/>
      <c r="C34" s="137"/>
      <c r="D34" s="16" t="str">
        <f>[40]CR13!B98</f>
        <v>EMID</v>
      </c>
      <c r="E34" s="120">
        <f>[40]CR13!C98</f>
        <v>3.48</v>
      </c>
      <c r="F34" s="120">
        <f>[40]CR13!D98</f>
        <v>31.89</v>
      </c>
      <c r="G34" s="120">
        <f>[40]CR13!E98</f>
        <v>5.2</v>
      </c>
      <c r="H34" s="308">
        <f>[40]CR13!F98</f>
        <v>41.25</v>
      </c>
      <c r="I34" s="121">
        <f>[40]CR13!G98</f>
        <v>1.5434999999999999</v>
      </c>
      <c r="J34" s="121">
        <f>I34*'Cover and guide'!$C$33</f>
        <v>1.636598898538878</v>
      </c>
      <c r="K34" s="124">
        <f t="shared" si="2"/>
        <v>3</v>
      </c>
      <c r="L34" s="120">
        <f t="shared" si="3"/>
        <v>81.819999999999993</v>
      </c>
    </row>
    <row r="35" spans="2:12">
      <c r="B35" s="415"/>
      <c r="C35" s="137"/>
      <c r="D35" s="16" t="str">
        <f>[40]CR13!B99</f>
        <v>SWALES</v>
      </c>
      <c r="E35" s="120">
        <f>[40]CR13!C99</f>
        <v>8.3699999999999992</v>
      </c>
      <c r="F35" s="120">
        <f>[40]CR13!D99</f>
        <v>30.26</v>
      </c>
      <c r="G35" s="120">
        <f>[40]CR13!E99</f>
        <v>11.1</v>
      </c>
      <c r="H35" s="308">
        <f>[40]CR13!F99</f>
        <v>34.549999999999997</v>
      </c>
      <c r="I35" s="121">
        <f>[40]CR13!G99</f>
        <v>0.45710000000000017</v>
      </c>
      <c r="J35" s="121">
        <f>I35*'Cover and guide'!$C$33</f>
        <v>0.48467078491876997</v>
      </c>
      <c r="K35" s="124">
        <f t="shared" si="2"/>
        <v>5</v>
      </c>
      <c r="L35" s="120">
        <f t="shared" si="3"/>
        <v>84.28</v>
      </c>
    </row>
    <row r="36" spans="2:12">
      <c r="B36" s="415"/>
      <c r="C36" s="137"/>
      <c r="D36" s="16" t="str">
        <f>[40]CR13!B100</f>
        <v>SWEST</v>
      </c>
      <c r="E36" s="120">
        <f>[40]CR13!C100</f>
        <v>6.64</v>
      </c>
      <c r="F36" s="120">
        <f>[40]CR13!D100</f>
        <v>32.01</v>
      </c>
      <c r="G36" s="120">
        <f>[40]CR13!E100</f>
        <v>7.87</v>
      </c>
      <c r="H36" s="308">
        <f>[40]CR13!F100</f>
        <v>37.68</v>
      </c>
      <c r="I36" s="121">
        <f>[40]CR13!G100</f>
        <v>1.1355</v>
      </c>
      <c r="J36" s="121">
        <f>I36*'Cover and guide'!$C$33</f>
        <v>1.2039896658833145</v>
      </c>
      <c r="K36" s="124">
        <f t="shared" si="2"/>
        <v>4</v>
      </c>
      <c r="L36" s="120">
        <f t="shared" si="3"/>
        <v>84.199999999999989</v>
      </c>
    </row>
    <row r="37" spans="2:12">
      <c r="B37" s="415"/>
      <c r="C37" s="137"/>
      <c r="D37" s="16" t="str">
        <f>[40]CR13!B94</f>
        <v>LPN</v>
      </c>
      <c r="E37" s="120">
        <f>[40]CR13!C94</f>
        <v>3.6424489795918369</v>
      </c>
      <c r="F37" s="120">
        <f>[40]CR13!D94</f>
        <v>41.295744680851065</v>
      </c>
      <c r="G37" s="120">
        <f>[40]CR13!E94</f>
        <v>4.7296187683284456</v>
      </c>
      <c r="H37" s="120">
        <f>[40]CR13!F94</f>
        <v>46.795423956931359</v>
      </c>
      <c r="I37" s="120">
        <f>[40]CR13!G94</f>
        <v>0.74161918043584085</v>
      </c>
      <c r="J37" s="120">
        <f>I37*'Cover and guide'!$C$33</f>
        <v>0.78635123669362006</v>
      </c>
      <c r="K37" s="124">
        <f t="shared" si="2"/>
        <v>11</v>
      </c>
      <c r="L37" s="120">
        <f t="shared" si="3"/>
        <v>96.463236385702714</v>
      </c>
    </row>
    <row r="38" spans="2:12">
      <c r="B38" s="415"/>
      <c r="C38" s="137"/>
      <c r="D38" s="16" t="str">
        <f>[40]CR13!B95</f>
        <v>SPN</v>
      </c>
      <c r="E38" s="120">
        <f>[40]CR13!C95</f>
        <v>4.6246872393661382</v>
      </c>
      <c r="F38" s="120">
        <f>[40]CR13!D95</f>
        <v>37.656193895870736</v>
      </c>
      <c r="G38" s="120">
        <f>[40]CR13!E95</f>
        <v>7.3452188006482979</v>
      </c>
      <c r="H38" s="120">
        <f>[40]CR13!F95</f>
        <v>45.308280254777067</v>
      </c>
      <c r="I38" s="120">
        <f>[40]CR13!G95</f>
        <v>0.88054857802833664</v>
      </c>
      <c r="J38" s="120">
        <f>I38*'Cover and guide'!$C$33</f>
        <v>0.93366040357055458</v>
      </c>
      <c r="K38" s="124">
        <f t="shared" si="2"/>
        <v>10</v>
      </c>
      <c r="L38" s="120">
        <f t="shared" si="3"/>
        <v>94.934380190662239</v>
      </c>
    </row>
    <row r="39" spans="2:12">
      <c r="B39" s="415"/>
      <c r="C39" s="137"/>
      <c r="D39" s="16" t="str">
        <f>[40]CR13!B96</f>
        <v>EPN</v>
      </c>
      <c r="E39" s="120">
        <f>[40]CR13!C96</f>
        <v>5.56030216202136</v>
      </c>
      <c r="F39" s="120">
        <f>[40]CR13!D96</f>
        <v>42.760344827586209</v>
      </c>
      <c r="G39" s="120">
        <f>[40]CR13!E96</f>
        <v>9.7051377513030523</v>
      </c>
      <c r="H39" s="120">
        <f>[40]CR13!F96</f>
        <v>51.006763285024157</v>
      </c>
      <c r="I39" s="120">
        <f>[40]CR13!G96</f>
        <v>1.0677294685990337</v>
      </c>
      <c r="J39" s="120">
        <f>I39*'Cover and guide'!$C$33</f>
        <v>1.1321314365057857</v>
      </c>
      <c r="K39" s="124">
        <f t="shared" si="2"/>
        <v>14</v>
      </c>
      <c r="L39" s="120">
        <f t="shared" si="3"/>
        <v>109.03254802593477</v>
      </c>
    </row>
    <row r="40" spans="2:12">
      <c r="B40" s="415"/>
      <c r="C40" s="137"/>
      <c r="D40" s="16" t="str">
        <f>[40]CR13!B92</f>
        <v>SPD</v>
      </c>
      <c r="E40" s="120">
        <f>[40]CR13!C92</f>
        <v>5.24955595026643</v>
      </c>
      <c r="F40" s="120">
        <f>[40]CR13!D92</f>
        <v>35.737574552683895</v>
      </c>
      <c r="G40" s="120">
        <f>[40]CR13!E92</f>
        <v>7.3259871441689626</v>
      </c>
      <c r="H40" s="120">
        <f>[40]CR13!F92</f>
        <v>42.42203742203742</v>
      </c>
      <c r="I40" s="120">
        <f>[40]CR13!G92</f>
        <v>0.99583201497873475</v>
      </c>
      <c r="J40" s="120">
        <f>I40*'Cover and guide'!$C$33</f>
        <v>1.05589736238675</v>
      </c>
      <c r="K40" s="124">
        <f t="shared" si="2"/>
        <v>8</v>
      </c>
      <c r="L40" s="120">
        <f t="shared" si="3"/>
        <v>90.735155069156704</v>
      </c>
    </row>
    <row r="41" spans="2:12">
      <c r="B41" s="415"/>
      <c r="C41" s="137"/>
      <c r="D41" s="16" t="str">
        <f>[40]CR13!B93</f>
        <v>SPMW</v>
      </c>
      <c r="E41" s="120">
        <f>[40]CR13!C93</f>
        <v>5.6078767123287667</v>
      </c>
      <c r="F41" s="120">
        <f>[40]CR13!D93</f>
        <v>35.55913978494624</v>
      </c>
      <c r="G41" s="120">
        <f>[40]CR13!E93</f>
        <v>6.8819826907946497</v>
      </c>
      <c r="H41" s="120">
        <f>[40]CR13!F93</f>
        <v>43.460674157303373</v>
      </c>
      <c r="I41" s="120">
        <f>[40]CR13!G93</f>
        <v>1.0728055817325117</v>
      </c>
      <c r="J41" s="120">
        <f>I41*'Cover and guide'!$C$33</f>
        <v>1.1375137242693807</v>
      </c>
      <c r="K41" s="124">
        <f t="shared" si="2"/>
        <v>9</v>
      </c>
      <c r="L41" s="120">
        <f t="shared" si="3"/>
        <v>91.509673345373031</v>
      </c>
    </row>
    <row r="42" spans="2:12">
      <c r="B42" s="415"/>
      <c r="C42" s="137"/>
      <c r="D42" s="16" t="str">
        <f>[40]CR13!B90</f>
        <v>SSEH</v>
      </c>
      <c r="E42" s="120">
        <f>[40]CR13!C90</f>
        <v>2.5</v>
      </c>
      <c r="F42" s="120">
        <f>[40]CR13!D90</f>
        <v>31.5</v>
      </c>
      <c r="G42" s="120">
        <f>[40]CR13!E90</f>
        <v>5.0999999999999996</v>
      </c>
      <c r="H42" s="120">
        <f>[40]CR13!F90</f>
        <v>40.020000000000003</v>
      </c>
      <c r="I42" s="120">
        <f>[40]CR13!G90</f>
        <v>0.8</v>
      </c>
      <c r="J42" s="120">
        <f>I42*'Cover and guide'!$C$33</f>
        <v>0.84825339736384997</v>
      </c>
      <c r="K42" s="124">
        <f t="shared" si="2"/>
        <v>2</v>
      </c>
      <c r="L42" s="120">
        <f t="shared" si="3"/>
        <v>79.12</v>
      </c>
    </row>
    <row r="43" spans="2:12">
      <c r="B43" s="415"/>
      <c r="C43" s="137"/>
      <c r="D43" s="16" t="str">
        <f>[40]CR13!B91</f>
        <v>SSES</v>
      </c>
      <c r="E43" s="120">
        <f>[40]CR13!C91</f>
        <v>2.66</v>
      </c>
      <c r="F43" s="120">
        <f>[40]CR13!D91</f>
        <v>33.18</v>
      </c>
      <c r="G43" s="120">
        <f>[40]CR13!E91</f>
        <v>6.94</v>
      </c>
      <c r="H43" s="120">
        <f>[40]CR13!F91</f>
        <v>45.04</v>
      </c>
      <c r="I43" s="120">
        <f>[40]CR13!G91</f>
        <v>1.3858000000000001</v>
      </c>
      <c r="J43" s="120">
        <f>I43*'Cover and guide'!$C$33</f>
        <v>1.4693869475835293</v>
      </c>
      <c r="K43" s="124">
        <f t="shared" si="2"/>
        <v>6</v>
      </c>
      <c r="L43" s="120">
        <f t="shared" si="3"/>
        <v>87.82</v>
      </c>
    </row>
    <row r="44" spans="2:12">
      <c r="B44" s="415"/>
      <c r="C44" s="137"/>
      <c r="D44" s="19" t="str">
        <f>[40]CR13!B101</f>
        <v>Industry Average</v>
      </c>
      <c r="E44" s="122">
        <f>[40]CR13!C101</f>
        <v>4.9130187741674778</v>
      </c>
      <c r="F44" s="122">
        <f>[40]CR13!D101</f>
        <v>35.719634415852525</v>
      </c>
      <c r="G44" s="122">
        <f>[40]CR13!E101</f>
        <v>7.438419017169517</v>
      </c>
      <c r="H44" s="309">
        <f>[40]CR13!F101</f>
        <v>43.160396904109554</v>
      </c>
      <c r="I44" s="123">
        <f>[40]CR13!G101</f>
        <v>0.99099162496069215</v>
      </c>
      <c r="J44" s="123">
        <f>I44*'Cover and guide'!$C$33</f>
        <v>1.0507650157900368</v>
      </c>
      <c r="K44" s="155"/>
      <c r="L44" s="155"/>
    </row>
    <row r="45" spans="2:12">
      <c r="B45" s="415"/>
      <c r="C45" s="137"/>
      <c r="D45" s="18" t="s">
        <v>189</v>
      </c>
      <c r="E45" s="122">
        <f>[40]CR13!L87</f>
        <v>8.2100000000000009</v>
      </c>
      <c r="F45" s="122">
        <f>[40]CR13!M87</f>
        <v>42.08</v>
      </c>
      <c r="G45" s="122">
        <f>[40]CR13!N87</f>
        <v>11.73</v>
      </c>
      <c r="H45" s="122">
        <f>[40]CR13!O87</f>
        <v>52.7</v>
      </c>
      <c r="I45" s="122"/>
      <c r="J45" s="122"/>
      <c r="K45" s="155"/>
      <c r="L45" s="155"/>
    </row>
    <row r="46" spans="2:12" ht="22.5">
      <c r="B46" s="415"/>
      <c r="C46" s="137"/>
      <c r="D46" s="127" t="s">
        <v>190</v>
      </c>
      <c r="E46" s="122">
        <f>[40]CR13!L88</f>
        <v>6.4</v>
      </c>
      <c r="F46" s="122">
        <f>[40]CR13!M88</f>
        <v>32.47</v>
      </c>
      <c r="G46" s="122">
        <f>[40]CR13!N88</f>
        <v>10.119999999999999</v>
      </c>
      <c r="H46" s="122">
        <f>[40]CR13!O88</f>
        <v>39.909999999999997</v>
      </c>
      <c r="I46" s="122"/>
      <c r="J46" s="122"/>
      <c r="K46" s="155"/>
      <c r="L46" s="155"/>
    </row>
    <row r="47" spans="2:12">
      <c r="B47" s="415"/>
      <c r="C47" s="137"/>
      <c r="D47" s="26"/>
      <c r="E47" s="26"/>
      <c r="F47" s="26"/>
      <c r="G47" s="26"/>
      <c r="H47" s="26"/>
      <c r="I47" s="26"/>
      <c r="J47" s="26"/>
      <c r="K47" s="26"/>
      <c r="L47" s="26"/>
    </row>
    <row r="48" spans="2:12">
      <c r="B48" s="415"/>
      <c r="C48" s="137"/>
      <c r="D48" s="30" t="s">
        <v>329</v>
      </c>
      <c r="E48" s="26"/>
      <c r="F48" s="26"/>
      <c r="G48" s="26"/>
      <c r="H48" s="26"/>
      <c r="I48" s="26"/>
      <c r="J48" s="26"/>
      <c r="K48" s="26"/>
    </row>
    <row r="49" spans="2:12">
      <c r="B49" s="415"/>
      <c r="C49" s="137"/>
      <c r="D49" s="118"/>
      <c r="E49" s="391" t="str">
        <f>E27</f>
        <v>LVSSA</v>
      </c>
      <c r="F49" s="391"/>
      <c r="G49" s="391"/>
      <c r="H49" s="391" t="s">
        <v>280</v>
      </c>
      <c r="I49" s="391"/>
      <c r="J49" s="391"/>
      <c r="K49" s="12"/>
      <c r="L49" s="9"/>
    </row>
    <row r="50" spans="2:12" ht="22.5">
      <c r="B50" s="415"/>
      <c r="C50" s="137"/>
      <c r="D50" s="118"/>
      <c r="E50" s="218" t="s">
        <v>281</v>
      </c>
      <c r="F50" s="218" t="s">
        <v>282</v>
      </c>
      <c r="G50" s="218" t="s">
        <v>279</v>
      </c>
      <c r="H50" s="218" t="s">
        <v>281</v>
      </c>
      <c r="I50" s="218" t="s">
        <v>282</v>
      </c>
      <c r="J50" s="218" t="s">
        <v>279</v>
      </c>
      <c r="K50" s="12"/>
      <c r="L50" s="9"/>
    </row>
    <row r="51" spans="2:12">
      <c r="B51" s="415"/>
      <c r="C51" s="137"/>
      <c r="D51" s="156" t="str">
        <f>D30</f>
        <v>ENWL</v>
      </c>
      <c r="E51" s="128">
        <f>'[40]Time to connect improvement'!$N$74</f>
        <v>3.5233351965259416</v>
      </c>
      <c r="F51" s="129">
        <f>'[40]Time to connect improvement'!$N$76</f>
        <v>43.793410551795716</v>
      </c>
      <c r="G51" s="129">
        <f>'[40]Time to connect improvement'!$N$78</f>
        <v>47.316745748321665</v>
      </c>
      <c r="H51" s="129">
        <f>'[40]Time to connect improvement'!$N$75</f>
        <v>4.0838184112289309</v>
      </c>
      <c r="I51" s="130">
        <f>'[40]Time to connect improvement'!$N$77</f>
        <v>45.792159013478248</v>
      </c>
      <c r="J51" s="129">
        <f>'[40]Time to connect improvement'!$N$79</f>
        <v>49.875977424707173</v>
      </c>
      <c r="K51" s="12"/>
      <c r="L51" s="9"/>
    </row>
    <row r="52" spans="2:12">
      <c r="B52" s="415"/>
      <c r="C52" s="137"/>
      <c r="D52" s="156" t="str">
        <f t="shared" ref="D52:D64" si="4">D31</f>
        <v>NPgN</v>
      </c>
      <c r="E52" s="128">
        <f>'[40]Time to connect improvement'!$M$74</f>
        <v>5.4070923764340639</v>
      </c>
      <c r="F52" s="129">
        <f>'[40]Time to connect improvement'!$M$76</f>
        <v>11.479720101781169</v>
      </c>
      <c r="G52" s="129">
        <f>'[40]Time to connect improvement'!$M$78</f>
        <v>16.886812478215234</v>
      </c>
      <c r="H52" s="129">
        <f>'[40]Time to connect improvement'!$M$75</f>
        <v>10.234492862389885</v>
      </c>
      <c r="I52" s="130">
        <f>'[40]Time to connect improvement'!$M$77</f>
        <v>5.5706140350877149</v>
      </c>
      <c r="J52" s="129">
        <f>'[40]Time to connect improvement'!$M$79</f>
        <v>15.805106897477593</v>
      </c>
      <c r="K52" s="12"/>
      <c r="L52" s="9"/>
    </row>
    <row r="53" spans="2:12">
      <c r="B53" s="415"/>
      <c r="C53" s="137"/>
      <c r="D53" s="156" t="str">
        <f t="shared" si="4"/>
        <v>NPgY</v>
      </c>
      <c r="E53" s="128">
        <f>'[40]Time to connect improvement'!$L$74</f>
        <v>5.1939387894190663</v>
      </c>
      <c r="F53" s="129">
        <f>'[40]Time to connect improvement'!$L$76</f>
        <v>4.2347201017811713</v>
      </c>
      <c r="G53" s="129">
        <f>'[40]Time to connect improvement'!$L$78</f>
        <v>9.4286588912002358</v>
      </c>
      <c r="H53" s="129">
        <f>'[40]Time to connect improvement'!$L$75</f>
        <v>10.506990564910268</v>
      </c>
      <c r="I53" s="130">
        <f>'[40]Time to connect improvement'!$L$77</f>
        <v>11.718728813559316</v>
      </c>
      <c r="J53" s="129">
        <f>'[40]Time to connect improvement'!$L$79</f>
        <v>22.225719378469577</v>
      </c>
      <c r="K53" s="12"/>
      <c r="L53" s="9"/>
    </row>
    <row r="54" spans="2:12">
      <c r="B54" s="415"/>
      <c r="C54" s="137"/>
      <c r="D54" s="156" t="str">
        <f t="shared" si="4"/>
        <v>WMID</v>
      </c>
      <c r="E54" s="128">
        <f>'[40]Time to connect improvement'!$D$74</f>
        <v>4.2729907771866502</v>
      </c>
      <c r="F54" s="129">
        <f>'[40]Time to connect improvement'!$D$76</f>
        <v>17.82</v>
      </c>
      <c r="G54" s="129">
        <f>'[40]Time to connect improvement'!$D$78</f>
        <v>22.09299077718665</v>
      </c>
      <c r="H54" s="129">
        <f>'[40]Time to connect improvement'!$D$75</f>
        <v>11.041997049994574</v>
      </c>
      <c r="I54" s="130">
        <f>'[40]Time to connect improvement'!$D$77</f>
        <v>11.720000000000006</v>
      </c>
      <c r="J54" s="129">
        <f>'[40]Time to connect improvement'!$D$79</f>
        <v>22.761997049994577</v>
      </c>
      <c r="K54" s="12"/>
      <c r="L54" s="9"/>
    </row>
    <row r="55" spans="2:12">
      <c r="B55" s="415"/>
      <c r="C55" s="137"/>
      <c r="D55" s="156" t="str">
        <f t="shared" si="4"/>
        <v>EMID</v>
      </c>
      <c r="E55" s="128">
        <f>'[40]Time to connect improvement'!$C$74</f>
        <v>4.7629907771866495</v>
      </c>
      <c r="F55" s="129">
        <f>'[40]Time to connect improvement'!$C$76</f>
        <v>12.329999999999998</v>
      </c>
      <c r="G55" s="129">
        <f>'[40]Time to connect improvement'!$C$78</f>
        <v>17.09299077718665</v>
      </c>
      <c r="H55" s="129">
        <f>'[40]Time to connect improvement'!$C$75</f>
        <v>9.1919970499945762</v>
      </c>
      <c r="I55" s="130">
        <f>'[40]Time to connect improvement'!$C$77</f>
        <v>13.850000000000001</v>
      </c>
      <c r="J55" s="129">
        <f>'[40]Time to connect improvement'!$C$79</f>
        <v>23.041997049994578</v>
      </c>
      <c r="K55" s="12"/>
      <c r="L55" s="9"/>
    </row>
    <row r="56" spans="2:12">
      <c r="B56" s="415"/>
      <c r="C56" s="137"/>
      <c r="D56" s="156" t="str">
        <f t="shared" si="4"/>
        <v>SWALES</v>
      </c>
      <c r="E56" s="128">
        <f>'[40]Time to connect improvement'!$E$74</f>
        <v>-1.2570092228133491</v>
      </c>
      <c r="F56" s="129">
        <f>'[40]Time to connect improvement'!$E$76</f>
        <v>11.809999999999999</v>
      </c>
      <c r="G56" s="129">
        <f>'[40]Time to connect improvement'!$E$78</f>
        <v>10.55299077718665</v>
      </c>
      <c r="H56" s="129">
        <f>'[40]Time to connect improvement'!$E$75</f>
        <v>-1.248002950005425</v>
      </c>
      <c r="I56" s="130">
        <f>'[40]Time to connect improvement'!$E$77</f>
        <v>21.550000000000004</v>
      </c>
      <c r="J56" s="129">
        <f>'[40]Time to connect improvement'!$E$79</f>
        <v>20.301997049994576</v>
      </c>
      <c r="K56" s="12"/>
      <c r="L56" s="9"/>
    </row>
    <row r="57" spans="2:12">
      <c r="B57" s="415"/>
      <c r="C57" s="137"/>
      <c r="D57" s="156" t="str">
        <f t="shared" si="4"/>
        <v>SWEST</v>
      </c>
      <c r="E57" s="128">
        <f>'[40]Time to connect improvement'!$F$74</f>
        <v>0.87299077718664986</v>
      </c>
      <c r="F57" s="129">
        <f>'[40]Time to connect improvement'!$F$76</f>
        <v>11.590000000000003</v>
      </c>
      <c r="G57" s="129">
        <f>'[40]Time to connect improvement'!$F$78</f>
        <v>12.462990777186654</v>
      </c>
      <c r="H57" s="129">
        <f>'[40]Time to connect improvement'!$F$75</f>
        <v>2.2519970499945741</v>
      </c>
      <c r="I57" s="130">
        <f>'[40]Time to connect improvement'!$F$77</f>
        <v>19.79</v>
      </c>
      <c r="J57" s="129">
        <f>'[40]Time to connect improvement'!$F$79</f>
        <v>22.041997049994578</v>
      </c>
      <c r="K57" s="12"/>
      <c r="L57" s="9"/>
    </row>
    <row r="58" spans="2:12">
      <c r="B58" s="415"/>
      <c r="C58" s="137"/>
      <c r="D58" s="156" t="str">
        <f t="shared" si="4"/>
        <v>LPN</v>
      </c>
      <c r="E58" s="128">
        <f>'[40]Time to connect improvement'!$H$74</f>
        <v>6.0775510204081638</v>
      </c>
      <c r="F58" s="129">
        <f>'[40]Time to connect improvement'!$H$76</f>
        <v>7.7342553191489358</v>
      </c>
      <c r="G58" s="129">
        <f>'[40]Time to connect improvement'!$H$78</f>
        <v>13.811806339557094</v>
      </c>
      <c r="H58" s="129">
        <f>'[40]Time to connect improvement'!$H$75</f>
        <v>11.370381231671555</v>
      </c>
      <c r="I58" s="130">
        <f>'[40]Time to connect improvement'!$H$77</f>
        <v>23.024576043068635</v>
      </c>
      <c r="J58" s="129">
        <f>'[40]Time to connect improvement'!$H$79</f>
        <v>34.394957274740186</v>
      </c>
      <c r="K58" s="12"/>
      <c r="L58" s="9"/>
    </row>
    <row r="59" spans="2:12">
      <c r="B59" s="415"/>
      <c r="C59" s="137"/>
      <c r="D59" s="156" t="str">
        <f t="shared" si="4"/>
        <v>SPN</v>
      </c>
      <c r="E59" s="128">
        <f>'[40]Time to connect improvement'!$I$74</f>
        <v>5.7753127606338621</v>
      </c>
      <c r="F59" s="129">
        <f>'[40]Time to connect improvement'!$I$76</f>
        <v>11.433806104129268</v>
      </c>
      <c r="G59" s="129">
        <f>'[40]Time to connect improvement'!$I$78</f>
        <v>17.209118864763127</v>
      </c>
      <c r="H59" s="129">
        <f>'[40]Time to connect improvement'!$I$75</f>
        <v>10.544781199351704</v>
      </c>
      <c r="I59" s="130">
        <f>'[40]Time to connect improvement'!$I$77</f>
        <v>18.231719745222932</v>
      </c>
      <c r="J59" s="129">
        <f>'[40]Time to connect improvement'!$I$79</f>
        <v>28.776500944574643</v>
      </c>
      <c r="K59" s="12"/>
      <c r="L59" s="9"/>
    </row>
    <row r="60" spans="2:12">
      <c r="B60" s="415"/>
      <c r="C60" s="137"/>
      <c r="D60" s="156" t="str">
        <f t="shared" si="4"/>
        <v>EPN</v>
      </c>
      <c r="E60" s="128">
        <f>'[40]Time to connect improvement'!$G$74</f>
        <v>4.4996978379786405</v>
      </c>
      <c r="F60" s="129">
        <f>'[40]Time to connect improvement'!$G$76</f>
        <v>-0.51034482758620925</v>
      </c>
      <c r="G60" s="129">
        <f>'[40]Time to connect improvement'!$G$78</f>
        <v>3.9893530103924348</v>
      </c>
      <c r="H60" s="129">
        <f>'[40]Time to connect improvement'!$G$75</f>
        <v>5.9148622486969469</v>
      </c>
      <c r="I60" s="130">
        <f>'[40]Time to connect improvement'!$G$77</f>
        <v>2.6932367149758463</v>
      </c>
      <c r="J60" s="129">
        <f>'[40]Time to connect improvement'!$G$79</f>
        <v>8.608098963672802</v>
      </c>
      <c r="K60" s="12"/>
      <c r="L60" s="9"/>
    </row>
    <row r="61" spans="2:12">
      <c r="B61" s="415"/>
      <c r="C61" s="137"/>
      <c r="D61" s="156" t="str">
        <f t="shared" si="4"/>
        <v>SPD</v>
      </c>
      <c r="E61" s="128">
        <f>'[40]Time to connect improvement'!$P$74</f>
        <v>4.5744341569058697</v>
      </c>
      <c r="F61" s="129">
        <f>'[40]Time to connect improvement'!$P$76</f>
        <v>6.3914087553585901</v>
      </c>
      <c r="G61" s="129">
        <f>'[40]Time to connect improvement'!$P$78</f>
        <v>10.965842912264463</v>
      </c>
      <c r="H61" s="129">
        <f>'[40]Time to connect improvement'!$P$75</f>
        <v>6.1717192778493857</v>
      </c>
      <c r="I61" s="130">
        <f>'[40]Time to connect improvement'!$P$77</f>
        <v>2.5986344125879057</v>
      </c>
      <c r="J61" s="129">
        <f>'[40]Time to connect improvement'!$P$79</f>
        <v>8.7703536904372896</v>
      </c>
      <c r="K61" s="12"/>
      <c r="L61" s="9"/>
    </row>
    <row r="62" spans="2:12">
      <c r="B62" s="415"/>
      <c r="C62" s="137"/>
      <c r="D62" s="156" t="str">
        <f t="shared" si="4"/>
        <v>SPMW</v>
      </c>
      <c r="E62" s="128">
        <f>'[40]Time to connect improvement'!$O$74</f>
        <v>3.6688909644389094</v>
      </c>
      <c r="F62" s="129">
        <f>'[40]Time to connect improvement'!$O$76</f>
        <v>1.2697456153677322</v>
      </c>
      <c r="G62" s="129">
        <f>'[40]Time to connect improvement'!$O$78</f>
        <v>4.9386365798066407</v>
      </c>
      <c r="H62" s="129">
        <f>'[40]Time to connect improvement'!$O$75</f>
        <v>4.1616140394505825</v>
      </c>
      <c r="I62" s="130">
        <f>'[40]Time to connect improvement'!$O$77</f>
        <v>2.5083180907586424</v>
      </c>
      <c r="J62" s="129">
        <f>'[40]Time to connect improvement'!$O$79</f>
        <v>6.6699321302092258</v>
      </c>
      <c r="K62" s="12"/>
      <c r="L62" s="9"/>
    </row>
    <row r="63" spans="2:12">
      <c r="B63" s="415"/>
      <c r="C63" s="137"/>
      <c r="D63" s="156" t="str">
        <f t="shared" si="4"/>
        <v>SSEH</v>
      </c>
      <c r="E63" s="128">
        <f>'[40]Time to connect improvement'!$J$74</f>
        <v>6.2780273556897441</v>
      </c>
      <c r="F63" s="129">
        <f>'[40]Time to connect improvement'!$J$76</f>
        <v>3.581850533807831</v>
      </c>
      <c r="G63" s="129">
        <f>'[40]Time to connect improvement'!$J$78</f>
        <v>9.8598778894975752</v>
      </c>
      <c r="H63" s="129">
        <f>'[40]Time to connect improvement'!$J$75</f>
        <v>8.5996004643084287</v>
      </c>
      <c r="I63" s="130">
        <f>'[40]Time to connect improvement'!$J$77</f>
        <v>12.68906630581867</v>
      </c>
      <c r="J63" s="129">
        <f>'[40]Time to connect improvement'!$J$79</f>
        <v>21.288666770127094</v>
      </c>
      <c r="K63" s="12"/>
      <c r="L63" s="9"/>
    </row>
    <row r="64" spans="2:12">
      <c r="B64" s="415"/>
      <c r="C64" s="137"/>
      <c r="D64" s="156" t="str">
        <f t="shared" si="4"/>
        <v>SSES</v>
      </c>
      <c r="E64" s="128">
        <f>'[40]Time to connect improvement'!$K$74</f>
        <v>5.5332278272305473</v>
      </c>
      <c r="F64" s="129">
        <f>'[40]Time to connect improvement'!$K$76</f>
        <v>6.3161363636363674</v>
      </c>
      <c r="G64" s="129">
        <f>'[40]Time to connect improvement'!$K$78</f>
        <v>11.849364190866908</v>
      </c>
      <c r="H64" s="129">
        <f>'[40]Time to connect improvement'!$K$75</f>
        <v>5.4322839352404744</v>
      </c>
      <c r="I64" s="130">
        <f>'[40]Time to connect improvement'!$K$77</f>
        <v>2.1479361914257211</v>
      </c>
      <c r="J64" s="129">
        <f>'[40]Time to connect improvement'!$K$79</f>
        <v>7.5802201266661982</v>
      </c>
      <c r="K64" s="12"/>
      <c r="L64" s="9"/>
    </row>
    <row r="65" spans="2:20">
      <c r="B65" s="415"/>
      <c r="C65" s="137"/>
      <c r="D65" s="157" t="str">
        <f>D44</f>
        <v>Industry Average</v>
      </c>
      <c r="E65" s="131">
        <f>'[40]Time to connect improvement'!$Q$74</f>
        <v>4.2273908138865313</v>
      </c>
      <c r="F65" s="132">
        <f>'[40]Time to connect improvement'!$Q$76</f>
        <v>10.662479187087179</v>
      </c>
      <c r="G65" s="132">
        <f>'[40]Time to connect improvement'!$Q$78</f>
        <v>14.889870000973708</v>
      </c>
      <c r="H65" s="132">
        <f>'[40]Time to connect improvement'!$Q$75</f>
        <v>7.0184666025054625</v>
      </c>
      <c r="I65" s="133">
        <f>'[40]Time to connect improvement'!$Q$77</f>
        <v>13.848927811855987</v>
      </c>
      <c r="J65" s="132">
        <f>'[40]Time to connect improvement'!$Q$79</f>
        <v>20.867394414361435</v>
      </c>
      <c r="K65" s="12"/>
      <c r="L65" s="9"/>
    </row>
    <row r="66" spans="2:20">
      <c r="B66" s="26"/>
      <c r="D66" s="19"/>
      <c r="E66" s="16"/>
      <c r="F66" s="116"/>
      <c r="G66" s="116"/>
      <c r="H66" s="116"/>
      <c r="I66" s="117"/>
      <c r="J66" s="116"/>
      <c r="K66" s="12"/>
      <c r="L66" s="9"/>
    </row>
    <row r="67" spans="2:20" ht="33.75" customHeight="1">
      <c r="B67" s="387" t="s">
        <v>94</v>
      </c>
      <c r="C67" s="138"/>
      <c r="D67" s="30"/>
      <c r="E67" s="113"/>
      <c r="F67" s="113"/>
      <c r="G67" s="113"/>
      <c r="H67" s="113"/>
      <c r="I67" s="113"/>
      <c r="J67" s="113"/>
      <c r="K67" s="26"/>
    </row>
    <row r="68" spans="2:20">
      <c r="B68" s="387"/>
      <c r="C68" s="138"/>
      <c r="D68" s="237" t="s">
        <v>420</v>
      </c>
      <c r="E68" s="113"/>
      <c r="F68" s="113"/>
      <c r="G68" s="113"/>
      <c r="H68" s="113"/>
      <c r="I68" s="113"/>
      <c r="J68" s="113"/>
      <c r="K68" s="26"/>
      <c r="T68" s="30" t="s">
        <v>235</v>
      </c>
    </row>
    <row r="69" spans="2:20" ht="67.5">
      <c r="B69" s="387"/>
      <c r="C69" s="138"/>
      <c r="D69" s="118"/>
      <c r="E69" s="217" t="s">
        <v>334</v>
      </c>
      <c r="F69" s="218" t="s">
        <v>335</v>
      </c>
      <c r="G69" s="218" t="s">
        <v>333</v>
      </c>
      <c r="H69" s="218" t="s">
        <v>396</v>
      </c>
      <c r="I69" s="286" t="s">
        <v>397</v>
      </c>
      <c r="J69" s="163"/>
      <c r="K69" s="217" t="s">
        <v>334</v>
      </c>
      <c r="L69" s="218" t="s">
        <v>335</v>
      </c>
      <c r="M69" s="218" t="s">
        <v>333</v>
      </c>
      <c r="T69" s="26" t="s">
        <v>238</v>
      </c>
    </row>
    <row r="70" spans="2:20">
      <c r="B70" s="387"/>
      <c r="C70" s="138"/>
      <c r="D70" s="156" t="s">
        <v>27</v>
      </c>
      <c r="E70" s="111">
        <f>'[50]Guaranteed standards'!$E$80</f>
        <v>21541</v>
      </c>
      <c r="F70" s="111">
        <f>'[50]Guaranteed standards'!$E$81</f>
        <v>338</v>
      </c>
      <c r="G70" s="111">
        <f>'[50]Guaranteed standards'!$E$83</f>
        <v>95505</v>
      </c>
      <c r="H70" s="93">
        <f>RANK(I70,$I$70:$I$83,1)</f>
        <v>14</v>
      </c>
      <c r="I70" s="334">
        <f>F70/(E70+F70)</f>
        <v>1.5448603683897801E-2</v>
      </c>
      <c r="J70" s="332" t="s">
        <v>27</v>
      </c>
      <c r="K70" s="135">
        <f>E70</f>
        <v>21541</v>
      </c>
      <c r="L70" s="135">
        <f t="shared" ref="L70:M70" si="5">F70</f>
        <v>338</v>
      </c>
      <c r="M70" s="135">
        <f t="shared" si="5"/>
        <v>95505</v>
      </c>
      <c r="T70" s="26"/>
    </row>
    <row r="71" spans="2:20">
      <c r="B71" s="387"/>
      <c r="C71" s="138"/>
      <c r="D71" s="156" t="s">
        <v>75</v>
      </c>
      <c r="E71" s="111">
        <f>'[50]Guaranteed standards'!$F$80</f>
        <v>25025</v>
      </c>
      <c r="F71" s="111">
        <f>'[50]Guaranteed standards'!$F$81</f>
        <v>32</v>
      </c>
      <c r="G71" s="111">
        <f>'[50]Guaranteed standards'!$F$83</f>
        <v>4070</v>
      </c>
      <c r="H71" s="93">
        <f t="shared" ref="H71:H83" si="6">RANK(I71,$I$70:$I$83,1)</f>
        <v>9</v>
      </c>
      <c r="I71" s="334">
        <f t="shared" ref="I71:I83" si="7">F71/(E71+F71)</f>
        <v>1.2770882388155006E-3</v>
      </c>
      <c r="J71" s="332" t="s">
        <v>28</v>
      </c>
      <c r="K71" s="135">
        <f>SUM(E71:E72)</f>
        <v>60282</v>
      </c>
      <c r="L71" s="135">
        <f t="shared" ref="L71:M71" si="8">SUM(F71:F72)</f>
        <v>61</v>
      </c>
      <c r="M71" s="135">
        <f t="shared" si="8"/>
        <v>13030</v>
      </c>
      <c r="T71" s="26"/>
    </row>
    <row r="72" spans="2:20">
      <c r="B72" s="387"/>
      <c r="C72" s="138"/>
      <c r="D72" s="156" t="s">
        <v>76</v>
      </c>
      <c r="E72" s="111">
        <f>'[50]Guaranteed standards'!$G$80</f>
        <v>35257</v>
      </c>
      <c r="F72" s="111">
        <f>'[50]Guaranteed standards'!$G$81</f>
        <v>29</v>
      </c>
      <c r="G72" s="111">
        <f>'[50]Guaranteed standards'!$G$83</f>
        <v>8960</v>
      </c>
      <c r="H72" s="93">
        <f t="shared" si="6"/>
        <v>7</v>
      </c>
      <c r="I72" s="334">
        <f t="shared" si="7"/>
        <v>8.2185569347616616E-4</v>
      </c>
      <c r="J72" s="332" t="s">
        <v>29</v>
      </c>
      <c r="K72" s="135">
        <f>SUM(E73:E76)</f>
        <v>124868</v>
      </c>
      <c r="L72" s="135">
        <f t="shared" ref="L72:M72" si="9">SUM(F73:F76)</f>
        <v>4</v>
      </c>
      <c r="M72" s="135">
        <f t="shared" si="9"/>
        <v>325</v>
      </c>
      <c r="T72" s="26"/>
    </row>
    <row r="73" spans="2:20">
      <c r="B73" s="387"/>
      <c r="C73" s="138"/>
      <c r="D73" s="156" t="s">
        <v>35</v>
      </c>
      <c r="E73" s="111">
        <f>'[50]Guaranteed standards'!$O$80</f>
        <v>36475</v>
      </c>
      <c r="F73" s="111">
        <f>'[50]Guaranteed standards'!$O$81</f>
        <v>0</v>
      </c>
      <c r="G73" s="111">
        <f>'[50]Guaranteed standards'!$O$83</f>
        <v>0</v>
      </c>
      <c r="H73" s="93">
        <f t="shared" si="6"/>
        <v>1</v>
      </c>
      <c r="I73" s="334">
        <f t="shared" si="7"/>
        <v>0</v>
      </c>
      <c r="J73" s="332" t="s">
        <v>30</v>
      </c>
      <c r="K73" s="135">
        <f>SUM(E77:E79)</f>
        <v>99345</v>
      </c>
      <c r="L73" s="135">
        <f t="shared" ref="L73:M73" si="10">SUM(F77:F79)</f>
        <v>348</v>
      </c>
      <c r="M73" s="135">
        <f t="shared" si="10"/>
        <v>110825</v>
      </c>
      <c r="T73" s="26"/>
    </row>
    <row r="74" spans="2:20">
      <c r="B74" s="387"/>
      <c r="C74" s="138"/>
      <c r="D74" s="156" t="s">
        <v>36</v>
      </c>
      <c r="E74" s="111">
        <f>'[50]Guaranteed standards'!$P$80</f>
        <v>36477</v>
      </c>
      <c r="F74" s="111">
        <f>'[50]Guaranteed standards'!$P$81</f>
        <v>3</v>
      </c>
      <c r="G74" s="111">
        <f>'[50]Guaranteed standards'!$P$83</f>
        <v>260</v>
      </c>
      <c r="H74" s="93">
        <f t="shared" si="6"/>
        <v>4</v>
      </c>
      <c r="I74" s="334">
        <f t="shared" si="7"/>
        <v>8.2236842105263156E-5</v>
      </c>
      <c r="J74" s="332" t="s">
        <v>31</v>
      </c>
      <c r="K74" s="135">
        <f>SUM(E80:E81)</f>
        <v>31956</v>
      </c>
      <c r="L74" s="135">
        <f t="shared" ref="L74:M74" si="11">SUM(F80:F81)</f>
        <v>35</v>
      </c>
      <c r="M74" s="135">
        <f t="shared" si="11"/>
        <v>12155</v>
      </c>
      <c r="T74" s="26"/>
    </row>
    <row r="75" spans="2:20">
      <c r="B75" s="387"/>
      <c r="C75" s="138"/>
      <c r="D75" s="156" t="s">
        <v>37</v>
      </c>
      <c r="E75" s="111">
        <f>'[50]Guaranteed standards'!$Q$80</f>
        <v>17189</v>
      </c>
      <c r="F75" s="111">
        <f>'[50]Guaranteed standards'!$Q$81</f>
        <v>0</v>
      </c>
      <c r="G75" s="111">
        <f>'[50]Guaranteed standards'!$Q$83</f>
        <v>0</v>
      </c>
      <c r="H75" s="93">
        <f t="shared" si="6"/>
        <v>1</v>
      </c>
      <c r="I75" s="334">
        <f t="shared" si="7"/>
        <v>0</v>
      </c>
      <c r="J75" s="332" t="s">
        <v>284</v>
      </c>
      <c r="K75" s="135">
        <f>SUM(E82:E83)</f>
        <v>67841</v>
      </c>
      <c r="L75" s="135">
        <f t="shared" ref="L75:M75" si="12">SUM(F82:F83)</f>
        <v>54</v>
      </c>
      <c r="M75" s="135">
        <f t="shared" si="12"/>
        <v>20400</v>
      </c>
      <c r="T75" s="26"/>
    </row>
    <row r="76" spans="2:20">
      <c r="B76" s="387"/>
      <c r="C76" s="138"/>
      <c r="D76" s="156" t="s">
        <v>38</v>
      </c>
      <c r="E76" s="111">
        <f>'[50]Guaranteed standards'!$R$80</f>
        <v>34727</v>
      </c>
      <c r="F76" s="111">
        <f>'[50]Guaranteed standards'!$R$81</f>
        <v>1</v>
      </c>
      <c r="G76" s="111">
        <f>'[50]Guaranteed standards'!$R$83</f>
        <v>65</v>
      </c>
      <c r="H76" s="93">
        <f t="shared" si="6"/>
        <v>3</v>
      </c>
      <c r="I76" s="334">
        <f t="shared" si="7"/>
        <v>2.8795208477309375E-5</v>
      </c>
      <c r="J76" s="333" t="s">
        <v>49</v>
      </c>
      <c r="K76" s="136">
        <f>SUM(K70:K75)</f>
        <v>405833</v>
      </c>
      <c r="L76" s="136">
        <f t="shared" ref="L76:M76" si="13">SUM(L70:L75)</f>
        <v>840</v>
      </c>
      <c r="M76" s="136">
        <f t="shared" si="13"/>
        <v>252240</v>
      </c>
      <c r="T76" s="26"/>
    </row>
    <row r="77" spans="2:20">
      <c r="B77" s="387"/>
      <c r="C77" s="138"/>
      <c r="D77" s="156" t="s">
        <v>39</v>
      </c>
      <c r="E77" s="111">
        <f>'[50]Guaranteed standards'!$L$80</f>
        <v>23103</v>
      </c>
      <c r="F77" s="111">
        <f>'[50]Guaranteed standards'!$L$81</f>
        <v>59</v>
      </c>
      <c r="G77" s="111">
        <f>'[50]Guaranteed standards'!$L$83</f>
        <v>19950</v>
      </c>
      <c r="H77" s="93">
        <f t="shared" si="6"/>
        <v>11</v>
      </c>
      <c r="I77" s="334">
        <f t="shared" si="7"/>
        <v>2.5472757102150074E-3</v>
      </c>
      <c r="J77" s="26"/>
      <c r="K77" s="26"/>
      <c r="T77" s="26"/>
    </row>
    <row r="78" spans="2:20">
      <c r="B78" s="387"/>
      <c r="C78" s="138"/>
      <c r="D78" s="156" t="s">
        <v>40</v>
      </c>
      <c r="E78" s="111">
        <f>'[50]Guaranteed standards'!$M$80</f>
        <v>28093</v>
      </c>
      <c r="F78" s="111">
        <f>'[50]Guaranteed standards'!$M$81</f>
        <v>106</v>
      </c>
      <c r="G78" s="111">
        <f>'[50]Guaranteed standards'!$M$83</f>
        <v>44105</v>
      </c>
      <c r="H78" s="93">
        <f t="shared" si="6"/>
        <v>12</v>
      </c>
      <c r="I78" s="334">
        <f t="shared" si="7"/>
        <v>3.7589985460477321E-3</v>
      </c>
      <c r="J78" s="26"/>
      <c r="K78" s="26"/>
      <c r="T78" s="26"/>
    </row>
    <row r="79" spans="2:20">
      <c r="B79" s="387"/>
      <c r="C79" s="138"/>
      <c r="D79" s="156" t="s">
        <v>41</v>
      </c>
      <c r="E79" s="111">
        <f>'[50]Guaranteed standards'!$N$80</f>
        <v>48149</v>
      </c>
      <c r="F79" s="111">
        <f>'[50]Guaranteed standards'!$N$81</f>
        <v>183</v>
      </c>
      <c r="G79" s="111">
        <f>'[50]Guaranteed standards'!$N$83</f>
        <v>46770</v>
      </c>
      <c r="H79" s="93">
        <f t="shared" si="6"/>
        <v>13</v>
      </c>
      <c r="I79" s="334">
        <f t="shared" si="7"/>
        <v>3.786311346519904E-3</v>
      </c>
      <c r="J79" s="26"/>
      <c r="K79" s="26"/>
      <c r="T79" s="26"/>
    </row>
    <row r="80" spans="2:20">
      <c r="B80" s="387"/>
      <c r="C80" s="138"/>
      <c r="D80" s="156" t="s">
        <v>42</v>
      </c>
      <c r="E80" s="111">
        <f>'[50]Guaranteed standards'!$J$80</f>
        <v>14518</v>
      </c>
      <c r="F80" s="111">
        <f>'[50]Guaranteed standards'!$J$81</f>
        <v>23</v>
      </c>
      <c r="G80" s="111">
        <f>'[50]Guaranteed standards'!$J$83</f>
        <v>2530</v>
      </c>
      <c r="H80" s="93">
        <f t="shared" si="6"/>
        <v>10</v>
      </c>
      <c r="I80" s="334">
        <f t="shared" si="7"/>
        <v>1.5817344061618871E-3</v>
      </c>
      <c r="J80" s="26"/>
      <c r="K80" s="26"/>
      <c r="T80" s="26"/>
    </row>
    <row r="81" spans="2:20">
      <c r="B81" s="387"/>
      <c r="C81" s="138"/>
      <c r="D81" s="156" t="s">
        <v>43</v>
      </c>
      <c r="E81" s="111">
        <f>'[50]Guaranteed standards'!$K$80</f>
        <v>17438</v>
      </c>
      <c r="F81" s="111">
        <f>'[50]Guaranteed standards'!$K$81</f>
        <v>12</v>
      </c>
      <c r="G81" s="111">
        <f>'[50]Guaranteed standards'!$K$83</f>
        <v>9625</v>
      </c>
      <c r="H81" s="93">
        <f t="shared" si="6"/>
        <v>5</v>
      </c>
      <c r="I81" s="334">
        <f t="shared" si="7"/>
        <v>6.8767908309455583E-4</v>
      </c>
      <c r="J81" s="26"/>
      <c r="K81" s="26"/>
      <c r="T81" s="26"/>
    </row>
    <row r="82" spans="2:20">
      <c r="B82" s="387"/>
      <c r="C82" s="138"/>
      <c r="D82" s="156" t="s">
        <v>44</v>
      </c>
      <c r="E82" s="111">
        <f>'[50]Guaranteed standards'!$H$80</f>
        <v>17111</v>
      </c>
      <c r="F82" s="111">
        <f>'[50]Guaranteed standards'!$H$81</f>
        <v>16</v>
      </c>
      <c r="G82" s="111">
        <f>'[50]Guaranteed standards'!$H$83</f>
        <v>8470</v>
      </c>
      <c r="H82" s="93">
        <f t="shared" si="6"/>
        <v>8</v>
      </c>
      <c r="I82" s="334">
        <f t="shared" si="7"/>
        <v>9.341974659893735E-4</v>
      </c>
      <c r="J82" s="26"/>
      <c r="K82" s="26"/>
      <c r="T82" s="26"/>
    </row>
    <row r="83" spans="2:20">
      <c r="B83" s="387"/>
      <c r="C83" s="138"/>
      <c r="D83" s="156" t="s">
        <v>45</v>
      </c>
      <c r="E83" s="111">
        <f>'[50]Guaranteed standards'!$I$80</f>
        <v>50730</v>
      </c>
      <c r="F83" s="111">
        <f>'[50]Guaranteed standards'!$I$81</f>
        <v>38</v>
      </c>
      <c r="G83" s="111">
        <f>'[50]Guaranteed standards'!$I$83</f>
        <v>11930</v>
      </c>
      <c r="H83" s="93">
        <f t="shared" si="6"/>
        <v>6</v>
      </c>
      <c r="I83" s="334">
        <f t="shared" si="7"/>
        <v>7.4850299401197609E-4</v>
      </c>
      <c r="J83" s="26"/>
      <c r="K83" s="26"/>
      <c r="T83" s="26"/>
    </row>
    <row r="84" spans="2:20">
      <c r="B84" s="387"/>
      <c r="C84" s="138"/>
      <c r="D84" s="157" t="s">
        <v>49</v>
      </c>
      <c r="E84" s="134">
        <f>SUM(E70:E83)</f>
        <v>405833</v>
      </c>
      <c r="F84" s="134">
        <f t="shared" ref="F84:G84" si="14">SUM(F70:F83)</f>
        <v>840</v>
      </c>
      <c r="G84" s="134">
        <f t="shared" si="14"/>
        <v>252240</v>
      </c>
      <c r="H84" s="18"/>
      <c r="I84" s="26"/>
      <c r="J84" s="26"/>
      <c r="K84" s="26"/>
      <c r="T84" s="26"/>
    </row>
    <row r="85" spans="2:20">
      <c r="D85" s="30"/>
      <c r="E85" s="114"/>
      <c r="F85" s="114"/>
      <c r="G85" s="114"/>
      <c r="H85" s="26"/>
      <c r="I85" s="26"/>
      <c r="J85" s="26"/>
      <c r="K85" s="26"/>
      <c r="T85" s="26"/>
    </row>
    <row r="86" spans="2:20">
      <c r="H86" s="26"/>
      <c r="I86" s="26"/>
      <c r="J86" s="26"/>
      <c r="K86" s="26"/>
      <c r="T86" s="30"/>
    </row>
    <row r="87" spans="2:20">
      <c r="H87" s="26"/>
      <c r="I87" s="26"/>
      <c r="J87" s="26"/>
      <c r="K87" s="26"/>
      <c r="T87" s="26"/>
    </row>
    <row r="88" spans="2:20">
      <c r="H88" s="26"/>
      <c r="I88" s="26"/>
      <c r="J88" s="26"/>
      <c r="K88" s="26"/>
    </row>
    <row r="89" spans="2:20">
      <c r="H89" s="26"/>
      <c r="I89" s="26"/>
      <c r="J89" s="26"/>
      <c r="K89" s="26"/>
    </row>
    <row r="90" spans="2:20">
      <c r="H90" s="26"/>
      <c r="I90" s="26"/>
      <c r="J90" s="26"/>
      <c r="K90" s="26"/>
    </row>
    <row r="91" spans="2:20">
      <c r="H91" s="26"/>
      <c r="I91" s="26"/>
      <c r="J91" s="26"/>
      <c r="K91" s="26"/>
    </row>
    <row r="92" spans="2:20">
      <c r="H92" s="26"/>
      <c r="I92" s="26"/>
      <c r="J92" s="26"/>
      <c r="K92" s="26"/>
    </row>
    <row r="93" spans="2:20">
      <c r="H93" s="26"/>
      <c r="I93" s="26"/>
      <c r="J93" s="26"/>
      <c r="K93" s="26"/>
    </row>
    <row r="94" spans="2:20">
      <c r="D94" s="26"/>
      <c r="E94" s="26"/>
      <c r="F94" s="26"/>
      <c r="G94" s="26"/>
      <c r="H94" s="26"/>
      <c r="I94" s="26"/>
      <c r="J94" s="26"/>
      <c r="K94" s="26"/>
    </row>
  </sheetData>
  <mergeCells count="16">
    <mergeCell ref="B6:B15"/>
    <mergeCell ref="B17:B65"/>
    <mergeCell ref="E19:G19"/>
    <mergeCell ref="H19:J19"/>
    <mergeCell ref="H49:J49"/>
    <mergeCell ref="E49:G49"/>
    <mergeCell ref="E27:F27"/>
    <mergeCell ref="G27:H27"/>
    <mergeCell ref="I27:J28"/>
    <mergeCell ref="B67:B84"/>
    <mergeCell ref="O29:R29"/>
    <mergeCell ref="O27:P27"/>
    <mergeCell ref="Q27:R27"/>
    <mergeCell ref="E29:H29"/>
    <mergeCell ref="L27:L29"/>
    <mergeCell ref="K27:K29"/>
  </mergeCells>
  <conditionalFormatting sqref="E30:E43">
    <cfRule type="cellIs" dxfId="6" priority="4" operator="greaterThan">
      <formula>8.2</formula>
    </cfRule>
  </conditionalFormatting>
  <conditionalFormatting sqref="F30:F43">
    <cfRule type="cellIs" dxfId="5" priority="3" operator="greaterThan">
      <formula>42.1</formula>
    </cfRule>
  </conditionalFormatting>
  <conditionalFormatting sqref="G30:G43">
    <cfRule type="cellIs" dxfId="4" priority="2" operator="greaterThan">
      <formula>11.7</formula>
    </cfRule>
  </conditionalFormatting>
  <conditionalFormatting sqref="H30:H43">
    <cfRule type="cellIs" dxfId="3" priority="1" operator="greaterThan">
      <formula>52.7</formula>
    </cfRule>
  </conditionalFormatting>
  <pageMargins left="0.7" right="0.7" top="0.75" bottom="0.75" header="0.3" footer="0.3"/>
  <pageSetup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3"/>
  <sheetViews>
    <sheetView topLeftCell="B64" zoomScale="90" zoomScaleNormal="90" workbookViewId="0">
      <selection activeCell="K79" sqref="K79"/>
    </sheetView>
  </sheetViews>
  <sheetFormatPr defaultRowHeight="11.25"/>
  <cols>
    <col min="1" max="1" width="11" style="2" bestFit="1" customWidth="1"/>
    <col min="2" max="2" width="39.140625" style="2" customWidth="1"/>
    <col min="3" max="3" width="6.140625" style="12" customWidth="1"/>
    <col min="4" max="4" width="13.85546875" style="2" customWidth="1"/>
    <col min="5" max="5" width="15.42578125" style="2" customWidth="1"/>
    <col min="6" max="12" width="13.85546875" style="2" customWidth="1"/>
    <col min="13" max="16384" width="9.140625" style="2"/>
  </cols>
  <sheetData>
    <row r="1" spans="1:19">
      <c r="A1" s="69" t="s">
        <v>188</v>
      </c>
      <c r="B1" s="69" t="s">
        <v>22</v>
      </c>
      <c r="C1" s="236" t="s">
        <v>369</v>
      </c>
      <c r="D1" s="26"/>
      <c r="E1" s="26"/>
    </row>
    <row r="2" spans="1:19">
      <c r="D2" s="1"/>
    </row>
    <row r="3" spans="1:19">
      <c r="B3" s="411" t="s">
        <v>321</v>
      </c>
      <c r="E3" s="1"/>
    </row>
    <row r="4" spans="1:19">
      <c r="B4" s="412"/>
      <c r="D4" s="237" t="s">
        <v>421</v>
      </c>
      <c r="E4" s="1"/>
    </row>
    <row r="5" spans="1:19">
      <c r="B5" s="412"/>
      <c r="D5" s="9"/>
      <c r="E5" s="172" t="s">
        <v>89</v>
      </c>
      <c r="F5" s="172" t="s">
        <v>91</v>
      </c>
      <c r="G5" s="173" t="s">
        <v>218</v>
      </c>
    </row>
    <row r="6" spans="1:19">
      <c r="B6" s="412"/>
      <c r="C6" s="137"/>
      <c r="D6" s="6" t="str">
        <f>'[51]Customer Satisfaction'!$Q$14</f>
        <v>Interruptions</v>
      </c>
      <c r="E6" s="51">
        <f>'[51]Customer Satisfaction'!R14</f>
        <v>8.6242857142857154</v>
      </c>
      <c r="F6" s="51">
        <f>'[51]Customer Satisfaction'!T14</f>
        <v>8.7449999999999992</v>
      </c>
      <c r="G6" s="66">
        <f>'[51]Customer Satisfaction'!V14</f>
        <v>1.3997018386615642E-2</v>
      </c>
    </row>
    <row r="7" spans="1:19">
      <c r="B7" s="412"/>
      <c r="C7" s="137"/>
      <c r="D7" s="6" t="str">
        <f>'[51]Customer Satisfaction'!$Q$15</f>
        <v>Connections</v>
      </c>
      <c r="E7" s="51">
        <f>'[51]Customer Satisfaction'!R15</f>
        <v>8.16</v>
      </c>
      <c r="F7" s="51">
        <f>'[51]Customer Satisfaction'!T15</f>
        <v>8.3207142857142848</v>
      </c>
      <c r="G7" s="66">
        <f>'[51]Customer Satisfaction'!V15</f>
        <v>1.9695378151260379E-2</v>
      </c>
    </row>
    <row r="8" spans="1:19">
      <c r="B8" s="412"/>
      <c r="C8" s="137"/>
      <c r="D8" s="6" t="str">
        <f>'[51]Customer Satisfaction'!$Q$16</f>
        <v>General Enquiries</v>
      </c>
      <c r="E8" s="51">
        <f>'[51]Customer Satisfaction'!R16</f>
        <v>8.7257142857142878</v>
      </c>
      <c r="F8" s="51">
        <f>'[51]Customer Satisfaction'!T16</f>
        <v>8.9742857142857151</v>
      </c>
      <c r="G8" s="66">
        <f>'[51]Customer Satisfaction'!V16</f>
        <v>2.8487229862475292E-2</v>
      </c>
    </row>
    <row r="9" spans="1:19">
      <c r="B9" s="412"/>
      <c r="C9" s="137"/>
      <c r="E9" s="1"/>
    </row>
    <row r="10" spans="1:19">
      <c r="B10" s="412"/>
      <c r="C10" s="137"/>
    </row>
    <row r="11" spans="1:19">
      <c r="B11" s="412"/>
      <c r="C11" s="137"/>
      <c r="D11" s="237" t="s">
        <v>422</v>
      </c>
    </row>
    <row r="12" spans="1:19" ht="22.5">
      <c r="B12" s="412"/>
      <c r="C12" s="137"/>
      <c r="D12" s="109"/>
      <c r="E12" s="171" t="s">
        <v>508</v>
      </c>
      <c r="F12" s="218" t="s">
        <v>23</v>
      </c>
      <c r="G12" s="218" t="s">
        <v>509</v>
      </c>
      <c r="H12" s="218" t="s">
        <v>276</v>
      </c>
      <c r="I12" s="218" t="s">
        <v>278</v>
      </c>
      <c r="K12" s="280"/>
      <c r="L12" s="280"/>
      <c r="M12" s="280"/>
      <c r="N12" s="264"/>
      <c r="O12" s="264"/>
      <c r="P12" s="264"/>
      <c r="Q12" s="264"/>
      <c r="R12" s="264"/>
      <c r="S12" s="12"/>
    </row>
    <row r="13" spans="1:19">
      <c r="B13" s="412"/>
      <c r="C13" s="137"/>
      <c r="D13" s="29" t="s">
        <v>27</v>
      </c>
      <c r="E13" s="51">
        <f>'[51]Customer Satisfaction'!$S$21</f>
        <v>8.08</v>
      </c>
      <c r="F13" s="48">
        <f>'[51]Customer Satisfaction'!$U$21</f>
        <v>7.75</v>
      </c>
      <c r="G13" s="48">
        <f>'[51]Customer Satisfaction'!$W$21</f>
        <v>8.52</v>
      </c>
      <c r="H13" s="93">
        <f>RANK(I13,$I$13:$I$26)</f>
        <v>14</v>
      </c>
      <c r="I13" s="65">
        <f>AVERAGE(E13,F13,G13)</f>
        <v>8.1166666666666671</v>
      </c>
      <c r="K13" s="280"/>
      <c r="L13" s="280"/>
      <c r="M13" s="280"/>
      <c r="N13" s="148"/>
      <c r="O13" s="287"/>
      <c r="P13" s="281"/>
      <c r="Q13" s="12"/>
      <c r="R13" s="22"/>
      <c r="S13" s="12"/>
    </row>
    <row r="14" spans="1:19">
      <c r="B14" s="412"/>
      <c r="C14" s="137"/>
      <c r="D14" s="29" t="s">
        <v>75</v>
      </c>
      <c r="E14" s="51">
        <f>'[51]Customer Satisfaction'!$S$22</f>
        <v>8.68</v>
      </c>
      <c r="F14" s="51">
        <f>'[51]Customer Satisfaction'!$U$22</f>
        <v>8.0299999999999994</v>
      </c>
      <c r="G14" s="48">
        <f>'[51]Customer Satisfaction'!$W$22</f>
        <v>8.93</v>
      </c>
      <c r="H14" s="93">
        <f t="shared" ref="H14:H26" si="0">RANK(I14,$I$13:$I$26)</f>
        <v>10</v>
      </c>
      <c r="I14" s="65">
        <f t="shared" ref="I14:I26" si="1">AVERAGE(E14,F14,G14)</f>
        <v>8.5466666666666669</v>
      </c>
      <c r="K14" s="280"/>
      <c r="L14" s="280"/>
      <c r="M14" s="280"/>
      <c r="N14" s="148"/>
      <c r="O14" s="287"/>
      <c r="P14" s="281"/>
      <c r="Q14" s="12"/>
      <c r="R14" s="22"/>
      <c r="S14" s="12"/>
    </row>
    <row r="15" spans="1:19">
      <c r="B15" s="412"/>
      <c r="C15" s="137"/>
      <c r="D15" s="29" t="s">
        <v>76</v>
      </c>
      <c r="E15" s="51">
        <f>'[51]Customer Satisfaction'!$S$23</f>
        <v>8.69</v>
      </c>
      <c r="F15" s="51">
        <f>'[51]Customer Satisfaction'!$U$23</f>
        <v>7.95</v>
      </c>
      <c r="G15" s="48">
        <f>'[51]Customer Satisfaction'!$W$23</f>
        <v>8.76</v>
      </c>
      <c r="H15" s="93">
        <f t="shared" si="0"/>
        <v>12</v>
      </c>
      <c r="I15" s="65">
        <f t="shared" si="1"/>
        <v>8.4666666666666668</v>
      </c>
      <c r="K15" s="280"/>
      <c r="L15" s="280"/>
      <c r="M15" s="280"/>
      <c r="N15" s="148"/>
      <c r="O15" s="287"/>
      <c r="P15" s="281"/>
      <c r="Q15" s="12"/>
      <c r="R15" s="22"/>
      <c r="S15" s="12"/>
    </row>
    <row r="16" spans="1:19">
      <c r="B16" s="412"/>
      <c r="D16" s="29" t="s">
        <v>35</v>
      </c>
      <c r="E16" s="51">
        <f>'[51]Customer Satisfaction'!$S$24</f>
        <v>8.8800000000000008</v>
      </c>
      <c r="F16" s="51">
        <f>'[51]Customer Satisfaction'!$U$24</f>
        <v>8.6999999999999993</v>
      </c>
      <c r="G16" s="48">
        <f>'[51]Customer Satisfaction'!$W$24</f>
        <v>9.14</v>
      </c>
      <c r="H16" s="93">
        <f t="shared" si="0"/>
        <v>4</v>
      </c>
      <c r="I16" s="65">
        <f t="shared" si="1"/>
        <v>8.9066666666666663</v>
      </c>
      <c r="K16" s="280"/>
      <c r="L16" s="280"/>
      <c r="M16" s="280"/>
      <c r="N16" s="148"/>
      <c r="O16" s="287"/>
      <c r="P16" s="281"/>
      <c r="Q16" s="12"/>
      <c r="R16" s="22"/>
      <c r="S16" s="12"/>
    </row>
    <row r="17" spans="2:19">
      <c r="B17" s="412"/>
      <c r="C17" s="137"/>
      <c r="D17" s="29" t="s">
        <v>36</v>
      </c>
      <c r="E17" s="48">
        <f>'[51]Customer Satisfaction'!$S$25</f>
        <v>8.9700000000000006</v>
      </c>
      <c r="F17" s="48">
        <f>'[51]Customer Satisfaction'!$U$25</f>
        <v>8.7899999999999991</v>
      </c>
      <c r="G17" s="48">
        <f>'[51]Customer Satisfaction'!$W$25</f>
        <v>9.35</v>
      </c>
      <c r="H17" s="93">
        <f t="shared" si="0"/>
        <v>2</v>
      </c>
      <c r="I17" s="65">
        <f t="shared" si="1"/>
        <v>9.0366666666666671</v>
      </c>
      <c r="K17" s="280"/>
      <c r="L17" s="280"/>
      <c r="M17" s="280"/>
      <c r="N17" s="148"/>
      <c r="O17" s="287"/>
      <c r="P17" s="281"/>
      <c r="Q17" s="12"/>
      <c r="R17" s="22"/>
      <c r="S17" s="12"/>
    </row>
    <row r="18" spans="2:19">
      <c r="B18" s="412"/>
      <c r="C18" s="137"/>
      <c r="D18" s="29" t="s">
        <v>37</v>
      </c>
      <c r="E18" s="48">
        <f>'[51]Customer Satisfaction'!$S$26</f>
        <v>9.14</v>
      </c>
      <c r="F18" s="48">
        <f>'[51]Customer Satisfaction'!$U$26</f>
        <v>8.75</v>
      </c>
      <c r="G18" s="48">
        <f>'[51]Customer Satisfaction'!$W$26</f>
        <v>9.2899999999999991</v>
      </c>
      <c r="H18" s="93">
        <f t="shared" si="0"/>
        <v>1</v>
      </c>
      <c r="I18" s="65">
        <f t="shared" si="1"/>
        <v>9.06</v>
      </c>
      <c r="K18" s="280"/>
      <c r="L18" s="280"/>
      <c r="M18" s="280"/>
      <c r="N18" s="148"/>
      <c r="O18" s="287"/>
      <c r="P18" s="281"/>
      <c r="Q18" s="12"/>
      <c r="R18" s="22"/>
      <c r="S18" s="12"/>
    </row>
    <row r="19" spans="2:19">
      <c r="B19" s="412"/>
      <c r="C19" s="137"/>
      <c r="D19" s="29" t="s">
        <v>38</v>
      </c>
      <c r="E19" s="48">
        <f>'[51]Customer Satisfaction'!$S$27</f>
        <v>8.86</v>
      </c>
      <c r="F19" s="48">
        <f>'[51]Customer Satisfaction'!$U$27</f>
        <v>8.73</v>
      </c>
      <c r="G19" s="48">
        <f>'[51]Customer Satisfaction'!$W$27</f>
        <v>9.18</v>
      </c>
      <c r="H19" s="93">
        <f t="shared" si="0"/>
        <v>3</v>
      </c>
      <c r="I19" s="65">
        <f t="shared" si="1"/>
        <v>8.9233333333333338</v>
      </c>
      <c r="K19" s="280"/>
      <c r="L19" s="280"/>
      <c r="M19" s="280"/>
      <c r="N19" s="148"/>
      <c r="O19" s="287"/>
      <c r="P19" s="281"/>
      <c r="Q19" s="12"/>
      <c r="R19" s="22"/>
      <c r="S19" s="12"/>
    </row>
    <row r="20" spans="2:19">
      <c r="B20" s="412"/>
      <c r="C20" s="137"/>
      <c r="D20" s="29" t="s">
        <v>39</v>
      </c>
      <c r="E20" s="48">
        <f>'[51]Customer Satisfaction'!$S$28</f>
        <v>8.52</v>
      </c>
      <c r="F20" s="48">
        <f>'[51]Customer Satisfaction'!$U$28</f>
        <v>8.1300000000000008</v>
      </c>
      <c r="G20" s="48">
        <f>'[51]Customer Satisfaction'!$W$28</f>
        <v>8.86</v>
      </c>
      <c r="H20" s="93">
        <f t="shared" si="0"/>
        <v>11</v>
      </c>
      <c r="I20" s="65">
        <f t="shared" si="1"/>
        <v>8.5033333333333321</v>
      </c>
      <c r="K20" s="280"/>
      <c r="L20" s="280"/>
      <c r="M20" s="280"/>
      <c r="N20" s="148"/>
      <c r="O20" s="287"/>
      <c r="P20" s="281"/>
      <c r="Q20" s="12"/>
      <c r="R20" s="22"/>
      <c r="S20" s="12"/>
    </row>
    <row r="21" spans="2:19">
      <c r="B21" s="412"/>
      <c r="C21" s="137"/>
      <c r="D21" s="29" t="s">
        <v>40</v>
      </c>
      <c r="E21" s="48">
        <f>'[51]Customer Satisfaction'!$S$29</f>
        <v>8.6300000000000008</v>
      </c>
      <c r="F21" s="48">
        <f>'[51]Customer Satisfaction'!$U$29</f>
        <v>8.34</v>
      </c>
      <c r="G21" s="48">
        <f>'[51]Customer Satisfaction'!$W$29</f>
        <v>9.1199999999999992</v>
      </c>
      <c r="H21" s="93">
        <f t="shared" si="0"/>
        <v>8</v>
      </c>
      <c r="I21" s="65">
        <f t="shared" si="1"/>
        <v>8.6966666666666654</v>
      </c>
      <c r="K21" s="280"/>
      <c r="L21" s="280"/>
      <c r="M21" s="280"/>
      <c r="N21" s="148"/>
      <c r="O21" s="287"/>
      <c r="P21" s="281"/>
      <c r="Q21" s="12"/>
      <c r="R21" s="22"/>
      <c r="S21" s="12"/>
    </row>
    <row r="22" spans="2:19">
      <c r="B22" s="412"/>
      <c r="C22" s="137"/>
      <c r="D22" s="29" t="s">
        <v>41</v>
      </c>
      <c r="E22" s="48">
        <f>'[51]Customer Satisfaction'!$S$30</f>
        <v>8.8800000000000008</v>
      </c>
      <c r="F22" s="48">
        <f>'[51]Customer Satisfaction'!$U$30</f>
        <v>8.1</v>
      </c>
      <c r="G22" s="48">
        <f>'[51]Customer Satisfaction'!$W$30</f>
        <v>9.16</v>
      </c>
      <c r="H22" s="93">
        <f t="shared" si="0"/>
        <v>7</v>
      </c>
      <c r="I22" s="65">
        <f t="shared" si="1"/>
        <v>8.7133333333333329</v>
      </c>
      <c r="K22" s="280"/>
      <c r="L22" s="280"/>
      <c r="M22" s="280"/>
      <c r="N22" s="148"/>
      <c r="O22" s="287"/>
      <c r="P22" s="281"/>
      <c r="Q22" s="12"/>
      <c r="R22" s="22"/>
      <c r="S22" s="12"/>
    </row>
    <row r="23" spans="2:19">
      <c r="B23" s="412"/>
      <c r="C23" s="137"/>
      <c r="D23" s="29" t="s">
        <v>42</v>
      </c>
      <c r="E23" s="48">
        <f>'[51]Customer Satisfaction'!$S$31</f>
        <v>8.7899999999999991</v>
      </c>
      <c r="F23" s="48">
        <f>'[51]Customer Satisfaction'!$U$31</f>
        <v>8.36</v>
      </c>
      <c r="G23" s="48">
        <f>'[51]Customer Satisfaction'!$W$31</f>
        <v>8.84</v>
      </c>
      <c r="H23" s="93">
        <f t="shared" si="0"/>
        <v>9</v>
      </c>
      <c r="I23" s="65">
        <f t="shared" si="1"/>
        <v>8.6633333333333322</v>
      </c>
      <c r="K23" s="280"/>
      <c r="L23" s="280"/>
      <c r="M23" s="280"/>
      <c r="N23" s="148"/>
      <c r="O23" s="287"/>
      <c r="P23" s="281"/>
      <c r="Q23" s="12"/>
      <c r="R23" s="22"/>
      <c r="S23" s="12"/>
    </row>
    <row r="24" spans="2:19">
      <c r="B24" s="412"/>
      <c r="C24" s="137"/>
      <c r="D24" s="29" t="s">
        <v>43</v>
      </c>
      <c r="E24" s="48">
        <f>'[51]Customer Satisfaction'!$S$32</f>
        <v>8.86</v>
      </c>
      <c r="F24" s="48">
        <f>'[51]Customer Satisfaction'!$U$32</f>
        <v>8.43</v>
      </c>
      <c r="G24" s="48">
        <f>'[51]Customer Satisfaction'!$W$32</f>
        <v>9.24</v>
      </c>
      <c r="H24" s="93">
        <f t="shared" si="0"/>
        <v>5</v>
      </c>
      <c r="I24" s="65">
        <f t="shared" si="1"/>
        <v>8.8433333333333337</v>
      </c>
      <c r="K24" s="280"/>
      <c r="L24" s="280"/>
      <c r="M24" s="280"/>
      <c r="N24" s="148"/>
      <c r="O24" s="287"/>
      <c r="P24" s="281"/>
      <c r="Q24" s="12"/>
      <c r="R24" s="22"/>
      <c r="S24" s="12"/>
    </row>
    <row r="25" spans="2:19">
      <c r="B25" s="412"/>
      <c r="C25" s="137"/>
      <c r="D25" s="29" t="s">
        <v>44</v>
      </c>
      <c r="E25" s="48">
        <f>'[51]Customer Satisfaction'!$S$33</f>
        <v>9.06</v>
      </c>
      <c r="F25" s="48">
        <f>'[51]Customer Satisfaction'!$U$33</f>
        <v>8.5500000000000007</v>
      </c>
      <c r="G25" s="48">
        <f>'[51]Customer Satisfaction'!$W$33</f>
        <v>8.7200000000000006</v>
      </c>
      <c r="H25" s="93">
        <f t="shared" si="0"/>
        <v>6</v>
      </c>
      <c r="I25" s="65">
        <f t="shared" si="1"/>
        <v>8.7766666666666655</v>
      </c>
      <c r="K25" s="280"/>
      <c r="L25" s="280"/>
      <c r="M25" s="280"/>
      <c r="N25" s="148"/>
      <c r="O25" s="287"/>
      <c r="P25" s="281"/>
      <c r="Q25" s="12"/>
      <c r="R25" s="22"/>
      <c r="S25" s="12"/>
    </row>
    <row r="26" spans="2:19">
      <c r="B26" s="412"/>
      <c r="C26" s="137"/>
      <c r="D26" s="29" t="s">
        <v>45</v>
      </c>
      <c r="E26" s="48">
        <f>'[51]Customer Satisfaction'!$S$34</f>
        <v>8.39</v>
      </c>
      <c r="F26" s="48">
        <f>'[51]Customer Satisfaction'!$U$34</f>
        <v>7.88</v>
      </c>
      <c r="G26" s="48">
        <f>'[51]Customer Satisfaction'!$W$34</f>
        <v>8.5299999999999994</v>
      </c>
      <c r="H26" s="93">
        <f t="shared" si="0"/>
        <v>13</v>
      </c>
      <c r="I26" s="65">
        <f t="shared" si="1"/>
        <v>8.2666666666666657</v>
      </c>
      <c r="K26" s="280"/>
      <c r="L26" s="280"/>
      <c r="M26" s="280"/>
      <c r="N26" s="148"/>
      <c r="O26" s="287"/>
      <c r="P26" s="281"/>
      <c r="Q26" s="12"/>
      <c r="R26" s="22"/>
      <c r="S26" s="12"/>
    </row>
    <row r="27" spans="2:19">
      <c r="B27" s="279"/>
      <c r="C27" s="137"/>
      <c r="D27" s="28" t="s">
        <v>189</v>
      </c>
      <c r="E27" s="48">
        <v>8.1999999999999993</v>
      </c>
      <c r="F27" s="48">
        <v>8.1999999999999993</v>
      </c>
      <c r="G27" s="48">
        <v>8.1999999999999993</v>
      </c>
      <c r="H27" s="12"/>
      <c r="I27" s="22"/>
      <c r="K27" s="265"/>
      <c r="L27" s="281"/>
      <c r="M27" s="265"/>
      <c r="N27" s="281"/>
      <c r="O27" s="265"/>
      <c r="P27" s="281"/>
      <c r="Q27" s="12"/>
      <c r="R27" s="22"/>
      <c r="S27" s="12"/>
    </row>
    <row r="28" spans="2:19">
      <c r="C28" s="137"/>
    </row>
    <row r="29" spans="2:19">
      <c r="C29" s="137"/>
    </row>
    <row r="30" spans="2:19">
      <c r="B30" s="411" t="s">
        <v>322</v>
      </c>
      <c r="C30" s="137"/>
      <c r="D30" s="36"/>
    </row>
    <row r="31" spans="2:19">
      <c r="B31" s="412"/>
      <c r="C31" s="137"/>
      <c r="I31" s="237" t="s">
        <v>423</v>
      </c>
      <c r="M31" s="37"/>
    </row>
    <row r="32" spans="2:19" ht="101.25">
      <c r="B32" s="412"/>
      <c r="C32" s="137"/>
      <c r="D32" s="109"/>
      <c r="E32" s="218" t="s">
        <v>230</v>
      </c>
      <c r="F32" s="218" t="s">
        <v>231</v>
      </c>
      <c r="G32" s="218" t="s">
        <v>232</v>
      </c>
      <c r="H32" s="218" t="s">
        <v>233</v>
      </c>
      <c r="I32" s="218" t="s">
        <v>234</v>
      </c>
      <c r="J32" s="218" t="s">
        <v>276</v>
      </c>
    </row>
    <row r="33" spans="2:10">
      <c r="B33" s="412"/>
      <c r="C33" s="137"/>
      <c r="D33" s="29" t="s">
        <v>27</v>
      </c>
      <c r="E33" s="110">
        <f>'[52]Complaints handling'!$AA$9</f>
        <v>0.48796266836355923</v>
      </c>
      <c r="F33" s="110">
        <f>'[52]Complaints handling'!$AA$11</f>
        <v>9.2480644819174881E-2</v>
      </c>
      <c r="G33" s="110">
        <f>'[52]Complaints handling'!$AA$13</f>
        <v>0</v>
      </c>
      <c r="H33" s="48">
        <f>'[52]Complaints handling'!$AA$19</f>
        <v>0</v>
      </c>
      <c r="I33" s="51">
        <f>'[52]Complaints handling'!$AA$27</f>
        <v>7.6540460282108391</v>
      </c>
      <c r="J33" s="100">
        <f t="shared" ref="J33:J46" si="2">RANK(I33,$I$33:$I$46,1)</f>
        <v>13</v>
      </c>
    </row>
    <row r="34" spans="2:10">
      <c r="B34" s="412"/>
      <c r="C34" s="137"/>
      <c r="D34" s="29" t="s">
        <v>75</v>
      </c>
      <c r="E34" s="110">
        <f>'[53]Complaints handling'!$AA$9</f>
        <v>0.49855491329479767</v>
      </c>
      <c r="F34" s="110">
        <f>'[53]Complaints handling'!$AA$11</f>
        <v>9.9710982658959543E-2</v>
      </c>
      <c r="G34" s="110">
        <f>'[53]Complaints handling'!$AA$13</f>
        <v>4.8169556840077071E-4</v>
      </c>
      <c r="H34" s="48">
        <f>'[53]Complaints handling'!$AA$19</f>
        <v>0</v>
      </c>
      <c r="I34" s="51">
        <f>'[53]Complaints handling'!$AA$27</f>
        <v>8.0009633911368017</v>
      </c>
      <c r="J34" s="100">
        <f t="shared" si="2"/>
        <v>14</v>
      </c>
    </row>
    <row r="35" spans="2:10">
      <c r="B35" s="412"/>
      <c r="C35" s="137"/>
      <c r="D35" s="29" t="s">
        <v>76</v>
      </c>
      <c r="E35" s="110">
        <f>'[54]Complaints handling'!$AA$9</f>
        <v>0.47331691297208539</v>
      </c>
      <c r="F35" s="110">
        <f>'[54]Complaints handling'!$AA$11</f>
        <v>8.1280788177339899E-2</v>
      </c>
      <c r="G35" s="110">
        <f>'[54]Complaints handling'!$AA$13</f>
        <v>4.1050903119868636E-4</v>
      </c>
      <c r="H35" s="48">
        <f>'[54]Complaints handling'!$AA$19</f>
        <v>0</v>
      </c>
      <c r="I35" s="51">
        <f>'[54]Complaints handling'!$AA$27</f>
        <v>7.1921182266009849</v>
      </c>
      <c r="J35" s="100">
        <f t="shared" si="2"/>
        <v>12</v>
      </c>
    </row>
    <row r="36" spans="2:10">
      <c r="B36" s="412"/>
      <c r="C36" s="137"/>
      <c r="D36" s="29" t="s">
        <v>35</v>
      </c>
      <c r="E36" s="110">
        <f>'[55]Complaints handling'!$AA$9</f>
        <v>0.14805057955742887</v>
      </c>
      <c r="F36" s="110">
        <f>'[55]Complaints handling'!$AA$11</f>
        <v>7.3761854583772393E-3</v>
      </c>
      <c r="G36" s="110">
        <f>'[55]Complaints handling'!$AA$13</f>
        <v>0</v>
      </c>
      <c r="H36" s="48">
        <f>'[55]Complaints handling'!$AA$19</f>
        <v>0</v>
      </c>
      <c r="I36" s="51">
        <f>'[55]Complaints handling'!$AA$27</f>
        <v>1.7017913593256058</v>
      </c>
      <c r="J36" s="100">
        <f t="shared" si="2"/>
        <v>1</v>
      </c>
    </row>
    <row r="37" spans="2:10">
      <c r="B37" s="412"/>
      <c r="C37" s="137"/>
      <c r="D37" s="29" t="s">
        <v>36</v>
      </c>
      <c r="E37" s="110">
        <f>'[56]Complaints handling'!$AA$9</f>
        <v>0.15886699507389163</v>
      </c>
      <c r="F37" s="110">
        <f>'[56]Complaints handling'!$AA$11</f>
        <v>1.1083743842364532E-2</v>
      </c>
      <c r="G37" s="110">
        <f>'[56]Complaints handling'!$AA$13</f>
        <v>0</v>
      </c>
      <c r="H37" s="48">
        <f>'[56]Complaints handling'!$AA$19</f>
        <v>0</v>
      </c>
      <c r="I37" s="51">
        <f>'[56]Complaints handling'!$AA$27</f>
        <v>1.9211822660098523</v>
      </c>
      <c r="J37" s="100">
        <f t="shared" si="2"/>
        <v>2</v>
      </c>
    </row>
    <row r="38" spans="2:10">
      <c r="B38" s="412"/>
      <c r="C38" s="137"/>
      <c r="D38" s="29" t="s">
        <v>37</v>
      </c>
      <c r="E38" s="110">
        <f>'[57]Complaints handling'!$AA$9</f>
        <v>0.24392819429778248</v>
      </c>
      <c r="F38" s="110">
        <f>'[57]Complaints handling'!$AA$11</f>
        <v>2.0063357972544878E-2</v>
      </c>
      <c r="G38" s="110">
        <f>'[57]Complaints handling'!$AA$13</f>
        <v>0</v>
      </c>
      <c r="H38" s="48">
        <f>'[57]Complaints handling'!$AA$19</f>
        <v>0</v>
      </c>
      <c r="I38" s="51">
        <f>'[57]Complaints handling'!$AA$27</f>
        <v>3.0411826821541714</v>
      </c>
      <c r="J38" s="100">
        <f t="shared" si="2"/>
        <v>4</v>
      </c>
    </row>
    <row r="39" spans="2:10">
      <c r="B39" s="412"/>
      <c r="C39" s="137"/>
      <c r="D39" s="29" t="s">
        <v>38</v>
      </c>
      <c r="E39" s="110">
        <f>'[58]Complaints handling'!$AA$9</f>
        <v>0.19540662650602408</v>
      </c>
      <c r="F39" s="110">
        <f>'[58]Complaints handling'!$AA$11</f>
        <v>1.4683734939759037E-2</v>
      </c>
      <c r="G39" s="110">
        <f>'[58]Complaints handling'!$AA$13</f>
        <v>3.7650602409638556E-4</v>
      </c>
      <c r="H39" s="48">
        <f>'[58]Complaints handling'!$AA$19</f>
        <v>0</v>
      </c>
      <c r="I39" s="51">
        <f>'[58]Complaints handling'!$AA$27</f>
        <v>2.4134036144578315</v>
      </c>
      <c r="J39" s="100">
        <f t="shared" si="2"/>
        <v>3</v>
      </c>
    </row>
    <row r="40" spans="2:10">
      <c r="B40" s="412"/>
      <c r="C40" s="137"/>
      <c r="D40" s="29" t="s">
        <v>39</v>
      </c>
      <c r="E40" s="110">
        <f>'[59]Complaints handling'!$AA$9</f>
        <v>0.35900962861072905</v>
      </c>
      <c r="F40" s="110">
        <f>'[59]Complaints handling'!$AA$11</f>
        <v>5.2957359009628613E-2</v>
      </c>
      <c r="G40" s="110">
        <f>'[59]Complaints handling'!$AA$13</f>
        <v>0</v>
      </c>
      <c r="H40" s="48">
        <f>'[59]Complaints handling'!$AA$19</f>
        <v>0</v>
      </c>
      <c r="I40" s="51">
        <f>'[59]Complaints handling'!$AA$27</f>
        <v>5.1788170563961486</v>
      </c>
      <c r="J40" s="100">
        <f t="shared" si="2"/>
        <v>9</v>
      </c>
    </row>
    <row r="41" spans="2:10">
      <c r="B41" s="412"/>
      <c r="C41" s="137"/>
      <c r="D41" s="29" t="s">
        <v>40</v>
      </c>
      <c r="E41" s="110">
        <f>'[60]Complaints handling'!$AA$9</f>
        <v>0.40195341848234412</v>
      </c>
      <c r="F41" s="110">
        <f>'[60]Complaints handling'!$AA$11</f>
        <v>6.9496619083395939E-2</v>
      </c>
      <c r="G41" s="110">
        <f>'[60]Complaints handling'!$AA$13</f>
        <v>0</v>
      </c>
      <c r="H41" s="48">
        <f>'[60]Complaints handling'!$AA$19</f>
        <v>0</v>
      </c>
      <c r="I41" s="51">
        <f>'[60]Complaints handling'!$AA$27</f>
        <v>6.1044327573253199</v>
      </c>
      <c r="J41" s="100">
        <f t="shared" si="2"/>
        <v>11</v>
      </c>
    </row>
    <row r="42" spans="2:10">
      <c r="B42" s="412"/>
      <c r="C42" s="137"/>
      <c r="D42" s="29" t="s">
        <v>41</v>
      </c>
      <c r="E42" s="110">
        <f>'[61]Complaints handling'!$AA$9</f>
        <v>0.38535286284953396</v>
      </c>
      <c r="F42" s="110">
        <f>'[61]Complaints handling'!$AA$11</f>
        <v>5.8322237017310256E-2</v>
      </c>
      <c r="G42" s="110">
        <f>'[61]Complaints handling'!$AA$13</f>
        <v>0</v>
      </c>
      <c r="H42" s="48">
        <f>'[61]Complaints handling'!$AA$19</f>
        <v>0</v>
      </c>
      <c r="I42" s="51">
        <f>'[61]Complaints handling'!$AA$27</f>
        <v>5.6031957390146472</v>
      </c>
      <c r="J42" s="100">
        <f t="shared" si="2"/>
        <v>10</v>
      </c>
    </row>
    <row r="43" spans="2:10">
      <c r="B43" s="412"/>
      <c r="C43" s="137"/>
      <c r="D43" s="29" t="s">
        <v>42</v>
      </c>
      <c r="E43" s="110">
        <f>'[62]Complaints handling'!$AA$9</f>
        <v>0.23314285714285715</v>
      </c>
      <c r="F43" s="110">
        <f>'[62]Complaints handling'!$AA$11</f>
        <v>4.2285714285714288E-2</v>
      </c>
      <c r="G43" s="110">
        <f>'[62]Complaints handling'!$AA$13</f>
        <v>0</v>
      </c>
      <c r="H43" s="48">
        <f>'[62]Complaints handling'!$AA$19</f>
        <v>0</v>
      </c>
      <c r="I43" s="51">
        <f>'[62]Complaints handling'!$AA$27</f>
        <v>3.6</v>
      </c>
      <c r="J43" s="100">
        <f t="shared" si="2"/>
        <v>6</v>
      </c>
    </row>
    <row r="44" spans="2:10">
      <c r="B44" s="412"/>
      <c r="C44" s="137"/>
      <c r="D44" s="29" t="s">
        <v>43</v>
      </c>
      <c r="E44" s="110">
        <f>'[63]Complaints handling'!$AA$9</f>
        <v>0.21101256467110124</v>
      </c>
      <c r="F44" s="110">
        <f>'[63]Complaints handling'!$AA$11</f>
        <v>4.2128603104212861E-2</v>
      </c>
      <c r="G44" s="110">
        <f>'[63]Complaints handling'!$AA$13</f>
        <v>0</v>
      </c>
      <c r="H44" s="48">
        <f>'[63]Complaints handling'!$AA$19</f>
        <v>0</v>
      </c>
      <c r="I44" s="51">
        <f>'[63]Complaints handling'!$AA$27</f>
        <v>3.3739837398373984</v>
      </c>
      <c r="J44" s="100">
        <f t="shared" si="2"/>
        <v>5</v>
      </c>
    </row>
    <row r="45" spans="2:10">
      <c r="B45" s="412"/>
      <c r="C45" s="137"/>
      <c r="D45" s="29" t="s">
        <v>44</v>
      </c>
      <c r="E45" s="110">
        <f>'[64]Complaints handling'!$AA$9</f>
        <v>0.30415944540727902</v>
      </c>
      <c r="F45" s="110">
        <f>'[64]Complaints handling'!$AA$11</f>
        <v>3.4662045060658578E-2</v>
      </c>
      <c r="G45" s="110">
        <f>'[64]Complaints handling'!$AA$13</f>
        <v>0</v>
      </c>
      <c r="H45" s="48">
        <f>'[64]Complaints handling'!$AA$19</f>
        <v>0</v>
      </c>
      <c r="I45" s="51">
        <f>'[64]Complaints handling'!$AA$27</f>
        <v>4.0814558058925474</v>
      </c>
      <c r="J45" s="100">
        <f t="shared" si="2"/>
        <v>7</v>
      </c>
    </row>
    <row r="46" spans="2:10">
      <c r="B46" s="428"/>
      <c r="C46" s="137"/>
      <c r="D46" s="29" t="s">
        <v>45</v>
      </c>
      <c r="E46" s="110">
        <f>'[65]Complaints handling'!$AA$9</f>
        <v>0.32495069033530571</v>
      </c>
      <c r="F46" s="110">
        <f>'[65]Complaints handling'!$AA$11</f>
        <v>4.6844181459566078E-2</v>
      </c>
      <c r="G46" s="110">
        <f>'[65]Complaints handling'!$AA$13</f>
        <v>0</v>
      </c>
      <c r="H46" s="48">
        <f>'[65]Complaints handling'!$AA$19</f>
        <v>0</v>
      </c>
      <c r="I46" s="51">
        <f>'[65]Complaints handling'!$AA$27</f>
        <v>4.6548323471400392</v>
      </c>
      <c r="J46" s="100">
        <f t="shared" si="2"/>
        <v>8</v>
      </c>
    </row>
    <row r="47" spans="2:10">
      <c r="B47" s="9"/>
      <c r="C47" s="137"/>
      <c r="D47" s="4" t="s">
        <v>189</v>
      </c>
      <c r="E47" s="9"/>
      <c r="F47" s="9"/>
      <c r="G47" s="9"/>
      <c r="H47" s="9"/>
      <c r="I47" s="6">
        <v>8.33</v>
      </c>
    </row>
    <row r="48" spans="2:10">
      <c r="C48" s="137"/>
      <c r="E48" s="9"/>
      <c r="F48" s="9"/>
      <c r="G48" s="9"/>
      <c r="H48" s="9"/>
    </row>
    <row r="49" spans="2:24" ht="12.75" customHeight="1">
      <c r="B49" s="387" t="s">
        <v>320</v>
      </c>
      <c r="C49" s="137"/>
      <c r="D49" s="237"/>
    </row>
    <row r="50" spans="2:24" ht="11.25" customHeight="1">
      <c r="B50" s="387"/>
      <c r="C50" s="137"/>
      <c r="D50" s="9"/>
      <c r="E50" s="408" t="s">
        <v>32</v>
      </c>
      <c r="F50" s="409"/>
      <c r="G50" s="409"/>
      <c r="H50" s="409"/>
      <c r="I50" s="409"/>
      <c r="J50" s="409"/>
      <c r="K50" s="409"/>
      <c r="L50" s="410"/>
      <c r="N50" s="237" t="s">
        <v>424</v>
      </c>
      <c r="O50" s="9"/>
      <c r="P50" s="9"/>
      <c r="Q50" s="9"/>
      <c r="R50" s="9"/>
      <c r="S50" s="9"/>
      <c r="T50" s="9"/>
      <c r="U50" s="9"/>
      <c r="V50" s="9"/>
      <c r="W50" s="9"/>
      <c r="X50" s="9"/>
    </row>
    <row r="51" spans="2:24" ht="56.25">
      <c r="B51" s="387"/>
      <c r="C51" s="137"/>
      <c r="D51" s="39"/>
      <c r="E51" s="221" t="s">
        <v>9</v>
      </c>
      <c r="F51" s="221" t="s">
        <v>10</v>
      </c>
      <c r="G51" s="221" t="s">
        <v>11</v>
      </c>
      <c r="H51" s="221" t="s">
        <v>12</v>
      </c>
      <c r="I51" s="221" t="s">
        <v>13</v>
      </c>
      <c r="J51" s="221" t="s">
        <v>14</v>
      </c>
      <c r="K51" s="221" t="s">
        <v>15</v>
      </c>
      <c r="L51" s="221" t="s">
        <v>16</v>
      </c>
      <c r="N51" s="39"/>
      <c r="O51" s="219" t="s">
        <v>32</v>
      </c>
      <c r="P51" s="219" t="s">
        <v>457</v>
      </c>
      <c r="Q51" s="219" t="s">
        <v>455</v>
      </c>
    </row>
    <row r="52" spans="2:24">
      <c r="B52" s="387"/>
      <c r="C52" s="137"/>
      <c r="D52" s="6" t="s">
        <v>27</v>
      </c>
      <c r="E52" s="58">
        <f>VLOOKUP($D52,[66]Summary!$C$4:$D$9,2,0)</f>
        <v>6.9</v>
      </c>
      <c r="F52" s="54"/>
      <c r="G52" s="54"/>
      <c r="H52" s="54"/>
      <c r="I52" s="54"/>
      <c r="J52" s="54"/>
      <c r="K52" s="54"/>
      <c r="L52" s="54"/>
      <c r="N52" s="6" t="s">
        <v>27</v>
      </c>
      <c r="O52" s="184">
        <f>VLOOKUP($D52,[66]Summary!$C$4:$D$9,2,0)</f>
        <v>6.9</v>
      </c>
      <c r="P52" s="184">
        <f>G80</f>
        <v>0.98609480999999999</v>
      </c>
      <c r="Q52" s="111">
        <f>RANK(O52,$O$52:$O$57,0)</f>
        <v>3</v>
      </c>
    </row>
    <row r="53" spans="2:24">
      <c r="B53" s="387"/>
      <c r="C53" s="137"/>
      <c r="D53" s="6" t="s">
        <v>28</v>
      </c>
      <c r="E53" s="58">
        <f>VLOOKUP($D53,[66]Summary!$C$4:$D$9,2,0)</f>
        <v>6.5</v>
      </c>
      <c r="F53" s="54"/>
      <c r="G53" s="54"/>
      <c r="H53" s="54"/>
      <c r="I53" s="54"/>
      <c r="J53" s="54"/>
      <c r="K53" s="54"/>
      <c r="L53" s="54"/>
      <c r="N53" s="6" t="s">
        <v>28</v>
      </c>
      <c r="O53" s="184">
        <f>VLOOKUP($D53,[66]Summary!$C$4:$D$9,2,0)</f>
        <v>6.5</v>
      </c>
      <c r="P53" s="184">
        <f>SUM(G81:G82)</f>
        <v>1.4314279500000002</v>
      </c>
      <c r="Q53" s="111">
        <f t="shared" ref="Q53:Q57" si="3">RANK(O53,$O$52:$O$57,0)</f>
        <v>5</v>
      </c>
    </row>
    <row r="54" spans="2:24">
      <c r="B54" s="387"/>
      <c r="C54" s="137"/>
      <c r="D54" s="6" t="s">
        <v>29</v>
      </c>
      <c r="E54" s="58">
        <f>VLOOKUP($D54,[66]Summary!$C$4:$D$9,2,0)</f>
        <v>8.75</v>
      </c>
      <c r="F54" s="54"/>
      <c r="G54" s="54"/>
      <c r="H54" s="54"/>
      <c r="I54" s="54"/>
      <c r="J54" s="54"/>
      <c r="K54" s="54"/>
      <c r="L54" s="54"/>
      <c r="N54" s="6" t="s">
        <v>29</v>
      </c>
      <c r="O54" s="184">
        <f>VLOOKUP($D54,[66]Summary!$C$4:$D$9,2,0)</f>
        <v>8.75</v>
      </c>
      <c r="P54" s="184">
        <f>SUM(G83:G86)</f>
        <v>6.3512988299999993</v>
      </c>
      <c r="Q54" s="111">
        <f t="shared" si="3"/>
        <v>1</v>
      </c>
    </row>
    <row r="55" spans="2:24">
      <c r="B55" s="387"/>
      <c r="C55" s="137"/>
      <c r="D55" s="6" t="s">
        <v>30</v>
      </c>
      <c r="E55" s="58">
        <f>VLOOKUP($D55,[66]Summary!$C$4:$D$9,2,0)</f>
        <v>7.5250000000000004</v>
      </c>
      <c r="F55" s="54"/>
      <c r="G55" s="54"/>
      <c r="H55" s="54"/>
      <c r="I55" s="54"/>
      <c r="J55" s="54"/>
      <c r="K55" s="54"/>
      <c r="L55" s="54"/>
      <c r="N55" s="6" t="s">
        <v>30</v>
      </c>
      <c r="O55" s="184">
        <f>VLOOKUP($D55,[66]Summary!$C$4:$D$9,2,0)</f>
        <v>7.5250000000000004</v>
      </c>
      <c r="P55" s="184">
        <f>SUM(G87:G89)</f>
        <v>4.0398077699999995</v>
      </c>
      <c r="Q55" s="111">
        <f t="shared" si="3"/>
        <v>2</v>
      </c>
    </row>
    <row r="56" spans="2:24">
      <c r="B56" s="387"/>
      <c r="C56" s="137"/>
      <c r="D56" s="6" t="s">
        <v>31</v>
      </c>
      <c r="E56" s="58">
        <f>[66]Summary!$D$7</f>
        <v>6.7750000000000004</v>
      </c>
      <c r="F56" s="54"/>
      <c r="G56" s="54"/>
      <c r="H56" s="54"/>
      <c r="I56" s="54"/>
      <c r="J56" s="54"/>
      <c r="K56" s="54"/>
      <c r="L56" s="54"/>
      <c r="N56" s="6" t="s">
        <v>31</v>
      </c>
      <c r="O56" s="184">
        <f>[66]Summary!$D$7</f>
        <v>6.7750000000000004</v>
      </c>
      <c r="P56" s="184">
        <f>SUM(G90:G91)</f>
        <v>1.94038011</v>
      </c>
      <c r="Q56" s="111">
        <f t="shared" si="3"/>
        <v>4</v>
      </c>
    </row>
    <row r="57" spans="2:24">
      <c r="B57" s="387"/>
      <c r="C57" s="137"/>
      <c r="D57" s="6" t="s">
        <v>284</v>
      </c>
      <c r="E57" s="58">
        <f>[66]Summary!$D$9</f>
        <v>5.7249999999999996</v>
      </c>
      <c r="F57" s="54"/>
      <c r="G57" s="54"/>
      <c r="H57" s="54"/>
      <c r="I57" s="54"/>
      <c r="J57" s="54"/>
      <c r="K57" s="54"/>
      <c r="L57" s="54"/>
      <c r="N57" s="6" t="s">
        <v>284</v>
      </c>
      <c r="O57" s="184">
        <f>[66]Summary!$D$9</f>
        <v>5.7249999999999996</v>
      </c>
      <c r="P57" s="184">
        <f>SUM(G92:G93)</f>
        <v>1.1345391899999999</v>
      </c>
      <c r="Q57" s="111">
        <f t="shared" si="3"/>
        <v>6</v>
      </c>
    </row>
    <row r="58" spans="2:24">
      <c r="B58" s="387"/>
      <c r="C58" s="137"/>
      <c r="E58" s="26"/>
      <c r="F58" s="26"/>
      <c r="G58" s="26"/>
      <c r="H58" s="26"/>
      <c r="I58" s="26"/>
      <c r="J58" s="26"/>
      <c r="K58" s="26"/>
      <c r="L58" s="26"/>
      <c r="N58" s="4" t="s">
        <v>456</v>
      </c>
      <c r="O58" s="184"/>
      <c r="P58" s="184">
        <f>SUM(P52:P57)</f>
        <v>15.883548659999999</v>
      </c>
      <c r="Q58" s="58"/>
    </row>
    <row r="59" spans="2:24">
      <c r="B59" s="387"/>
      <c r="C59" s="137"/>
      <c r="E59" s="416" t="s">
        <v>33</v>
      </c>
      <c r="F59" s="417"/>
      <c r="G59" s="417"/>
      <c r="H59" s="417"/>
      <c r="I59" s="417"/>
      <c r="J59" s="417"/>
      <c r="K59" s="417"/>
      <c r="L59" s="418"/>
    </row>
    <row r="60" spans="2:24">
      <c r="B60" s="387"/>
      <c r="C60" s="137"/>
      <c r="D60" s="39"/>
      <c r="E60" s="170" t="s">
        <v>9</v>
      </c>
      <c r="F60" s="170" t="s">
        <v>10</v>
      </c>
      <c r="G60" s="170" t="s">
        <v>11</v>
      </c>
      <c r="H60" s="170" t="s">
        <v>12</v>
      </c>
      <c r="I60" s="170" t="s">
        <v>13</v>
      </c>
      <c r="J60" s="170" t="s">
        <v>14</v>
      </c>
      <c r="K60" s="170" t="s">
        <v>15</v>
      </c>
      <c r="L60" s="170" t="s">
        <v>16</v>
      </c>
    </row>
    <row r="61" spans="2:24">
      <c r="B61" s="387"/>
      <c r="C61" s="137"/>
      <c r="D61" s="6" t="s">
        <v>27</v>
      </c>
      <c r="E61" s="190">
        <f>VLOOKUP($D61,[66]Summary!$C$4:$G$9,5,0)</f>
        <v>0.98397394094206614</v>
      </c>
      <c r="F61" s="54"/>
      <c r="G61" s="54"/>
      <c r="H61" s="54"/>
      <c r="I61" s="54"/>
      <c r="J61" s="54"/>
      <c r="K61" s="54"/>
      <c r="L61" s="54"/>
    </row>
    <row r="62" spans="2:24">
      <c r="B62" s="387"/>
      <c r="C62" s="137"/>
      <c r="D62" s="6" t="s">
        <v>28</v>
      </c>
      <c r="E62" s="190">
        <f>VLOOKUP($D62,[66]Summary!$C$4:$G$9,5,0)</f>
        <v>1.4314276080514969</v>
      </c>
      <c r="F62" s="54"/>
      <c r="G62" s="54"/>
      <c r="H62" s="54"/>
      <c r="I62" s="54"/>
      <c r="J62" s="54"/>
      <c r="K62" s="54"/>
      <c r="L62" s="54"/>
    </row>
    <row r="63" spans="2:24">
      <c r="B63" s="387"/>
      <c r="C63" s="137"/>
      <c r="D63" s="6" t="s">
        <v>29</v>
      </c>
      <c r="E63" s="190">
        <f>VLOOKUP($D63,[66]Summary!$C$4:$G$9,5,0)</f>
        <v>6.3459957290283029</v>
      </c>
      <c r="F63" s="54"/>
      <c r="G63" s="54"/>
      <c r="H63" s="54"/>
      <c r="I63" s="54"/>
      <c r="J63" s="54"/>
      <c r="K63" s="54"/>
      <c r="L63" s="54"/>
    </row>
    <row r="64" spans="2:24">
      <c r="B64" s="387"/>
      <c r="C64" s="137"/>
      <c r="D64" s="6" t="s">
        <v>30</v>
      </c>
      <c r="E64" s="190">
        <f>VLOOKUP($D64,[66]Summary!$C$4:$G$9,5,0)</f>
        <v>4.0366258547052212</v>
      </c>
      <c r="F64" s="54"/>
      <c r="G64" s="54"/>
      <c r="H64" s="54"/>
      <c r="I64" s="54"/>
      <c r="J64" s="54"/>
      <c r="K64" s="54"/>
      <c r="L64" s="54"/>
    </row>
    <row r="65" spans="2:15">
      <c r="B65" s="387"/>
      <c r="C65" s="137"/>
      <c r="D65" s="6" t="s">
        <v>31</v>
      </c>
      <c r="E65" s="190">
        <f>[66]Summary!$G$7</f>
        <v>1.9419701215898639</v>
      </c>
      <c r="F65" s="54"/>
      <c r="G65" s="54"/>
      <c r="H65" s="54"/>
      <c r="I65" s="54"/>
      <c r="J65" s="54"/>
      <c r="K65" s="54"/>
      <c r="L65" s="54"/>
    </row>
    <row r="66" spans="2:15">
      <c r="B66" s="387"/>
      <c r="C66" s="137"/>
      <c r="D66" s="6" t="s">
        <v>284</v>
      </c>
      <c r="E66" s="190">
        <f>[66]Summary!$G$9</f>
        <v>1.1340087606007967</v>
      </c>
      <c r="F66" s="54"/>
      <c r="G66" s="54"/>
      <c r="H66" s="54"/>
      <c r="I66" s="54"/>
      <c r="J66" s="54"/>
      <c r="K66" s="54"/>
      <c r="L66" s="54"/>
    </row>
    <row r="67" spans="2:15">
      <c r="B67" s="387"/>
    </row>
    <row r="68" spans="2:15" ht="11.25" customHeight="1">
      <c r="B68" s="387"/>
      <c r="C68" s="138"/>
      <c r="D68" s="9"/>
      <c r="E68" s="408" t="s">
        <v>323</v>
      </c>
      <c r="F68" s="409"/>
      <c r="G68" s="409"/>
      <c r="H68" s="409"/>
      <c r="I68" s="409"/>
      <c r="J68" s="409"/>
      <c r="K68" s="409"/>
      <c r="L68" s="410"/>
    </row>
    <row r="69" spans="2:15">
      <c r="B69" s="387"/>
      <c r="C69" s="138"/>
      <c r="D69" s="39"/>
      <c r="E69" s="221" t="s">
        <v>9</v>
      </c>
      <c r="F69" s="221" t="s">
        <v>10</v>
      </c>
      <c r="G69" s="221" t="s">
        <v>11</v>
      </c>
      <c r="H69" s="221" t="s">
        <v>12</v>
      </c>
      <c r="I69" s="221" t="s">
        <v>13</v>
      </c>
      <c r="J69" s="221" t="s">
        <v>14</v>
      </c>
      <c r="K69" s="221" t="s">
        <v>15</v>
      </c>
      <c r="L69" s="221" t="s">
        <v>16</v>
      </c>
    </row>
    <row r="70" spans="2:15">
      <c r="B70" s="387"/>
      <c r="C70" s="138"/>
      <c r="D70" s="6" t="s">
        <v>27</v>
      </c>
      <c r="E70" s="111">
        <v>3</v>
      </c>
      <c r="F70" s="112"/>
      <c r="G70" s="112"/>
      <c r="H70" s="112"/>
      <c r="I70" s="112"/>
      <c r="J70" s="112"/>
      <c r="K70" s="112"/>
      <c r="L70" s="112"/>
    </row>
    <row r="71" spans="2:15">
      <c r="B71" s="387"/>
      <c r="C71" s="138"/>
      <c r="D71" s="6" t="s">
        <v>28</v>
      </c>
      <c r="E71" s="111">
        <v>5</v>
      </c>
      <c r="F71" s="112"/>
      <c r="G71" s="112"/>
      <c r="H71" s="112"/>
      <c r="I71" s="112"/>
      <c r="J71" s="112"/>
      <c r="K71" s="112"/>
      <c r="L71" s="112"/>
    </row>
    <row r="72" spans="2:15">
      <c r="B72" s="387"/>
      <c r="C72" s="138"/>
      <c r="D72" s="6" t="s">
        <v>29</v>
      </c>
      <c r="E72" s="111">
        <v>1</v>
      </c>
      <c r="F72" s="112"/>
      <c r="G72" s="112"/>
      <c r="H72" s="112"/>
      <c r="I72" s="112"/>
      <c r="J72" s="112"/>
      <c r="K72" s="112"/>
      <c r="L72" s="112"/>
    </row>
    <row r="73" spans="2:15">
      <c r="B73" s="387"/>
      <c r="C73" s="138"/>
      <c r="D73" s="6" t="s">
        <v>30</v>
      </c>
      <c r="E73" s="111">
        <v>2</v>
      </c>
      <c r="F73" s="112"/>
      <c r="G73" s="112"/>
      <c r="H73" s="112"/>
      <c r="I73" s="112"/>
      <c r="J73" s="112"/>
      <c r="K73" s="112"/>
      <c r="L73" s="112"/>
    </row>
    <row r="74" spans="2:15">
      <c r="B74" s="387"/>
      <c r="C74" s="138"/>
      <c r="D74" s="6" t="s">
        <v>31</v>
      </c>
      <c r="E74" s="111">
        <v>4</v>
      </c>
      <c r="F74" s="112"/>
      <c r="G74" s="112"/>
      <c r="H74" s="112"/>
      <c r="I74" s="112"/>
      <c r="J74" s="112"/>
      <c r="K74" s="112"/>
      <c r="L74" s="112"/>
    </row>
    <row r="75" spans="2:15">
      <c r="B75" s="387"/>
      <c r="C75" s="138"/>
      <c r="D75" s="6" t="s">
        <v>284</v>
      </c>
      <c r="E75" s="111">
        <v>6</v>
      </c>
      <c r="F75" s="112"/>
      <c r="G75" s="112"/>
      <c r="H75" s="112"/>
      <c r="I75" s="112"/>
      <c r="J75" s="112"/>
      <c r="K75" s="112"/>
      <c r="L75" s="112"/>
    </row>
    <row r="76" spans="2:15">
      <c r="C76" s="138"/>
    </row>
    <row r="77" spans="2:15">
      <c r="C77" s="138"/>
    </row>
    <row r="78" spans="2:15">
      <c r="B78" s="387" t="s">
        <v>391</v>
      </c>
      <c r="C78" s="138"/>
      <c r="D78" s="237" t="s">
        <v>425</v>
      </c>
    </row>
    <row r="79" spans="2:15" ht="90">
      <c r="B79" s="387"/>
      <c r="C79" s="138"/>
      <c r="D79" s="273"/>
      <c r="E79" s="282" t="s">
        <v>510</v>
      </c>
      <c r="F79" s="282" t="s">
        <v>511</v>
      </c>
      <c r="G79" s="282" t="s">
        <v>512</v>
      </c>
      <c r="H79" s="282" t="s">
        <v>513</v>
      </c>
      <c r="I79" s="284" t="s">
        <v>276</v>
      </c>
      <c r="J79" s="166"/>
      <c r="K79" s="166"/>
      <c r="L79" s="166"/>
      <c r="M79" s="166"/>
      <c r="N79" s="166"/>
      <c r="O79" s="166"/>
    </row>
    <row r="80" spans="2:15">
      <c r="B80" s="387"/>
      <c r="C80" s="138"/>
      <c r="D80" s="272" t="s">
        <v>27</v>
      </c>
      <c r="E80" s="190">
        <f>[67]Sheet1!B20</f>
        <v>-0.59377752000000006</v>
      </c>
      <c r="F80" s="190">
        <f>[67]Sheet1!C20</f>
        <v>0</v>
      </c>
      <c r="G80" s="190">
        <f>[67]Sheet1!D20</f>
        <v>0.98609480999999999</v>
      </c>
      <c r="H80" s="190">
        <f>[67]Sheet1!$D$2</f>
        <v>0.39231728999999999</v>
      </c>
      <c r="I80" s="100">
        <f>RANK(H80,$H$80:$H$93)</f>
        <v>14</v>
      </c>
      <c r="J80" s="274"/>
      <c r="K80" s="274"/>
      <c r="L80" s="274"/>
      <c r="M80" s="274"/>
      <c r="N80" s="274"/>
      <c r="O80" s="274"/>
    </row>
    <row r="81" spans="2:15">
      <c r="B81" s="387"/>
      <c r="C81" s="138"/>
      <c r="D81" s="272" t="s">
        <v>75</v>
      </c>
      <c r="E81" s="190">
        <f>[67]Sheet1!B21</f>
        <v>0.69980922000000001</v>
      </c>
      <c r="F81" s="190">
        <f>[67]Sheet1!C21</f>
        <v>0</v>
      </c>
      <c r="G81" s="190">
        <f>[67]Sheet1!D21</f>
        <v>0.58317435000000006</v>
      </c>
      <c r="H81" s="190">
        <f>[67]Sheet1!$D$3</f>
        <v>1.2829835699999999</v>
      </c>
      <c r="I81" s="100">
        <f t="shared" ref="I81:I93" si="4">RANK(H81,$H$80:$H$93)</f>
        <v>12</v>
      </c>
      <c r="J81" s="274"/>
      <c r="K81" s="274"/>
      <c r="L81" s="274"/>
      <c r="M81" s="274"/>
      <c r="N81" s="274"/>
      <c r="O81" s="274"/>
    </row>
    <row r="82" spans="2:15">
      <c r="B82" s="387"/>
      <c r="C82" s="138"/>
      <c r="D82" s="272" t="s">
        <v>76</v>
      </c>
      <c r="E82" s="190">
        <f>[67]Sheet1!B22</f>
        <v>0.74222189999999988</v>
      </c>
      <c r="F82" s="190">
        <f>[67]Sheet1!C22</f>
        <v>0</v>
      </c>
      <c r="G82" s="190">
        <f>[67]Sheet1!D22</f>
        <v>0.84825360000000005</v>
      </c>
      <c r="H82" s="190">
        <f>[67]Sheet1!$D$4</f>
        <v>1.5904754999999999</v>
      </c>
      <c r="I82" s="100">
        <f t="shared" si="4"/>
        <v>11</v>
      </c>
      <c r="J82" s="274"/>
      <c r="K82" s="274"/>
      <c r="L82" s="274"/>
      <c r="M82" s="274"/>
      <c r="N82" s="274"/>
      <c r="O82" s="274"/>
    </row>
    <row r="83" spans="2:15">
      <c r="B83" s="387"/>
      <c r="C83" s="138"/>
      <c r="D83" s="272" t="s">
        <v>35</v>
      </c>
      <c r="E83" s="190">
        <f>[67]Sheet1!B23</f>
        <v>3.6050777999999997</v>
      </c>
      <c r="F83" s="190">
        <f>[67]Sheet1!C23</f>
        <v>0</v>
      </c>
      <c r="G83" s="190">
        <f>[67]Sheet1!D23</f>
        <v>2.0146023</v>
      </c>
      <c r="H83" s="190">
        <f>[67]Sheet1!$D$5</f>
        <v>5.6196800999999992</v>
      </c>
      <c r="I83" s="100">
        <f t="shared" si="4"/>
        <v>2</v>
      </c>
      <c r="J83" s="274"/>
      <c r="K83" s="274"/>
      <c r="L83" s="274"/>
      <c r="M83" s="274"/>
      <c r="N83" s="274"/>
      <c r="O83" s="274"/>
    </row>
    <row r="84" spans="2:15">
      <c r="B84" s="387"/>
      <c r="C84" s="138"/>
      <c r="D84" s="272" t="s">
        <v>36</v>
      </c>
      <c r="E84" s="190">
        <f>[67]Sheet1!B24</f>
        <v>3.88076022</v>
      </c>
      <c r="F84" s="190">
        <f>[67]Sheet1!C24</f>
        <v>0</v>
      </c>
      <c r="G84" s="190">
        <f>[67]Sheet1!D24</f>
        <v>2.0146023</v>
      </c>
      <c r="H84" s="190">
        <f>[67]Sheet1!$D$6</f>
        <v>5.8953625199999991</v>
      </c>
      <c r="I84" s="100">
        <f t="shared" si="4"/>
        <v>1</v>
      </c>
      <c r="J84" s="274"/>
      <c r="K84" s="274"/>
      <c r="L84" s="274"/>
      <c r="M84" s="274"/>
      <c r="N84" s="274"/>
      <c r="O84" s="274"/>
    </row>
    <row r="85" spans="2:15">
      <c r="B85" s="387"/>
      <c r="D85" s="272" t="s">
        <v>37</v>
      </c>
      <c r="E85" s="190">
        <f>[67]Sheet1!B25</f>
        <v>1.8449515799999998</v>
      </c>
      <c r="F85" s="190">
        <f>[67]Sheet1!C25</f>
        <v>0</v>
      </c>
      <c r="G85" s="190">
        <f>[67]Sheet1!D25</f>
        <v>0.91187261999999991</v>
      </c>
      <c r="H85" s="190">
        <f>[67]Sheet1!$D$7</f>
        <v>2.7462210299999996</v>
      </c>
      <c r="I85" s="100">
        <f t="shared" si="4"/>
        <v>6</v>
      </c>
      <c r="J85" s="274"/>
      <c r="K85" s="274"/>
      <c r="L85" s="274"/>
      <c r="M85" s="274"/>
      <c r="N85" s="274"/>
      <c r="O85" s="274"/>
    </row>
    <row r="86" spans="2:15">
      <c r="B86" s="387"/>
      <c r="D86" s="272" t="s">
        <v>38</v>
      </c>
      <c r="E86" s="190">
        <f>[67]Sheet1!B26</f>
        <v>2.5765703100000001</v>
      </c>
      <c r="F86" s="190">
        <f>[67]Sheet1!C26</f>
        <v>0</v>
      </c>
      <c r="G86" s="190">
        <f>[67]Sheet1!D26</f>
        <v>1.41022161</v>
      </c>
      <c r="H86" s="190">
        <f>[67]Sheet1!$D$8</f>
        <v>3.9867919199999995</v>
      </c>
      <c r="I86" s="100">
        <f t="shared" si="4"/>
        <v>3</v>
      </c>
      <c r="J86" s="274"/>
      <c r="K86" s="274"/>
      <c r="L86" s="274"/>
      <c r="M86" s="274"/>
      <c r="N86" s="274"/>
      <c r="O86" s="274"/>
    </row>
    <row r="87" spans="2:15">
      <c r="B87" s="387"/>
      <c r="D87" s="272" t="s">
        <v>39</v>
      </c>
      <c r="E87" s="190">
        <f>[67]Sheet1!B27</f>
        <v>0.90126944999999992</v>
      </c>
      <c r="F87" s="190">
        <f>[67]Sheet1!C27</f>
        <v>0</v>
      </c>
      <c r="G87" s="190">
        <f>[67]Sheet1!D27</f>
        <v>1.1239360199999999</v>
      </c>
      <c r="H87" s="190">
        <f>[67]Sheet1!$D$9</f>
        <v>2.02520547</v>
      </c>
      <c r="I87" s="100">
        <f t="shared" si="4"/>
        <v>9</v>
      </c>
      <c r="J87" s="274"/>
      <c r="K87" s="274"/>
      <c r="L87" s="274"/>
      <c r="M87" s="274"/>
      <c r="N87" s="274"/>
      <c r="O87" s="274"/>
    </row>
    <row r="88" spans="2:15">
      <c r="B88" s="387"/>
      <c r="D88" s="272" t="s">
        <v>40</v>
      </c>
      <c r="E88" s="190">
        <f>[67]Sheet1!B28</f>
        <v>1.52685648</v>
      </c>
      <c r="F88" s="190">
        <f>[67]Sheet1!C28</f>
        <v>0</v>
      </c>
      <c r="G88" s="190">
        <f>[67]Sheet1!D28</f>
        <v>1.1981582099999999</v>
      </c>
      <c r="H88" s="190">
        <f>[67]Sheet1!$D$10</f>
        <v>2.7144115200000001</v>
      </c>
      <c r="I88" s="100">
        <f t="shared" si="4"/>
        <v>8</v>
      </c>
      <c r="J88" s="274"/>
      <c r="K88" s="274"/>
      <c r="L88" s="274"/>
      <c r="M88" s="274"/>
      <c r="N88" s="274"/>
      <c r="O88" s="274"/>
    </row>
    <row r="89" spans="2:15">
      <c r="B89" s="387"/>
      <c r="D89" s="272" t="s">
        <v>41</v>
      </c>
      <c r="E89" s="190">
        <f>[67]Sheet1!B29</f>
        <v>2.0782213199999999</v>
      </c>
      <c r="F89" s="190">
        <f>[67]Sheet1!C29</f>
        <v>0</v>
      </c>
      <c r="G89" s="190">
        <f>[67]Sheet1!D29</f>
        <v>1.7177135400000001</v>
      </c>
      <c r="H89" s="190">
        <f>[67]Sheet1!$D$11</f>
        <v>3.79593486</v>
      </c>
      <c r="I89" s="100">
        <f t="shared" si="4"/>
        <v>4</v>
      </c>
      <c r="J89" s="274"/>
      <c r="K89" s="274"/>
      <c r="L89" s="274"/>
      <c r="M89" s="274"/>
      <c r="N89" s="274"/>
      <c r="O89" s="274"/>
    </row>
    <row r="90" spans="2:15">
      <c r="B90" s="387"/>
      <c r="D90" s="272" t="s">
        <v>42</v>
      </c>
      <c r="E90" s="190">
        <f>[67]Sheet1!B30</f>
        <v>1.7813325599999998</v>
      </c>
      <c r="F90" s="190">
        <f>[67]Sheet1!C30</f>
        <v>0</v>
      </c>
      <c r="G90" s="190">
        <f>[67]Sheet1!D30</f>
        <v>0.94368213000000001</v>
      </c>
      <c r="H90" s="190">
        <f>[67]Sheet1!$D$12</f>
        <v>2.7250146899999996</v>
      </c>
      <c r="I90" s="100">
        <f t="shared" si="4"/>
        <v>7</v>
      </c>
      <c r="J90" s="274"/>
      <c r="K90" s="274"/>
      <c r="L90" s="274"/>
      <c r="M90" s="274"/>
      <c r="N90" s="274"/>
      <c r="O90" s="274"/>
    </row>
    <row r="91" spans="2:15">
      <c r="B91" s="387"/>
      <c r="D91" s="272" t="s">
        <v>43</v>
      </c>
      <c r="E91" s="190">
        <f>[67]Sheet1!B31</f>
        <v>2.2902847199999998</v>
      </c>
      <c r="F91" s="190">
        <f>[67]Sheet1!C31</f>
        <v>0</v>
      </c>
      <c r="G91" s="190">
        <f>[67]Sheet1!D31</f>
        <v>0.99669797999999987</v>
      </c>
      <c r="H91" s="190">
        <f>[67]Sheet1!$D$13</f>
        <v>3.2869826999999998</v>
      </c>
      <c r="I91" s="100">
        <f t="shared" si="4"/>
        <v>5</v>
      </c>
      <c r="J91" s="274"/>
      <c r="K91" s="274"/>
      <c r="L91" s="274"/>
      <c r="M91" s="274"/>
      <c r="N91" s="274"/>
      <c r="O91" s="274"/>
    </row>
    <row r="92" spans="2:15">
      <c r="B92" s="387"/>
      <c r="D92" s="272" t="s">
        <v>44</v>
      </c>
      <c r="E92" s="190">
        <f>[67]Sheet1!B32</f>
        <v>1.4632374599999998</v>
      </c>
      <c r="F92" s="190">
        <f>[67]Sheet1!C32</f>
        <v>0</v>
      </c>
      <c r="G92" s="190">
        <f>[67]Sheet1!D32</f>
        <v>0.37111094999999994</v>
      </c>
      <c r="H92" s="190">
        <f>[67]Sheet1!$D$14</f>
        <v>1.8343484099999998</v>
      </c>
      <c r="I92" s="100">
        <f t="shared" si="4"/>
        <v>10</v>
      </c>
      <c r="J92" s="274"/>
      <c r="K92" s="274"/>
      <c r="L92" s="274"/>
      <c r="M92" s="274"/>
      <c r="N92" s="274"/>
      <c r="O92" s="274"/>
    </row>
    <row r="93" spans="2:15">
      <c r="B93" s="387"/>
      <c r="D93" s="272" t="s">
        <v>45</v>
      </c>
      <c r="E93" s="190">
        <f>[67]Sheet1!B33</f>
        <v>0.22266656999999998</v>
      </c>
      <c r="F93" s="190">
        <f>[67]Sheet1!C33</f>
        <v>0</v>
      </c>
      <c r="G93" s="190">
        <f>[67]Sheet1!D33</f>
        <v>0.76342823999999998</v>
      </c>
      <c r="H93" s="190">
        <f>[67]Sheet1!$D$15</f>
        <v>0.98609480999999999</v>
      </c>
      <c r="I93" s="100">
        <f t="shared" si="4"/>
        <v>13</v>
      </c>
      <c r="J93" s="274"/>
      <c r="K93" s="274"/>
      <c r="L93" s="274"/>
      <c r="M93" s="274"/>
      <c r="N93" s="274"/>
      <c r="O93" s="274"/>
    </row>
    <row r="94" spans="2:15" ht="11.25" customHeight="1">
      <c r="B94" s="387"/>
    </row>
    <row r="95" spans="2:15" ht="11.25" customHeight="1">
      <c r="B95" s="387"/>
    </row>
    <row r="96" spans="2:15">
      <c r="B96" s="387"/>
    </row>
    <row r="97" spans="2:2">
      <c r="B97" s="387"/>
    </row>
    <row r="98" spans="2:2">
      <c r="B98" s="387"/>
    </row>
    <row r="99" spans="2:2">
      <c r="B99" s="387"/>
    </row>
    <row r="100" spans="2:2">
      <c r="B100" s="387"/>
    </row>
    <row r="101" spans="2:2">
      <c r="B101" s="387"/>
    </row>
    <row r="102" spans="2:2">
      <c r="B102" s="387"/>
    </row>
    <row r="103" spans="2:2">
      <c r="B103" s="387"/>
    </row>
  </sheetData>
  <mergeCells count="7">
    <mergeCell ref="E68:L68"/>
    <mergeCell ref="E59:L59"/>
    <mergeCell ref="E50:L50"/>
    <mergeCell ref="B78:B103"/>
    <mergeCell ref="B3:B26"/>
    <mergeCell ref="B30:B46"/>
    <mergeCell ref="B49:B75"/>
  </mergeCells>
  <conditionalFormatting sqref="E13:G26">
    <cfRule type="cellIs" dxfId="2" priority="3" operator="lessThan">
      <formula>8.2</formula>
    </cfRule>
  </conditionalFormatting>
  <conditionalFormatting sqref="I13:I26">
    <cfRule type="cellIs" dxfId="1" priority="2" operator="lessThan">
      <formula>8.2</formula>
    </cfRule>
  </conditionalFormatting>
  <conditionalFormatting sqref="I33:I46">
    <cfRule type="cellIs" dxfId="0" priority="1" operator="greaterThanOrEqual">
      <formula>8.33</formula>
    </cfRule>
  </conditionalFormatting>
  <pageMargins left="0.7" right="0.7" top="0.75" bottom="0.75" header="0.3" footer="0.3"/>
  <pageSetup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zoomScale="85" zoomScaleNormal="85" workbookViewId="0">
      <selection activeCell="H18" sqref="H18"/>
    </sheetView>
  </sheetViews>
  <sheetFormatPr defaultRowHeight="11.25"/>
  <cols>
    <col min="1" max="1" width="10.5703125" style="2" bestFit="1" customWidth="1"/>
    <col min="2" max="2" width="36.42578125" style="2" bestFit="1" customWidth="1"/>
    <col min="3" max="3" width="6.140625" style="12" customWidth="1"/>
    <col min="4" max="5" width="16.7109375" style="2" customWidth="1"/>
    <col min="6" max="6" width="23.42578125" style="2" customWidth="1"/>
    <col min="7" max="7" width="16.7109375" style="2" customWidth="1"/>
    <col min="8" max="16384" width="9.140625" style="2"/>
  </cols>
  <sheetData>
    <row r="1" spans="1:7">
      <c r="A1" s="69" t="s">
        <v>336</v>
      </c>
      <c r="B1" s="69" t="s">
        <v>337</v>
      </c>
      <c r="C1" s="236" t="s">
        <v>370</v>
      </c>
    </row>
    <row r="3" spans="1:7">
      <c r="B3" s="387" t="s">
        <v>338</v>
      </c>
    </row>
    <row r="4" spans="1:7">
      <c r="B4" s="387"/>
      <c r="D4" s="70" t="s">
        <v>408</v>
      </c>
    </row>
    <row r="5" spans="1:7" ht="22.5">
      <c r="B5" s="387"/>
      <c r="D5" s="118"/>
      <c r="E5" s="217" t="s">
        <v>339</v>
      </c>
      <c r="F5" s="315" t="s">
        <v>416</v>
      </c>
      <c r="G5" s="218" t="s">
        <v>340</v>
      </c>
    </row>
    <row r="6" spans="1:7">
      <c r="B6" s="387"/>
      <c r="C6" s="137"/>
      <c r="D6" s="156" t="s">
        <v>27</v>
      </c>
      <c r="E6" s="135">
        <f>'[68]NIA Spend Sum'!$E$3</f>
        <v>18</v>
      </c>
      <c r="F6" s="210">
        <f>'[69]R9 NIA'!$G$9</f>
        <v>2.5253786443801003</v>
      </c>
      <c r="G6" s="49">
        <v>0.97</v>
      </c>
    </row>
    <row r="7" spans="1:7">
      <c r="B7" s="387"/>
      <c r="C7" s="137"/>
      <c r="D7" s="156" t="s">
        <v>28</v>
      </c>
      <c r="E7" s="135">
        <f>'[68]NIA Spend Sum'!$E$4</f>
        <v>16</v>
      </c>
      <c r="F7" s="210">
        <f>'[70]R9 NIA'!$G$9+'[71]R9 NIA'!$G$9</f>
        <v>1.3074962130685717</v>
      </c>
      <c r="G7" s="49">
        <v>0.38</v>
      </c>
    </row>
    <row r="8" spans="1:7">
      <c r="B8" s="387"/>
      <c r="C8" s="137"/>
      <c r="D8" s="156" t="s">
        <v>29</v>
      </c>
      <c r="E8" s="135">
        <f>'[68]NIA Spend Sum'!$E$7</f>
        <v>14</v>
      </c>
      <c r="F8" s="210">
        <f>'[72]R9 NIA'!$G$9+'[73]R9 NIA'!$G$9+'[74]R9 NIA'!$G$9+'[75]R9 NIA'!$G$9</f>
        <v>1.534576988</v>
      </c>
      <c r="G8" s="49">
        <v>0.42</v>
      </c>
    </row>
    <row r="9" spans="1:7">
      <c r="B9" s="387"/>
      <c r="C9" s="137"/>
      <c r="D9" s="156" t="s">
        <v>30</v>
      </c>
      <c r="E9" s="135">
        <f>'[68]NIA Spend Sum'!$E$8</f>
        <v>24</v>
      </c>
      <c r="F9" s="210">
        <f>'[76]R9 NIA'!$G$9+'[77]R9 NIA'!$G$9+'[78]R9 NIA'!$G$9</f>
        <v>2.4684670092980543</v>
      </c>
      <c r="G9" s="49">
        <v>0.96</v>
      </c>
    </row>
    <row r="10" spans="1:7">
      <c r="B10" s="387"/>
      <c r="C10" s="137"/>
      <c r="D10" s="156" t="s">
        <v>31</v>
      </c>
      <c r="E10" s="135">
        <f>'[68]NIA Spend Sum'!$E$5</f>
        <v>21</v>
      </c>
      <c r="F10" s="210">
        <f>'[79]R9 NIA'!$G$9+'[80]R9 NIA'!$G$9</f>
        <v>3.0739000000000001</v>
      </c>
      <c r="G10" s="49">
        <v>0.86</v>
      </c>
    </row>
    <row r="11" spans="1:7">
      <c r="B11" s="387"/>
      <c r="C11" s="137"/>
      <c r="D11" s="156" t="s">
        <v>284</v>
      </c>
      <c r="E11" s="135">
        <f>'[68]NIA Spend Sum'!$E$6</f>
        <v>35</v>
      </c>
      <c r="F11" s="210">
        <f>'[81]R9 NIA'!$G$9+'[82]R9 NIA'!$G$9</f>
        <v>3.0855776808598225</v>
      </c>
      <c r="G11" s="49">
        <v>0.24</v>
      </c>
    </row>
    <row r="12" spans="1:7">
      <c r="B12" s="387"/>
      <c r="C12" s="137"/>
      <c r="D12" s="28" t="s">
        <v>49</v>
      </c>
      <c r="E12" s="136">
        <f>'[68]NIA Spend Sum'!$E$9</f>
        <v>128</v>
      </c>
      <c r="F12" s="211">
        <f>SUM(F6:F11)</f>
        <v>13.995396535606549</v>
      </c>
      <c r="G12" s="335">
        <f>56%</f>
        <v>0.56000000000000005</v>
      </c>
    </row>
    <row r="13" spans="1:7">
      <c r="C13" s="137"/>
    </row>
    <row r="14" spans="1:7">
      <c r="C14" s="137"/>
    </row>
    <row r="15" spans="1:7">
      <c r="B15" s="405" t="s">
        <v>341</v>
      </c>
      <c r="C15" s="137"/>
    </row>
    <row r="16" spans="1:7">
      <c r="B16" s="406"/>
      <c r="D16" s="237" t="s">
        <v>409</v>
      </c>
    </row>
    <row r="17" spans="2:9" ht="45">
      <c r="B17" s="406"/>
      <c r="C17" s="137"/>
      <c r="D17" s="219" t="s">
        <v>342</v>
      </c>
      <c r="E17" s="219" t="s">
        <v>343</v>
      </c>
      <c r="F17" s="219" t="s">
        <v>98</v>
      </c>
      <c r="G17" s="219" t="s">
        <v>344</v>
      </c>
      <c r="H17" s="219" t="s">
        <v>375</v>
      </c>
      <c r="I17" s="219" t="s">
        <v>345</v>
      </c>
    </row>
    <row r="18" spans="2:9" ht="67.5">
      <c r="B18" s="406"/>
      <c r="C18" s="137"/>
      <c r="D18" s="212" t="s">
        <v>372</v>
      </c>
      <c r="E18" s="212" t="s">
        <v>27</v>
      </c>
      <c r="F18" s="212" t="s">
        <v>387</v>
      </c>
      <c r="G18" s="212">
        <v>4.7</v>
      </c>
      <c r="H18" s="212">
        <v>5.4</v>
      </c>
      <c r="I18" s="212">
        <v>2020</v>
      </c>
    </row>
    <row r="19" spans="2:9" ht="78.75">
      <c r="B19" s="407"/>
      <c r="C19" s="137"/>
      <c r="D19" s="212" t="s">
        <v>373</v>
      </c>
      <c r="E19" s="212" t="s">
        <v>43</v>
      </c>
      <c r="F19" s="212" t="s">
        <v>386</v>
      </c>
      <c r="G19" s="212">
        <v>13.1</v>
      </c>
      <c r="H19" s="212">
        <v>14.6</v>
      </c>
      <c r="I19" s="212">
        <v>2020</v>
      </c>
    </row>
    <row r="20" spans="2:9">
      <c r="C20" s="137"/>
      <c r="D20" s="2" t="s">
        <v>374</v>
      </c>
    </row>
    <row r="21" spans="2:9">
      <c r="C21" s="137"/>
    </row>
    <row r="22" spans="2:9">
      <c r="C22" s="137"/>
    </row>
    <row r="23" spans="2:9">
      <c r="C23" s="137"/>
    </row>
    <row r="24" spans="2:9">
      <c r="C24" s="137"/>
    </row>
    <row r="25" spans="2:9">
      <c r="C25" s="137"/>
    </row>
    <row r="26" spans="2:9">
      <c r="C26" s="137"/>
    </row>
    <row r="27" spans="2:9">
      <c r="C27" s="137"/>
    </row>
    <row r="28" spans="2:9">
      <c r="C28" s="137"/>
    </row>
    <row r="29" spans="2:9">
      <c r="C29" s="137"/>
    </row>
    <row r="30" spans="2:9">
      <c r="C30" s="137"/>
    </row>
    <row r="31" spans="2:9">
      <c r="C31" s="137"/>
    </row>
    <row r="32" spans="2:9">
      <c r="C32" s="137"/>
    </row>
    <row r="33" spans="3:3">
      <c r="C33" s="137"/>
    </row>
    <row r="34" spans="3:3">
      <c r="C34" s="137"/>
    </row>
    <row r="35" spans="3:3">
      <c r="C35" s="137"/>
    </row>
    <row r="36" spans="3:3">
      <c r="C36" s="137"/>
    </row>
    <row r="37" spans="3:3">
      <c r="C37" s="137"/>
    </row>
    <row r="38" spans="3:3">
      <c r="C38" s="137"/>
    </row>
    <row r="39" spans="3:3">
      <c r="C39" s="137"/>
    </row>
    <row r="40" spans="3:3">
      <c r="C40" s="137"/>
    </row>
    <row r="41" spans="3:3">
      <c r="C41" s="137"/>
    </row>
    <row r="42" spans="3:3">
      <c r="C42" s="137"/>
    </row>
    <row r="43" spans="3:3">
      <c r="C43" s="137"/>
    </row>
    <row r="44" spans="3:3">
      <c r="C44" s="137"/>
    </row>
    <row r="45" spans="3:3">
      <c r="C45" s="137"/>
    </row>
    <row r="46" spans="3:3">
      <c r="C46" s="137"/>
    </row>
    <row r="47" spans="3:3">
      <c r="C47" s="137"/>
    </row>
    <row r="48" spans="3:3">
      <c r="C48" s="137"/>
    </row>
    <row r="49" spans="3:3">
      <c r="C49" s="137"/>
    </row>
    <row r="50" spans="3:3">
      <c r="C50" s="137"/>
    </row>
    <row r="51" spans="3:3">
      <c r="C51" s="137"/>
    </row>
    <row r="52" spans="3:3">
      <c r="C52" s="137"/>
    </row>
    <row r="53" spans="3:3">
      <c r="C53" s="137"/>
    </row>
    <row r="54" spans="3:3">
      <c r="C54" s="137"/>
    </row>
    <row r="55" spans="3:3">
      <c r="C55" s="137"/>
    </row>
    <row r="56" spans="3:3">
      <c r="C56" s="137"/>
    </row>
    <row r="57" spans="3:3">
      <c r="C57" s="137"/>
    </row>
    <row r="58" spans="3:3">
      <c r="C58" s="137"/>
    </row>
    <row r="59" spans="3:3">
      <c r="C59" s="137"/>
    </row>
    <row r="60" spans="3:3">
      <c r="C60" s="137"/>
    </row>
    <row r="61" spans="3:3">
      <c r="C61" s="137"/>
    </row>
    <row r="62" spans="3:3">
      <c r="C62" s="137"/>
    </row>
    <row r="63" spans="3:3">
      <c r="C63" s="137"/>
    </row>
    <row r="64" spans="3:3">
      <c r="C64" s="137"/>
    </row>
    <row r="65" spans="3:3">
      <c r="C65" s="137"/>
    </row>
    <row r="67" spans="3:3">
      <c r="C67" s="138"/>
    </row>
    <row r="68" spans="3:3">
      <c r="C68" s="138"/>
    </row>
    <row r="69" spans="3:3">
      <c r="C69" s="138"/>
    </row>
    <row r="70" spans="3:3">
      <c r="C70" s="138"/>
    </row>
    <row r="71" spans="3:3">
      <c r="C71" s="138"/>
    </row>
    <row r="72" spans="3:3">
      <c r="C72" s="138"/>
    </row>
    <row r="73" spans="3:3">
      <c r="C73" s="138"/>
    </row>
    <row r="74" spans="3:3">
      <c r="C74" s="138"/>
    </row>
    <row r="75" spans="3:3">
      <c r="C75" s="138"/>
    </row>
    <row r="76" spans="3:3">
      <c r="C76" s="138"/>
    </row>
    <row r="77" spans="3:3">
      <c r="C77" s="138"/>
    </row>
    <row r="78" spans="3:3">
      <c r="C78" s="138"/>
    </row>
    <row r="79" spans="3:3">
      <c r="C79" s="138"/>
    </row>
    <row r="80" spans="3:3">
      <c r="C80" s="138"/>
    </row>
    <row r="81" spans="3:3">
      <c r="C81" s="138"/>
    </row>
    <row r="82" spans="3:3">
      <c r="C82" s="138"/>
    </row>
    <row r="83" spans="3:3">
      <c r="C83" s="138"/>
    </row>
    <row r="84" spans="3:3">
      <c r="C84" s="138"/>
    </row>
  </sheetData>
  <mergeCells count="2">
    <mergeCell ref="B3:B12"/>
    <mergeCell ref="B15:B19"/>
  </mergeCells>
  <pageMargins left="0.7" right="0.7" top="0.75" bottom="0.75" header="0.3" footer="0.3"/>
  <pageSetup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S953"/>
  <sheetViews>
    <sheetView topLeftCell="M22" zoomScale="85" zoomScaleNormal="85" workbookViewId="0">
      <selection activeCell="S31" sqref="S31:AA45"/>
    </sheetView>
  </sheetViews>
  <sheetFormatPr defaultRowHeight="11.25"/>
  <cols>
    <col min="1" max="1" width="10.5703125" style="2" bestFit="1" customWidth="1"/>
    <col min="2" max="2" width="34.28515625" style="2" customWidth="1"/>
    <col min="3" max="3" width="6.140625" style="12" customWidth="1"/>
    <col min="4" max="4" width="28.28515625" style="2" customWidth="1"/>
    <col min="5" max="5" width="19.28515625" style="2" bestFit="1" customWidth="1"/>
    <col min="6" max="6" width="13.5703125" style="2" bestFit="1" customWidth="1"/>
    <col min="7" max="7" width="10.85546875" style="2" customWidth="1"/>
    <col min="8" max="8" width="13.5703125" style="2" bestFit="1" customWidth="1"/>
    <col min="9" max="9" width="13.5703125" style="2" customWidth="1"/>
    <col min="10" max="10" width="32.28515625" style="2" customWidth="1"/>
    <col min="11" max="11" width="33.7109375" style="2" customWidth="1"/>
    <col min="12" max="12" width="16.85546875" style="2" customWidth="1"/>
    <col min="13" max="13" width="16" style="2" customWidth="1"/>
    <col min="14" max="14" width="12.7109375" style="2" customWidth="1"/>
    <col min="15" max="15" width="32.140625" style="2" customWidth="1"/>
    <col min="16" max="17" width="13.85546875" style="2" bestFit="1" customWidth="1"/>
    <col min="18" max="23" width="13.5703125" style="2" bestFit="1" customWidth="1"/>
    <col min="24" max="24" width="9.28515625" style="2" bestFit="1" customWidth="1"/>
    <col min="25" max="26" width="12.140625" style="2" bestFit="1" customWidth="1"/>
    <col min="27" max="30" width="9.28515625" style="2" bestFit="1" customWidth="1"/>
    <col min="31" max="31" width="9.140625" style="2"/>
    <col min="32" max="33" width="12.140625" style="2" bestFit="1" customWidth="1"/>
    <col min="34" max="34" width="10.140625" style="2" bestFit="1" customWidth="1"/>
    <col min="35" max="35" width="10" style="2" bestFit="1" customWidth="1"/>
    <col min="36" max="36" width="19.7109375" style="2" bestFit="1" customWidth="1"/>
    <col min="37" max="39" width="9.140625" style="2"/>
    <col min="40" max="41" width="10.5703125" style="2" bestFit="1" customWidth="1"/>
    <col min="42" max="42" width="10.140625" style="2" bestFit="1" customWidth="1"/>
    <col min="43" max="48" width="9.28515625" style="2" bestFit="1" customWidth="1"/>
    <col min="49" max="50" width="9.140625" style="2"/>
    <col min="51" max="56" width="9.28515625" style="2" bestFit="1" customWidth="1"/>
    <col min="57" max="16384" width="9.140625" style="2"/>
  </cols>
  <sheetData>
    <row r="1" spans="1:57">
      <c r="A1" s="69" t="s">
        <v>346</v>
      </c>
      <c r="B1" s="69" t="s">
        <v>347</v>
      </c>
      <c r="C1" s="236" t="s">
        <v>371</v>
      </c>
    </row>
    <row r="2" spans="1:57">
      <c r="D2" s="12"/>
      <c r="E2" s="12"/>
      <c r="F2" s="12"/>
      <c r="G2" s="12"/>
      <c r="H2" s="12"/>
      <c r="L2" s="1"/>
      <c r="O2" s="237" t="s">
        <v>458</v>
      </c>
      <c r="U2" s="70" t="s">
        <v>413</v>
      </c>
      <c r="AI2" s="70" t="s">
        <v>414</v>
      </c>
      <c r="BE2" s="13"/>
    </row>
    <row r="3" spans="1:57" ht="33.75">
      <c r="B3" s="387" t="s">
        <v>368</v>
      </c>
      <c r="D3" s="12"/>
      <c r="E3" s="218" t="s">
        <v>250</v>
      </c>
      <c r="F3" s="218" t="s">
        <v>257</v>
      </c>
      <c r="G3" s="218" t="s">
        <v>194</v>
      </c>
      <c r="H3" s="218" t="s">
        <v>265</v>
      </c>
      <c r="J3" s="29"/>
      <c r="K3" s="354" t="s">
        <v>505</v>
      </c>
      <c r="L3" s="218" t="s">
        <v>265</v>
      </c>
      <c r="M3" s="218" t="s">
        <v>257</v>
      </c>
      <c r="O3" s="6"/>
      <c r="P3" s="219" t="s">
        <v>351</v>
      </c>
      <c r="Q3" s="219" t="s">
        <v>352</v>
      </c>
      <c r="R3" s="219" t="s">
        <v>353</v>
      </c>
      <c r="S3" s="219" t="s">
        <v>354</v>
      </c>
    </row>
    <row r="4" spans="1:57">
      <c r="B4" s="387"/>
      <c r="D4" s="29" t="s">
        <v>355</v>
      </c>
      <c r="E4" s="179">
        <f>N185</f>
        <v>343.44967749081201</v>
      </c>
      <c r="F4" s="66">
        <f t="shared" ref="F4:F9" si="0">E4/$E$22</f>
        <v>9.9776893964184793E-2</v>
      </c>
      <c r="G4" s="192">
        <f>W185</f>
        <v>234.69722726723978</v>
      </c>
      <c r="H4" s="66">
        <f t="shared" ref="H4:H9" si="1">G4/$G$22</f>
        <v>7.4421040196146399E-2</v>
      </c>
      <c r="J4" s="29" t="s">
        <v>222</v>
      </c>
      <c r="K4" s="6" t="s">
        <v>305</v>
      </c>
      <c r="L4" s="66">
        <f>H5</f>
        <v>0.21647343710560937</v>
      </c>
      <c r="M4" s="66">
        <f>F5</f>
        <v>0.2542867519327674</v>
      </c>
      <c r="O4" s="6" t="s">
        <v>222</v>
      </c>
      <c r="P4" s="181">
        <f>E5</f>
        <v>875.29987627039304</v>
      </c>
      <c r="Q4" s="111">
        <f>G5</f>
        <v>682.67945908563786</v>
      </c>
      <c r="R4" s="300">
        <f>Q4-P4</f>
        <v>-192.62041718475518</v>
      </c>
      <c r="S4" s="298">
        <f>R4/P4</f>
        <v>-0.22006220086023626</v>
      </c>
      <c r="T4" s="326"/>
    </row>
    <row r="5" spans="1:57">
      <c r="B5" s="387"/>
      <c r="D5" s="6" t="s">
        <v>222</v>
      </c>
      <c r="E5" s="179">
        <f>N205</f>
        <v>875.29987627039304</v>
      </c>
      <c r="F5" s="66">
        <f t="shared" si="0"/>
        <v>0.2542867519327674</v>
      </c>
      <c r="G5" s="192">
        <f>W205</f>
        <v>682.67945908563786</v>
      </c>
      <c r="H5" s="66">
        <f t="shared" si="1"/>
        <v>0.21647343710560937</v>
      </c>
      <c r="J5" s="29" t="s">
        <v>253</v>
      </c>
      <c r="K5" s="6" t="s">
        <v>215</v>
      </c>
      <c r="L5" s="66">
        <f>H7</f>
        <v>0.22214935579858991</v>
      </c>
      <c r="M5" s="66">
        <f>F7</f>
        <v>0.191158898187301</v>
      </c>
      <c r="O5" s="6" t="s">
        <v>253</v>
      </c>
      <c r="P5" s="181">
        <f>E7</f>
        <v>658.00266297619964</v>
      </c>
      <c r="Q5" s="111">
        <f>G7</f>
        <v>700.57926774090322</v>
      </c>
      <c r="R5" s="300">
        <f t="shared" ref="R5:R20" si="2">Q5-P5</f>
        <v>42.576604764703575</v>
      </c>
      <c r="S5" s="298">
        <f t="shared" ref="S5:S20" si="3">R5/P5</f>
        <v>6.4705824399138634E-2</v>
      </c>
      <c r="T5" s="325"/>
    </row>
    <row r="6" spans="1:57">
      <c r="B6" s="387"/>
      <c r="D6" s="29" t="s">
        <v>356</v>
      </c>
      <c r="E6" s="179">
        <f>N225</f>
        <v>396.9690219593856</v>
      </c>
      <c r="F6" s="66">
        <f t="shared" si="0"/>
        <v>0.11532500569073141</v>
      </c>
      <c r="G6" s="192">
        <f>W225</f>
        <v>450.02297081461637</v>
      </c>
      <c r="H6" s="66">
        <f t="shared" si="1"/>
        <v>0.14269950263216702</v>
      </c>
      <c r="J6" s="29" t="s">
        <v>226</v>
      </c>
      <c r="K6" s="6" t="s">
        <v>308</v>
      </c>
      <c r="L6" s="66">
        <f>H6</f>
        <v>0.14269950263216702</v>
      </c>
      <c r="M6" s="66">
        <f>F6</f>
        <v>0.11532500569073141</v>
      </c>
      <c r="O6" s="6" t="s">
        <v>226</v>
      </c>
      <c r="P6" s="181">
        <f>E6</f>
        <v>396.9690219593856</v>
      </c>
      <c r="Q6" s="111">
        <f>G6</f>
        <v>450.02297081461637</v>
      </c>
      <c r="R6" s="300">
        <f t="shared" si="2"/>
        <v>53.053948855230772</v>
      </c>
      <c r="S6" s="298">
        <f t="shared" si="3"/>
        <v>0.13364757933342916</v>
      </c>
      <c r="T6" s="325"/>
    </row>
    <row r="7" spans="1:57">
      <c r="B7" s="387"/>
      <c r="D7" s="29" t="s">
        <v>357</v>
      </c>
      <c r="E7" s="179">
        <f>N245</f>
        <v>658.00266297619964</v>
      </c>
      <c r="F7" s="66">
        <f t="shared" si="0"/>
        <v>0.191158898187301</v>
      </c>
      <c r="G7" s="192">
        <f>W245</f>
        <v>700.57926774090322</v>
      </c>
      <c r="H7" s="66">
        <f t="shared" si="1"/>
        <v>0.22214935579858991</v>
      </c>
      <c r="J7" s="29" t="s">
        <v>246</v>
      </c>
      <c r="K7" s="6" t="s">
        <v>303</v>
      </c>
      <c r="L7" s="66">
        <f>H4</f>
        <v>7.4421040196146399E-2</v>
      </c>
      <c r="M7" s="66">
        <f>F4</f>
        <v>9.9776893964184793E-2</v>
      </c>
      <c r="O7" s="6" t="s">
        <v>246</v>
      </c>
      <c r="P7" s="181">
        <f>E4</f>
        <v>343.44967749081201</v>
      </c>
      <c r="Q7" s="111">
        <f>G4</f>
        <v>234.69722726723978</v>
      </c>
      <c r="R7" s="300">
        <f t="shared" si="2"/>
        <v>-108.75245022357223</v>
      </c>
      <c r="S7" s="298">
        <f t="shared" si="3"/>
        <v>-0.31664740819703224</v>
      </c>
      <c r="T7" s="325"/>
    </row>
    <row r="8" spans="1:57">
      <c r="B8" s="387"/>
      <c r="D8" s="29" t="s">
        <v>216</v>
      </c>
      <c r="E8" s="179">
        <f>N265</f>
        <v>355.27804190080633</v>
      </c>
      <c r="F8" s="66">
        <f t="shared" si="0"/>
        <v>0.10321319785047194</v>
      </c>
      <c r="G8" s="192">
        <f>W265</f>
        <v>327.14910210799138</v>
      </c>
      <c r="H8" s="66">
        <f t="shared" si="1"/>
        <v>0.10373695829984983</v>
      </c>
      <c r="J8" s="29" t="s">
        <v>254</v>
      </c>
      <c r="K8" s="6" t="s">
        <v>471</v>
      </c>
      <c r="L8" s="66">
        <f>H8</f>
        <v>0.10373695829984983</v>
      </c>
      <c r="M8" s="66">
        <f>F8</f>
        <v>0.10321319785047194</v>
      </c>
      <c r="O8" s="6" t="s">
        <v>254</v>
      </c>
      <c r="P8" s="181">
        <f>E8</f>
        <v>355.27804190080633</v>
      </c>
      <c r="Q8" s="111">
        <f>G8</f>
        <v>327.14910210799138</v>
      </c>
      <c r="R8" s="300">
        <f t="shared" si="2"/>
        <v>-28.128939792814947</v>
      </c>
      <c r="S8" s="298">
        <f t="shared" si="3"/>
        <v>-7.9174439383643505E-2</v>
      </c>
      <c r="T8" s="325"/>
    </row>
    <row r="9" spans="1:57">
      <c r="B9" s="387"/>
      <c r="D9" s="4" t="s">
        <v>266</v>
      </c>
      <c r="E9" s="180">
        <f>N165</f>
        <v>2628.9992805975962</v>
      </c>
      <c r="F9" s="68">
        <f t="shared" si="0"/>
        <v>0.76376074762545643</v>
      </c>
      <c r="G9" s="193">
        <f>W165</f>
        <v>2395.1280270163884</v>
      </c>
      <c r="H9" s="68">
        <f t="shared" si="1"/>
        <v>0.7594802940323625</v>
      </c>
      <c r="J9" s="29" t="s">
        <v>223</v>
      </c>
      <c r="K9" s="6" t="s">
        <v>267</v>
      </c>
      <c r="L9" s="66">
        <f>H11</f>
        <v>4.1278041786272271E-2</v>
      </c>
      <c r="M9" s="66">
        <f>F11</f>
        <v>4.3323487945252835E-2</v>
      </c>
      <c r="O9" s="6" t="s">
        <v>223</v>
      </c>
      <c r="P9" s="181">
        <f>E11</f>
        <v>149.12709116717127</v>
      </c>
      <c r="Q9" s="111">
        <f>G11</f>
        <v>130.1761159038598</v>
      </c>
      <c r="R9" s="300">
        <f t="shared" si="2"/>
        <v>-18.950975263311477</v>
      </c>
      <c r="S9" s="298">
        <f t="shared" si="3"/>
        <v>-0.12707935972590961</v>
      </c>
      <c r="T9" s="325"/>
    </row>
    <row r="10" spans="1:57">
      <c r="B10" s="387"/>
      <c r="D10" s="29"/>
      <c r="E10" s="191"/>
      <c r="F10" s="174"/>
      <c r="G10" s="191"/>
      <c r="H10" s="174"/>
      <c r="J10" s="29" t="s">
        <v>228</v>
      </c>
      <c r="K10" s="6" t="s">
        <v>214</v>
      </c>
      <c r="L10" s="66">
        <f>H19</f>
        <v>4.1421780187629223E-2</v>
      </c>
      <c r="M10" s="66">
        <f>F19</f>
        <v>4.0798364899979039E-2</v>
      </c>
      <c r="O10" s="6" t="s">
        <v>228</v>
      </c>
      <c r="P10" s="181">
        <f>E19</f>
        <v>140.4351720156771</v>
      </c>
      <c r="Q10" s="111">
        <f>G19</f>
        <v>130.6294151880594</v>
      </c>
      <c r="R10" s="300">
        <f t="shared" si="2"/>
        <v>-9.8057568276176994</v>
      </c>
      <c r="S10" s="298">
        <f t="shared" si="3"/>
        <v>-6.9824081011009551E-2</v>
      </c>
      <c r="T10" s="325"/>
    </row>
    <row r="11" spans="1:57">
      <c r="B11" s="387"/>
      <c r="D11" s="29" t="s">
        <v>223</v>
      </c>
      <c r="E11" s="179">
        <f>N285</f>
        <v>149.12709116717127</v>
      </c>
      <c r="F11" s="66">
        <f t="shared" ref="F11:F20" si="4">E11/$E$22</f>
        <v>4.3323487945252835E-2</v>
      </c>
      <c r="G11" s="192">
        <f>W285</f>
        <v>130.1761159038598</v>
      </c>
      <c r="H11" s="66">
        <f t="shared" ref="H11:H20" si="5">G11/$G$22</f>
        <v>4.1278041786272271E-2</v>
      </c>
      <c r="J11" s="29" t="s">
        <v>263</v>
      </c>
      <c r="K11" s="6" t="s">
        <v>309</v>
      </c>
      <c r="L11" s="66">
        <f>H16</f>
        <v>4.8045432191915212E-2</v>
      </c>
      <c r="M11" s="66">
        <f>F16</f>
        <v>3.749289126671293E-2</v>
      </c>
      <c r="O11" s="6" t="s">
        <v>263</v>
      </c>
      <c r="P11" s="181">
        <f>E16</f>
        <v>129.0571484252942</v>
      </c>
      <c r="Q11" s="111">
        <f>G16</f>
        <v>151.51803426260861</v>
      </c>
      <c r="R11" s="300">
        <f t="shared" si="2"/>
        <v>22.460885837314407</v>
      </c>
      <c r="S11" s="298">
        <f t="shared" si="3"/>
        <v>0.17403829320090763</v>
      </c>
      <c r="T11" s="325"/>
    </row>
    <row r="12" spans="1:57">
      <c r="B12" s="387"/>
      <c r="D12" s="29" t="s">
        <v>259</v>
      </c>
      <c r="E12" s="179">
        <f>N368+N388</f>
        <v>112.9984892389666</v>
      </c>
      <c r="F12" s="66">
        <f t="shared" si="4"/>
        <v>3.2827628085954651E-2</v>
      </c>
      <c r="G12" s="192">
        <f>W368+W388</f>
        <v>79.109101381982939</v>
      </c>
      <c r="H12" s="66">
        <f t="shared" si="5"/>
        <v>2.508500710630834E-2</v>
      </c>
      <c r="J12" s="29" t="s">
        <v>259</v>
      </c>
      <c r="K12" s="6" t="s">
        <v>304</v>
      </c>
      <c r="L12" s="66">
        <f>H12</f>
        <v>2.508500710630834E-2</v>
      </c>
      <c r="M12" s="66">
        <f>F12</f>
        <v>3.2827628085954651E-2</v>
      </c>
      <c r="O12" s="6" t="s">
        <v>259</v>
      </c>
      <c r="P12" s="181">
        <f>E12</f>
        <v>112.9984892389666</v>
      </c>
      <c r="Q12" s="111">
        <f>G12</f>
        <v>79.109101381982939</v>
      </c>
      <c r="R12" s="300">
        <f t="shared" si="2"/>
        <v>-33.88938785698366</v>
      </c>
      <c r="S12" s="298">
        <f t="shared" si="3"/>
        <v>-0.29991009689797854</v>
      </c>
      <c r="T12" s="325"/>
    </row>
    <row r="13" spans="1:57">
      <c r="B13" s="387"/>
      <c r="D13" s="29" t="s">
        <v>261</v>
      </c>
      <c r="E13" s="179">
        <f>N468</f>
        <v>71.200104124705035</v>
      </c>
      <c r="F13" s="66">
        <f t="shared" si="4"/>
        <v>2.0684617587622165E-2</v>
      </c>
      <c r="G13" s="192">
        <f>W468</f>
        <v>38.0161357337916</v>
      </c>
      <c r="H13" s="66">
        <f t="shared" si="5"/>
        <v>1.205468167855759E-2</v>
      </c>
      <c r="J13" s="29" t="s">
        <v>225</v>
      </c>
      <c r="K13" s="6" t="s">
        <v>306</v>
      </c>
      <c r="L13" s="66">
        <f>H14</f>
        <v>3.3982853605905645E-2</v>
      </c>
      <c r="M13" s="66">
        <f>F14</f>
        <v>2.9770415483942179E-2</v>
      </c>
      <c r="O13" s="6" t="s">
        <v>225</v>
      </c>
      <c r="P13" s="181">
        <f>E14</f>
        <v>102.47502393086701</v>
      </c>
      <c r="Q13" s="111">
        <f>G14</f>
        <v>107.16971295904523</v>
      </c>
      <c r="R13" s="300">
        <f t="shared" si="2"/>
        <v>4.6946890281782174</v>
      </c>
      <c r="S13" s="298">
        <f t="shared" si="3"/>
        <v>4.5813007385540186E-2</v>
      </c>
      <c r="T13" s="325"/>
    </row>
    <row r="14" spans="1:57">
      <c r="B14" s="387"/>
      <c r="D14" s="29" t="s">
        <v>225</v>
      </c>
      <c r="E14" s="179">
        <f>N528+N628</f>
        <v>102.47502393086701</v>
      </c>
      <c r="F14" s="66">
        <f t="shared" si="4"/>
        <v>2.9770415483942179E-2</v>
      </c>
      <c r="G14" s="192">
        <f>W528+W628</f>
        <v>107.16971295904523</v>
      </c>
      <c r="H14" s="66">
        <f t="shared" si="5"/>
        <v>3.3982853605905645E-2</v>
      </c>
      <c r="J14" s="29" t="s">
        <v>261</v>
      </c>
      <c r="K14" s="6" t="s">
        <v>199</v>
      </c>
      <c r="L14" s="66">
        <f>H13</f>
        <v>1.205468167855759E-2</v>
      </c>
      <c r="M14" s="66">
        <f>F13</f>
        <v>2.0684617587622165E-2</v>
      </c>
      <c r="O14" s="6" t="s">
        <v>261</v>
      </c>
      <c r="P14" s="181">
        <f>E13</f>
        <v>71.200104124705035</v>
      </c>
      <c r="Q14" s="111">
        <f>G13</f>
        <v>38.0161357337916</v>
      </c>
      <c r="R14" s="300">
        <f t="shared" si="2"/>
        <v>-33.183968390913435</v>
      </c>
      <c r="S14" s="298">
        <f t="shared" si="3"/>
        <v>-0.46606629019520285</v>
      </c>
      <c r="T14" s="325"/>
    </row>
    <row r="15" spans="1:57">
      <c r="B15" s="387"/>
      <c r="D15" s="29" t="s">
        <v>262</v>
      </c>
      <c r="E15" s="179">
        <f>N548+N648</f>
        <v>8.8305111625124812</v>
      </c>
      <c r="F15" s="66">
        <f t="shared" si="4"/>
        <v>2.5653859463447269E-3</v>
      </c>
      <c r="G15" s="192">
        <f>W548+W648</f>
        <v>37.881838594750135</v>
      </c>
      <c r="H15" s="66">
        <f t="shared" si="5"/>
        <v>1.2012096885804791E-2</v>
      </c>
      <c r="J15" s="29" t="s">
        <v>264</v>
      </c>
      <c r="K15" s="6" t="s">
        <v>472</v>
      </c>
      <c r="L15" s="66">
        <f>H20</f>
        <v>1.2019470942578839E-2</v>
      </c>
      <c r="M15" s="66">
        <f>F20</f>
        <v>1.3131062140455089E-2</v>
      </c>
      <c r="O15" s="6" t="s">
        <v>264</v>
      </c>
      <c r="P15" s="181">
        <f>E20</f>
        <v>45.199433236215377</v>
      </c>
      <c r="Q15" s="111">
        <f>G20</f>
        <v>37.905093720908262</v>
      </c>
      <c r="R15" s="300">
        <f t="shared" si="2"/>
        <v>-7.2943395153071151</v>
      </c>
      <c r="S15" s="298">
        <f t="shared" si="3"/>
        <v>-0.16138121637911676</v>
      </c>
      <c r="T15" s="325"/>
    </row>
    <row r="16" spans="1:57">
      <c r="B16" s="387"/>
      <c r="D16" s="29" t="s">
        <v>263</v>
      </c>
      <c r="E16" s="179">
        <f>N768</f>
        <v>129.0571484252942</v>
      </c>
      <c r="F16" s="66">
        <f t="shared" si="4"/>
        <v>3.749289126671293E-2</v>
      </c>
      <c r="G16" s="192">
        <f>W768</f>
        <v>151.51803426260861</v>
      </c>
      <c r="H16" s="66">
        <f t="shared" si="5"/>
        <v>4.8045432191915212E-2</v>
      </c>
      <c r="J16" s="29" t="s">
        <v>227</v>
      </c>
      <c r="K16" s="6" t="s">
        <v>213</v>
      </c>
      <c r="L16" s="66">
        <f>H18</f>
        <v>1.0137621429719487E-2</v>
      </c>
      <c r="M16" s="66">
        <f>F18</f>
        <v>1.0639689220403759E-2</v>
      </c>
      <c r="O16" s="6" t="s">
        <v>227</v>
      </c>
      <c r="P16" s="181">
        <f>E18</f>
        <v>36.623687971904843</v>
      </c>
      <c r="Q16" s="111">
        <f>G18</f>
        <v>31.970416354961348</v>
      </c>
      <c r="R16" s="300">
        <f t="shared" si="2"/>
        <v>-4.6532716169434956</v>
      </c>
      <c r="S16" s="298">
        <f t="shared" si="3"/>
        <v>-0.12705633633928848</v>
      </c>
      <c r="T16" s="325"/>
    </row>
    <row r="17" spans="2:57">
      <c r="B17" s="387"/>
      <c r="D17" s="29" t="s">
        <v>260</v>
      </c>
      <c r="E17" s="179">
        <f>N668</f>
        <v>17.230536523920019</v>
      </c>
      <c r="F17" s="66">
        <f t="shared" si="4"/>
        <v>5.0057097978762066E-3</v>
      </c>
      <c r="G17" s="192">
        <f>W668</f>
        <v>14.13688908054063</v>
      </c>
      <c r="H17" s="66">
        <f t="shared" si="5"/>
        <v>4.4827201529458903E-3</v>
      </c>
      <c r="J17" s="29" t="s">
        <v>260</v>
      </c>
      <c r="K17" s="6" t="s">
        <v>217</v>
      </c>
      <c r="L17" s="147">
        <f>H17</f>
        <v>4.4827201529458903E-3</v>
      </c>
      <c r="M17" s="66">
        <f>F17</f>
        <v>5.0057097978762066E-3</v>
      </c>
      <c r="O17" s="6" t="s">
        <v>260</v>
      </c>
      <c r="P17" s="181">
        <f>E17</f>
        <v>17.230536523920019</v>
      </c>
      <c r="Q17" s="111">
        <f>G17</f>
        <v>14.13688908054063</v>
      </c>
      <c r="R17" s="300">
        <f t="shared" si="2"/>
        <v>-3.093647443379389</v>
      </c>
      <c r="S17" s="298">
        <f t="shared" si="3"/>
        <v>-0.17954446392802001</v>
      </c>
      <c r="T17" s="325"/>
    </row>
    <row r="18" spans="2:57">
      <c r="B18" s="387"/>
      <c r="D18" s="29" t="s">
        <v>227</v>
      </c>
      <c r="E18" s="179">
        <f>N788</f>
        <v>36.623687971904843</v>
      </c>
      <c r="F18" s="66">
        <f t="shared" si="4"/>
        <v>1.0639689220403759E-2</v>
      </c>
      <c r="G18" s="192">
        <f>W788</f>
        <v>31.970416354961348</v>
      </c>
      <c r="H18" s="66">
        <f t="shared" si="5"/>
        <v>1.0137621429719487E-2</v>
      </c>
      <c r="J18" s="29" t="s">
        <v>262</v>
      </c>
      <c r="K18" s="6" t="s">
        <v>307</v>
      </c>
      <c r="L18" s="66">
        <f>H15</f>
        <v>1.2012096885804791E-2</v>
      </c>
      <c r="M18" s="147">
        <f>F15</f>
        <v>2.5653859463447269E-3</v>
      </c>
      <c r="O18" s="6" t="s">
        <v>262</v>
      </c>
      <c r="P18" s="181">
        <f>E15</f>
        <v>8.8305111625124812</v>
      </c>
      <c r="Q18" s="111">
        <f>G15</f>
        <v>37.881838594750135</v>
      </c>
      <c r="R18" s="300">
        <f t="shared" si="2"/>
        <v>29.051327432237656</v>
      </c>
      <c r="S18" s="298">
        <f t="shared" si="3"/>
        <v>3.2898806079955052</v>
      </c>
      <c r="T18" s="327"/>
      <c r="BE18" s="12"/>
    </row>
    <row r="19" spans="2:57">
      <c r="B19" s="387"/>
      <c r="D19" s="29" t="s">
        <v>228</v>
      </c>
      <c r="E19" s="179">
        <f>N808</f>
        <v>140.4351720156771</v>
      </c>
      <c r="F19" s="66">
        <f t="shared" si="4"/>
        <v>4.0798364899979039E-2</v>
      </c>
      <c r="G19" s="192">
        <f>W808</f>
        <v>130.6294151880594</v>
      </c>
      <c r="H19" s="66">
        <f t="shared" si="5"/>
        <v>4.1421780187629223E-2</v>
      </c>
      <c r="J19" s="6" t="str">
        <f>D23</f>
        <v>Policy Adjustments</v>
      </c>
      <c r="K19" s="235" t="s">
        <v>506</v>
      </c>
      <c r="L19" s="147">
        <f>Q19/Q20</f>
        <v>3.7388371739515095E-3</v>
      </c>
      <c r="M19" s="147">
        <f>P19/P20</f>
        <v>9.3345289283539596E-3</v>
      </c>
      <c r="O19" s="6" t="str">
        <f>D23</f>
        <v>Policy Adjustments</v>
      </c>
      <c r="P19" s="181">
        <f>E23</f>
        <v>32.433850631049545</v>
      </c>
      <c r="Q19" s="111">
        <f>G23</f>
        <v>11.835199265263689</v>
      </c>
      <c r="R19" s="300">
        <f t="shared" si="2"/>
        <v>-20.598651365785855</v>
      </c>
      <c r="S19" s="298">
        <f t="shared" si="3"/>
        <v>-0.63509731237605116</v>
      </c>
      <c r="T19" s="325"/>
      <c r="BE19" s="12"/>
    </row>
    <row r="20" spans="2:57">
      <c r="B20" s="387"/>
      <c r="D20" s="29" t="s">
        <v>264</v>
      </c>
      <c r="E20" s="179">
        <f>N868</f>
        <v>45.199433236215377</v>
      </c>
      <c r="F20" s="66">
        <f t="shared" si="4"/>
        <v>1.3131062140455089E-2</v>
      </c>
      <c r="G20" s="192">
        <f>W868+W888</f>
        <v>37.905093720908262</v>
      </c>
      <c r="H20" s="66">
        <f t="shared" si="5"/>
        <v>1.2019470942578839E-2</v>
      </c>
      <c r="L20" s="1"/>
      <c r="O20" s="4" t="s">
        <v>49</v>
      </c>
      <c r="P20" s="182">
        <f>SUM(P4:P19)</f>
        <v>3474.6103290258798</v>
      </c>
      <c r="Q20" s="134">
        <f t="shared" ref="Q20" si="6">SUM(Q4:Q19)</f>
        <v>3165.47597946216</v>
      </c>
      <c r="R20" s="301">
        <f t="shared" si="2"/>
        <v>-309.13434956371975</v>
      </c>
      <c r="S20" s="299">
        <f t="shared" si="3"/>
        <v>-8.8969501696723144E-2</v>
      </c>
      <c r="AM20" s="12"/>
      <c r="AN20" s="22"/>
      <c r="AO20" s="22"/>
      <c r="AP20" s="23"/>
      <c r="AQ20" s="22"/>
      <c r="AR20" s="22"/>
      <c r="AS20" s="23"/>
      <c r="AT20" s="22"/>
      <c r="AU20" s="22"/>
      <c r="AV20" s="23"/>
      <c r="AW20" s="12"/>
      <c r="AX20" s="12"/>
      <c r="AY20" s="12"/>
      <c r="AZ20" s="12"/>
      <c r="BA20" s="12"/>
      <c r="BB20" s="12"/>
      <c r="BC20" s="12"/>
      <c r="BD20" s="12"/>
      <c r="BE20" s="12"/>
    </row>
    <row r="21" spans="2:57">
      <c r="B21" s="387"/>
      <c r="D21" s="29"/>
      <c r="E21" s="191"/>
      <c r="F21" s="174"/>
      <c r="G21" s="191"/>
      <c r="H21" s="174"/>
      <c r="L21" s="1"/>
      <c r="P21" s="302"/>
      <c r="Q21" s="302"/>
      <c r="AN21" s="13"/>
      <c r="AO21" s="13"/>
      <c r="AP21" s="21"/>
      <c r="AQ21" s="13"/>
      <c r="AR21" s="13"/>
      <c r="AS21" s="21"/>
      <c r="AT21" s="13"/>
      <c r="AU21" s="13"/>
      <c r="AV21" s="21"/>
    </row>
    <row r="22" spans="2:57">
      <c r="B22" s="387"/>
      <c r="D22" s="145" t="s">
        <v>358</v>
      </c>
      <c r="E22" s="180">
        <f>N908</f>
        <v>3442.1764783948302</v>
      </c>
      <c r="F22" s="146">
        <f>E22/$E$22</f>
        <v>1</v>
      </c>
      <c r="G22" s="193">
        <f>W908</f>
        <v>3153.6407801968971</v>
      </c>
      <c r="H22" s="68">
        <f>G22/$G$22</f>
        <v>1</v>
      </c>
      <c r="P22" s="302"/>
      <c r="Q22" s="302"/>
      <c r="AN22" s="13"/>
      <c r="AO22" s="13"/>
      <c r="AP22" s="21"/>
      <c r="AQ22" s="13"/>
      <c r="AR22" s="13"/>
      <c r="AS22" s="21"/>
      <c r="AT22" s="13"/>
      <c r="AU22" s="13"/>
      <c r="AV22" s="21"/>
    </row>
    <row r="23" spans="2:57">
      <c r="B23" s="387"/>
      <c r="D23" s="145" t="s">
        <v>392</v>
      </c>
      <c r="E23" s="179">
        <f>N928</f>
        <v>32.433850631049545</v>
      </c>
      <c r="F23" s="269"/>
      <c r="G23" s="192">
        <f>W928</f>
        <v>11.835199265263689</v>
      </c>
      <c r="AN23" s="13"/>
      <c r="AO23" s="13"/>
      <c r="AP23" s="21"/>
      <c r="AQ23" s="13"/>
      <c r="AR23" s="13"/>
      <c r="AS23" s="21"/>
      <c r="AT23" s="13"/>
      <c r="AU23" s="13"/>
      <c r="AV23" s="21"/>
    </row>
    <row r="24" spans="2:57">
      <c r="B24" s="387"/>
      <c r="D24" s="145" t="s">
        <v>377</v>
      </c>
      <c r="E24" s="180">
        <f>P65</f>
        <v>3474.570766468556</v>
      </c>
      <c r="F24" s="269"/>
      <c r="G24" s="193">
        <f>P109</f>
        <v>3165.4929794621603</v>
      </c>
    </row>
    <row r="25" spans="2:57" ht="12">
      <c r="B25" s="387"/>
      <c r="D25" s="73" t="s">
        <v>465</v>
      </c>
      <c r="E25" s="269">
        <f>E24-SUM(E22:E23)</f>
        <v>-3.9562557323733927E-2</v>
      </c>
      <c r="F25" s="269"/>
      <c r="G25" s="278">
        <f>G24-SUM(G22:G23)</f>
        <v>1.699999999937063E-2</v>
      </c>
    </row>
    <row r="26" spans="2:57">
      <c r="B26" s="387"/>
      <c r="D26" s="24"/>
      <c r="E26" s="213"/>
      <c r="F26" s="143"/>
      <c r="G26" s="25"/>
      <c r="H26" s="20"/>
    </row>
    <row r="27" spans="2:57">
      <c r="B27" s="387"/>
      <c r="E27" s="214"/>
    </row>
    <row r="28" spans="2:57">
      <c r="B28" s="387"/>
      <c r="D28" s="237" t="s">
        <v>459</v>
      </c>
      <c r="E28" s="25"/>
      <c r="F28" s="143"/>
      <c r="G28" s="25"/>
      <c r="H28" s="20"/>
      <c r="R28" s="237" t="s">
        <v>460</v>
      </c>
    </row>
    <row r="29" spans="2:57" ht="15">
      <c r="B29" s="387"/>
      <c r="D29" s="148"/>
      <c r="E29" s="436" t="str">
        <f>D188</f>
        <v>Replacing &amp; refurbishing equipment total</v>
      </c>
      <c r="F29" s="436"/>
      <c r="G29" s="436"/>
      <c r="H29" s="436" t="str">
        <f>D168</f>
        <v>Network capability total</v>
      </c>
      <c r="I29" s="436"/>
      <c r="J29" s="436"/>
      <c r="K29" s="436" t="str">
        <f>D208</f>
        <v>Network faults total</v>
      </c>
      <c r="L29" s="436"/>
      <c r="M29" s="436"/>
      <c r="N29" s="436" t="s">
        <v>49</v>
      </c>
      <c r="O29" s="436"/>
      <c r="P29" s="436"/>
      <c r="R29" s="148"/>
      <c r="S29" s="440" t="str">
        <f>D228</f>
        <v xml:space="preserve">Operational support </v>
      </c>
      <c r="T29" s="441"/>
      <c r="U29" s="442"/>
      <c r="V29" s="436" t="str">
        <f>D248</f>
        <v>Business support total</v>
      </c>
      <c r="W29" s="436"/>
      <c r="X29" s="436"/>
      <c r="Y29" s="436" t="s">
        <v>49</v>
      </c>
      <c r="Z29" s="436"/>
      <c r="AA29" s="436"/>
    </row>
    <row r="30" spans="2:57">
      <c r="B30" s="387"/>
      <c r="D30" s="148"/>
      <c r="E30" s="220" t="s">
        <v>69</v>
      </c>
      <c r="F30" s="220" t="s">
        <v>194</v>
      </c>
      <c r="G30" s="220" t="s">
        <v>268</v>
      </c>
      <c r="H30" s="220" t="s">
        <v>69</v>
      </c>
      <c r="I30" s="220" t="s">
        <v>194</v>
      </c>
      <c r="J30" s="220" t="s">
        <v>268</v>
      </c>
      <c r="K30" s="220" t="s">
        <v>69</v>
      </c>
      <c r="L30" s="220" t="s">
        <v>194</v>
      </c>
      <c r="M30" s="220" t="s">
        <v>268</v>
      </c>
      <c r="N30" s="276" t="s">
        <v>69</v>
      </c>
      <c r="O30" s="276" t="s">
        <v>194</v>
      </c>
      <c r="P30" s="276" t="s">
        <v>268</v>
      </c>
      <c r="R30" s="148"/>
      <c r="S30" s="276" t="s">
        <v>69</v>
      </c>
      <c r="T30" s="276" t="s">
        <v>194</v>
      </c>
      <c r="U30" s="276" t="s">
        <v>268</v>
      </c>
      <c r="V30" s="220" t="s">
        <v>69</v>
      </c>
      <c r="W30" s="220" t="s">
        <v>194</v>
      </c>
      <c r="X30" s="220" t="s">
        <v>268</v>
      </c>
      <c r="Y30" s="276" t="s">
        <v>69</v>
      </c>
      <c r="Z30" s="276" t="s">
        <v>194</v>
      </c>
      <c r="AA30" s="276" t="s">
        <v>268</v>
      </c>
    </row>
    <row r="31" spans="2:57">
      <c r="B31" s="387"/>
      <c r="D31" s="149" t="str">
        <f t="shared" ref="D31:D45" si="7">D171</f>
        <v>ENWL</v>
      </c>
      <c r="E31" s="153">
        <f t="shared" ref="E31:E45" si="8">AF191</f>
        <v>78.424854435024926</v>
      </c>
      <c r="F31" s="55">
        <f t="shared" ref="F31:F45" si="9">AG191</f>
        <v>56.291084394954808</v>
      </c>
      <c r="G31" s="151">
        <f t="shared" ref="G31:G45" si="10">AI191</f>
        <v>-0.28222902292293023</v>
      </c>
      <c r="H31" s="153">
        <f t="shared" ref="H31:H45" si="11">AF171</f>
        <v>15.738992684658362</v>
      </c>
      <c r="I31" s="55">
        <f t="shared" ref="I31:I45" si="12">AG171</f>
        <v>10.62344088407937</v>
      </c>
      <c r="J31" s="151">
        <f t="shared" ref="J31:J45" si="13">AI171</f>
        <v>-0.32502409163487278</v>
      </c>
      <c r="K31" s="153">
        <f t="shared" ref="K31:K45" si="14">AF211</f>
        <v>27.781284267711861</v>
      </c>
      <c r="L31" s="55">
        <f t="shared" ref="L31:L45" si="15">AG211</f>
        <v>40.714892838118189</v>
      </c>
      <c r="M31" s="151">
        <f t="shared" ref="M31:M45" si="16">AI211</f>
        <v>0.46555114032068373</v>
      </c>
      <c r="N31" s="153">
        <f>SUM(K31,H31,E31)</f>
        <v>121.94513138739515</v>
      </c>
      <c r="O31" s="55">
        <f>SUM(L31,I31,F31)</f>
        <v>107.62941811715237</v>
      </c>
      <c r="P31" s="151">
        <f>(O31-N31)/N31</f>
        <v>-0.117394709467856</v>
      </c>
      <c r="R31" s="92" t="str">
        <f t="shared" ref="R31:R45" si="17">D31</f>
        <v>ENWL</v>
      </c>
      <c r="S31" s="153">
        <f t="shared" ref="S31:S45" si="18">AF231</f>
        <v>50.698718151972862</v>
      </c>
      <c r="T31" s="55">
        <f t="shared" ref="T31:T45" si="19">AG231</f>
        <v>42.88160998761311</v>
      </c>
      <c r="U31" s="151">
        <f t="shared" ref="U31:U45" si="20">AI231</f>
        <v>-0.15418749130752057</v>
      </c>
      <c r="V31" s="153">
        <f t="shared" ref="V31:V45" si="21">AF251</f>
        <v>33.150408802655107</v>
      </c>
      <c r="W31" s="55">
        <f t="shared" ref="W31:W45" si="22">AG251</f>
        <v>30.271344459809225</v>
      </c>
      <c r="X31" s="151">
        <f t="shared" ref="X31:X45" si="23">AI251</f>
        <v>-8.6848532094581307E-2</v>
      </c>
      <c r="Y31" s="153">
        <f>SUM(V31,S31)</f>
        <v>83.849126954627963</v>
      </c>
      <c r="Z31" s="55">
        <f>SUM(W31,T31)</f>
        <v>73.152954447422331</v>
      </c>
      <c r="AA31" s="151">
        <f>SUM(Z31-Y31)/Y31</f>
        <v>-0.12756450658089133</v>
      </c>
    </row>
    <row r="32" spans="2:57">
      <c r="B32" s="387"/>
      <c r="D32" s="149" t="str">
        <f t="shared" si="7"/>
        <v>NPgN</v>
      </c>
      <c r="E32" s="153">
        <f t="shared" si="8"/>
        <v>58.017557590534878</v>
      </c>
      <c r="F32" s="55">
        <f t="shared" si="9"/>
        <v>51.030344351844782</v>
      </c>
      <c r="G32" s="151">
        <f t="shared" si="10"/>
        <v>-0.12043273672433957</v>
      </c>
      <c r="H32" s="153">
        <f t="shared" si="11"/>
        <v>20.019140905519595</v>
      </c>
      <c r="I32" s="55">
        <f t="shared" si="12"/>
        <v>16.474561295206918</v>
      </c>
      <c r="J32" s="151">
        <f t="shared" si="13"/>
        <v>-0.177059526532199</v>
      </c>
      <c r="K32" s="153">
        <f t="shared" si="14"/>
        <v>24.669601315004183</v>
      </c>
      <c r="L32" s="55">
        <f t="shared" si="15"/>
        <v>27.74890016702291</v>
      </c>
      <c r="M32" s="151">
        <f t="shared" si="16"/>
        <v>0.12482158964384565</v>
      </c>
      <c r="N32" s="153">
        <f t="shared" ref="N32:N45" si="24">SUM(K32,H32,E32)</f>
        <v>102.70629981105866</v>
      </c>
      <c r="O32" s="55">
        <f t="shared" ref="O32:O45" si="25">SUM(L32,I32,F32)</f>
        <v>95.25380581407461</v>
      </c>
      <c r="P32" s="151">
        <f t="shared" ref="P32:P45" si="26">(O32-N32)/N32</f>
        <v>-7.2561215920482577E-2</v>
      </c>
      <c r="R32" s="92" t="str">
        <f t="shared" si="17"/>
        <v>NPgN</v>
      </c>
      <c r="S32" s="153">
        <f t="shared" si="18"/>
        <v>32.102485986850283</v>
      </c>
      <c r="T32" s="55">
        <f t="shared" si="19"/>
        <v>35.263594187612185</v>
      </c>
      <c r="U32" s="151">
        <f t="shared" si="20"/>
        <v>9.8469265030027411E-2</v>
      </c>
      <c r="V32" s="153">
        <f t="shared" si="21"/>
        <v>20.659837621426743</v>
      </c>
      <c r="W32" s="55">
        <f t="shared" si="22"/>
        <v>18.875933110395366</v>
      </c>
      <c r="X32" s="151">
        <f t="shared" si="23"/>
        <v>-8.6346492345189235E-2</v>
      </c>
      <c r="Y32" s="153">
        <f t="shared" ref="Y32:Y45" si="27">SUM(V32,S32)</f>
        <v>52.762323608277029</v>
      </c>
      <c r="Z32" s="55">
        <f t="shared" ref="Z32:Z45" si="28">SUM(W32,T32)</f>
        <v>54.13952729800755</v>
      </c>
      <c r="AA32" s="151">
        <f t="shared" ref="AA32:AA45" si="29">SUM(Z32-Y32)/Y32</f>
        <v>2.6102028787725225E-2</v>
      </c>
    </row>
    <row r="33" spans="2:27">
      <c r="B33" s="387"/>
      <c r="D33" s="149" t="str">
        <f t="shared" si="7"/>
        <v>NPgY</v>
      </c>
      <c r="E33" s="153">
        <f t="shared" si="8"/>
        <v>73.197626143602292</v>
      </c>
      <c r="F33" s="55">
        <f t="shared" si="9"/>
        <v>57.348845818997724</v>
      </c>
      <c r="G33" s="151">
        <f t="shared" si="10"/>
        <v>-0.21652041411167816</v>
      </c>
      <c r="H33" s="153">
        <f t="shared" si="11"/>
        <v>8.5093633878864665</v>
      </c>
      <c r="I33" s="55">
        <f t="shared" si="12"/>
        <v>14.62233500677967</v>
      </c>
      <c r="J33" s="151">
        <f t="shared" si="13"/>
        <v>0.71838178019231669</v>
      </c>
      <c r="K33" s="153">
        <f t="shared" si="14"/>
        <v>41.589041448565766</v>
      </c>
      <c r="L33" s="55">
        <f t="shared" si="15"/>
        <v>47.397746148296029</v>
      </c>
      <c r="M33" s="151">
        <f t="shared" si="16"/>
        <v>0.13966911708975158</v>
      </c>
      <c r="N33" s="153">
        <f t="shared" si="24"/>
        <v>123.29603098005452</v>
      </c>
      <c r="O33" s="55">
        <f t="shared" si="25"/>
        <v>119.36892697407342</v>
      </c>
      <c r="P33" s="151">
        <f t="shared" si="26"/>
        <v>-3.1851017220630488E-2</v>
      </c>
      <c r="R33" s="92" t="str">
        <f t="shared" si="17"/>
        <v>NPgY</v>
      </c>
      <c r="S33" s="153">
        <f t="shared" si="18"/>
        <v>40.17375051374826</v>
      </c>
      <c r="T33" s="55">
        <f t="shared" si="19"/>
        <v>40.684098514902274</v>
      </c>
      <c r="U33" s="151">
        <f t="shared" si="20"/>
        <v>1.2703518955228314E-2</v>
      </c>
      <c r="V33" s="153">
        <f t="shared" si="21"/>
        <v>23.905806364757137</v>
      </c>
      <c r="W33" s="55">
        <f t="shared" si="22"/>
        <v>20.72303067401316</v>
      </c>
      <c r="X33" s="151">
        <f t="shared" si="23"/>
        <v>-0.13313818585246084</v>
      </c>
      <c r="Y33" s="153">
        <f t="shared" si="27"/>
        <v>64.0795568785054</v>
      </c>
      <c r="Z33" s="55">
        <f t="shared" si="28"/>
        <v>61.407129188915434</v>
      </c>
      <c r="AA33" s="151">
        <f t="shared" si="29"/>
        <v>-4.1704840354262737E-2</v>
      </c>
    </row>
    <row r="34" spans="2:27">
      <c r="B34" s="387"/>
      <c r="D34" s="149" t="str">
        <f t="shared" si="7"/>
        <v>WMID</v>
      </c>
      <c r="E34" s="153">
        <f t="shared" si="8"/>
        <v>73.818747823591465</v>
      </c>
      <c r="F34" s="55">
        <f t="shared" si="9"/>
        <v>71.863100000000003</v>
      </c>
      <c r="G34" s="151">
        <f t="shared" si="10"/>
        <v>-2.6492562949793956E-2</v>
      </c>
      <c r="H34" s="153">
        <f t="shared" si="11"/>
        <v>25.142952893012577</v>
      </c>
      <c r="I34" s="55">
        <f t="shared" si="12"/>
        <v>34.221400000000003</v>
      </c>
      <c r="J34" s="151">
        <f t="shared" si="13"/>
        <v>0.36107322579084961</v>
      </c>
      <c r="K34" s="153">
        <f t="shared" si="14"/>
        <v>31.50538728366222</v>
      </c>
      <c r="L34" s="55">
        <f t="shared" si="15"/>
        <v>46.897999999999996</v>
      </c>
      <c r="M34" s="151">
        <f t="shared" si="16"/>
        <v>0.48857081418325998</v>
      </c>
      <c r="N34" s="153">
        <f t="shared" si="24"/>
        <v>130.46708800026624</v>
      </c>
      <c r="O34" s="55">
        <f t="shared" si="25"/>
        <v>152.98250000000002</v>
      </c>
      <c r="P34" s="151">
        <f t="shared" si="26"/>
        <v>0.1725754161056145</v>
      </c>
      <c r="R34" s="92" t="str">
        <f t="shared" si="17"/>
        <v>WMID</v>
      </c>
      <c r="S34" s="153">
        <f t="shared" si="18"/>
        <v>56.562736493508169</v>
      </c>
      <c r="T34" s="55">
        <f t="shared" si="19"/>
        <v>68.702500000000001</v>
      </c>
      <c r="U34" s="151">
        <f t="shared" si="20"/>
        <v>0.21462475578573076</v>
      </c>
      <c r="V34" s="153">
        <f t="shared" si="21"/>
        <v>29.056916713019081</v>
      </c>
      <c r="W34" s="55">
        <f t="shared" si="22"/>
        <v>26.523400000000002</v>
      </c>
      <c r="X34" s="151">
        <f t="shared" si="23"/>
        <v>-8.7191519253105254E-2</v>
      </c>
      <c r="Y34" s="153">
        <f t="shared" si="27"/>
        <v>85.619653206527246</v>
      </c>
      <c r="Z34" s="55">
        <f t="shared" si="28"/>
        <v>95.225899999999996</v>
      </c>
      <c r="AA34" s="151">
        <f t="shared" si="29"/>
        <v>0.11219674962127052</v>
      </c>
    </row>
    <row r="35" spans="2:27">
      <c r="B35" s="387"/>
      <c r="D35" s="149" t="str">
        <f t="shared" si="7"/>
        <v>EMID</v>
      </c>
      <c r="E35" s="153">
        <f t="shared" si="8"/>
        <v>63.878726476832099</v>
      </c>
      <c r="F35" s="55">
        <f t="shared" si="9"/>
        <v>62.868500000000012</v>
      </c>
      <c r="G35" s="151">
        <f t="shared" si="10"/>
        <v>-1.5814756062779094E-2</v>
      </c>
      <c r="H35" s="153">
        <f t="shared" si="11"/>
        <v>55.826446184519689</v>
      </c>
      <c r="I35" s="55">
        <f t="shared" si="12"/>
        <v>47.702700000000007</v>
      </c>
      <c r="J35" s="151">
        <f t="shared" si="13"/>
        <v>-0.14551788157298726</v>
      </c>
      <c r="K35" s="153">
        <f t="shared" si="14"/>
        <v>35.930814022915214</v>
      </c>
      <c r="L35" s="55">
        <f t="shared" si="15"/>
        <v>40.272699999999993</v>
      </c>
      <c r="M35" s="151">
        <f t="shared" si="16"/>
        <v>0.1208401784138734</v>
      </c>
      <c r="N35" s="153">
        <f t="shared" si="24"/>
        <v>155.63598668426701</v>
      </c>
      <c r="O35" s="55">
        <f t="shared" si="25"/>
        <v>150.84390000000002</v>
      </c>
      <c r="P35" s="151">
        <f t="shared" si="26"/>
        <v>-3.0790351167230497E-2</v>
      </c>
      <c r="R35" s="92" t="str">
        <f t="shared" si="17"/>
        <v>EMID</v>
      </c>
      <c r="S35" s="153">
        <f t="shared" si="18"/>
        <v>56.329884928807502</v>
      </c>
      <c r="T35" s="55">
        <f t="shared" si="19"/>
        <v>69.288499999999999</v>
      </c>
      <c r="U35" s="151">
        <f t="shared" si="20"/>
        <v>0.23004866932659701</v>
      </c>
      <c r="V35" s="153">
        <f t="shared" si="21"/>
        <v>30.263645302725521</v>
      </c>
      <c r="W35" s="55">
        <f t="shared" si="22"/>
        <v>26.614599999999999</v>
      </c>
      <c r="X35" s="151">
        <f t="shared" si="23"/>
        <v>-0.12057520719081689</v>
      </c>
      <c r="Y35" s="153">
        <f t="shared" si="27"/>
        <v>86.593530231533023</v>
      </c>
      <c r="Z35" s="55">
        <f t="shared" si="28"/>
        <v>95.903099999999995</v>
      </c>
      <c r="AA35" s="151">
        <f t="shared" si="29"/>
        <v>0.10750883747983395</v>
      </c>
    </row>
    <row r="36" spans="2:27">
      <c r="B36" s="387"/>
      <c r="D36" s="149" t="str">
        <f t="shared" si="7"/>
        <v>SWALES</v>
      </c>
      <c r="E36" s="153">
        <f t="shared" si="8"/>
        <v>38.791892250243905</v>
      </c>
      <c r="F36" s="55">
        <f t="shared" si="9"/>
        <v>36.231500000000004</v>
      </c>
      <c r="G36" s="151">
        <f t="shared" si="10"/>
        <v>-6.6003283204824889E-2</v>
      </c>
      <c r="H36" s="153">
        <f t="shared" si="11"/>
        <v>4.2789427484799596</v>
      </c>
      <c r="I36" s="55">
        <f t="shared" si="12"/>
        <v>6.2835000000000019</v>
      </c>
      <c r="J36" s="151">
        <f t="shared" si="13"/>
        <v>0.46847022018047235</v>
      </c>
      <c r="K36" s="153">
        <f t="shared" si="14"/>
        <v>14.500513705713487</v>
      </c>
      <c r="L36" s="55">
        <f t="shared" si="15"/>
        <v>14.4955</v>
      </c>
      <c r="M36" s="151">
        <f t="shared" si="16"/>
        <v>-3.4576055822850489E-4</v>
      </c>
      <c r="N36" s="153">
        <f t="shared" si="24"/>
        <v>57.571348704437355</v>
      </c>
      <c r="O36" s="55">
        <f t="shared" si="25"/>
        <v>57.010500000000008</v>
      </c>
      <c r="P36" s="151">
        <f t="shared" si="26"/>
        <v>-9.7418024253115992E-3</v>
      </c>
      <c r="R36" s="92" t="str">
        <f t="shared" si="17"/>
        <v>SWALES</v>
      </c>
      <c r="S36" s="153">
        <f t="shared" si="18"/>
        <v>30.848061233667249</v>
      </c>
      <c r="T36" s="55">
        <f t="shared" si="19"/>
        <v>32.878600000000006</v>
      </c>
      <c r="U36" s="151">
        <f t="shared" si="20"/>
        <v>6.5823869803417298E-2</v>
      </c>
      <c r="V36" s="153">
        <f t="shared" si="21"/>
        <v>15.74206896753798</v>
      </c>
      <c r="W36" s="55">
        <f t="shared" si="22"/>
        <v>14.4369</v>
      </c>
      <c r="X36" s="151">
        <f t="shared" si="23"/>
        <v>-8.2909620725801311E-2</v>
      </c>
      <c r="Y36" s="153">
        <f t="shared" si="27"/>
        <v>46.590130201205227</v>
      </c>
      <c r="Z36" s="55">
        <f t="shared" si="28"/>
        <v>47.315500000000007</v>
      </c>
      <c r="AA36" s="151">
        <f t="shared" si="29"/>
        <v>1.5569173034335412E-2</v>
      </c>
    </row>
    <row r="37" spans="2:27">
      <c r="B37" s="387"/>
      <c r="D37" s="149" t="str">
        <f t="shared" si="7"/>
        <v>SWEST</v>
      </c>
      <c r="E37" s="153">
        <f t="shared" si="8"/>
        <v>61.591392017221828</v>
      </c>
      <c r="F37" s="55">
        <f t="shared" si="9"/>
        <v>50.199100000000001</v>
      </c>
      <c r="G37" s="151">
        <f t="shared" si="10"/>
        <v>-0.18496565257100181</v>
      </c>
      <c r="H37" s="153">
        <f t="shared" si="11"/>
        <v>6.1101352537100251</v>
      </c>
      <c r="I37" s="55">
        <f t="shared" si="12"/>
        <v>8.9219000000000008</v>
      </c>
      <c r="J37" s="151">
        <f t="shared" si="13"/>
        <v>0.46018044274595965</v>
      </c>
      <c r="K37" s="153">
        <f t="shared" si="14"/>
        <v>26.072331944379528</v>
      </c>
      <c r="L37" s="55">
        <f t="shared" si="15"/>
        <v>29.798800000000011</v>
      </c>
      <c r="M37" s="151">
        <f t="shared" si="16"/>
        <v>0.14292806886511761</v>
      </c>
      <c r="N37" s="153">
        <f t="shared" si="24"/>
        <v>93.773859215311376</v>
      </c>
      <c r="O37" s="55">
        <f t="shared" si="25"/>
        <v>88.919800000000009</v>
      </c>
      <c r="P37" s="151">
        <f t="shared" si="26"/>
        <v>-5.1763457918118788E-2</v>
      </c>
      <c r="R37" s="92" t="str">
        <f t="shared" si="17"/>
        <v>SWEST</v>
      </c>
      <c r="S37" s="153">
        <f t="shared" si="18"/>
        <v>44.866956571469252</v>
      </c>
      <c r="T37" s="55">
        <f t="shared" si="19"/>
        <v>51.7896</v>
      </c>
      <c r="U37" s="151">
        <f t="shared" si="20"/>
        <v>0.15429269015614117</v>
      </c>
      <c r="V37" s="153">
        <f t="shared" si="21"/>
        <v>24.938638861366332</v>
      </c>
      <c r="W37" s="55">
        <f t="shared" si="22"/>
        <v>23.215100000000003</v>
      </c>
      <c r="X37" s="151">
        <f t="shared" si="23"/>
        <v>-6.9111184092582836E-2</v>
      </c>
      <c r="Y37" s="153">
        <f t="shared" si="27"/>
        <v>69.805595432835588</v>
      </c>
      <c r="Z37" s="55">
        <f t="shared" si="28"/>
        <v>75.0047</v>
      </c>
      <c r="AA37" s="151">
        <f t="shared" si="29"/>
        <v>7.447976820377962E-2</v>
      </c>
    </row>
    <row r="38" spans="2:27">
      <c r="B38" s="387"/>
      <c r="D38" s="149" t="str">
        <f t="shared" si="7"/>
        <v>LPN</v>
      </c>
      <c r="E38" s="153">
        <f t="shared" si="8"/>
        <v>53.832132994645391</v>
      </c>
      <c r="F38" s="55">
        <f t="shared" si="9"/>
        <v>25.96634857874794</v>
      </c>
      <c r="G38" s="151">
        <f t="shared" si="10"/>
        <v>-0.51764221229482443</v>
      </c>
      <c r="H38" s="153">
        <f t="shared" si="11"/>
        <v>48.480151010392163</v>
      </c>
      <c r="I38" s="55">
        <f t="shared" si="12"/>
        <v>15.347958429067321</v>
      </c>
      <c r="J38" s="151">
        <f t="shared" si="13"/>
        <v>-0.68341768519290824</v>
      </c>
      <c r="K38" s="153">
        <f t="shared" si="14"/>
        <v>25.279553060403519</v>
      </c>
      <c r="L38" s="55">
        <f t="shared" si="15"/>
        <v>31.856893394836977</v>
      </c>
      <c r="M38" s="151">
        <f t="shared" si="16"/>
        <v>0.2601842017822632</v>
      </c>
      <c r="N38" s="153">
        <f t="shared" si="24"/>
        <v>127.59183706544107</v>
      </c>
      <c r="O38" s="55">
        <f t="shared" si="25"/>
        <v>73.171200402652232</v>
      </c>
      <c r="P38" s="151">
        <f t="shared" si="26"/>
        <v>-0.42652130351314582</v>
      </c>
      <c r="R38" s="92" t="str">
        <f t="shared" si="17"/>
        <v>LPN</v>
      </c>
      <c r="S38" s="153">
        <f t="shared" si="18"/>
        <v>46.615096502933788</v>
      </c>
      <c r="T38" s="55">
        <f t="shared" si="19"/>
        <v>43.617220491795301</v>
      </c>
      <c r="U38" s="151">
        <f t="shared" si="20"/>
        <v>-6.4311269010240313E-2</v>
      </c>
      <c r="V38" s="153">
        <f t="shared" si="21"/>
        <v>25.409186966152419</v>
      </c>
      <c r="W38" s="55">
        <f t="shared" si="22"/>
        <v>21.172101499952159</v>
      </c>
      <c r="X38" s="151">
        <f t="shared" si="23"/>
        <v>-0.16675407488812929</v>
      </c>
      <c r="Y38" s="153">
        <f t="shared" si="27"/>
        <v>72.024283469086214</v>
      </c>
      <c r="Z38" s="55">
        <f t="shared" si="28"/>
        <v>64.789321991747457</v>
      </c>
      <c r="AA38" s="151">
        <f t="shared" si="29"/>
        <v>-0.10045169668982683</v>
      </c>
    </row>
    <row r="39" spans="2:27">
      <c r="B39" s="387"/>
      <c r="D39" s="149" t="str">
        <f t="shared" si="7"/>
        <v>SPN</v>
      </c>
      <c r="E39" s="153">
        <f t="shared" si="8"/>
        <v>50.358028020232169</v>
      </c>
      <c r="F39" s="55">
        <f t="shared" si="9"/>
        <v>25.771496796601799</v>
      </c>
      <c r="G39" s="151">
        <f t="shared" si="10"/>
        <v>-0.48823459119074969</v>
      </c>
      <c r="H39" s="153">
        <f t="shared" si="11"/>
        <v>27.675859070698955</v>
      </c>
      <c r="I39" s="55">
        <f t="shared" si="12"/>
        <v>7.0833653248531689</v>
      </c>
      <c r="J39" s="151">
        <f t="shared" si="13"/>
        <v>-0.74405978485587521</v>
      </c>
      <c r="K39" s="153">
        <f t="shared" si="14"/>
        <v>26.488341234219561</v>
      </c>
      <c r="L39" s="55">
        <f t="shared" si="15"/>
        <v>33.947351476071582</v>
      </c>
      <c r="M39" s="151">
        <f t="shared" si="16"/>
        <v>0.28159597371148065</v>
      </c>
      <c r="N39" s="153">
        <f t="shared" si="24"/>
        <v>104.52222832515068</v>
      </c>
      <c r="O39" s="55">
        <f t="shared" si="25"/>
        <v>66.802213597526546</v>
      </c>
      <c r="P39" s="151">
        <f t="shared" si="26"/>
        <v>-0.36088031543188742</v>
      </c>
      <c r="R39" s="92" t="str">
        <f t="shared" si="17"/>
        <v>SPN</v>
      </c>
      <c r="S39" s="153">
        <f t="shared" si="18"/>
        <v>49.637305075759649</v>
      </c>
      <c r="T39" s="55">
        <f t="shared" si="19"/>
        <v>42.932612835589985</v>
      </c>
      <c r="U39" s="151">
        <f t="shared" si="20"/>
        <v>-0.13507365538754634</v>
      </c>
      <c r="V39" s="153">
        <f t="shared" si="21"/>
        <v>25.965768310720662</v>
      </c>
      <c r="W39" s="55">
        <f t="shared" si="22"/>
        <v>18.217348221263958</v>
      </c>
      <c r="X39" s="151">
        <f t="shared" si="23"/>
        <v>-0.29840904365836007</v>
      </c>
      <c r="Y39" s="153">
        <f t="shared" si="27"/>
        <v>75.603073386480304</v>
      </c>
      <c r="Z39" s="55">
        <f t="shared" si="28"/>
        <v>61.14996105685394</v>
      </c>
      <c r="AA39" s="151">
        <f t="shared" si="29"/>
        <v>-0.19117096279595081</v>
      </c>
    </row>
    <row r="40" spans="2:27">
      <c r="B40" s="387"/>
      <c r="D40" s="149" t="str">
        <f t="shared" si="7"/>
        <v>EPN</v>
      </c>
      <c r="E40" s="153">
        <f t="shared" si="8"/>
        <v>64.655704072962223</v>
      </c>
      <c r="F40" s="55">
        <f t="shared" si="9"/>
        <v>39.995473384108955</v>
      </c>
      <c r="G40" s="151">
        <f t="shared" si="10"/>
        <v>-0.38140843166791383</v>
      </c>
      <c r="H40" s="153">
        <f t="shared" si="11"/>
        <v>45.712549246707098</v>
      </c>
      <c r="I40" s="55">
        <f t="shared" si="12"/>
        <v>18.498205564421582</v>
      </c>
      <c r="J40" s="151">
        <f t="shared" si="13"/>
        <v>-0.59533638203837214</v>
      </c>
      <c r="K40" s="153">
        <f t="shared" si="14"/>
        <v>40.543487654563165</v>
      </c>
      <c r="L40" s="55">
        <f t="shared" si="15"/>
        <v>47.605847284242003</v>
      </c>
      <c r="M40" s="151">
        <f t="shared" si="16"/>
        <v>0.17419220787938233</v>
      </c>
      <c r="N40" s="153">
        <f t="shared" si="24"/>
        <v>150.91174097423249</v>
      </c>
      <c r="O40" s="55">
        <f t="shared" si="25"/>
        <v>106.09952623277255</v>
      </c>
      <c r="P40" s="151">
        <f t="shared" si="26"/>
        <v>-0.29694319641512468</v>
      </c>
      <c r="R40" s="92" t="str">
        <f t="shared" si="17"/>
        <v>EPN</v>
      </c>
      <c r="S40" s="153">
        <f t="shared" si="18"/>
        <v>71.243957131146487</v>
      </c>
      <c r="T40" s="55">
        <f t="shared" si="19"/>
        <v>68.937937681457726</v>
      </c>
      <c r="U40" s="151">
        <f t="shared" si="20"/>
        <v>-3.2367930454000771E-2</v>
      </c>
      <c r="V40" s="153">
        <f t="shared" si="21"/>
        <v>32.188302044128555</v>
      </c>
      <c r="W40" s="55">
        <f t="shared" si="22"/>
        <v>26.585477045781907</v>
      </c>
      <c r="X40" s="151">
        <f t="shared" si="23"/>
        <v>-0.17406401215775391</v>
      </c>
      <c r="Y40" s="153">
        <f t="shared" si="27"/>
        <v>103.43225917527505</v>
      </c>
      <c r="Z40" s="55">
        <f t="shared" si="28"/>
        <v>95.52341472723964</v>
      </c>
      <c r="AA40" s="151">
        <f t="shared" si="29"/>
        <v>-7.6464001764025846E-2</v>
      </c>
    </row>
    <row r="41" spans="2:27">
      <c r="B41" s="387"/>
      <c r="D41" s="149" t="str">
        <f t="shared" si="7"/>
        <v>SPD</v>
      </c>
      <c r="E41" s="153">
        <f t="shared" si="8"/>
        <v>58.883919613092253</v>
      </c>
      <c r="F41" s="55">
        <f t="shared" si="9"/>
        <v>55.539791758383572</v>
      </c>
      <c r="G41" s="151">
        <f t="shared" si="10"/>
        <v>-5.679186909910032E-2</v>
      </c>
      <c r="H41" s="153">
        <f t="shared" si="11"/>
        <v>19.530260277437065</v>
      </c>
      <c r="I41" s="55">
        <f t="shared" si="12"/>
        <v>10.500879500725656</v>
      </c>
      <c r="J41" s="151">
        <f t="shared" si="13"/>
        <v>-0.46232772366801889</v>
      </c>
      <c r="K41" s="153">
        <f t="shared" si="14"/>
        <v>26.66112952732307</v>
      </c>
      <c r="L41" s="55">
        <f t="shared" si="15"/>
        <v>23.945213357768253</v>
      </c>
      <c r="M41" s="151">
        <f t="shared" si="16"/>
        <v>-0.10186800850922201</v>
      </c>
      <c r="N41" s="153">
        <f t="shared" si="24"/>
        <v>105.0753094178524</v>
      </c>
      <c r="O41" s="55">
        <f t="shared" si="25"/>
        <v>89.985884616877485</v>
      </c>
      <c r="P41" s="151">
        <f t="shared" si="26"/>
        <v>-0.14360580886770344</v>
      </c>
      <c r="R41" s="92" t="str">
        <f t="shared" si="17"/>
        <v>SPD</v>
      </c>
      <c r="S41" s="153">
        <f t="shared" si="18"/>
        <v>40.765205384936486</v>
      </c>
      <c r="T41" s="55">
        <f t="shared" si="19"/>
        <v>48.098282981251046</v>
      </c>
      <c r="U41" s="151">
        <f t="shared" si="20"/>
        <v>0.17988570220780173</v>
      </c>
      <c r="V41" s="153">
        <f t="shared" si="21"/>
        <v>22.131666885276989</v>
      </c>
      <c r="W41" s="55">
        <f t="shared" si="22"/>
        <v>22.745468032575065</v>
      </c>
      <c r="X41" s="151">
        <f t="shared" si="23"/>
        <v>2.7734067681382167E-2</v>
      </c>
      <c r="Y41" s="153">
        <f t="shared" si="27"/>
        <v>62.896872270213478</v>
      </c>
      <c r="Z41" s="55">
        <f t="shared" si="28"/>
        <v>70.843751013826108</v>
      </c>
      <c r="AA41" s="151">
        <f t="shared" si="29"/>
        <v>0.12634775715828542</v>
      </c>
    </row>
    <row r="42" spans="2:27">
      <c r="B42" s="387"/>
      <c r="D42" s="149" t="str">
        <f t="shared" si="7"/>
        <v>SPMW</v>
      </c>
      <c r="E42" s="153">
        <f t="shared" si="8"/>
        <v>80.496613816217689</v>
      </c>
      <c r="F42" s="55">
        <f t="shared" si="9"/>
        <v>71.767786841929492</v>
      </c>
      <c r="G42" s="151">
        <f t="shared" si="10"/>
        <v>-0.10843719456593584</v>
      </c>
      <c r="H42" s="153">
        <f t="shared" si="11"/>
        <v>29.736547243962764</v>
      </c>
      <c r="I42" s="55">
        <f t="shared" si="12"/>
        <v>24.489669875453096</v>
      </c>
      <c r="J42" s="151">
        <f t="shared" si="13"/>
        <v>-0.17644541329776983</v>
      </c>
      <c r="K42" s="153">
        <f t="shared" si="14"/>
        <v>21.856453557460625</v>
      </c>
      <c r="L42" s="55">
        <f t="shared" si="15"/>
        <v>21.87063148826045</v>
      </c>
      <c r="M42" s="151">
        <f t="shared" si="16"/>
        <v>6.4868395792350728E-4</v>
      </c>
      <c r="N42" s="153">
        <f t="shared" si="24"/>
        <v>132.08961461764108</v>
      </c>
      <c r="O42" s="55">
        <f t="shared" si="25"/>
        <v>118.12808820564304</v>
      </c>
      <c r="P42" s="151">
        <f t="shared" si="26"/>
        <v>-0.1056973816784338</v>
      </c>
      <c r="R42" s="92" t="str">
        <f t="shared" si="17"/>
        <v>SPMW</v>
      </c>
      <c r="S42" s="153">
        <f t="shared" si="18"/>
        <v>40.531228610795793</v>
      </c>
      <c r="T42" s="55">
        <f t="shared" si="19"/>
        <v>54.765121060681786</v>
      </c>
      <c r="U42" s="151">
        <f t="shared" si="20"/>
        <v>0.35118334523159978</v>
      </c>
      <c r="V42" s="153">
        <f t="shared" si="21"/>
        <v>18.429247529992498</v>
      </c>
      <c r="W42" s="55">
        <f t="shared" si="22"/>
        <v>26.247567824200523</v>
      </c>
      <c r="X42" s="151">
        <f t="shared" si="23"/>
        <v>0.42423437427296889</v>
      </c>
      <c r="Y42" s="153">
        <f t="shared" si="27"/>
        <v>58.960476140788288</v>
      </c>
      <c r="Z42" s="55">
        <f t="shared" si="28"/>
        <v>81.012688884882309</v>
      </c>
      <c r="AA42" s="151">
        <f t="shared" si="29"/>
        <v>0.37401687007134793</v>
      </c>
    </row>
    <row r="43" spans="2:27">
      <c r="B43" s="387"/>
      <c r="D43" s="149" t="str">
        <f t="shared" si="7"/>
        <v>SSEH</v>
      </c>
      <c r="E43" s="153">
        <f t="shared" si="8"/>
        <v>32.338557229166966</v>
      </c>
      <c r="F43" s="55">
        <f t="shared" si="9"/>
        <v>25.662269857016682</v>
      </c>
      <c r="G43" s="151">
        <f t="shared" si="10"/>
        <v>-0.20644975979722346</v>
      </c>
      <c r="H43" s="153">
        <f t="shared" si="11"/>
        <v>9.2982133211439617</v>
      </c>
      <c r="I43" s="55">
        <f t="shared" si="12"/>
        <v>4.3208907959516853</v>
      </c>
      <c r="J43" s="151">
        <f t="shared" si="13"/>
        <v>-0.53529880992017453</v>
      </c>
      <c r="K43" s="153">
        <f t="shared" si="14"/>
        <v>16.934182534873873</v>
      </c>
      <c r="L43" s="55">
        <f t="shared" si="15"/>
        <v>11.50949466</v>
      </c>
      <c r="M43" s="151">
        <f t="shared" si="16"/>
        <v>-0.32033951823197804</v>
      </c>
      <c r="N43" s="153">
        <f t="shared" si="24"/>
        <v>58.570953085184797</v>
      </c>
      <c r="O43" s="55">
        <f t="shared" si="25"/>
        <v>41.492655312968367</v>
      </c>
      <c r="P43" s="151">
        <f t="shared" si="26"/>
        <v>-0.29158306076013457</v>
      </c>
      <c r="R43" s="92" t="str">
        <f t="shared" si="17"/>
        <v>SSEH</v>
      </c>
      <c r="S43" s="153">
        <f t="shared" si="18"/>
        <v>32.189953002779134</v>
      </c>
      <c r="T43" s="55">
        <f t="shared" si="19"/>
        <v>34.267400000000002</v>
      </c>
      <c r="U43" s="151">
        <f t="shared" si="20"/>
        <v>6.4537124271088889E-2</v>
      </c>
      <c r="V43" s="153">
        <f t="shared" si="21"/>
        <v>20.581283997389402</v>
      </c>
      <c r="W43" s="55">
        <f t="shared" si="22"/>
        <v>18.948500000000003</v>
      </c>
      <c r="X43" s="151">
        <f t="shared" si="23"/>
        <v>-7.9333437000165152E-2</v>
      </c>
      <c r="Y43" s="153">
        <f t="shared" si="27"/>
        <v>52.77123700016854</v>
      </c>
      <c r="Z43" s="55">
        <f t="shared" si="28"/>
        <v>53.215900000000005</v>
      </c>
      <c r="AA43" s="151">
        <f t="shared" si="29"/>
        <v>8.4262379490942143E-3</v>
      </c>
    </row>
    <row r="44" spans="2:27">
      <c r="B44" s="387"/>
      <c r="D44" s="149" t="str">
        <f t="shared" si="7"/>
        <v>SSES</v>
      </c>
      <c r="E44" s="153">
        <f t="shared" si="8"/>
        <v>87.014123787024815</v>
      </c>
      <c r="F44" s="55">
        <f t="shared" si="9"/>
        <v>52.143817303052039</v>
      </c>
      <c r="G44" s="151">
        <f t="shared" si="10"/>
        <v>-0.40074306292299289</v>
      </c>
      <c r="H44" s="153">
        <f t="shared" si="11"/>
        <v>27.390123262683336</v>
      </c>
      <c r="I44" s="55">
        <f t="shared" si="12"/>
        <v>15.606420590701299</v>
      </c>
      <c r="J44" s="151">
        <f t="shared" si="13"/>
        <v>-0.43021721950540864</v>
      </c>
      <c r="K44" s="153">
        <f t="shared" si="14"/>
        <v>37.156900402589578</v>
      </c>
      <c r="L44" s="55">
        <f t="shared" si="15"/>
        <v>31.960999999999995</v>
      </c>
      <c r="M44" s="151">
        <f t="shared" si="16"/>
        <v>-0.13983675565757001</v>
      </c>
      <c r="N44" s="153">
        <f t="shared" si="24"/>
        <v>151.56114745229775</v>
      </c>
      <c r="O44" s="55">
        <f t="shared" si="25"/>
        <v>99.711237893753335</v>
      </c>
      <c r="P44" s="151">
        <f t="shared" si="26"/>
        <v>-0.34210554901521589</v>
      </c>
      <c r="R44" s="92" t="str">
        <f t="shared" si="17"/>
        <v>SSES</v>
      </c>
      <c r="S44" s="153">
        <f t="shared" si="18"/>
        <v>65.437323387824776</v>
      </c>
      <c r="T44" s="55">
        <f t="shared" si="19"/>
        <v>66.472189999999983</v>
      </c>
      <c r="U44" s="151">
        <f t="shared" si="20"/>
        <v>1.581462319358487E-2</v>
      </c>
      <c r="V44" s="153">
        <f t="shared" si="21"/>
        <v>32.855263533657855</v>
      </c>
      <c r="W44" s="55">
        <f t="shared" si="22"/>
        <v>32.572331239999997</v>
      </c>
      <c r="X44" s="151">
        <f t="shared" si="23"/>
        <v>-8.6114753993074503E-3</v>
      </c>
      <c r="Y44" s="153">
        <f t="shared" si="27"/>
        <v>98.292586921482638</v>
      </c>
      <c r="Z44" s="55">
        <f t="shared" si="28"/>
        <v>99.04452123999998</v>
      </c>
      <c r="AA44" s="151">
        <f t="shared" si="29"/>
        <v>7.6499595958136419E-3</v>
      </c>
    </row>
    <row r="45" spans="2:27">
      <c r="B45" s="387"/>
      <c r="D45" s="150" t="str">
        <f t="shared" si="7"/>
        <v>GB</v>
      </c>
      <c r="E45" s="356">
        <f t="shared" si="8"/>
        <v>875.29987627039304</v>
      </c>
      <c r="F45" s="177">
        <f t="shared" si="9"/>
        <v>682.67945908563786</v>
      </c>
      <c r="G45" s="152">
        <f t="shared" si="10"/>
        <v>-0.22006220086023626</v>
      </c>
      <c r="H45" s="356">
        <f t="shared" si="11"/>
        <v>343.44967749081201</v>
      </c>
      <c r="I45" s="177">
        <f t="shared" si="12"/>
        <v>234.69722726723978</v>
      </c>
      <c r="J45" s="152">
        <f t="shared" si="13"/>
        <v>-0.31664740819703224</v>
      </c>
      <c r="K45" s="356">
        <f t="shared" si="14"/>
        <v>396.9690219593856</v>
      </c>
      <c r="L45" s="177">
        <f t="shared" si="15"/>
        <v>450.02297081461637</v>
      </c>
      <c r="M45" s="152">
        <f t="shared" si="16"/>
        <v>0.13364757933342916</v>
      </c>
      <c r="N45" s="153">
        <f t="shared" si="24"/>
        <v>1615.7185757205907</v>
      </c>
      <c r="O45" s="177">
        <f t="shared" si="25"/>
        <v>1367.3996571674938</v>
      </c>
      <c r="P45" s="152">
        <f t="shared" si="26"/>
        <v>-0.15368946194255995</v>
      </c>
      <c r="R45" s="145" t="str">
        <f t="shared" si="17"/>
        <v>GB</v>
      </c>
      <c r="S45" s="356">
        <f t="shared" si="18"/>
        <v>658.00266297619964</v>
      </c>
      <c r="T45" s="177">
        <f t="shared" si="19"/>
        <v>700.57926774090322</v>
      </c>
      <c r="U45" s="152">
        <f t="shared" si="20"/>
        <v>6.4705824399138634E-2</v>
      </c>
      <c r="V45" s="356">
        <f t="shared" si="21"/>
        <v>355.27804190080633</v>
      </c>
      <c r="W45" s="177">
        <f t="shared" si="22"/>
        <v>327.14910210799138</v>
      </c>
      <c r="X45" s="152">
        <f t="shared" si="23"/>
        <v>-7.9174439383643505E-2</v>
      </c>
      <c r="Y45" s="182">
        <f t="shared" si="27"/>
        <v>1013.280704877006</v>
      </c>
      <c r="Z45" s="134">
        <f t="shared" si="28"/>
        <v>1027.7283698488945</v>
      </c>
      <c r="AA45" s="152">
        <f t="shared" si="29"/>
        <v>1.4258304635971783E-2</v>
      </c>
    </row>
    <row r="48" spans="2:27">
      <c r="B48" s="387" t="s">
        <v>359</v>
      </c>
      <c r="D48" s="1" t="s">
        <v>185</v>
      </c>
    </row>
    <row r="49" spans="2:23">
      <c r="B49" s="387"/>
      <c r="E49" s="221" t="s">
        <v>182</v>
      </c>
      <c r="F49" s="388" t="s">
        <v>183</v>
      </c>
      <c r="G49" s="389"/>
      <c r="H49" s="389"/>
      <c r="I49" s="389"/>
      <c r="J49" s="390"/>
      <c r="K49" s="388" t="s">
        <v>184</v>
      </c>
      <c r="L49" s="389"/>
      <c r="M49" s="389"/>
      <c r="N49" s="389"/>
      <c r="O49" s="390"/>
      <c r="P49" s="388" t="s">
        <v>24</v>
      </c>
      <c r="Q49" s="389"/>
      <c r="R49" s="389"/>
      <c r="S49" s="389"/>
      <c r="T49" s="389"/>
      <c r="U49" s="389"/>
      <c r="V49" s="389"/>
      <c r="W49" s="390"/>
    </row>
    <row r="50" spans="2:23">
      <c r="B50" s="387"/>
      <c r="E50" s="221">
        <v>2005</v>
      </c>
      <c r="F50" s="221">
        <v>2006</v>
      </c>
      <c r="G50" s="221">
        <v>2007</v>
      </c>
      <c r="H50" s="221">
        <v>2008</v>
      </c>
      <c r="I50" s="221">
        <v>2009</v>
      </c>
      <c r="J50" s="221">
        <v>2010</v>
      </c>
      <c r="K50" s="221">
        <v>2011</v>
      </c>
      <c r="L50" s="221">
        <v>2012</v>
      </c>
      <c r="M50" s="221">
        <v>2013</v>
      </c>
      <c r="N50" s="221">
        <v>2014</v>
      </c>
      <c r="O50" s="221">
        <v>2015</v>
      </c>
      <c r="P50" s="221">
        <v>2016</v>
      </c>
      <c r="Q50" s="221">
        <v>2017</v>
      </c>
      <c r="R50" s="221">
        <v>2018</v>
      </c>
      <c r="S50" s="221">
        <v>2019</v>
      </c>
      <c r="T50" s="221">
        <v>2020</v>
      </c>
      <c r="U50" s="221">
        <v>2021</v>
      </c>
      <c r="V50" s="221">
        <v>2022</v>
      </c>
      <c r="W50" s="221">
        <v>2023</v>
      </c>
    </row>
    <row r="51" spans="2:23">
      <c r="B51" s="387"/>
      <c r="C51" s="137"/>
      <c r="D51" s="6" t="s">
        <v>27</v>
      </c>
      <c r="E51" s="94"/>
      <c r="F51" s="179">
        <f>'[83]ED1 2016 prices'!E4</f>
        <v>272.6786732137827</v>
      </c>
      <c r="G51" s="179">
        <f>'[83]ED1 2016 prices'!F4</f>
        <v>268.5865932212937</v>
      </c>
      <c r="H51" s="179">
        <f>'[83]ED1 2016 prices'!G4</f>
        <v>265.66367894094452</v>
      </c>
      <c r="I51" s="179">
        <f>'[83]ED1 2016 prices'!H4</f>
        <v>262.88691037461268</v>
      </c>
      <c r="J51" s="179">
        <f>'[83]ED1 2016 prices'!I4</f>
        <v>260.1101418082809</v>
      </c>
      <c r="K51" s="179">
        <f>'[83]ED1 2016 prices'!J4</f>
        <v>282.95245359387826</v>
      </c>
      <c r="L51" s="179">
        <f>'[83]ED1 2016 prices'!K4</f>
        <v>299.84945720506659</v>
      </c>
      <c r="M51" s="179">
        <f>'[83]ED1 2016 prices'!L4</f>
        <v>296.53166757741121</v>
      </c>
      <c r="N51" s="179">
        <f>'[83]ED1 2016 prices'!M4</f>
        <v>258.78856411905196</v>
      </c>
      <c r="O51" s="179">
        <f>'[83]ED1 2016 prices'!N4</f>
        <v>265.10349691081188</v>
      </c>
      <c r="P51" s="179">
        <f>'[83]ED1 2016 prices'!O4</f>
        <v>250.51806771287494</v>
      </c>
      <c r="Q51" s="179">
        <f>'[84]2016 Baselines to PCFM'!S83</f>
        <v>238.09704955687079</v>
      </c>
      <c r="R51" s="179">
        <f>'[84]2016 Baselines to PCFM'!T83</f>
        <v>237.92325362353782</v>
      </c>
      <c r="S51" s="179">
        <f>'[84]2016 Baselines to PCFM'!U83</f>
        <v>238.78816639252574</v>
      </c>
      <c r="T51" s="179">
        <f>'[84]2016 Baselines to PCFM'!V83</f>
        <v>238.89591144913339</v>
      </c>
      <c r="U51" s="179">
        <f>'[84]2016 Baselines to PCFM'!W83</f>
        <v>236.97289110386612</v>
      </c>
      <c r="V51" s="179">
        <f>'[84]2016 Baselines to PCFM'!X83</f>
        <v>245.47267033684602</v>
      </c>
      <c r="W51" s="179">
        <f>'[84]2016 Baselines to PCFM'!Y83</f>
        <v>236.99898065047549</v>
      </c>
    </row>
    <row r="52" spans="2:23">
      <c r="B52" s="387"/>
      <c r="C52" s="137"/>
      <c r="D52" s="6" t="s">
        <v>75</v>
      </c>
      <c r="E52" s="94"/>
      <c r="F52" s="179">
        <f>'[83]ED1 2016 prices'!E5</f>
        <v>184.17282880480707</v>
      </c>
      <c r="G52" s="179">
        <f>'[83]ED1 2016 prices'!F5</f>
        <v>186.07272308703412</v>
      </c>
      <c r="H52" s="179">
        <f>'[83]ED1 2016 prices'!G5</f>
        <v>185.48814023096421</v>
      </c>
      <c r="I52" s="179">
        <f>'[83]ED1 2016 prices'!H5</f>
        <v>184.90355737489438</v>
      </c>
      <c r="J52" s="179">
        <f>'[83]ED1 2016 prices'!I5</f>
        <v>184.31897451882452</v>
      </c>
      <c r="K52" s="179">
        <f>'[83]ED1 2016 prices'!J5</f>
        <v>183.8339454978906</v>
      </c>
      <c r="L52" s="179">
        <f>'[83]ED1 2016 prices'!K5</f>
        <v>182.97342332741994</v>
      </c>
      <c r="M52" s="179">
        <f>'[83]ED1 2016 prices'!L5</f>
        <v>191.68505384718497</v>
      </c>
      <c r="N52" s="179">
        <f>'[83]ED1 2016 prices'!M5</f>
        <v>197.88662323220868</v>
      </c>
      <c r="O52" s="179">
        <f>'[83]ED1 2016 prices'!N5</f>
        <v>194.00915357203036</v>
      </c>
      <c r="P52" s="179">
        <f>'[83]ED1 2016 prices'!O5</f>
        <v>194.16409813696509</v>
      </c>
      <c r="Q52" s="179">
        <f>'[84]2016 Baselines to PCFM'!S84</f>
        <v>188.20351016970113</v>
      </c>
      <c r="R52" s="179">
        <f>'[84]2016 Baselines to PCFM'!T84</f>
        <v>175.74925544954604</v>
      </c>
      <c r="S52" s="179">
        <f>'[84]2016 Baselines to PCFM'!U84</f>
        <v>174.82812815705236</v>
      </c>
      <c r="T52" s="179">
        <f>'[84]2016 Baselines to PCFM'!V84</f>
        <v>172.16074347153426</v>
      </c>
      <c r="U52" s="179">
        <f>'[84]2016 Baselines to PCFM'!W84</f>
        <v>158.79564613898546</v>
      </c>
      <c r="V52" s="179">
        <f>'[84]2016 Baselines to PCFM'!X84</f>
        <v>147.91604495509998</v>
      </c>
      <c r="W52" s="179">
        <f>'[84]2016 Baselines to PCFM'!Y84</f>
        <v>145.02405968787798</v>
      </c>
    </row>
    <row r="53" spans="2:23">
      <c r="B53" s="387"/>
      <c r="C53" s="137"/>
      <c r="D53" s="6" t="s">
        <v>76</v>
      </c>
      <c r="E53" s="94"/>
      <c r="F53" s="179">
        <f>'[83]ED1 2016 prices'!E6</f>
        <v>226.90583558351324</v>
      </c>
      <c r="G53" s="179">
        <f>'[83]ED1 2016 prices'!F6</f>
        <v>224.71364987325128</v>
      </c>
      <c r="H53" s="179">
        <f>'[83]ED1 2016 prices'!G6</f>
        <v>222.37531844897188</v>
      </c>
      <c r="I53" s="179">
        <f>'[83]ED1 2016 prices'!H6</f>
        <v>221.49844416486712</v>
      </c>
      <c r="J53" s="179">
        <f>'[83]ED1 2016 prices'!I6</f>
        <v>220.62156988076231</v>
      </c>
      <c r="K53" s="179">
        <f>'[83]ED1 2016 prices'!J6</f>
        <v>245.92045740899582</v>
      </c>
      <c r="L53" s="179">
        <f>'[83]ED1 2016 prices'!K6</f>
        <v>248.35625054948355</v>
      </c>
      <c r="M53" s="179">
        <f>'[83]ED1 2016 prices'!L6</f>
        <v>244.59950167332616</v>
      </c>
      <c r="N53" s="179">
        <f>'[83]ED1 2016 prices'!M6</f>
        <v>248.92108799270946</v>
      </c>
      <c r="O53" s="179">
        <f>'[83]ED1 2016 prices'!N6</f>
        <v>257.88394622550112</v>
      </c>
      <c r="P53" s="179">
        <f>'[83]ED1 2016 prices'!O6</f>
        <v>255.54684317035668</v>
      </c>
      <c r="Q53" s="179">
        <f>'[84]2016 Baselines to PCFM'!S85</f>
        <v>240.29530239933845</v>
      </c>
      <c r="R53" s="179">
        <f>'[84]2016 Baselines to PCFM'!T85</f>
        <v>235.49842460028441</v>
      </c>
      <c r="S53" s="179">
        <f>'[84]2016 Baselines to PCFM'!U85</f>
        <v>237.30613956102121</v>
      </c>
      <c r="T53" s="179">
        <f>'[84]2016 Baselines to PCFM'!V85</f>
        <v>224.79826098647126</v>
      </c>
      <c r="U53" s="179">
        <f>'[84]2016 Baselines to PCFM'!W85</f>
        <v>215.05687768421257</v>
      </c>
      <c r="V53" s="179">
        <f>'[84]2016 Baselines to PCFM'!X85</f>
        <v>200.10085649325478</v>
      </c>
      <c r="W53" s="179">
        <f>'[84]2016 Baselines to PCFM'!Y85</f>
        <v>204.92984693937885</v>
      </c>
    </row>
    <row r="54" spans="2:23">
      <c r="B54" s="387"/>
      <c r="C54" s="137"/>
      <c r="D54" s="6" t="s">
        <v>35</v>
      </c>
      <c r="E54" s="94"/>
      <c r="F54" s="179">
        <f>'[83]ED1 2016 prices'!E7</f>
        <v>292.6421777485682</v>
      </c>
      <c r="G54" s="179">
        <f>'[83]ED1 2016 prices'!F7</f>
        <v>288.2578063280443</v>
      </c>
      <c r="H54" s="179">
        <f>'[83]ED1 2016 prices'!G7</f>
        <v>284.75030919162521</v>
      </c>
      <c r="I54" s="179">
        <f>'[83]ED1 2016 prices'!H7</f>
        <v>282.11968633931082</v>
      </c>
      <c r="J54" s="179">
        <f>'[83]ED1 2016 prices'!I7</f>
        <v>280.94450930382038</v>
      </c>
      <c r="K54" s="179">
        <f>'[83]ED1 2016 prices'!J7</f>
        <v>271.6314300817686</v>
      </c>
      <c r="L54" s="179">
        <f>'[83]ED1 2016 prices'!K7</f>
        <v>280.04420284671664</v>
      </c>
      <c r="M54" s="179">
        <f>'[83]ED1 2016 prices'!L7</f>
        <v>295.54165648331468</v>
      </c>
      <c r="N54" s="179">
        <f>'[83]ED1 2016 prices'!M7</f>
        <v>300.11930464929367</v>
      </c>
      <c r="O54" s="179">
        <f>'[83]ED1 2016 prices'!N7</f>
        <v>303.72655529438566</v>
      </c>
      <c r="P54" s="179">
        <f>'[83]ED1 2016 prices'!O7</f>
        <v>276.15247913468841</v>
      </c>
      <c r="Q54" s="179">
        <f>'[84]2016 Baselines to PCFM'!S86</f>
        <v>276.38711448063492</v>
      </c>
      <c r="R54" s="179">
        <f>'[84]2016 Baselines to PCFM'!T86</f>
        <v>268.44020625424446</v>
      </c>
      <c r="S54" s="179">
        <f>'[84]2016 Baselines to PCFM'!U86</f>
        <v>273.16896833545786</v>
      </c>
      <c r="T54" s="179">
        <f>'[84]2016 Baselines to PCFM'!V86</f>
        <v>281.48157415150382</v>
      </c>
      <c r="U54" s="179">
        <f>'[84]2016 Baselines to PCFM'!W86</f>
        <v>286.57462232119838</v>
      </c>
      <c r="V54" s="179">
        <f>'[84]2016 Baselines to PCFM'!X86</f>
        <v>284.00047304885305</v>
      </c>
      <c r="W54" s="179">
        <f>'[84]2016 Baselines to PCFM'!Y86</f>
        <v>286.91080120594103</v>
      </c>
    </row>
    <row r="55" spans="2:23">
      <c r="B55" s="387"/>
      <c r="C55" s="137"/>
      <c r="D55" s="6" t="s">
        <v>36</v>
      </c>
      <c r="E55" s="94"/>
      <c r="F55" s="179">
        <f>'[83]ED1 2016 prices'!E8</f>
        <v>290.09924232466426</v>
      </c>
      <c r="G55" s="179">
        <f>'[83]ED1 2016 prices'!F8</f>
        <v>293.31444803304851</v>
      </c>
      <c r="H55" s="179">
        <f>'[83]ED1 2016 prices'!G8</f>
        <v>293.31444803304851</v>
      </c>
      <c r="I55" s="179">
        <f>'[83]ED1 2016 prices'!H8</f>
        <v>290.82997089475163</v>
      </c>
      <c r="J55" s="179">
        <f>'[83]ED1 2016 prices'!I8</f>
        <v>289.5146594685944</v>
      </c>
      <c r="K55" s="179">
        <f>'[83]ED1 2016 prices'!J8</f>
        <v>269.8327814627213</v>
      </c>
      <c r="L55" s="179">
        <f>'[83]ED1 2016 prices'!K8</f>
        <v>281.75082048209993</v>
      </c>
      <c r="M55" s="179">
        <f>'[83]ED1 2016 prices'!L8</f>
        <v>308.64044157806399</v>
      </c>
      <c r="N55" s="179">
        <f>'[83]ED1 2016 prices'!M8</f>
        <v>303.3652053203362</v>
      </c>
      <c r="O55" s="179">
        <f>'[83]ED1 2016 prices'!N8</f>
        <v>301.52428674091607</v>
      </c>
      <c r="P55" s="179">
        <f>'[83]ED1 2016 prices'!O8</f>
        <v>301.84965309174589</v>
      </c>
      <c r="Q55" s="179">
        <f>'[84]2016 Baselines to PCFM'!S87</f>
        <v>295.5066230295821</v>
      </c>
      <c r="R55" s="179">
        <f>'[84]2016 Baselines to PCFM'!T87</f>
        <v>263.10286608004463</v>
      </c>
      <c r="S55" s="179">
        <f>'[84]2016 Baselines to PCFM'!U87</f>
        <v>267.56447970674549</v>
      </c>
      <c r="T55" s="179">
        <f>'[84]2016 Baselines to PCFM'!V87</f>
        <v>264.55601960789636</v>
      </c>
      <c r="U55" s="179">
        <f>'[84]2016 Baselines to PCFM'!W87</f>
        <v>275.1132606973822</v>
      </c>
      <c r="V55" s="179">
        <f>'[84]2016 Baselines to PCFM'!X87</f>
        <v>289.05301882955257</v>
      </c>
      <c r="W55" s="179">
        <f>'[84]2016 Baselines to PCFM'!Y87</f>
        <v>281.07324284711052</v>
      </c>
    </row>
    <row r="56" spans="2:23">
      <c r="B56" s="387"/>
      <c r="C56" s="137"/>
      <c r="D56" s="6" t="s">
        <v>37</v>
      </c>
      <c r="E56" s="94"/>
      <c r="F56" s="179">
        <f>'[83]ED1 2016 prices'!E9</f>
        <v>141.84903002534975</v>
      </c>
      <c r="G56" s="179">
        <f>'[83]ED1 2016 prices'!F9</f>
        <v>143.74892430757674</v>
      </c>
      <c r="H56" s="179">
        <f>'[83]ED1 2016 prices'!G9</f>
        <v>144.91809001971643</v>
      </c>
      <c r="I56" s="179">
        <f>'[83]ED1 2016 prices'!H9</f>
        <v>144.47965287766408</v>
      </c>
      <c r="J56" s="179">
        <f>'[83]ED1 2016 prices'!I9</f>
        <v>143.89507002159422</v>
      </c>
      <c r="K56" s="179">
        <f>'[83]ED1 2016 prices'!J9</f>
        <v>132.70914180298496</v>
      </c>
      <c r="L56" s="179">
        <f>'[83]ED1 2016 prices'!K9</f>
        <v>137.45885524962594</v>
      </c>
      <c r="M56" s="179">
        <f>'[83]ED1 2016 prices'!L9</f>
        <v>142.20206144238372</v>
      </c>
      <c r="N56" s="179">
        <f>'[83]ED1 2016 prices'!M9</f>
        <v>141.3149737623458</v>
      </c>
      <c r="O56" s="179">
        <f>'[83]ED1 2016 prices'!N9</f>
        <v>144.01885635991883</v>
      </c>
      <c r="P56" s="179">
        <f>'[83]ED1 2016 prices'!O9</f>
        <v>155.78457093662718</v>
      </c>
      <c r="Q56" s="179">
        <f>'[84]2016 Baselines to PCFM'!S88</f>
        <v>155.85956738176</v>
      </c>
      <c r="R56" s="179">
        <f>'[84]2016 Baselines to PCFM'!T88</f>
        <v>148.43810832998093</v>
      </c>
      <c r="S56" s="179">
        <f>'[84]2016 Baselines to PCFM'!U88</f>
        <v>157.97385845282344</v>
      </c>
      <c r="T56" s="179">
        <f>'[84]2016 Baselines to PCFM'!V88</f>
        <v>144.71940722037246</v>
      </c>
      <c r="U56" s="179">
        <f>'[84]2016 Baselines to PCFM'!W88</f>
        <v>145.06083574597244</v>
      </c>
      <c r="V56" s="179">
        <f>'[84]2016 Baselines to PCFM'!X88</f>
        <v>140.18892803526879</v>
      </c>
      <c r="W56" s="179">
        <f>'[84]2016 Baselines to PCFM'!Y88</f>
        <v>142.64774404748172</v>
      </c>
    </row>
    <row r="57" spans="2:23">
      <c r="B57" s="387"/>
      <c r="C57" s="137"/>
      <c r="D57" s="6" t="s">
        <v>38</v>
      </c>
      <c r="E57" s="94"/>
      <c r="F57" s="179">
        <f>'[83]ED1 2016 prices'!E10</f>
        <v>192.09392650455359</v>
      </c>
      <c r="G57" s="179">
        <f>'[83]ED1 2016 prices'!F10</f>
        <v>195.1629864989203</v>
      </c>
      <c r="H57" s="179">
        <f>'[83]ED1 2016 prices'!G10</f>
        <v>196.33215221106002</v>
      </c>
      <c r="I57" s="179">
        <f>'[83]ED1 2016 prices'!H10</f>
        <v>195.74756935499016</v>
      </c>
      <c r="J57" s="179">
        <f>'[83]ED1 2016 prices'!I10</f>
        <v>195.1629864989203</v>
      </c>
      <c r="K57" s="179">
        <f>'[83]ED1 2016 prices'!J10</f>
        <v>182.56415629308702</v>
      </c>
      <c r="L57" s="179">
        <f>'[83]ED1 2016 prices'!K10</f>
        <v>198.64577708374966</v>
      </c>
      <c r="M57" s="179">
        <f>'[83]ED1 2016 prices'!L10</f>
        <v>203.69711592621039</v>
      </c>
      <c r="N57" s="179">
        <f>'[83]ED1 2016 prices'!M10</f>
        <v>207.06152528201304</v>
      </c>
      <c r="O57" s="179">
        <f>'[83]ED1 2016 prices'!N10</f>
        <v>209.02783192801616</v>
      </c>
      <c r="P57" s="179">
        <f>'[83]ED1 2016 prices'!O10</f>
        <v>227.6188715224327</v>
      </c>
      <c r="Q57" s="179">
        <f>'[84]2016 Baselines to PCFM'!S89</f>
        <v>228.07824523084341</v>
      </c>
      <c r="R57" s="179">
        <f>'[84]2016 Baselines to PCFM'!T89</f>
        <v>223.16742232236834</v>
      </c>
      <c r="S57" s="179">
        <f>'[84]2016 Baselines to PCFM'!U89</f>
        <v>227.36792651302423</v>
      </c>
      <c r="T57" s="179">
        <f>'[84]2016 Baselines to PCFM'!V89</f>
        <v>223.36733625249175</v>
      </c>
      <c r="U57" s="179">
        <f>'[84]2016 Baselines to PCFM'!W89</f>
        <v>225.93729297008693</v>
      </c>
      <c r="V57" s="179">
        <f>'[84]2016 Baselines to PCFM'!X89</f>
        <v>225.73419979997243</v>
      </c>
      <c r="W57" s="179">
        <f>'[84]2016 Baselines to PCFM'!Y89</f>
        <v>236.23806537893361</v>
      </c>
    </row>
    <row r="58" spans="2:23">
      <c r="B58" s="387"/>
      <c r="C58" s="137"/>
      <c r="D58" s="6" t="s">
        <v>39</v>
      </c>
      <c r="E58" s="94"/>
      <c r="F58" s="179">
        <f>'[83]ED1 2016 prices'!E11</f>
        <v>264.4652840860013</v>
      </c>
      <c r="G58" s="179">
        <f>'[83]ED1 2016 prices'!F11</f>
        <v>267.97278122242039</v>
      </c>
      <c r="H58" s="179">
        <f>'[83]ED1 2016 prices'!G11</f>
        <v>270.16496693268238</v>
      </c>
      <c r="I58" s="179">
        <f>'[83]ED1 2016 prices'!H11</f>
        <v>269.28809264857756</v>
      </c>
      <c r="J58" s="179">
        <f>'[83]ED1 2016 prices'!I11</f>
        <v>268.26507265045535</v>
      </c>
      <c r="K58" s="179">
        <f>'[83]ED1 2016 prices'!J11</f>
        <v>256.13354704418117</v>
      </c>
      <c r="L58" s="179">
        <f>'[83]ED1 2016 prices'!K11</f>
        <v>257.94430390302853</v>
      </c>
      <c r="M58" s="179">
        <f>'[83]ED1 2016 prices'!L11</f>
        <v>251.41887421568777</v>
      </c>
      <c r="N58" s="179">
        <f>'[83]ED1 2016 prices'!M11</f>
        <v>231.42376151646639</v>
      </c>
      <c r="O58" s="179">
        <f>'[83]ED1 2016 prices'!N11</f>
        <v>230.97695384708805</v>
      </c>
      <c r="P58" s="179">
        <f>'[83]ED1 2016 prices'!O11</f>
        <v>262.10101046678136</v>
      </c>
      <c r="Q58" s="179">
        <f>'[84]2016 Baselines to PCFM'!S90</f>
        <v>257.51177089611127</v>
      </c>
      <c r="R58" s="179">
        <f>'[84]2016 Baselines to PCFM'!T90</f>
        <v>244.698388510504</v>
      </c>
      <c r="S58" s="179">
        <f>'[84]2016 Baselines to PCFM'!U90</f>
        <v>234.98548826065246</v>
      </c>
      <c r="T58" s="179">
        <f>'[84]2016 Baselines to PCFM'!V90</f>
        <v>239.07687729987526</v>
      </c>
      <c r="U58" s="179">
        <f>'[84]2016 Baselines to PCFM'!W90</f>
        <v>226.91258296395543</v>
      </c>
      <c r="V58" s="179">
        <f>'[84]2016 Baselines to PCFM'!X90</f>
        <v>211.05304812046396</v>
      </c>
      <c r="W58" s="179">
        <f>'[84]2016 Baselines to PCFM'!Y90</f>
        <v>200.55431579200041</v>
      </c>
    </row>
    <row r="59" spans="2:23">
      <c r="B59" s="387"/>
      <c r="C59" s="137"/>
      <c r="D59" s="6" t="s">
        <v>40</v>
      </c>
      <c r="E59" s="94"/>
      <c r="F59" s="179">
        <f>'[83]ED1 2016 prices'!E12</f>
        <v>271.91871550089189</v>
      </c>
      <c r="G59" s="179">
        <f>'[83]ED1 2016 prices'!F12</f>
        <v>265.63444979814096</v>
      </c>
      <c r="H59" s="179">
        <f>'[83]ED1 2016 prices'!G12</f>
        <v>259.64247552342499</v>
      </c>
      <c r="I59" s="179">
        <f>'[83]ED1 2016 prices'!H12</f>
        <v>255.98883267298842</v>
      </c>
      <c r="J59" s="179">
        <f>'[83]ED1 2016 prices'!I12</f>
        <v>249.55842125622002</v>
      </c>
      <c r="K59" s="179">
        <f>'[83]ED1 2016 prices'!J12</f>
        <v>256.05452554490262</v>
      </c>
      <c r="L59" s="179">
        <f>'[83]ED1 2016 prices'!K12</f>
        <v>261.18105944236345</v>
      </c>
      <c r="M59" s="179">
        <f>'[83]ED1 2016 prices'!L12</f>
        <v>250.9785239072051</v>
      </c>
      <c r="N59" s="179">
        <f>'[83]ED1 2016 prices'!M12</f>
        <v>248.83452558368177</v>
      </c>
      <c r="O59" s="179">
        <f>'[83]ED1 2016 prices'!N12</f>
        <v>261.32274179215659</v>
      </c>
      <c r="P59" s="179">
        <f>'[83]ED1 2016 prices'!O12</f>
        <v>236.33963068743907</v>
      </c>
      <c r="Q59" s="179">
        <f>'[84]2016 Baselines to PCFM'!S91</f>
        <v>258.80040871540513</v>
      </c>
      <c r="R59" s="179">
        <f>'[84]2016 Baselines to PCFM'!T91</f>
        <v>244.49170095455176</v>
      </c>
      <c r="S59" s="179">
        <f>'[84]2016 Baselines to PCFM'!U91</f>
        <v>231.51699240105222</v>
      </c>
      <c r="T59" s="179">
        <f>'[84]2016 Baselines to PCFM'!V91</f>
        <v>221.45040037056111</v>
      </c>
      <c r="U59" s="179">
        <f>'[84]2016 Baselines to PCFM'!W91</f>
        <v>214.31952701604382</v>
      </c>
      <c r="V59" s="179">
        <f>'[84]2016 Baselines to PCFM'!X91</f>
        <v>213.39276873947409</v>
      </c>
      <c r="W59" s="179">
        <f>'[84]2016 Baselines to PCFM'!Y91</f>
        <v>205.59595394348779</v>
      </c>
    </row>
    <row r="60" spans="2:23">
      <c r="B60" s="387"/>
      <c r="C60" s="137"/>
      <c r="D60" s="6" t="s">
        <v>41</v>
      </c>
      <c r="E60" s="94"/>
      <c r="F60" s="179">
        <f>'[83]ED1 2016 prices'!E13</f>
        <v>374.57146502675795</v>
      </c>
      <c r="G60" s="179">
        <f>'[83]ED1 2016 prices'!F13</f>
        <v>375.30219359684537</v>
      </c>
      <c r="H60" s="179">
        <f>'[83]ED1 2016 prices'!G13</f>
        <v>373.98688217068815</v>
      </c>
      <c r="I60" s="179">
        <f>'[83]ED1 2016 prices'!H13</f>
        <v>372.67157074453098</v>
      </c>
      <c r="J60" s="179">
        <f>'[83]ED1 2016 prices'!I13</f>
        <v>371.50240503239127</v>
      </c>
      <c r="K60" s="179">
        <f>'[83]ED1 2016 prices'!J13</f>
        <v>380.37150426013261</v>
      </c>
      <c r="L60" s="179">
        <f>'[83]ED1 2016 prices'!K13</f>
        <v>364.3996062075085</v>
      </c>
      <c r="M60" s="179">
        <f>'[83]ED1 2016 prices'!L13</f>
        <v>356.01032240038319</v>
      </c>
      <c r="N60" s="179">
        <f>'[83]ED1 2016 prices'!M13</f>
        <v>355.32998341068975</v>
      </c>
      <c r="O60" s="179">
        <f>'[83]ED1 2016 prices'!N13</f>
        <v>369.16891315707903</v>
      </c>
      <c r="P60" s="179">
        <f>'[83]ED1 2016 prices'!O13</f>
        <v>352.95053638003623</v>
      </c>
      <c r="Q60" s="179">
        <f>'[84]2016 Baselines to PCFM'!S92</f>
        <v>363.02756471689281</v>
      </c>
      <c r="R60" s="179">
        <f>'[84]2016 Baselines to PCFM'!T92</f>
        <v>345.85086902268165</v>
      </c>
      <c r="S60" s="179">
        <f>'[84]2016 Baselines to PCFM'!U92</f>
        <v>342.23713666748881</v>
      </c>
      <c r="T60" s="179">
        <f>'[84]2016 Baselines to PCFM'!V92</f>
        <v>338.49059822231595</v>
      </c>
      <c r="U60" s="179">
        <f>'[84]2016 Baselines to PCFM'!W92</f>
        <v>323.95386006316835</v>
      </c>
      <c r="V60" s="179">
        <f>'[84]2016 Baselines to PCFM'!X92</f>
        <v>319.61811479004007</v>
      </c>
      <c r="W60" s="179">
        <f>'[84]2016 Baselines to PCFM'!Y92</f>
        <v>303.71728660908536</v>
      </c>
    </row>
    <row r="61" spans="2:23">
      <c r="B61" s="387"/>
      <c r="D61" s="6" t="s">
        <v>42</v>
      </c>
      <c r="E61" s="94"/>
      <c r="F61" s="179">
        <f>'[83]ED1 2016 prices'!E14</f>
        <v>235.15576113979907</v>
      </c>
      <c r="G61" s="179">
        <f>'[83]ED1 2016 prices'!F14</f>
        <v>241.28657384283167</v>
      </c>
      <c r="H61" s="179">
        <f>'[83]ED1 2016 prices'!G14</f>
        <v>240.26355384470941</v>
      </c>
      <c r="I61" s="179">
        <f>'[83]ED1 2016 prices'!H14</f>
        <v>239.09438813256975</v>
      </c>
      <c r="J61" s="179">
        <f>'[83]ED1 2016 prices'!I14</f>
        <v>238.07136813444743</v>
      </c>
      <c r="K61" s="179">
        <f>'[83]ED1 2016 prices'!J14</f>
        <v>194.39413921039281</v>
      </c>
      <c r="L61" s="179">
        <f>'[83]ED1 2016 prices'!K14</f>
        <v>206.11261689654984</v>
      </c>
      <c r="M61" s="179">
        <f>'[83]ED1 2016 prices'!L14</f>
        <v>211.85361453542646</v>
      </c>
      <c r="N61" s="179">
        <f>'[83]ED1 2016 prices'!M14</f>
        <v>223.06771846653629</v>
      </c>
      <c r="O61" s="179">
        <f>'[83]ED1 2016 prices'!N14</f>
        <v>217.95813184158055</v>
      </c>
      <c r="P61" s="179">
        <f>'[83]ED1 2016 prices'!O14</f>
        <v>217.44923447319573</v>
      </c>
      <c r="Q61" s="179">
        <f>'[84]2016 Baselines to PCFM'!S93</f>
        <v>213.6290383796306</v>
      </c>
      <c r="R61" s="179">
        <f>'[84]2016 Baselines to PCFM'!T93</f>
        <v>217.10415793751704</v>
      </c>
      <c r="S61" s="179">
        <f>'[84]2016 Baselines to PCFM'!U93</f>
        <v>206.42944451557196</v>
      </c>
      <c r="T61" s="179">
        <f>'[84]2016 Baselines to PCFM'!V93</f>
        <v>200.34933090821903</v>
      </c>
      <c r="U61" s="179">
        <f>'[84]2016 Baselines to PCFM'!W93</f>
        <v>191.83315733065612</v>
      </c>
      <c r="V61" s="179">
        <f>'[84]2016 Baselines to PCFM'!X93</f>
        <v>181.66898591043949</v>
      </c>
      <c r="W61" s="179">
        <f>'[84]2016 Baselines to PCFM'!Y93</f>
        <v>176.09186619673596</v>
      </c>
    </row>
    <row r="62" spans="2:23">
      <c r="B62" s="387"/>
      <c r="C62" s="137"/>
      <c r="D62" s="6" t="s">
        <v>43</v>
      </c>
      <c r="E62" s="94"/>
      <c r="F62" s="179">
        <f>'[83]ED1 2016 prices'!E15</f>
        <v>228.32344900948263</v>
      </c>
      <c r="G62" s="179">
        <f>'[83]ED1 2016 prices'!F15</f>
        <v>226.40528651300349</v>
      </c>
      <c r="H62" s="179">
        <f>'[83]ED1 2016 prices'!G15</f>
        <v>224.39304271312551</v>
      </c>
      <c r="I62" s="179">
        <f>'[83]ED1 2016 prices'!H15</f>
        <v>221.81996473570555</v>
      </c>
      <c r="J62" s="179">
        <f>'[83]ED1 2016 prices'!I15</f>
        <v>220.9430904516008</v>
      </c>
      <c r="K62" s="179">
        <f>'[83]ED1 2016 prices'!J15</f>
        <v>255.82345791621037</v>
      </c>
      <c r="L62" s="179">
        <f>'[83]ED1 2016 prices'!K15</f>
        <v>249.85660245147881</v>
      </c>
      <c r="M62" s="179">
        <f>'[83]ED1 2016 prices'!L15</f>
        <v>267.76275668943794</v>
      </c>
      <c r="N62" s="179">
        <f>'[83]ED1 2016 prices'!M15</f>
        <v>259.23584099224814</v>
      </c>
      <c r="O62" s="179">
        <f>'[83]ED1 2016 prices'!N15</f>
        <v>261.8430271936582</v>
      </c>
      <c r="P62" s="179">
        <f>'[83]ED1 2016 prices'!O15</f>
        <v>249.29334477909211</v>
      </c>
      <c r="Q62" s="179">
        <f>'[84]2016 Baselines to PCFM'!S94</f>
        <v>258.33780212377502</v>
      </c>
      <c r="R62" s="179">
        <f>'[84]2016 Baselines to PCFM'!T94</f>
        <v>235.16969762731404</v>
      </c>
      <c r="S62" s="179">
        <f>'[84]2016 Baselines to PCFM'!U94</f>
        <v>214.59577177997582</v>
      </c>
      <c r="T62" s="179">
        <f>'[84]2016 Baselines to PCFM'!V94</f>
        <v>212.93175280005005</v>
      </c>
      <c r="U62" s="179">
        <f>'[84]2016 Baselines to PCFM'!W94</f>
        <v>215.78740671518275</v>
      </c>
      <c r="V62" s="179">
        <f>'[84]2016 Baselines to PCFM'!X94</f>
        <v>199.69478119388867</v>
      </c>
      <c r="W62" s="179">
        <f>'[84]2016 Baselines to PCFM'!Y94</f>
        <v>179.8230060473704</v>
      </c>
    </row>
    <row r="63" spans="2:23">
      <c r="B63" s="387"/>
      <c r="C63" s="137"/>
      <c r="D63" s="6" t="s">
        <v>44</v>
      </c>
      <c r="E63" s="94"/>
      <c r="F63" s="179">
        <f>'[83]ED1 2016 prices'!E16</f>
        <v>143.84391902168809</v>
      </c>
      <c r="G63" s="179">
        <f>'[83]ED1 2016 prices'!F16</f>
        <v>144.74618612360339</v>
      </c>
      <c r="H63" s="179">
        <f>'[83]ED1 2016 prices'!G16</f>
        <v>146.81223438150758</v>
      </c>
      <c r="I63" s="179">
        <f>'[83]ED1 2016 prices'!H16</f>
        <v>148.32036224204299</v>
      </c>
      <c r="J63" s="179">
        <f>'[83]ED1 2016 prices'!I16</f>
        <v>147.58963367195568</v>
      </c>
      <c r="K63" s="179">
        <f>'[83]ED1 2016 prices'!J16</f>
        <v>144.3819036729723</v>
      </c>
      <c r="L63" s="179">
        <f>'[83]ED1 2016 prices'!K16</f>
        <v>140.28821119065063</v>
      </c>
      <c r="M63" s="179">
        <f>'[83]ED1 2016 prices'!L16</f>
        <v>136.22794353793694</v>
      </c>
      <c r="N63" s="179">
        <f>'[83]ED1 2016 prices'!M16</f>
        <v>135.19100084457409</v>
      </c>
      <c r="O63" s="179">
        <f>'[83]ED1 2016 prices'!N16</f>
        <v>140.91766997811825</v>
      </c>
      <c r="P63" s="179">
        <f>'[83]ED1 2016 prices'!O16</f>
        <v>169.99185209179922</v>
      </c>
      <c r="Q63" s="179">
        <f>'[84]2016 Baselines to PCFM'!S95</f>
        <v>170.62165381024414</v>
      </c>
      <c r="R63" s="179">
        <f>'[84]2016 Baselines to PCFM'!T95</f>
        <v>170.59712443153651</v>
      </c>
      <c r="S63" s="179">
        <f>'[84]2016 Baselines to PCFM'!U95</f>
        <v>171.57989953071916</v>
      </c>
      <c r="T63" s="179">
        <f>'[84]2016 Baselines to PCFM'!V95</f>
        <v>149.2368103323611</v>
      </c>
      <c r="U63" s="179">
        <f>'[84]2016 Baselines to PCFM'!W95</f>
        <v>147.41382677263857</v>
      </c>
      <c r="V63" s="179">
        <f>'[84]2016 Baselines to PCFM'!X95</f>
        <v>149.85803532650667</v>
      </c>
      <c r="W63" s="179">
        <f>'[84]2016 Baselines to PCFM'!Y95</f>
        <v>145.22220230383277</v>
      </c>
    </row>
    <row r="64" spans="2:23">
      <c r="B64" s="387"/>
      <c r="C64" s="137"/>
      <c r="D64" s="6" t="s">
        <v>45</v>
      </c>
      <c r="E64" s="94"/>
      <c r="F64" s="179">
        <f>'[83]ED1 2016 prices'!E17</f>
        <v>351.94810849685467</v>
      </c>
      <c r="G64" s="179">
        <f>'[83]ED1 2016 prices'!F17</f>
        <v>358.2323741996056</v>
      </c>
      <c r="H64" s="179">
        <f>'[83]ED1 2016 prices'!G17</f>
        <v>360.57070562388503</v>
      </c>
      <c r="I64" s="179">
        <f>'[83]ED1 2016 prices'!H17</f>
        <v>359.40153991174532</v>
      </c>
      <c r="J64" s="179">
        <f>'[83]ED1 2016 prices'!I17</f>
        <v>358.08622848558815</v>
      </c>
      <c r="K64" s="179">
        <f>'[83]ED1 2016 prices'!J17</f>
        <v>339.06568376229075</v>
      </c>
      <c r="L64" s="179">
        <f>'[83]ED1 2016 prices'!K17</f>
        <v>342.57600982240132</v>
      </c>
      <c r="M64" s="179">
        <f>'[83]ED1 2016 prices'!L17</f>
        <v>346.67977958836985</v>
      </c>
      <c r="N64" s="179">
        <f>'[83]ED1 2016 prices'!M17</f>
        <v>341.86565605493826</v>
      </c>
      <c r="O64" s="179">
        <f>'[83]ED1 2016 prices'!N17</f>
        <v>331.36783516493398</v>
      </c>
      <c r="P64" s="179">
        <f>'[83]ED1 2016 prices'!O17</f>
        <v>324.8105738845216</v>
      </c>
      <c r="Q64" s="179">
        <f>'[84]2016 Baselines to PCFM'!S96</f>
        <v>331.34835802853462</v>
      </c>
      <c r="R64" s="179">
        <f>'[84]2016 Baselines to PCFM'!T96</f>
        <v>322.75974632013612</v>
      </c>
      <c r="S64" s="179">
        <f>'[84]2016 Baselines to PCFM'!U96</f>
        <v>322.29991256607565</v>
      </c>
      <c r="T64" s="179">
        <f>'[84]2016 Baselines to PCFM'!V96</f>
        <v>289.85141140591708</v>
      </c>
      <c r="U64" s="179">
        <f>'[84]2016 Baselines to PCFM'!W96</f>
        <v>290.25067956700747</v>
      </c>
      <c r="V64" s="179">
        <f>'[84]2016 Baselines to PCFM'!X96</f>
        <v>298.69579482841948</v>
      </c>
      <c r="W64" s="179">
        <f>'[84]2016 Baselines to PCFM'!Y96</f>
        <v>291.03991421369665</v>
      </c>
    </row>
    <row r="65" spans="2:23">
      <c r="B65" s="387"/>
      <c r="C65" s="137"/>
      <c r="D65" s="4" t="s">
        <v>77</v>
      </c>
      <c r="E65" s="175"/>
      <c r="F65" s="180">
        <f>SUM(F51:F64)</f>
        <v>3470.6684164867142</v>
      </c>
      <c r="G65" s="180">
        <f t="shared" ref="G65:W65" si="30">SUM(G51:G64)</f>
        <v>3479.4369766456198</v>
      </c>
      <c r="H65" s="180">
        <f t="shared" si="30"/>
        <v>3468.6759982663534</v>
      </c>
      <c r="I65" s="180">
        <f t="shared" si="30"/>
        <v>3449.050542469251</v>
      </c>
      <c r="J65" s="180">
        <f t="shared" si="30"/>
        <v>3428.5841311834552</v>
      </c>
      <c r="K65" s="180">
        <f t="shared" si="30"/>
        <v>3395.669127552409</v>
      </c>
      <c r="L65" s="180">
        <f t="shared" si="30"/>
        <v>3451.437196658143</v>
      </c>
      <c r="M65" s="180">
        <f t="shared" si="30"/>
        <v>3503.8293134023424</v>
      </c>
      <c r="N65" s="180">
        <f t="shared" si="30"/>
        <v>3452.4057712270937</v>
      </c>
      <c r="O65" s="180">
        <f t="shared" si="30"/>
        <v>3488.8494000061942</v>
      </c>
      <c r="P65" s="180">
        <f t="shared" si="30"/>
        <v>3474.570766468556</v>
      </c>
      <c r="Q65" s="180">
        <f t="shared" si="30"/>
        <v>3475.7040089193238</v>
      </c>
      <c r="R65" s="180">
        <f t="shared" si="30"/>
        <v>3332.9912214642477</v>
      </c>
      <c r="S65" s="180">
        <f t="shared" si="30"/>
        <v>3300.6423128401866</v>
      </c>
      <c r="T65" s="180">
        <f t="shared" si="30"/>
        <v>3201.366434478703</v>
      </c>
      <c r="U65" s="180">
        <f t="shared" si="30"/>
        <v>3153.9824670903563</v>
      </c>
      <c r="V65" s="180">
        <f t="shared" si="30"/>
        <v>3106.4477204080799</v>
      </c>
      <c r="W65" s="180">
        <f t="shared" si="30"/>
        <v>3035.8672858634081</v>
      </c>
    </row>
    <row r="66" spans="2:23">
      <c r="B66" s="387"/>
      <c r="C66" s="137"/>
      <c r="D66" s="4" t="s">
        <v>181</v>
      </c>
      <c r="E66" s="175"/>
      <c r="F66" s="180">
        <f>SUM(F51:F53,F58:F64)</f>
        <v>2553.984039883579</v>
      </c>
      <c r="G66" s="180">
        <f t="shared" ref="G66:W66" si="31">SUM(G51:G53,G58:G64)</f>
        <v>2558.9528114780301</v>
      </c>
      <c r="H66" s="180">
        <f t="shared" si="31"/>
        <v>2549.3609988109038</v>
      </c>
      <c r="I66" s="180">
        <f t="shared" si="31"/>
        <v>2535.8736630025346</v>
      </c>
      <c r="J66" s="180">
        <f t="shared" si="31"/>
        <v>2519.066905890526</v>
      </c>
      <c r="K66" s="180">
        <f t="shared" si="31"/>
        <v>2538.9316179118468</v>
      </c>
      <c r="L66" s="180">
        <f t="shared" si="31"/>
        <v>2553.5375409959511</v>
      </c>
      <c r="M66" s="180">
        <f t="shared" si="31"/>
        <v>2553.7480379723697</v>
      </c>
      <c r="N66" s="180">
        <f t="shared" si="31"/>
        <v>2500.5447622131046</v>
      </c>
      <c r="O66" s="180">
        <f t="shared" si="31"/>
        <v>2530.5518696829581</v>
      </c>
      <c r="P66" s="180">
        <f t="shared" si="31"/>
        <v>2513.1651917830618</v>
      </c>
      <c r="Q66" s="180">
        <f t="shared" si="31"/>
        <v>2519.8724587965039</v>
      </c>
      <c r="R66" s="180">
        <f t="shared" si="31"/>
        <v>2429.8426184776094</v>
      </c>
      <c r="S66" s="180">
        <f t="shared" si="31"/>
        <v>2374.5670798321357</v>
      </c>
      <c r="T66" s="180">
        <f t="shared" si="31"/>
        <v>2287.2420972464388</v>
      </c>
      <c r="U66" s="180">
        <f t="shared" si="31"/>
        <v>2221.2964553557167</v>
      </c>
      <c r="V66" s="180">
        <f t="shared" si="31"/>
        <v>2167.4711006944331</v>
      </c>
      <c r="W66" s="180">
        <f t="shared" si="31"/>
        <v>2088.9974323839415</v>
      </c>
    </row>
    <row r="67" spans="2:23">
      <c r="B67" s="387"/>
      <c r="C67" s="137"/>
    </row>
    <row r="68" spans="2:23">
      <c r="B68" s="387"/>
      <c r="C68" s="137"/>
    </row>
    <row r="69" spans="2:23">
      <c r="B69" s="387"/>
      <c r="C69" s="137"/>
    </row>
    <row r="70" spans="2:23">
      <c r="B70" s="387"/>
      <c r="C70" s="137"/>
      <c r="D70" s="1" t="s">
        <v>431</v>
      </c>
    </row>
    <row r="71" spans="2:23">
      <c r="B71" s="387"/>
      <c r="C71" s="137"/>
      <c r="E71" s="221" t="s">
        <v>182</v>
      </c>
      <c r="F71" s="388" t="s">
        <v>183</v>
      </c>
      <c r="G71" s="389"/>
      <c r="H71" s="389"/>
      <c r="I71" s="389"/>
      <c r="J71" s="390"/>
      <c r="K71" s="388" t="s">
        <v>184</v>
      </c>
      <c r="L71" s="389"/>
      <c r="M71" s="389"/>
      <c r="N71" s="389"/>
      <c r="O71" s="390"/>
      <c r="P71" s="388" t="s">
        <v>24</v>
      </c>
      <c r="Q71" s="389"/>
      <c r="R71" s="389"/>
      <c r="S71" s="389"/>
      <c r="T71" s="389"/>
      <c r="U71" s="389"/>
      <c r="V71" s="389"/>
      <c r="W71" s="390"/>
    </row>
    <row r="72" spans="2:23">
      <c r="B72" s="387"/>
      <c r="C72" s="137"/>
      <c r="E72" s="221">
        <v>2005</v>
      </c>
      <c r="F72" s="221">
        <v>2006</v>
      </c>
      <c r="G72" s="221">
        <v>2007</v>
      </c>
      <c r="H72" s="221">
        <v>2008</v>
      </c>
      <c r="I72" s="221">
        <v>2009</v>
      </c>
      <c r="J72" s="221">
        <v>2010</v>
      </c>
      <c r="K72" s="221">
        <v>2011</v>
      </c>
      <c r="L72" s="221">
        <v>2012</v>
      </c>
      <c r="M72" s="221">
        <v>2013</v>
      </c>
      <c r="N72" s="221">
        <v>2014</v>
      </c>
      <c r="O72" s="221">
        <v>2015</v>
      </c>
      <c r="P72" s="221">
        <v>2016</v>
      </c>
      <c r="Q72" s="221">
        <v>2017</v>
      </c>
      <c r="R72" s="221">
        <v>2018</v>
      </c>
      <c r="S72" s="221">
        <v>2019</v>
      </c>
      <c r="T72" s="221">
        <v>2020</v>
      </c>
      <c r="U72" s="221">
        <v>2021</v>
      </c>
      <c r="V72" s="221">
        <v>2022</v>
      </c>
      <c r="W72" s="221">
        <v>2023</v>
      </c>
    </row>
    <row r="73" spans="2:23">
      <c r="B73" s="387"/>
      <c r="C73" s="137"/>
      <c r="D73" s="6" t="s">
        <v>27</v>
      </c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188">
        <f>'[83]ED1 2016 prices'!P105</f>
        <v>244.9682999730596</v>
      </c>
      <c r="R73" s="188">
        <f>'[83]ED1 2016 prices'!Q105</f>
        <v>231.06707529791066</v>
      </c>
      <c r="S73" s="188">
        <f>'[83]ED1 2016 prices'!R105</f>
        <v>239.84599294004209</v>
      </c>
      <c r="T73" s="188">
        <f>'[83]ED1 2016 prices'!S105</f>
        <v>235.53665272333581</v>
      </c>
      <c r="U73" s="188">
        <f>'[83]ED1 2016 prices'!T105</f>
        <v>230.59743215625878</v>
      </c>
      <c r="V73" s="188">
        <f>'[83]ED1 2016 prices'!U105</f>
        <v>223.55769320312862</v>
      </c>
      <c r="W73" s="188">
        <f>'[83]ED1 2016 prices'!V105</f>
        <v>222.31080411400745</v>
      </c>
    </row>
    <row r="74" spans="2:23">
      <c r="B74" s="387"/>
      <c r="C74" s="137"/>
      <c r="D74" s="6" t="s">
        <v>75</v>
      </c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188">
        <f>'[83]ED1 2016 prices'!P106</f>
        <v>192.07102272209718</v>
      </c>
      <c r="R74" s="188">
        <f>'[83]ED1 2016 prices'!Q106</f>
        <v>177.42921647923973</v>
      </c>
      <c r="S74" s="188">
        <f>'[83]ED1 2016 prices'!R106</f>
        <v>179.92211246176021</v>
      </c>
      <c r="T74" s="188">
        <f>'[83]ED1 2016 prices'!S106</f>
        <v>162.78244243022743</v>
      </c>
      <c r="U74" s="188">
        <f>'[83]ED1 2016 prices'!T106</f>
        <v>158.68545098099764</v>
      </c>
      <c r="V74" s="188">
        <f>'[83]ED1 2016 prices'!U106</f>
        <v>155.67084963190698</v>
      </c>
      <c r="W74" s="188">
        <f>'[83]ED1 2016 prices'!V106</f>
        <v>155.87715684819057</v>
      </c>
    </row>
    <row r="75" spans="2:23">
      <c r="B75" s="387"/>
      <c r="C75" s="137"/>
      <c r="D75" s="6" t="s">
        <v>76</v>
      </c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188">
        <f>'[83]ED1 2016 prices'!P107</f>
        <v>229.51846824647237</v>
      </c>
      <c r="R75" s="188">
        <f>'[83]ED1 2016 prices'!Q107</f>
        <v>258.40172124611388</v>
      </c>
      <c r="S75" s="188">
        <f>'[83]ED1 2016 prices'!R107</f>
        <v>236.30454674713383</v>
      </c>
      <c r="T75" s="188">
        <f>'[83]ED1 2016 prices'!S107</f>
        <v>219.85279588626841</v>
      </c>
      <c r="U75" s="188">
        <f>'[83]ED1 2016 prices'!T107</f>
        <v>222.30580178406953</v>
      </c>
      <c r="V75" s="188">
        <f>'[83]ED1 2016 prices'!U107</f>
        <v>209.72349295123487</v>
      </c>
      <c r="W75" s="188">
        <f>'[83]ED1 2016 prices'!V107</f>
        <v>204.41328417632718</v>
      </c>
    </row>
    <row r="76" spans="2:23">
      <c r="B76" s="387"/>
      <c r="C76" s="137"/>
      <c r="D76" s="6" t="s">
        <v>35</v>
      </c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188">
        <f>'[83]ED1 2016 prices'!P108</f>
        <v>335.54908205127219</v>
      </c>
      <c r="R76" s="188">
        <f>'[83]ED1 2016 prices'!Q108</f>
        <v>296.19585966268352</v>
      </c>
      <c r="S76" s="188">
        <f>'[83]ED1 2016 prices'!R108</f>
        <v>292.36087894977277</v>
      </c>
      <c r="T76" s="188">
        <f>'[83]ED1 2016 prices'!S108</f>
        <v>298.11527432288648</v>
      </c>
      <c r="U76" s="188">
        <f>'[83]ED1 2016 prices'!T108</f>
        <v>297.38851423692688</v>
      </c>
      <c r="V76" s="188">
        <f>'[83]ED1 2016 prices'!U108</f>
        <v>291.58815238665215</v>
      </c>
      <c r="W76" s="188">
        <f>'[83]ED1 2016 prices'!V108</f>
        <v>294.04139252826093</v>
      </c>
    </row>
    <row r="77" spans="2:23">
      <c r="B77" s="387"/>
      <c r="C77" s="137"/>
      <c r="D77" s="6" t="s">
        <v>36</v>
      </c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188">
        <f>'[83]ED1 2016 prices'!P109</f>
        <v>312.67191183233422</v>
      </c>
      <c r="R77" s="188">
        <f>'[83]ED1 2016 prices'!Q109</f>
        <v>285.15433019432754</v>
      </c>
      <c r="S77" s="188">
        <f>'[83]ED1 2016 prices'!R109</f>
        <v>284.92590984932997</v>
      </c>
      <c r="T77" s="188">
        <f>'[83]ED1 2016 prices'!S109</f>
        <v>284.12491149794909</v>
      </c>
      <c r="U77" s="188">
        <f>'[83]ED1 2016 prices'!T109</f>
        <v>291.6857903728739</v>
      </c>
      <c r="V77" s="188">
        <f>'[83]ED1 2016 prices'!U109</f>
        <v>301.95153329361904</v>
      </c>
      <c r="W77" s="188">
        <f>'[83]ED1 2016 prices'!V109</f>
        <v>293.92941269782614</v>
      </c>
    </row>
    <row r="78" spans="2:23">
      <c r="B78" s="387"/>
      <c r="C78" s="137"/>
      <c r="D78" s="6" t="s">
        <v>37</v>
      </c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188">
        <f>'[83]ED1 2016 prices'!P110</f>
        <v>159.20983048946613</v>
      </c>
      <c r="R78" s="188">
        <f>'[83]ED1 2016 prices'!Q110</f>
        <v>156.45308954154302</v>
      </c>
      <c r="S78" s="188">
        <f>'[83]ED1 2016 prices'!R110</f>
        <v>165.41301303768114</v>
      </c>
      <c r="T78" s="188">
        <f>'[83]ED1 2016 prices'!S110</f>
        <v>151.75008688676749</v>
      </c>
      <c r="U78" s="188">
        <f>'[83]ED1 2016 prices'!T110</f>
        <v>150.68578525103632</v>
      </c>
      <c r="V78" s="188">
        <f>'[83]ED1 2016 prices'!U110</f>
        <v>143.87966261026369</v>
      </c>
      <c r="W78" s="188">
        <f>'[83]ED1 2016 prices'!V110</f>
        <v>146.26598692247259</v>
      </c>
    </row>
    <row r="79" spans="2:23">
      <c r="B79" s="387"/>
      <c r="C79" s="137"/>
      <c r="D79" s="6" t="s">
        <v>38</v>
      </c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188">
        <f>'[83]ED1 2016 prices'!P111</f>
        <v>261.09359225192213</v>
      </c>
      <c r="R79" s="188">
        <f>'[83]ED1 2016 prices'!Q111</f>
        <v>239.97672319267249</v>
      </c>
      <c r="S79" s="188">
        <f>'[83]ED1 2016 prices'!R111</f>
        <v>242.76857646352428</v>
      </c>
      <c r="T79" s="188">
        <f>'[83]ED1 2016 prices'!S111</f>
        <v>235.09075764989177</v>
      </c>
      <c r="U79" s="188">
        <f>'[83]ED1 2016 prices'!T111</f>
        <v>235.35614587797113</v>
      </c>
      <c r="V79" s="188">
        <f>'[83]ED1 2016 prices'!U111</f>
        <v>231.54276650619687</v>
      </c>
      <c r="W79" s="188">
        <f>'[83]ED1 2016 prices'!V111</f>
        <v>238.03877941270017</v>
      </c>
    </row>
    <row r="80" spans="2:23">
      <c r="B80" s="387"/>
      <c r="C80" s="137"/>
      <c r="D80" s="6" t="s">
        <v>39</v>
      </c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188">
        <f>'[83]ED1 2016 prices'!P112</f>
        <v>210.14143048412274</v>
      </c>
      <c r="R80" s="188">
        <f>'[83]ED1 2016 prices'!Q112</f>
        <v>217.32826135697076</v>
      </c>
      <c r="S80" s="188">
        <f>'[83]ED1 2016 prices'!R112</f>
        <v>212.4857661015491</v>
      </c>
      <c r="T80" s="188">
        <f>'[83]ED1 2016 prices'!S112</f>
        <v>205.58515295309385</v>
      </c>
      <c r="U80" s="188">
        <f>'[83]ED1 2016 prices'!T112</f>
        <v>205.68073521246487</v>
      </c>
      <c r="V80" s="188">
        <f>'[83]ED1 2016 prices'!U112</f>
        <v>186.27476703599118</v>
      </c>
      <c r="W80" s="188">
        <f>'[83]ED1 2016 prices'!V112</f>
        <v>188.03935519300788</v>
      </c>
    </row>
    <row r="81" spans="2:23">
      <c r="B81" s="387"/>
      <c r="C81" s="137"/>
      <c r="D81" s="6" t="s">
        <v>40</v>
      </c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188">
        <f>'[83]ED1 2016 prices'!P113</f>
        <v>183.62599450708902</v>
      </c>
      <c r="R81" s="188">
        <f>'[83]ED1 2016 prices'!Q113</f>
        <v>206.49374286574377</v>
      </c>
      <c r="S81" s="188">
        <f>'[83]ED1 2016 prices'!R113</f>
        <v>204.30991527091624</v>
      </c>
      <c r="T81" s="188">
        <f>'[83]ED1 2016 prices'!S113</f>
        <v>195.44818983954082</v>
      </c>
      <c r="U81" s="188">
        <f>'[83]ED1 2016 prices'!T113</f>
        <v>201.29164128149174</v>
      </c>
      <c r="V81" s="188">
        <f>'[83]ED1 2016 prices'!U113</f>
        <v>194.88760618353865</v>
      </c>
      <c r="W81" s="188">
        <f>'[83]ED1 2016 prices'!V113</f>
        <v>184.06844944730858</v>
      </c>
    </row>
    <row r="82" spans="2:23">
      <c r="B82" s="387"/>
      <c r="C82" s="137"/>
      <c r="D82" s="6" t="s">
        <v>41</v>
      </c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188">
        <f>'[83]ED1 2016 prices'!P114</f>
        <v>285.64396532214084</v>
      </c>
      <c r="R82" s="188">
        <f>'[83]ED1 2016 prices'!Q114</f>
        <v>295.71955715746782</v>
      </c>
      <c r="S82" s="188">
        <f>'[83]ED1 2016 prices'!R114</f>
        <v>294.67620651351967</v>
      </c>
      <c r="T82" s="188">
        <f>'[83]ED1 2016 prices'!S114</f>
        <v>299.69574327151025</v>
      </c>
      <c r="U82" s="188">
        <f>'[83]ED1 2016 prices'!T114</f>
        <v>288.50027162850199</v>
      </c>
      <c r="V82" s="188">
        <f>'[83]ED1 2016 prices'!U114</f>
        <v>282.73491234046571</v>
      </c>
      <c r="W82" s="188">
        <f>'[83]ED1 2016 prices'!V114</f>
        <v>277.96714235498786</v>
      </c>
    </row>
    <row r="83" spans="2:23">
      <c r="B83" s="387"/>
      <c r="C83" s="137"/>
      <c r="D83" s="6" t="s">
        <v>42</v>
      </c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188">
        <f>'[83]ED1 2016 prices'!P115</f>
        <v>217.69958525098696</v>
      </c>
      <c r="R83" s="188">
        <f>'[83]ED1 2016 prices'!Q115</f>
        <v>235.22494642027124</v>
      </c>
      <c r="S83" s="188">
        <f>'[83]ED1 2016 prices'!R115</f>
        <v>215.40742988995962</v>
      </c>
      <c r="T83" s="188">
        <f>'[83]ED1 2016 prices'!S115</f>
        <v>197.18497539115188</v>
      </c>
      <c r="U83" s="188">
        <f>'[83]ED1 2016 prices'!T115</f>
        <v>194.41422442449075</v>
      </c>
      <c r="V83" s="188">
        <f>'[83]ED1 2016 prices'!U115</f>
        <v>177.59503798416023</v>
      </c>
      <c r="W83" s="188">
        <f>'[83]ED1 2016 prices'!V115</f>
        <v>173.34364222448093</v>
      </c>
    </row>
    <row r="84" spans="2:23">
      <c r="B84" s="387"/>
      <c r="C84" s="137"/>
      <c r="D84" s="6" t="s">
        <v>43</v>
      </c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188">
        <f>'[83]ED1 2016 prices'!P116</f>
        <v>288.67210116351634</v>
      </c>
      <c r="R84" s="188">
        <f>'[83]ED1 2016 prices'!Q116</f>
        <v>265.15064403102053</v>
      </c>
      <c r="S84" s="188">
        <f>'[83]ED1 2016 prices'!R116</f>
        <v>223.20398309867736</v>
      </c>
      <c r="T84" s="188">
        <f>'[83]ED1 2016 prices'!S116</f>
        <v>197.69439371962625</v>
      </c>
      <c r="U84" s="188">
        <f>'[83]ED1 2016 prices'!T116</f>
        <v>200.93516676719562</v>
      </c>
      <c r="V84" s="188">
        <f>'[83]ED1 2016 prices'!U116</f>
        <v>175.41183169421799</v>
      </c>
      <c r="W84" s="188">
        <f>'[83]ED1 2016 prices'!V116</f>
        <v>165.37555378474795</v>
      </c>
    </row>
    <row r="85" spans="2:23">
      <c r="B85" s="387"/>
      <c r="C85" s="137"/>
      <c r="D85" s="6" t="s">
        <v>44</v>
      </c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188">
        <f>'[83]ED1 2016 prices'!P117</f>
        <v>139.09944346218907</v>
      </c>
      <c r="R85" s="188">
        <f>'[83]ED1 2016 prices'!Q117</f>
        <v>141.20847717271999</v>
      </c>
      <c r="S85" s="188">
        <f>'[83]ED1 2016 prices'!R117</f>
        <v>141.31566781115714</v>
      </c>
      <c r="T85" s="188">
        <f>'[83]ED1 2016 prices'!S117</f>
        <v>141.89341680667027</v>
      </c>
      <c r="U85" s="188">
        <f>'[83]ED1 2016 prices'!T117</f>
        <v>140.11305079464674</v>
      </c>
      <c r="V85" s="188">
        <f>'[83]ED1 2016 prices'!U117</f>
        <v>142.74084082199371</v>
      </c>
      <c r="W85" s="188">
        <f>'[83]ED1 2016 prices'!V117</f>
        <v>137.98760742540586</v>
      </c>
    </row>
    <row r="86" spans="2:23">
      <c r="B86" s="387"/>
      <c r="C86" s="137"/>
      <c r="D86" s="6" t="s">
        <v>45</v>
      </c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188">
        <f>'[83]ED1 2016 prices'!P118</f>
        <v>316.58649585272855</v>
      </c>
      <c r="R86" s="188">
        <f>'[83]ED1 2016 prices'!Q118</f>
        <v>306.94346135532993</v>
      </c>
      <c r="S86" s="188">
        <f>'[83]ED1 2016 prices'!R118</f>
        <v>305.02779077493039</v>
      </c>
      <c r="T86" s="188">
        <f>'[83]ED1 2016 prices'!S118</f>
        <v>275.53702884438928</v>
      </c>
      <c r="U86" s="188">
        <f>'[83]ED1 2016 prices'!T118</f>
        <v>275.01994384961637</v>
      </c>
      <c r="V86" s="188">
        <f>'[83]ED1 2016 prices'!U118</f>
        <v>283.56625254558048</v>
      </c>
      <c r="W86" s="188">
        <f>'[83]ED1 2016 prices'!V118</f>
        <v>275.91152665152651</v>
      </c>
    </row>
    <row r="87" spans="2:23">
      <c r="B87" s="387"/>
      <c r="C87" s="137"/>
      <c r="D87" s="4" t="s">
        <v>77</v>
      </c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89">
        <f>SUM(Q73:Q86)</f>
        <v>3376.5512236093978</v>
      </c>
      <c r="R87" s="189">
        <f t="shared" ref="R87:W87" si="32">SUM(R73:R86)</f>
        <v>3312.7471059740151</v>
      </c>
      <c r="S87" s="189">
        <f t="shared" si="32"/>
        <v>3237.9677899099538</v>
      </c>
      <c r="T87" s="189">
        <f t="shared" si="32"/>
        <v>3100.2918222233093</v>
      </c>
      <c r="U87" s="189">
        <f t="shared" si="32"/>
        <v>3092.659954618543</v>
      </c>
      <c r="V87" s="189">
        <f t="shared" si="32"/>
        <v>3001.1253991889498</v>
      </c>
      <c r="W87" s="189">
        <f t="shared" si="32"/>
        <v>2957.5700937812503</v>
      </c>
    </row>
    <row r="88" spans="2:23">
      <c r="B88" s="387"/>
      <c r="C88" s="137"/>
      <c r="D88" s="4" t="s">
        <v>181</v>
      </c>
      <c r="E88" s="175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89">
        <f t="shared" ref="Q88:W88" si="33">SUM(Q73:Q75,Q80:Q86)</f>
        <v>2308.0268069844028</v>
      </c>
      <c r="R88" s="189">
        <f t="shared" si="33"/>
        <v>2334.9671033827881</v>
      </c>
      <c r="S88" s="189">
        <f t="shared" si="33"/>
        <v>2252.4994116096454</v>
      </c>
      <c r="T88" s="189">
        <f t="shared" si="33"/>
        <v>2131.2107918658144</v>
      </c>
      <c r="U88" s="189">
        <f t="shared" si="33"/>
        <v>2117.5437188797341</v>
      </c>
      <c r="V88" s="189">
        <f t="shared" si="33"/>
        <v>2032.1632843922187</v>
      </c>
      <c r="W88" s="189">
        <f t="shared" si="33"/>
        <v>1985.294522219991</v>
      </c>
    </row>
    <row r="89" spans="2:23">
      <c r="B89" s="387"/>
      <c r="C89" s="137"/>
    </row>
    <row r="90" spans="2:23">
      <c r="B90" s="387"/>
      <c r="C90" s="137"/>
    </row>
    <row r="91" spans="2:23">
      <c r="B91" s="387"/>
      <c r="C91" s="137"/>
    </row>
    <row r="92" spans="2:23">
      <c r="B92" s="387"/>
      <c r="C92" s="137"/>
      <c r="D92" s="144" t="s">
        <v>350</v>
      </c>
      <c r="E92" s="392" t="s">
        <v>186</v>
      </c>
      <c r="F92" s="392"/>
      <c r="G92" s="392"/>
      <c r="H92" s="392"/>
      <c r="I92" s="392"/>
      <c r="J92" s="392"/>
      <c r="K92" s="392"/>
      <c r="L92" s="392"/>
      <c r="M92" s="392"/>
      <c r="N92" s="392"/>
      <c r="O92" s="392"/>
      <c r="P92" s="392"/>
      <c r="Q92" s="392" t="s">
        <v>187</v>
      </c>
      <c r="R92" s="392"/>
      <c r="S92" s="392"/>
      <c r="T92" s="392"/>
      <c r="U92" s="392"/>
      <c r="V92" s="392"/>
      <c r="W92" s="392"/>
    </row>
    <row r="93" spans="2:23">
      <c r="B93" s="387"/>
      <c r="C93" s="137"/>
      <c r="E93" s="221" t="s">
        <v>182</v>
      </c>
      <c r="F93" s="388" t="s">
        <v>183</v>
      </c>
      <c r="G93" s="389"/>
      <c r="H93" s="389"/>
      <c r="I93" s="389"/>
      <c r="J93" s="390"/>
      <c r="K93" s="388" t="s">
        <v>184</v>
      </c>
      <c r="L93" s="389"/>
      <c r="M93" s="389"/>
      <c r="N93" s="389"/>
      <c r="O93" s="390"/>
      <c r="P93" s="388" t="s">
        <v>24</v>
      </c>
      <c r="Q93" s="389"/>
      <c r="R93" s="389"/>
      <c r="S93" s="389"/>
      <c r="T93" s="389"/>
      <c r="U93" s="389"/>
      <c r="V93" s="389"/>
      <c r="W93" s="390"/>
    </row>
    <row r="94" spans="2:23">
      <c r="B94" s="387"/>
      <c r="C94" s="137"/>
      <c r="E94" s="221">
        <v>2005</v>
      </c>
      <c r="F94" s="221">
        <v>2006</v>
      </c>
      <c r="G94" s="221">
        <v>2007</v>
      </c>
      <c r="H94" s="221">
        <v>2008</v>
      </c>
      <c r="I94" s="221">
        <v>2009</v>
      </c>
      <c r="J94" s="221">
        <v>2010</v>
      </c>
      <c r="K94" s="221">
        <v>2011</v>
      </c>
      <c r="L94" s="221">
        <v>2012</v>
      </c>
      <c r="M94" s="221">
        <v>2013</v>
      </c>
      <c r="N94" s="221">
        <v>2014</v>
      </c>
      <c r="O94" s="221">
        <v>2015</v>
      </c>
      <c r="P94" s="221">
        <v>2016</v>
      </c>
      <c r="Q94" s="221">
        <v>2017</v>
      </c>
      <c r="R94" s="221">
        <v>2018</v>
      </c>
      <c r="S94" s="221">
        <v>2019</v>
      </c>
      <c r="T94" s="221">
        <v>2020</v>
      </c>
      <c r="U94" s="221">
        <v>2021</v>
      </c>
      <c r="V94" s="221">
        <v>2022</v>
      </c>
      <c r="W94" s="221">
        <v>2023</v>
      </c>
    </row>
    <row r="95" spans="2:23">
      <c r="B95" s="387"/>
      <c r="C95" s="137"/>
      <c r="D95" s="6" t="s">
        <v>27</v>
      </c>
      <c r="E95" s="94"/>
      <c r="F95" s="184">
        <f>'[83]ED1 2016 prices'!E124</f>
        <v>222.49295390995292</v>
      </c>
      <c r="G95" s="184">
        <f>'[83]ED1 2016 prices'!F124</f>
        <v>211.11624470117241</v>
      </c>
      <c r="H95" s="184">
        <f>'[83]ED1 2016 prices'!G124</f>
        <v>234.15745460737602</v>
      </c>
      <c r="I95" s="184">
        <f>'[83]ED1 2016 prices'!H124</f>
        <v>241.46241918388657</v>
      </c>
      <c r="J95" s="184">
        <f>'[83]ED1 2016 prices'!I124</f>
        <v>224.70685118983897</v>
      </c>
      <c r="K95" s="184">
        <f>'[83]ED1 2016 prices'!J124</f>
        <v>240.57644435682249</v>
      </c>
      <c r="L95" s="184">
        <f>'[83]ED1 2016 prices'!K124</f>
        <v>258.37449082377276</v>
      </c>
      <c r="M95" s="184">
        <f>'[83]ED1 2016 prices'!L124</f>
        <v>256.69097951647973</v>
      </c>
      <c r="N95" s="184">
        <f>'[83]ED1 2016 prices'!M124</f>
        <v>255.8193021921723</v>
      </c>
      <c r="O95" s="184">
        <f>'[83]ED1 2016 prices'!N124</f>
        <v>273.88966552027352</v>
      </c>
      <c r="P95" s="184">
        <f>'[83]ED1 2016 prices'!O124</f>
        <v>244.24690358490216</v>
      </c>
      <c r="Q95" s="194">
        <f>'[83]ED1 2016 prices'!P105</f>
        <v>244.9682999730596</v>
      </c>
      <c r="R95" s="194">
        <f>'[83]ED1 2016 prices'!Q105</f>
        <v>231.06707529791066</v>
      </c>
      <c r="S95" s="194">
        <f>'[83]ED1 2016 prices'!R105</f>
        <v>239.84599294004209</v>
      </c>
      <c r="T95" s="194">
        <f>'[83]ED1 2016 prices'!S105</f>
        <v>235.53665272333581</v>
      </c>
      <c r="U95" s="194">
        <f>'[83]ED1 2016 prices'!T105</f>
        <v>230.59743215625878</v>
      </c>
      <c r="V95" s="194">
        <f>'[83]ED1 2016 prices'!U105</f>
        <v>223.55769320312862</v>
      </c>
      <c r="W95" s="194">
        <f>'[83]ED1 2016 prices'!V105</f>
        <v>222.31080411400745</v>
      </c>
    </row>
    <row r="96" spans="2:23">
      <c r="B96" s="387"/>
      <c r="C96" s="137"/>
      <c r="D96" s="6" t="s">
        <v>75</v>
      </c>
      <c r="E96" s="94"/>
      <c r="F96" s="184">
        <f>'[83]ED1 2016 prices'!E125</f>
        <v>140.88388302897496</v>
      </c>
      <c r="G96" s="184">
        <f>'[83]ED1 2016 prices'!F125</f>
        <v>145.37940485073662</v>
      </c>
      <c r="H96" s="184">
        <f>'[83]ED1 2016 prices'!G125</f>
        <v>157.50071516826785</v>
      </c>
      <c r="I96" s="184">
        <f>'[83]ED1 2016 prices'!H125</f>
        <v>155.22762135564145</v>
      </c>
      <c r="J96" s="184">
        <f>'[83]ED1 2016 prices'!I125</f>
        <v>143.96117141259413</v>
      </c>
      <c r="K96" s="184">
        <f>'[83]ED1 2016 prices'!J125</f>
        <v>135.41535315567501</v>
      </c>
      <c r="L96" s="184">
        <f>'[83]ED1 2016 prices'!K125</f>
        <v>137.85273075155771</v>
      </c>
      <c r="M96" s="184">
        <f>'[83]ED1 2016 prices'!L125</f>
        <v>187.29546626334127</v>
      </c>
      <c r="N96" s="184">
        <f>'[83]ED1 2016 prices'!M125</f>
        <v>216.30558145162544</v>
      </c>
      <c r="O96" s="184">
        <f>'[83]ED1 2016 prices'!N125</f>
        <v>220.80567044520015</v>
      </c>
      <c r="P96" s="184">
        <f>'[83]ED1 2016 prices'!O125</f>
        <v>187.58269079382353</v>
      </c>
      <c r="Q96" s="194">
        <f>'[83]ED1 2016 prices'!P106</f>
        <v>192.07102272209718</v>
      </c>
      <c r="R96" s="194">
        <f>'[83]ED1 2016 prices'!Q106</f>
        <v>177.42921647923973</v>
      </c>
      <c r="S96" s="194">
        <f>'[83]ED1 2016 prices'!R106</f>
        <v>179.92211246176021</v>
      </c>
      <c r="T96" s="194">
        <f>'[83]ED1 2016 prices'!S106</f>
        <v>162.78244243022743</v>
      </c>
      <c r="U96" s="194">
        <f>'[83]ED1 2016 prices'!T106</f>
        <v>158.68545098099764</v>
      </c>
      <c r="V96" s="194">
        <f>'[83]ED1 2016 prices'!U106</f>
        <v>155.67084963190698</v>
      </c>
      <c r="W96" s="194">
        <f>'[83]ED1 2016 prices'!V106</f>
        <v>155.87715684819057</v>
      </c>
    </row>
    <row r="97" spans="2:23">
      <c r="B97" s="387"/>
      <c r="C97" s="137"/>
      <c r="D97" s="6" t="s">
        <v>76</v>
      </c>
      <c r="E97" s="94"/>
      <c r="F97" s="184">
        <f>'[83]ED1 2016 prices'!E126</f>
        <v>195.72546045396246</v>
      </c>
      <c r="G97" s="184">
        <f>'[83]ED1 2016 prices'!F126</f>
        <v>172.49647830635095</v>
      </c>
      <c r="H97" s="184">
        <f>'[83]ED1 2016 prices'!G126</f>
        <v>187.16980647043221</v>
      </c>
      <c r="I97" s="184">
        <f>'[83]ED1 2016 prices'!H126</f>
        <v>199.33058945188958</v>
      </c>
      <c r="J97" s="184">
        <f>'[83]ED1 2016 prices'!I126</f>
        <v>209.76948986510064</v>
      </c>
      <c r="K97" s="184">
        <f>'[83]ED1 2016 prices'!J126</f>
        <v>186.13736189822541</v>
      </c>
      <c r="L97" s="184">
        <f>'[83]ED1 2016 prices'!K126</f>
        <v>196.98930938477906</v>
      </c>
      <c r="M97" s="184">
        <f>'[83]ED1 2016 prices'!L126</f>
        <v>249.58618393568588</v>
      </c>
      <c r="N97" s="184">
        <f>'[83]ED1 2016 prices'!M126</f>
        <v>255.27944553579161</v>
      </c>
      <c r="O97" s="184">
        <f>'[83]ED1 2016 prices'!N126</f>
        <v>287.16606341889184</v>
      </c>
      <c r="P97" s="184">
        <f>'[83]ED1 2016 prices'!O126</f>
        <v>247.94625562878957</v>
      </c>
      <c r="Q97" s="194">
        <f>'[83]ED1 2016 prices'!P107</f>
        <v>229.51846824647237</v>
      </c>
      <c r="R97" s="194">
        <f>'[83]ED1 2016 prices'!Q107</f>
        <v>258.40172124611388</v>
      </c>
      <c r="S97" s="194">
        <f>'[83]ED1 2016 prices'!R107</f>
        <v>236.30454674713383</v>
      </c>
      <c r="T97" s="194">
        <f>'[83]ED1 2016 prices'!S107</f>
        <v>219.85279588626841</v>
      </c>
      <c r="U97" s="194">
        <f>'[83]ED1 2016 prices'!T107</f>
        <v>222.30580178406953</v>
      </c>
      <c r="V97" s="194">
        <f>'[83]ED1 2016 prices'!U107</f>
        <v>209.72349295123487</v>
      </c>
      <c r="W97" s="194">
        <f>'[83]ED1 2016 prices'!V107</f>
        <v>204.41328417632718</v>
      </c>
    </row>
    <row r="98" spans="2:23">
      <c r="B98" s="387"/>
      <c r="C98" s="137"/>
      <c r="D98" s="6" t="s">
        <v>35</v>
      </c>
      <c r="E98" s="94"/>
      <c r="F98" s="184">
        <f>'[83]ED1 2016 prices'!E127</f>
        <v>201.88024106583418</v>
      </c>
      <c r="G98" s="184">
        <f>'[83]ED1 2016 prices'!F127</f>
        <v>257.97904957812875</v>
      </c>
      <c r="H98" s="184">
        <f>'[83]ED1 2016 prices'!G127</f>
        <v>271.90464854532178</v>
      </c>
      <c r="I98" s="184">
        <f>'[83]ED1 2016 prices'!H127</f>
        <v>306.44635162055948</v>
      </c>
      <c r="J98" s="184">
        <f>'[83]ED1 2016 prices'!I127</f>
        <v>270.29953143164568</v>
      </c>
      <c r="K98" s="184">
        <f>'[83]ED1 2016 prices'!J127</f>
        <v>250.4220661559448</v>
      </c>
      <c r="L98" s="184">
        <f>'[83]ED1 2016 prices'!K127</f>
        <v>263.36373228216127</v>
      </c>
      <c r="M98" s="184">
        <f>'[83]ED1 2016 prices'!L127</f>
        <v>296.85668588176173</v>
      </c>
      <c r="N98" s="184">
        <f>'[83]ED1 2016 prices'!M127</f>
        <v>348.77934990292118</v>
      </c>
      <c r="O98" s="184">
        <f>'[83]ED1 2016 prices'!N127</f>
        <v>336.40289042272548</v>
      </c>
      <c r="P98" s="184">
        <f>'[83]ED1 2016 prices'!O127</f>
        <v>311.78615757000006</v>
      </c>
      <c r="Q98" s="194">
        <f>'[83]ED1 2016 prices'!P108</f>
        <v>335.54908205127219</v>
      </c>
      <c r="R98" s="194">
        <f>'[83]ED1 2016 prices'!Q108</f>
        <v>296.19585966268352</v>
      </c>
      <c r="S98" s="194">
        <f>'[83]ED1 2016 prices'!R108</f>
        <v>292.36087894977277</v>
      </c>
      <c r="T98" s="194">
        <f>'[83]ED1 2016 prices'!S108</f>
        <v>298.11527432288648</v>
      </c>
      <c r="U98" s="194">
        <f>'[83]ED1 2016 prices'!T108</f>
        <v>297.38851423692688</v>
      </c>
      <c r="V98" s="194">
        <f>'[83]ED1 2016 prices'!U108</f>
        <v>291.58815238665215</v>
      </c>
      <c r="W98" s="194">
        <f>'[83]ED1 2016 prices'!V108</f>
        <v>294.04139252826093</v>
      </c>
    </row>
    <row r="99" spans="2:23">
      <c r="B99" s="387"/>
      <c r="C99" s="137"/>
      <c r="D99" s="6" t="s">
        <v>36</v>
      </c>
      <c r="E99" s="94"/>
      <c r="F99" s="184">
        <f>'[83]ED1 2016 prices'!E128</f>
        <v>191.48113647013383</v>
      </c>
      <c r="G99" s="184">
        <f>'[83]ED1 2016 prices'!F128</f>
        <v>234.41737658146519</v>
      </c>
      <c r="H99" s="184">
        <f>'[83]ED1 2016 prices'!G128</f>
        <v>259.85174395901919</v>
      </c>
      <c r="I99" s="184">
        <f>'[83]ED1 2016 prices'!H128</f>
        <v>290.98358601290852</v>
      </c>
      <c r="J99" s="184">
        <f>'[83]ED1 2016 prices'!I128</f>
        <v>249.05948913154808</v>
      </c>
      <c r="K99" s="184">
        <f>'[83]ED1 2016 prices'!J128</f>
        <v>231.08932217176857</v>
      </c>
      <c r="L99" s="184">
        <f>'[83]ED1 2016 prices'!K128</f>
        <v>238.92766700883851</v>
      </c>
      <c r="M99" s="184">
        <f>'[83]ED1 2016 prices'!L128</f>
        <v>329.39694996576384</v>
      </c>
      <c r="N99" s="184">
        <f>'[83]ED1 2016 prices'!M128</f>
        <v>353.4978552593422</v>
      </c>
      <c r="O99" s="184">
        <f>'[83]ED1 2016 prices'!N128</f>
        <v>373.8319891061181</v>
      </c>
      <c r="P99" s="184">
        <f>'[83]ED1 2016 prices'!O128</f>
        <v>307.90075266999997</v>
      </c>
      <c r="Q99" s="194">
        <f>'[83]ED1 2016 prices'!P109</f>
        <v>312.67191183233422</v>
      </c>
      <c r="R99" s="194">
        <f>'[83]ED1 2016 prices'!Q109</f>
        <v>285.15433019432754</v>
      </c>
      <c r="S99" s="194">
        <f>'[83]ED1 2016 prices'!R109</f>
        <v>284.92590984932997</v>
      </c>
      <c r="T99" s="194">
        <f>'[83]ED1 2016 prices'!S109</f>
        <v>284.12491149794909</v>
      </c>
      <c r="U99" s="194">
        <f>'[83]ED1 2016 prices'!T109</f>
        <v>291.6857903728739</v>
      </c>
      <c r="V99" s="194">
        <f>'[83]ED1 2016 prices'!U109</f>
        <v>301.95153329361904</v>
      </c>
      <c r="W99" s="194">
        <f>'[83]ED1 2016 prices'!V109</f>
        <v>293.92941269782614</v>
      </c>
    </row>
    <row r="100" spans="2:23">
      <c r="B100" s="387"/>
      <c r="C100" s="137"/>
      <c r="D100" s="6" t="s">
        <v>37</v>
      </c>
      <c r="E100" s="94"/>
      <c r="F100" s="184">
        <f>'[83]ED1 2016 prices'!E129</f>
        <v>105.49352042052455</v>
      </c>
      <c r="G100" s="184">
        <f>'[83]ED1 2016 prices'!F129</f>
        <v>109.84772028912893</v>
      </c>
      <c r="H100" s="184">
        <f>'[83]ED1 2016 prices'!G129</f>
        <v>114.72593282336396</v>
      </c>
      <c r="I100" s="184">
        <f>'[83]ED1 2016 prices'!H129</f>
        <v>109.61228716404401</v>
      </c>
      <c r="J100" s="184">
        <f>'[83]ED1 2016 prices'!I129</f>
        <v>109.0828942830603</v>
      </c>
      <c r="K100" s="184">
        <f>'[83]ED1 2016 prices'!J129</f>
        <v>126.83535134829312</v>
      </c>
      <c r="L100" s="184">
        <f>'[83]ED1 2016 prices'!K129</f>
        <v>126.50431367938231</v>
      </c>
      <c r="M100" s="184">
        <f>'[83]ED1 2016 prices'!L129</f>
        <v>145.76349364076361</v>
      </c>
      <c r="N100" s="184">
        <f>'[83]ED1 2016 prices'!M129</f>
        <v>142.27957340158022</v>
      </c>
      <c r="O100" s="184">
        <f>'[83]ED1 2016 prices'!N129</f>
        <v>142.28490067168744</v>
      </c>
      <c r="P100" s="184">
        <f>'[83]ED1 2016 prices'!O129</f>
        <v>142.34195350000002</v>
      </c>
      <c r="Q100" s="194">
        <f>'[83]ED1 2016 prices'!P110</f>
        <v>159.20983048946613</v>
      </c>
      <c r="R100" s="194">
        <f>'[83]ED1 2016 prices'!Q110</f>
        <v>156.45308954154302</v>
      </c>
      <c r="S100" s="194">
        <f>'[83]ED1 2016 prices'!R110</f>
        <v>165.41301303768114</v>
      </c>
      <c r="T100" s="194">
        <f>'[83]ED1 2016 prices'!S110</f>
        <v>151.75008688676749</v>
      </c>
      <c r="U100" s="194">
        <f>'[83]ED1 2016 prices'!T110</f>
        <v>150.68578525103632</v>
      </c>
      <c r="V100" s="194">
        <f>'[83]ED1 2016 prices'!U110</f>
        <v>143.87966261026369</v>
      </c>
      <c r="W100" s="194">
        <f>'[83]ED1 2016 prices'!V110</f>
        <v>146.26598692247259</v>
      </c>
    </row>
    <row r="101" spans="2:23">
      <c r="B101" s="387"/>
      <c r="C101" s="137"/>
      <c r="D101" s="6" t="s">
        <v>38</v>
      </c>
      <c r="E101" s="94"/>
      <c r="F101" s="184">
        <f>'[83]ED1 2016 prices'!E130</f>
        <v>153.50164689827267</v>
      </c>
      <c r="G101" s="184">
        <f>'[83]ED1 2016 prices'!F130</f>
        <v>160.99170653580845</v>
      </c>
      <c r="H101" s="184">
        <f>'[83]ED1 2016 prices'!G130</f>
        <v>160.28306046954822</v>
      </c>
      <c r="I101" s="184">
        <f>'[83]ED1 2016 prices'!H130</f>
        <v>163.16020899665659</v>
      </c>
      <c r="J101" s="184">
        <f>'[83]ED1 2016 prices'!I130</f>
        <v>169.11130077773817</v>
      </c>
      <c r="K101" s="184">
        <f>'[83]ED1 2016 prices'!J130</f>
        <v>181.13804082689907</v>
      </c>
      <c r="L101" s="184">
        <f>'[83]ED1 2016 prices'!K130</f>
        <v>183.10260243618848</v>
      </c>
      <c r="M101" s="184">
        <f>'[83]ED1 2016 prices'!L130</f>
        <v>192.44225645977852</v>
      </c>
      <c r="N101" s="184">
        <f>'[83]ED1 2016 prices'!M130</f>
        <v>206.86523160505067</v>
      </c>
      <c r="O101" s="184">
        <f>'[83]ED1 2016 prices'!N130</f>
        <v>190.70190888232617</v>
      </c>
      <c r="P101" s="184">
        <f>'[83]ED1 2016 prices'!O130</f>
        <v>223.139621742</v>
      </c>
      <c r="Q101" s="194">
        <f>'[83]ED1 2016 prices'!P111</f>
        <v>261.09359225192213</v>
      </c>
      <c r="R101" s="194">
        <f>'[83]ED1 2016 prices'!Q111</f>
        <v>239.97672319267249</v>
      </c>
      <c r="S101" s="194">
        <f>'[83]ED1 2016 prices'!R111</f>
        <v>242.76857646352428</v>
      </c>
      <c r="T101" s="194">
        <f>'[83]ED1 2016 prices'!S111</f>
        <v>235.09075764989177</v>
      </c>
      <c r="U101" s="194">
        <f>'[83]ED1 2016 prices'!T111</f>
        <v>235.35614587797113</v>
      </c>
      <c r="V101" s="194">
        <f>'[83]ED1 2016 prices'!U111</f>
        <v>231.54276650619687</v>
      </c>
      <c r="W101" s="194">
        <f>'[83]ED1 2016 prices'!V111</f>
        <v>238.03877941270017</v>
      </c>
    </row>
    <row r="102" spans="2:23">
      <c r="B102" s="387"/>
      <c r="C102" s="137"/>
      <c r="D102" s="6" t="s">
        <v>39</v>
      </c>
      <c r="E102" s="94"/>
      <c r="F102" s="184">
        <f>'[83]ED1 2016 prices'!E131</f>
        <v>180.71486508729171</v>
      </c>
      <c r="G102" s="184">
        <f>'[83]ED1 2016 prices'!F131</f>
        <v>202.8533688626103</v>
      </c>
      <c r="H102" s="184">
        <f>'[83]ED1 2016 prices'!G131</f>
        <v>214.54448883384597</v>
      </c>
      <c r="I102" s="184">
        <f>'[83]ED1 2016 prices'!H131</f>
        <v>228.50596474000312</v>
      </c>
      <c r="J102" s="184">
        <f>'[83]ED1 2016 prices'!I131</f>
        <v>215.54917553622624</v>
      </c>
      <c r="K102" s="184">
        <f>'[83]ED1 2016 prices'!J131</f>
        <v>215.32186424666568</v>
      </c>
      <c r="L102" s="184">
        <f>'[83]ED1 2016 prices'!K131</f>
        <v>192.71800352427505</v>
      </c>
      <c r="M102" s="184">
        <f>'[83]ED1 2016 prices'!L131</f>
        <v>219.74614635213726</v>
      </c>
      <c r="N102" s="184">
        <f>'[83]ED1 2016 prices'!M131</f>
        <v>236.95095296415411</v>
      </c>
      <c r="O102" s="184">
        <f>'[83]ED1 2016 prices'!N131</f>
        <v>221.330360469639</v>
      </c>
      <c r="P102" s="184">
        <f>'[83]ED1 2016 prices'!O131</f>
        <v>189.0514959355713</v>
      </c>
      <c r="Q102" s="194">
        <f>'[83]ED1 2016 prices'!P112</f>
        <v>210.14143048412274</v>
      </c>
      <c r="R102" s="194">
        <f>'[83]ED1 2016 prices'!Q112</f>
        <v>217.32826135697076</v>
      </c>
      <c r="S102" s="194">
        <f>'[83]ED1 2016 prices'!R112</f>
        <v>212.4857661015491</v>
      </c>
      <c r="T102" s="194">
        <f>'[83]ED1 2016 prices'!S112</f>
        <v>205.58515295309385</v>
      </c>
      <c r="U102" s="194">
        <f>'[83]ED1 2016 prices'!T112</f>
        <v>205.68073521246487</v>
      </c>
      <c r="V102" s="194">
        <f>'[83]ED1 2016 prices'!U112</f>
        <v>186.27476703599118</v>
      </c>
      <c r="W102" s="194">
        <f>'[83]ED1 2016 prices'!V112</f>
        <v>188.03935519300788</v>
      </c>
    </row>
    <row r="103" spans="2:23">
      <c r="B103" s="387"/>
      <c r="C103" s="137"/>
      <c r="D103" s="6" t="s">
        <v>40</v>
      </c>
      <c r="E103" s="94"/>
      <c r="F103" s="184">
        <f>'[83]ED1 2016 prices'!E132</f>
        <v>201.85837992888813</v>
      </c>
      <c r="G103" s="184">
        <f>'[83]ED1 2016 prices'!F132</f>
        <v>164.0488004474451</v>
      </c>
      <c r="H103" s="184">
        <f>'[83]ED1 2016 prices'!G132</f>
        <v>200.3658965283048</v>
      </c>
      <c r="I103" s="184">
        <f>'[83]ED1 2016 prices'!H132</f>
        <v>252.66190465370724</v>
      </c>
      <c r="J103" s="184">
        <f>'[83]ED1 2016 prices'!I132</f>
        <v>276.5126597623385</v>
      </c>
      <c r="K103" s="184">
        <f>'[83]ED1 2016 prices'!J132</f>
        <v>255.28586674848808</v>
      </c>
      <c r="L103" s="184">
        <f>'[83]ED1 2016 prices'!K132</f>
        <v>233.26103786611668</v>
      </c>
      <c r="M103" s="184">
        <f>'[83]ED1 2016 prices'!L132</f>
        <v>227.34863898908807</v>
      </c>
      <c r="N103" s="184">
        <f>'[83]ED1 2016 prices'!M132</f>
        <v>244.15136187151199</v>
      </c>
      <c r="O103" s="184">
        <f>'[83]ED1 2016 prices'!N132</f>
        <v>195.90426327932201</v>
      </c>
      <c r="P103" s="184">
        <f>'[83]ED1 2016 prices'!O132</f>
        <v>172.97239217491892</v>
      </c>
      <c r="Q103" s="194">
        <f>'[83]ED1 2016 prices'!P113</f>
        <v>183.62599450708902</v>
      </c>
      <c r="R103" s="194">
        <f>'[83]ED1 2016 prices'!Q113</f>
        <v>206.49374286574377</v>
      </c>
      <c r="S103" s="194">
        <f>'[83]ED1 2016 prices'!R113</f>
        <v>204.30991527091624</v>
      </c>
      <c r="T103" s="194">
        <f>'[83]ED1 2016 prices'!S113</f>
        <v>195.44818983954082</v>
      </c>
      <c r="U103" s="194">
        <f>'[83]ED1 2016 prices'!T113</f>
        <v>201.29164128149174</v>
      </c>
      <c r="V103" s="194">
        <f>'[83]ED1 2016 prices'!U113</f>
        <v>194.88760618353865</v>
      </c>
      <c r="W103" s="194">
        <f>'[83]ED1 2016 prices'!V113</f>
        <v>184.06844944730858</v>
      </c>
    </row>
    <row r="104" spans="2:23">
      <c r="B104" s="387"/>
      <c r="C104" s="137"/>
      <c r="D104" s="6" t="s">
        <v>41</v>
      </c>
      <c r="E104" s="94"/>
      <c r="F104" s="184">
        <f>'[83]ED1 2016 prices'!E133</f>
        <v>263.42332020294822</v>
      </c>
      <c r="G104" s="184">
        <f>'[83]ED1 2016 prices'!F133</f>
        <v>290.03927418001666</v>
      </c>
      <c r="H104" s="184">
        <f>'[83]ED1 2016 prices'!G133</f>
        <v>358.07164252327095</v>
      </c>
      <c r="I104" s="184">
        <f>'[83]ED1 2016 prices'!H133</f>
        <v>408.31253764770111</v>
      </c>
      <c r="J104" s="184">
        <f>'[83]ED1 2016 prices'!I133</f>
        <v>439.26154960031022</v>
      </c>
      <c r="K104" s="184">
        <f>'[83]ED1 2016 prices'!J133</f>
        <v>385.43865267474843</v>
      </c>
      <c r="L104" s="184">
        <f>'[83]ED1 2016 prices'!K133</f>
        <v>339.01459683767513</v>
      </c>
      <c r="M104" s="184">
        <f>'[83]ED1 2016 prices'!L133</f>
        <v>327.50795373191283</v>
      </c>
      <c r="N104" s="184">
        <f>'[83]ED1 2016 prices'!M133</f>
        <v>387.18859674128367</v>
      </c>
      <c r="O104" s="184">
        <f>'[83]ED1 2016 prices'!N133</f>
        <v>366.69422091812191</v>
      </c>
      <c r="P104" s="184">
        <f>'[83]ED1 2016 prices'!O133</f>
        <v>280.86781134050881</v>
      </c>
      <c r="Q104" s="194">
        <f>'[83]ED1 2016 prices'!P114</f>
        <v>285.64396532214084</v>
      </c>
      <c r="R104" s="194">
        <f>'[83]ED1 2016 prices'!Q114</f>
        <v>295.71955715746782</v>
      </c>
      <c r="S104" s="194">
        <f>'[83]ED1 2016 prices'!R114</f>
        <v>294.67620651351967</v>
      </c>
      <c r="T104" s="194">
        <f>'[83]ED1 2016 prices'!S114</f>
        <v>299.69574327151025</v>
      </c>
      <c r="U104" s="194">
        <f>'[83]ED1 2016 prices'!T114</f>
        <v>288.50027162850199</v>
      </c>
      <c r="V104" s="194">
        <f>'[83]ED1 2016 prices'!U114</f>
        <v>282.73491234046571</v>
      </c>
      <c r="W104" s="194">
        <f>'[83]ED1 2016 prices'!V114</f>
        <v>277.96714235498786</v>
      </c>
    </row>
    <row r="105" spans="2:23">
      <c r="B105" s="387"/>
      <c r="C105" s="137"/>
      <c r="D105" s="6" t="s">
        <v>42</v>
      </c>
      <c r="E105" s="94"/>
      <c r="F105" s="184">
        <f>'[83]ED1 2016 prices'!E134</f>
        <v>177.08130999889258</v>
      </c>
      <c r="G105" s="184">
        <f>'[83]ED1 2016 prices'!F134</f>
        <v>199.00622856779148</v>
      </c>
      <c r="H105" s="184">
        <f>'[83]ED1 2016 prices'!G134</f>
        <v>200.17569115000433</v>
      </c>
      <c r="I105" s="184">
        <f>'[83]ED1 2016 prices'!H134</f>
        <v>197.65816421522612</v>
      </c>
      <c r="J105" s="184">
        <f>'[83]ED1 2016 prices'!I134</f>
        <v>171.55220329882923</v>
      </c>
      <c r="K105" s="184">
        <f>'[83]ED1 2016 prices'!J134</f>
        <v>187.75777592630971</v>
      </c>
      <c r="L105" s="184">
        <f>'[83]ED1 2016 prices'!K134</f>
        <v>210.76424450703578</v>
      </c>
      <c r="M105" s="184">
        <f>'[83]ED1 2016 prices'!L134</f>
        <v>197.87525197764026</v>
      </c>
      <c r="N105" s="184">
        <f>'[83]ED1 2016 prices'!M134</f>
        <v>225.15069535612815</v>
      </c>
      <c r="O105" s="184">
        <f>'[83]ED1 2016 prices'!N134</f>
        <v>222.122903977834</v>
      </c>
      <c r="P105" s="184">
        <f>'[83]ED1 2016 prices'!O134</f>
        <v>191.78854429598954</v>
      </c>
      <c r="Q105" s="194">
        <f>'[83]ED1 2016 prices'!P115</f>
        <v>217.69958525098696</v>
      </c>
      <c r="R105" s="194">
        <f>'[83]ED1 2016 prices'!Q115</f>
        <v>235.22494642027124</v>
      </c>
      <c r="S105" s="194">
        <f>'[83]ED1 2016 prices'!R115</f>
        <v>215.40742988995962</v>
      </c>
      <c r="T105" s="194">
        <f>'[83]ED1 2016 prices'!S115</f>
        <v>197.18497539115188</v>
      </c>
      <c r="U105" s="194">
        <f>'[83]ED1 2016 prices'!T115</f>
        <v>194.41422442449075</v>
      </c>
      <c r="V105" s="194">
        <f>'[83]ED1 2016 prices'!U115</f>
        <v>177.59503798416023</v>
      </c>
      <c r="W105" s="194">
        <f>'[83]ED1 2016 prices'!V115</f>
        <v>173.34364222448093</v>
      </c>
    </row>
    <row r="106" spans="2:23">
      <c r="B106" s="387"/>
      <c r="C106" s="137"/>
      <c r="D106" s="6" t="s">
        <v>43</v>
      </c>
      <c r="E106" s="94"/>
      <c r="F106" s="184">
        <f>'[83]ED1 2016 prices'!E135</f>
        <v>198.78708262847601</v>
      </c>
      <c r="G106" s="184">
        <f>'[83]ED1 2016 prices'!F135</f>
        <v>188.35628608789972</v>
      </c>
      <c r="H106" s="184">
        <f>'[83]ED1 2016 prices'!G135</f>
        <v>206.84248758111141</v>
      </c>
      <c r="I106" s="184">
        <f>'[83]ED1 2016 prices'!H135</f>
        <v>218.43517680456415</v>
      </c>
      <c r="J106" s="184">
        <f>'[83]ED1 2016 prices'!I135</f>
        <v>187.46077964563489</v>
      </c>
      <c r="K106" s="184">
        <f>'[83]ED1 2016 prices'!J135</f>
        <v>203.39648214567569</v>
      </c>
      <c r="L106" s="184">
        <f>'[83]ED1 2016 prices'!K135</f>
        <v>233.94768169994441</v>
      </c>
      <c r="M106" s="184">
        <f>'[83]ED1 2016 prices'!L135</f>
        <v>248.02505077374875</v>
      </c>
      <c r="N106" s="184">
        <f>'[83]ED1 2016 prices'!M135</f>
        <v>274.61041955139308</v>
      </c>
      <c r="O106" s="184">
        <f>'[83]ED1 2016 prices'!N135</f>
        <v>295.97517661141131</v>
      </c>
      <c r="P106" s="184">
        <f>'[83]ED1 2016 prices'!O135</f>
        <v>238.83323015617924</v>
      </c>
      <c r="Q106" s="194">
        <f>'[83]ED1 2016 prices'!P116</f>
        <v>288.67210116351634</v>
      </c>
      <c r="R106" s="194">
        <f>'[83]ED1 2016 prices'!Q116</f>
        <v>265.15064403102053</v>
      </c>
      <c r="S106" s="194">
        <f>'[83]ED1 2016 prices'!R116</f>
        <v>223.20398309867736</v>
      </c>
      <c r="T106" s="194">
        <f>'[83]ED1 2016 prices'!S116</f>
        <v>197.69439371962625</v>
      </c>
      <c r="U106" s="194">
        <f>'[83]ED1 2016 prices'!T116</f>
        <v>200.93516676719562</v>
      </c>
      <c r="V106" s="194">
        <f>'[83]ED1 2016 prices'!U116</f>
        <v>175.41183169421799</v>
      </c>
      <c r="W106" s="194">
        <f>'[83]ED1 2016 prices'!V116</f>
        <v>165.37555378474795</v>
      </c>
    </row>
    <row r="107" spans="2:23">
      <c r="B107" s="387"/>
      <c r="C107" s="137"/>
      <c r="D107" s="6" t="s">
        <v>44</v>
      </c>
      <c r="E107" s="94"/>
      <c r="F107" s="184">
        <f>'[83]ED1 2016 prices'!E136</f>
        <v>97.548804371965545</v>
      </c>
      <c r="G107" s="184">
        <f>'[83]ED1 2016 prices'!F136</f>
        <v>102.87753231754829</v>
      </c>
      <c r="H107" s="184">
        <f>'[83]ED1 2016 prices'!G136</f>
        <v>111.06563972673881</v>
      </c>
      <c r="I107" s="184">
        <f>'[83]ED1 2016 prices'!H136</f>
        <v>127.9190121214818</v>
      </c>
      <c r="J107" s="184">
        <f>'[83]ED1 2016 prices'!I136</f>
        <v>133.08754534874936</v>
      </c>
      <c r="K107" s="184">
        <f>'[83]ED1 2016 prices'!J136</f>
        <v>111.92247193729992</v>
      </c>
      <c r="L107" s="184">
        <f>'[83]ED1 2016 prices'!K136</f>
        <v>134.51638852287493</v>
      </c>
      <c r="M107" s="184">
        <f>'[83]ED1 2016 prices'!L136</f>
        <v>132.63915708061714</v>
      </c>
      <c r="N107" s="184">
        <f>'[83]ED1 2016 prices'!M136</f>
        <v>127.4813668838474</v>
      </c>
      <c r="O107" s="184">
        <f>'[83]ED1 2016 prices'!N136</f>
        <v>130.76683234121256</v>
      </c>
      <c r="P107" s="184">
        <f>'[83]ED1 2016 prices'!O136</f>
        <v>150.74225295237716</v>
      </c>
      <c r="Q107" s="194">
        <f>'[83]ED1 2016 prices'!P117</f>
        <v>139.09944346218907</v>
      </c>
      <c r="R107" s="194">
        <f>'[83]ED1 2016 prices'!Q117</f>
        <v>141.20847717271999</v>
      </c>
      <c r="S107" s="194">
        <f>'[83]ED1 2016 prices'!R117</f>
        <v>141.31566781115714</v>
      </c>
      <c r="T107" s="194">
        <f>'[83]ED1 2016 prices'!S117</f>
        <v>141.89341680667027</v>
      </c>
      <c r="U107" s="194">
        <f>'[83]ED1 2016 prices'!T117</f>
        <v>140.11305079464674</v>
      </c>
      <c r="V107" s="194">
        <f>'[83]ED1 2016 prices'!U117</f>
        <v>142.74084082199371</v>
      </c>
      <c r="W107" s="194">
        <f>'[83]ED1 2016 prices'!V117</f>
        <v>137.98760742540586</v>
      </c>
    </row>
    <row r="108" spans="2:23">
      <c r="B108" s="387"/>
      <c r="C108" s="137"/>
      <c r="D108" s="6" t="s">
        <v>45</v>
      </c>
      <c r="E108" s="94"/>
      <c r="F108" s="184">
        <f>'[83]ED1 2016 prices'!E137</f>
        <v>212.39997917628099</v>
      </c>
      <c r="G108" s="184">
        <f>'[83]ED1 2016 prices'!F137</f>
        <v>238.56491475291293</v>
      </c>
      <c r="H108" s="184">
        <f>'[83]ED1 2016 prices'!G137</f>
        <v>275.48756102432975</v>
      </c>
      <c r="I108" s="184">
        <f>'[83]ED1 2016 prices'!H137</f>
        <v>303.24499782387079</v>
      </c>
      <c r="J108" s="184">
        <f>'[83]ED1 2016 prices'!I137</f>
        <v>306.30804297419388</v>
      </c>
      <c r="K108" s="184">
        <f>'[83]ED1 2016 prices'!J137</f>
        <v>244.18937101534385</v>
      </c>
      <c r="L108" s="184">
        <f>'[83]ED1 2016 prices'!K137</f>
        <v>272.24533385344608</v>
      </c>
      <c r="M108" s="184">
        <f>'[83]ED1 2016 prices'!L137</f>
        <v>298.58625618882195</v>
      </c>
      <c r="N108" s="184">
        <f>'[83]ED1 2016 prices'!M137</f>
        <v>331.56759791468698</v>
      </c>
      <c r="O108" s="184">
        <f>'[83]ED1 2016 prices'!N137</f>
        <v>307.22723235364117</v>
      </c>
      <c r="P108" s="184">
        <f>'[83]ED1 2016 prices'!O137</f>
        <v>276.2929171171001</v>
      </c>
      <c r="Q108" s="194">
        <f>'[83]ED1 2016 prices'!P118</f>
        <v>316.58649585272855</v>
      </c>
      <c r="R108" s="194">
        <f>'[83]ED1 2016 prices'!Q118</f>
        <v>306.94346135532993</v>
      </c>
      <c r="S108" s="194">
        <f>'[83]ED1 2016 prices'!R118</f>
        <v>305.02779077493039</v>
      </c>
      <c r="T108" s="194">
        <f>'[83]ED1 2016 prices'!S118</f>
        <v>275.53702884438928</v>
      </c>
      <c r="U108" s="194">
        <f>'[83]ED1 2016 prices'!T118</f>
        <v>275.01994384961637</v>
      </c>
      <c r="V108" s="194">
        <f>'[83]ED1 2016 prices'!U118</f>
        <v>283.56625254558048</v>
      </c>
      <c r="W108" s="194">
        <f>'[83]ED1 2016 prices'!V118</f>
        <v>275.91152665152651</v>
      </c>
    </row>
    <row r="109" spans="2:23">
      <c r="B109" s="387"/>
      <c r="C109" s="137"/>
      <c r="D109" s="4" t="s">
        <v>77</v>
      </c>
      <c r="E109" s="175"/>
      <c r="F109" s="185">
        <f>SUM(F95:F108)</f>
        <v>2543.2725836423983</v>
      </c>
      <c r="G109" s="185">
        <f t="shared" ref="G109:P109" si="34">SUM(G95:G108)</f>
        <v>2677.9743860590156</v>
      </c>
      <c r="H109" s="185">
        <f t="shared" si="34"/>
        <v>2952.1467694109356</v>
      </c>
      <c r="I109" s="185">
        <f t="shared" si="34"/>
        <v>3202.9608217921405</v>
      </c>
      <c r="J109" s="185">
        <f t="shared" si="34"/>
        <v>3105.7226842578079</v>
      </c>
      <c r="K109" s="185">
        <f t="shared" si="34"/>
        <v>2954.9264246081602</v>
      </c>
      <c r="L109" s="185">
        <f t="shared" si="34"/>
        <v>3021.582133178048</v>
      </c>
      <c r="M109" s="185">
        <f t="shared" si="34"/>
        <v>3309.760470757541</v>
      </c>
      <c r="N109" s="185">
        <f t="shared" si="34"/>
        <v>3605.927330631489</v>
      </c>
      <c r="O109" s="185">
        <f t="shared" si="34"/>
        <v>3565.1040784184052</v>
      </c>
      <c r="P109" s="185">
        <f t="shared" si="34"/>
        <v>3165.4929794621603</v>
      </c>
      <c r="Q109" s="195">
        <f>'[83]ED1 2016 prices'!P119</f>
        <v>3376.5512236093978</v>
      </c>
      <c r="R109" s="195">
        <f>'[83]ED1 2016 prices'!Q119</f>
        <v>3312.7471059740151</v>
      </c>
      <c r="S109" s="195">
        <f>'[83]ED1 2016 prices'!R119</f>
        <v>3237.9677899099538</v>
      </c>
      <c r="T109" s="195">
        <f>'[83]ED1 2016 prices'!S119</f>
        <v>3100.2918222233093</v>
      </c>
      <c r="U109" s="195">
        <f>'[83]ED1 2016 prices'!T119</f>
        <v>3092.659954618543</v>
      </c>
      <c r="V109" s="195">
        <f>'[83]ED1 2016 prices'!U119</f>
        <v>3001.1253991889498</v>
      </c>
      <c r="W109" s="195">
        <f>'[83]ED1 2016 prices'!V119</f>
        <v>2957.5700937812503</v>
      </c>
    </row>
    <row r="110" spans="2:23">
      <c r="B110" s="387"/>
      <c r="C110" s="137"/>
      <c r="D110" s="4" t="s">
        <v>181</v>
      </c>
      <c r="E110" s="175"/>
      <c r="F110" s="185">
        <f>SUM(F95:F97,F102:F108)</f>
        <v>1890.9160387876334</v>
      </c>
      <c r="G110" s="185">
        <f t="shared" ref="G110:P110" si="35">SUM(G95:G97,G102:G108)</f>
        <v>1914.7385330744846</v>
      </c>
      <c r="H110" s="185">
        <f t="shared" si="35"/>
        <v>2145.3813836136819</v>
      </c>
      <c r="I110" s="185">
        <f t="shared" si="35"/>
        <v>2332.758387997972</v>
      </c>
      <c r="J110" s="185">
        <f t="shared" si="35"/>
        <v>2308.169468633816</v>
      </c>
      <c r="K110" s="185">
        <f t="shared" si="35"/>
        <v>2165.4416441052545</v>
      </c>
      <c r="L110" s="185">
        <f t="shared" si="35"/>
        <v>2209.6838177714776</v>
      </c>
      <c r="M110" s="185">
        <f t="shared" si="35"/>
        <v>2345.3010848094737</v>
      </c>
      <c r="N110" s="185">
        <f t="shared" si="35"/>
        <v>2554.5053204625947</v>
      </c>
      <c r="O110" s="185">
        <f t="shared" si="35"/>
        <v>2521.8823893355479</v>
      </c>
      <c r="P110" s="185">
        <f t="shared" si="35"/>
        <v>2180.3244939801602</v>
      </c>
      <c r="Q110" s="195">
        <f>'[83]ED1 2016 prices'!P120</f>
        <v>2308.0268069844028</v>
      </c>
      <c r="R110" s="195">
        <f>'[83]ED1 2016 prices'!Q120</f>
        <v>2334.9671033827885</v>
      </c>
      <c r="S110" s="195">
        <f>'[83]ED1 2016 prices'!R120</f>
        <v>2252.4994116096459</v>
      </c>
      <c r="T110" s="195">
        <f>'[83]ED1 2016 prices'!S120</f>
        <v>2131.2107918658144</v>
      </c>
      <c r="U110" s="195">
        <f>'[83]ED1 2016 prices'!T120</f>
        <v>2117.5437188797341</v>
      </c>
      <c r="V110" s="195">
        <f>'[83]ED1 2016 prices'!U120</f>
        <v>2032.1632843922184</v>
      </c>
      <c r="W110" s="195">
        <f>'[83]ED1 2016 prices'!V120</f>
        <v>1985.2945222199905</v>
      </c>
    </row>
    <row r="111" spans="2:23">
      <c r="B111" s="387"/>
    </row>
    <row r="112" spans="2:23">
      <c r="B112" s="387"/>
      <c r="C112" s="138"/>
      <c r="D112" s="24"/>
      <c r="E112" s="25"/>
      <c r="F112" s="143"/>
      <c r="G112" s="25"/>
      <c r="H112" s="20"/>
    </row>
    <row r="113" spans="1:21">
      <c r="B113" s="387"/>
      <c r="C113" s="138"/>
      <c r="D113" s="1" t="s">
        <v>360</v>
      </c>
      <c r="E113" s="8"/>
      <c r="F113" s="8"/>
      <c r="G113" s="21"/>
      <c r="H113" s="8"/>
      <c r="I113" s="8"/>
      <c r="J113" s="21"/>
      <c r="K113" s="8"/>
      <c r="L113" s="8"/>
    </row>
    <row r="114" spans="1:21">
      <c r="B114" s="387"/>
      <c r="C114" s="138"/>
      <c r="D114" s="26"/>
      <c r="E114" s="391" t="s">
        <v>362</v>
      </c>
      <c r="F114" s="391"/>
      <c r="G114" s="391"/>
      <c r="H114" s="391"/>
      <c r="I114" s="391" t="s">
        <v>364</v>
      </c>
      <c r="J114" s="391"/>
      <c r="K114" s="391"/>
      <c r="L114" s="391"/>
    </row>
    <row r="115" spans="1:21">
      <c r="A115" s="14" t="s">
        <v>361</v>
      </c>
      <c r="B115" s="387"/>
      <c r="C115" s="138"/>
      <c r="D115" s="30"/>
      <c r="E115" s="215" t="s">
        <v>69</v>
      </c>
      <c r="F115" s="215" t="s">
        <v>194</v>
      </c>
      <c r="G115" s="215" t="s">
        <v>219</v>
      </c>
      <c r="H115" s="215"/>
      <c r="I115" s="215" t="s">
        <v>69</v>
      </c>
      <c r="J115" s="215" t="s">
        <v>363</v>
      </c>
      <c r="K115" s="215" t="s">
        <v>219</v>
      </c>
      <c r="L115" s="215"/>
    </row>
    <row r="116" spans="1:21">
      <c r="B116" s="387"/>
      <c r="C116" s="138"/>
      <c r="D116" s="26"/>
      <c r="E116" s="215"/>
      <c r="F116" s="215"/>
      <c r="G116" s="215" t="s">
        <v>220</v>
      </c>
      <c r="H116" s="215" t="s">
        <v>221</v>
      </c>
      <c r="I116" s="215"/>
      <c r="J116" s="215"/>
      <c r="K116" s="215" t="s">
        <v>220</v>
      </c>
      <c r="L116" s="215" t="s">
        <v>221</v>
      </c>
    </row>
    <row r="117" spans="1:21">
      <c r="B117" s="387"/>
      <c r="C117" s="138"/>
      <c r="D117" s="29" t="s">
        <v>27</v>
      </c>
      <c r="E117" s="181">
        <f t="shared" ref="E117:E131" si="36">P51</f>
        <v>250.51806771287494</v>
      </c>
      <c r="F117" s="111">
        <f t="shared" ref="F117:F131" si="37">P95</f>
        <v>244.24690358490216</v>
      </c>
      <c r="G117" s="55">
        <f>F117-E117</f>
        <v>-6.2711641279727814</v>
      </c>
      <c r="H117" s="71">
        <f>G117/E117</f>
        <v>-2.503278180781883E-2</v>
      </c>
      <c r="I117" s="181">
        <f t="shared" ref="I117:I131" si="38">SUM(P51:W51)</f>
        <v>1923.6669908261301</v>
      </c>
      <c r="J117" s="204">
        <f t="shared" ref="J117:J131" si="39">SUM(P95,Q73:W73)</f>
        <v>1872.1308539926449</v>
      </c>
      <c r="K117" s="199">
        <f>J117-I117</f>
        <v>-51.536136833485216</v>
      </c>
      <c r="L117" s="200">
        <f>K117/I117</f>
        <v>-2.6790570862450947E-2</v>
      </c>
    </row>
    <row r="118" spans="1:21">
      <c r="B118" s="387"/>
      <c r="C118" s="138"/>
      <c r="D118" s="29" t="s">
        <v>75</v>
      </c>
      <c r="E118" s="181">
        <f t="shared" si="36"/>
        <v>194.16409813696509</v>
      </c>
      <c r="F118" s="111">
        <f t="shared" si="37"/>
        <v>187.58269079382353</v>
      </c>
      <c r="G118" s="55">
        <f t="shared" ref="G118:G130" si="40">F118-E118</f>
        <v>-6.5814073431415636</v>
      </c>
      <c r="H118" s="71">
        <f t="shared" ref="H118:H130" si="41">G118/E118</f>
        <v>-3.3896108530316348E-2</v>
      </c>
      <c r="I118" s="181">
        <f t="shared" si="38"/>
        <v>1356.8414861667623</v>
      </c>
      <c r="J118" s="204">
        <f t="shared" si="39"/>
        <v>1370.0209423482434</v>
      </c>
      <c r="K118" s="199">
        <f t="shared" ref="K118:K131" si="42">J118-I118</f>
        <v>13.1794561814811</v>
      </c>
      <c r="L118" s="200">
        <f t="shared" ref="L118:L131" si="43">K118/I118</f>
        <v>9.7133352096379546E-3</v>
      </c>
    </row>
    <row r="119" spans="1:21">
      <c r="B119" s="387"/>
      <c r="C119" s="138"/>
      <c r="D119" s="29" t="s">
        <v>76</v>
      </c>
      <c r="E119" s="181">
        <f t="shared" si="36"/>
        <v>255.54684317035668</v>
      </c>
      <c r="F119" s="111">
        <f t="shared" si="37"/>
        <v>247.94625562878957</v>
      </c>
      <c r="G119" s="55">
        <f t="shared" si="40"/>
        <v>-7.6005875415671085</v>
      </c>
      <c r="H119" s="71">
        <f t="shared" si="41"/>
        <v>-2.9742443488140782E-2</v>
      </c>
      <c r="I119" s="181">
        <f t="shared" si="38"/>
        <v>1813.5325518343182</v>
      </c>
      <c r="J119" s="204">
        <f t="shared" si="39"/>
        <v>1828.4663666664096</v>
      </c>
      <c r="K119" s="199">
        <f t="shared" si="42"/>
        <v>14.933814832091457</v>
      </c>
      <c r="L119" s="200">
        <f t="shared" si="43"/>
        <v>8.2346549649668435E-3</v>
      </c>
    </row>
    <row r="120" spans="1:21">
      <c r="B120" s="387"/>
      <c r="C120" s="138"/>
      <c r="D120" s="29" t="s">
        <v>35</v>
      </c>
      <c r="E120" s="181">
        <f t="shared" si="36"/>
        <v>276.15247913468841</v>
      </c>
      <c r="F120" s="111">
        <f t="shared" si="37"/>
        <v>311.78615757000006</v>
      </c>
      <c r="G120" s="55">
        <f t="shared" si="40"/>
        <v>35.633678435311651</v>
      </c>
      <c r="H120" s="71">
        <f t="shared" si="41"/>
        <v>0.12903624311817952</v>
      </c>
      <c r="I120" s="181">
        <f t="shared" si="38"/>
        <v>2233.1162389325218</v>
      </c>
      <c r="J120" s="204">
        <f t="shared" si="39"/>
        <v>2417.0253117084549</v>
      </c>
      <c r="K120" s="199">
        <f t="shared" si="42"/>
        <v>183.90907277593305</v>
      </c>
      <c r="L120" s="200">
        <f t="shared" si="43"/>
        <v>8.2355351490276923E-2</v>
      </c>
    </row>
    <row r="121" spans="1:21">
      <c r="B121" s="387"/>
      <c r="C121" s="138"/>
      <c r="D121" s="29" t="s">
        <v>36</v>
      </c>
      <c r="E121" s="181">
        <f t="shared" si="36"/>
        <v>301.84965309174589</v>
      </c>
      <c r="F121" s="111">
        <f t="shared" si="37"/>
        <v>307.90075266999997</v>
      </c>
      <c r="G121" s="55">
        <f t="shared" si="40"/>
        <v>6.0510995782540817</v>
      </c>
      <c r="H121" s="71">
        <f t="shared" si="41"/>
        <v>2.0046733584997284E-2</v>
      </c>
      <c r="I121" s="181">
        <f t="shared" si="38"/>
        <v>2237.8191638900598</v>
      </c>
      <c r="J121" s="204">
        <f t="shared" si="39"/>
        <v>2362.3445524082599</v>
      </c>
      <c r="K121" s="199">
        <f t="shared" si="42"/>
        <v>124.52538851820009</v>
      </c>
      <c r="L121" s="200">
        <f t="shared" si="43"/>
        <v>5.564586742645207E-2</v>
      </c>
    </row>
    <row r="122" spans="1:21">
      <c r="B122" s="387"/>
      <c r="C122" s="138"/>
      <c r="D122" s="29" t="s">
        <v>37</v>
      </c>
      <c r="E122" s="181">
        <f t="shared" si="36"/>
        <v>155.78457093662718</v>
      </c>
      <c r="F122" s="111">
        <f t="shared" si="37"/>
        <v>142.34195350000002</v>
      </c>
      <c r="G122" s="55">
        <f t="shared" si="40"/>
        <v>-13.44261743662716</v>
      </c>
      <c r="H122" s="71">
        <f t="shared" si="41"/>
        <v>-8.6289786952621822E-2</v>
      </c>
      <c r="I122" s="181">
        <f t="shared" si="38"/>
        <v>1190.6730201502869</v>
      </c>
      <c r="J122" s="204">
        <f t="shared" si="39"/>
        <v>1215.9994082392304</v>
      </c>
      <c r="K122" s="199">
        <f t="shared" si="42"/>
        <v>25.326388088943531</v>
      </c>
      <c r="L122" s="200">
        <f t="shared" si="43"/>
        <v>2.1270649170959489E-2</v>
      </c>
    </row>
    <row r="123" spans="1:21">
      <c r="B123" s="387"/>
      <c r="C123" s="138"/>
      <c r="D123" s="29" t="s">
        <v>38</v>
      </c>
      <c r="E123" s="181">
        <f t="shared" si="36"/>
        <v>227.6188715224327</v>
      </c>
      <c r="F123" s="111">
        <f t="shared" si="37"/>
        <v>223.139621742</v>
      </c>
      <c r="G123" s="55">
        <f t="shared" si="40"/>
        <v>-4.4792497804326956</v>
      </c>
      <c r="H123" s="71">
        <f t="shared" si="41"/>
        <v>-1.9678727648868292E-2</v>
      </c>
      <c r="I123" s="181">
        <f t="shared" si="38"/>
        <v>1817.5093599901534</v>
      </c>
      <c r="J123" s="204">
        <f t="shared" si="39"/>
        <v>1907.006963096879</v>
      </c>
      <c r="K123" s="199">
        <f t="shared" si="42"/>
        <v>89.497603106725592</v>
      </c>
      <c r="L123" s="200">
        <f t="shared" si="43"/>
        <v>4.9241893921916559E-2</v>
      </c>
    </row>
    <row r="124" spans="1:21">
      <c r="B124" s="387"/>
      <c r="C124" s="138"/>
      <c r="D124" s="29" t="s">
        <v>39</v>
      </c>
      <c r="E124" s="181">
        <f t="shared" si="36"/>
        <v>262.10101046678136</v>
      </c>
      <c r="F124" s="111">
        <f t="shared" si="37"/>
        <v>189.0514959355713</v>
      </c>
      <c r="G124" s="55">
        <f t="shared" si="40"/>
        <v>-73.049514531210065</v>
      </c>
      <c r="H124" s="71">
        <f t="shared" si="41"/>
        <v>-0.2787074891512803</v>
      </c>
      <c r="I124" s="181">
        <f t="shared" si="38"/>
        <v>1876.8934823103441</v>
      </c>
      <c r="J124" s="204">
        <f t="shared" si="39"/>
        <v>1614.5869642727716</v>
      </c>
      <c r="K124" s="199">
        <f t="shared" si="42"/>
        <v>-262.30651803757246</v>
      </c>
      <c r="L124" s="200">
        <f t="shared" si="43"/>
        <v>-0.13975567633954844</v>
      </c>
    </row>
    <row r="125" spans="1:21">
      <c r="B125" s="387"/>
      <c r="D125" s="29" t="s">
        <v>40</v>
      </c>
      <c r="E125" s="181">
        <f t="shared" si="36"/>
        <v>236.33963068743907</v>
      </c>
      <c r="F125" s="111">
        <f t="shared" si="37"/>
        <v>172.97239217491892</v>
      </c>
      <c r="G125" s="55">
        <f t="shared" si="40"/>
        <v>-63.367238512520146</v>
      </c>
      <c r="H125" s="71">
        <f t="shared" si="41"/>
        <v>-0.26811939380714273</v>
      </c>
      <c r="I125" s="181">
        <f t="shared" si="38"/>
        <v>1825.907382828015</v>
      </c>
      <c r="J125" s="204">
        <f t="shared" si="39"/>
        <v>1543.0979315705476</v>
      </c>
      <c r="K125" s="199">
        <f t="shared" si="42"/>
        <v>-282.80945125746734</v>
      </c>
      <c r="L125" s="200">
        <f t="shared" si="43"/>
        <v>-0.15488707363647569</v>
      </c>
      <c r="M125" s="21"/>
      <c r="P125" s="8"/>
      <c r="Q125" s="8"/>
      <c r="R125" s="11"/>
      <c r="S125" s="8"/>
      <c r="T125" s="8"/>
      <c r="U125" s="11"/>
    </row>
    <row r="126" spans="1:21">
      <c r="B126" s="387"/>
      <c r="D126" s="29" t="s">
        <v>41</v>
      </c>
      <c r="E126" s="181">
        <f t="shared" si="36"/>
        <v>352.95053638003623</v>
      </c>
      <c r="F126" s="111">
        <f t="shared" si="37"/>
        <v>280.86781134050881</v>
      </c>
      <c r="G126" s="55">
        <f t="shared" si="40"/>
        <v>-72.082725039527418</v>
      </c>
      <c r="H126" s="71">
        <f t="shared" si="41"/>
        <v>-0.20422897151206765</v>
      </c>
      <c r="I126" s="181">
        <f t="shared" si="38"/>
        <v>2689.8459664717093</v>
      </c>
      <c r="J126" s="204">
        <f t="shared" si="39"/>
        <v>2305.805609929103</v>
      </c>
      <c r="K126" s="199">
        <f t="shared" si="42"/>
        <v>-384.04035654260633</v>
      </c>
      <c r="L126" s="200">
        <f t="shared" si="43"/>
        <v>-0.14277410726472003</v>
      </c>
    </row>
    <row r="127" spans="1:21">
      <c r="B127" s="387"/>
      <c r="D127" s="29" t="s">
        <v>42</v>
      </c>
      <c r="E127" s="181">
        <f t="shared" si="36"/>
        <v>217.44923447319573</v>
      </c>
      <c r="F127" s="111">
        <f t="shared" si="37"/>
        <v>191.78854429598954</v>
      </c>
      <c r="G127" s="55">
        <f t="shared" si="40"/>
        <v>-25.660690177206192</v>
      </c>
      <c r="H127" s="71">
        <f t="shared" si="41"/>
        <v>-0.11800772828367581</v>
      </c>
      <c r="I127" s="181">
        <f t="shared" si="38"/>
        <v>1604.5552156519659</v>
      </c>
      <c r="J127" s="204">
        <f t="shared" si="39"/>
        <v>1602.6583858814911</v>
      </c>
      <c r="K127" s="199">
        <f t="shared" si="42"/>
        <v>-1.8968297704748238</v>
      </c>
      <c r="L127" s="200">
        <f t="shared" si="43"/>
        <v>-1.1821530053760727E-3</v>
      </c>
    </row>
    <row r="128" spans="1:21">
      <c r="B128" s="387"/>
      <c r="D128" s="29" t="s">
        <v>43</v>
      </c>
      <c r="E128" s="181">
        <f t="shared" si="36"/>
        <v>249.29334477909211</v>
      </c>
      <c r="F128" s="111">
        <f t="shared" si="37"/>
        <v>238.83323015617924</v>
      </c>
      <c r="G128" s="55">
        <f t="shared" si="40"/>
        <v>-10.460114622912869</v>
      </c>
      <c r="H128" s="71">
        <f t="shared" si="41"/>
        <v>-4.1959060849305688E-2</v>
      </c>
      <c r="I128" s="181">
        <f t="shared" si="38"/>
        <v>1765.6335630666488</v>
      </c>
      <c r="J128" s="204">
        <f t="shared" si="39"/>
        <v>1755.2769044151812</v>
      </c>
      <c r="K128" s="199">
        <f t="shared" si="42"/>
        <v>-10.356658651467569</v>
      </c>
      <c r="L128" s="200">
        <f t="shared" si="43"/>
        <v>-5.865689726400284E-3</v>
      </c>
    </row>
    <row r="129" spans="1:21">
      <c r="B129" s="387"/>
      <c r="D129" s="29" t="s">
        <v>44</v>
      </c>
      <c r="E129" s="181">
        <f t="shared" si="36"/>
        <v>169.99185209179922</v>
      </c>
      <c r="F129" s="111">
        <f t="shared" si="37"/>
        <v>150.74225295237716</v>
      </c>
      <c r="G129" s="55">
        <f t="shared" si="40"/>
        <v>-19.24959913942206</v>
      </c>
      <c r="H129" s="71">
        <f t="shared" si="41"/>
        <v>-0.11323836350125102</v>
      </c>
      <c r="I129" s="181">
        <f t="shared" si="38"/>
        <v>1274.5214045996381</v>
      </c>
      <c r="J129" s="204">
        <f t="shared" si="39"/>
        <v>1135.1007572471599</v>
      </c>
      <c r="K129" s="199">
        <f t="shared" si="42"/>
        <v>-139.42064735247823</v>
      </c>
      <c r="L129" s="200">
        <f t="shared" si="43"/>
        <v>-0.1093905891649376</v>
      </c>
    </row>
    <row r="130" spans="1:21">
      <c r="B130" s="387"/>
      <c r="D130" s="29" t="s">
        <v>45</v>
      </c>
      <c r="E130" s="181">
        <f t="shared" si="36"/>
        <v>324.8105738845216</v>
      </c>
      <c r="F130" s="111">
        <f t="shared" si="37"/>
        <v>276.2929171171001</v>
      </c>
      <c r="G130" s="55">
        <f t="shared" si="40"/>
        <v>-48.517656767421499</v>
      </c>
      <c r="H130" s="71">
        <f t="shared" si="41"/>
        <v>-0.14937215924710245</v>
      </c>
      <c r="I130" s="181">
        <f t="shared" si="38"/>
        <v>2471.0563908143085</v>
      </c>
      <c r="J130" s="204">
        <f t="shared" si="39"/>
        <v>2314.8854169912015</v>
      </c>
      <c r="K130" s="199">
        <f t="shared" si="42"/>
        <v>-156.17097382310703</v>
      </c>
      <c r="L130" s="200">
        <f t="shared" si="43"/>
        <v>-6.3200084952995617E-2</v>
      </c>
    </row>
    <row r="131" spans="1:21">
      <c r="B131" s="387"/>
      <c r="D131" s="28" t="s">
        <v>77</v>
      </c>
      <c r="E131" s="182">
        <f t="shared" si="36"/>
        <v>3474.570766468556</v>
      </c>
      <c r="F131" s="134">
        <f t="shared" si="37"/>
        <v>3165.4929794621603</v>
      </c>
      <c r="G131" s="177">
        <f t="shared" ref="G131" si="44">F131-E131</f>
        <v>-309.07778700639574</v>
      </c>
      <c r="H131" s="203">
        <f t="shared" ref="H131" si="45">G131/E131</f>
        <v>-8.8954235725793737E-2</v>
      </c>
      <c r="I131" s="182">
        <f t="shared" si="38"/>
        <v>26081.572217532859</v>
      </c>
      <c r="J131" s="205">
        <f t="shared" si="39"/>
        <v>25244.406368767581</v>
      </c>
      <c r="K131" s="201">
        <f t="shared" si="42"/>
        <v>-837.1658487652785</v>
      </c>
      <c r="L131" s="202">
        <f t="shared" si="43"/>
        <v>-3.2097982505920754E-2</v>
      </c>
    </row>
    <row r="132" spans="1:21">
      <c r="B132" s="387"/>
      <c r="D132" s="26"/>
      <c r="E132" s="26"/>
      <c r="F132" s="26"/>
      <c r="G132" s="26"/>
      <c r="H132" s="26"/>
      <c r="I132" s="26"/>
      <c r="J132" s="26"/>
      <c r="K132" s="26"/>
      <c r="L132" s="26"/>
    </row>
    <row r="133" spans="1:21">
      <c r="B133" s="387"/>
      <c r="D133" s="26"/>
      <c r="E133" s="26"/>
      <c r="F133" s="26"/>
      <c r="G133" s="26"/>
      <c r="H133" s="26"/>
      <c r="I133" s="26"/>
      <c r="J133" s="26"/>
      <c r="K133" s="26"/>
      <c r="L133" s="26"/>
    </row>
    <row r="134" spans="1:21">
      <c r="B134" s="387"/>
      <c r="D134" s="26"/>
      <c r="E134" s="391" t="s">
        <v>362</v>
      </c>
      <c r="F134" s="391"/>
      <c r="G134" s="391"/>
      <c r="H134" s="391"/>
      <c r="I134" s="391" t="s">
        <v>364</v>
      </c>
      <c r="J134" s="391"/>
      <c r="K134" s="391"/>
      <c r="L134" s="391"/>
    </row>
    <row r="135" spans="1:21">
      <c r="A135" s="14" t="s">
        <v>361</v>
      </c>
      <c r="B135" s="387"/>
      <c r="D135" s="30"/>
      <c r="E135" s="215" t="s">
        <v>69</v>
      </c>
      <c r="F135" s="215" t="s">
        <v>194</v>
      </c>
      <c r="G135" s="215" t="s">
        <v>219</v>
      </c>
      <c r="H135" s="215"/>
      <c r="I135" s="215" t="s">
        <v>69</v>
      </c>
      <c r="J135" s="215" t="s">
        <v>194</v>
      </c>
      <c r="K135" s="215" t="s">
        <v>219</v>
      </c>
      <c r="L135" s="215"/>
    </row>
    <row r="136" spans="1:21">
      <c r="B136" s="387"/>
      <c r="D136" s="26"/>
      <c r="E136" s="215"/>
      <c r="F136" s="215"/>
      <c r="G136" s="215" t="s">
        <v>220</v>
      </c>
      <c r="H136" s="215" t="s">
        <v>221</v>
      </c>
      <c r="I136" s="215"/>
      <c r="J136" s="215"/>
      <c r="K136" s="215" t="s">
        <v>220</v>
      </c>
      <c r="L136" s="215" t="s">
        <v>221</v>
      </c>
    </row>
    <row r="137" spans="1:21">
      <c r="B137" s="387"/>
      <c r="D137" s="29" t="s">
        <v>27</v>
      </c>
      <c r="E137" s="153">
        <f>E117</f>
        <v>250.51806771287494</v>
      </c>
      <c r="F137" s="55">
        <f>F117</f>
        <v>244.24690358490216</v>
      </c>
      <c r="G137" s="55">
        <f>F137-E137</f>
        <v>-6.2711641279727814</v>
      </c>
      <c r="H137" s="71">
        <f>G137/E137</f>
        <v>-2.503278180781883E-2</v>
      </c>
      <c r="I137" s="181">
        <f>I117</f>
        <v>1923.6669908261301</v>
      </c>
      <c r="J137" s="204">
        <f>J117</f>
        <v>1872.1308539926449</v>
      </c>
      <c r="K137" s="199">
        <f>J137-I137</f>
        <v>-51.536136833485216</v>
      </c>
      <c r="L137" s="200">
        <f>K137/I137</f>
        <v>-2.6790570862450947E-2</v>
      </c>
    </row>
    <row r="138" spans="1:21">
      <c r="B138" s="387"/>
      <c r="D138" s="29" t="s">
        <v>28</v>
      </c>
      <c r="E138" s="153">
        <f>SUM(E118:E119)</f>
        <v>449.71094130732178</v>
      </c>
      <c r="F138" s="55">
        <f>SUM(F118:F119)</f>
        <v>435.5289464226131</v>
      </c>
      <c r="G138" s="55">
        <f t="shared" ref="G138:G142" si="46">F138-E138</f>
        <v>-14.181994884708672</v>
      </c>
      <c r="H138" s="71">
        <f t="shared" ref="H138:H142" si="47">G138/E138</f>
        <v>-3.1535801293784922E-2</v>
      </c>
      <c r="I138" s="181">
        <f>SUM(I118:I119)</f>
        <v>3170.3740380010804</v>
      </c>
      <c r="J138" s="204">
        <f>SUM(J118:J119)</f>
        <v>3198.487309014653</v>
      </c>
      <c r="K138" s="199">
        <f t="shared" ref="K138:K142" si="48">J138-I138</f>
        <v>28.113271013572557</v>
      </c>
      <c r="L138" s="200">
        <f t="shared" ref="L138:L142" si="49">K138/I138</f>
        <v>8.8674934492265663E-3</v>
      </c>
    </row>
    <row r="139" spans="1:21">
      <c r="B139" s="387"/>
      <c r="D139" s="29" t="s">
        <v>29</v>
      </c>
      <c r="E139" s="153">
        <f>SUM(E120:E123)</f>
        <v>961.40557468549423</v>
      </c>
      <c r="F139" s="55">
        <f>SUM(F120:F123)</f>
        <v>985.16848548200016</v>
      </c>
      <c r="G139" s="55">
        <f t="shared" si="46"/>
        <v>23.762910796505935</v>
      </c>
      <c r="H139" s="71">
        <f t="shared" si="47"/>
        <v>2.4716843153608222E-2</v>
      </c>
      <c r="I139" s="181">
        <f>SUM(I120:I123)</f>
        <v>7479.1177829630215</v>
      </c>
      <c r="J139" s="204">
        <f>SUM(J120:J123)</f>
        <v>7902.3762354528244</v>
      </c>
      <c r="K139" s="199">
        <f t="shared" si="48"/>
        <v>423.25845248980295</v>
      </c>
      <c r="L139" s="200">
        <f t="shared" si="49"/>
        <v>5.6592029270345248E-2</v>
      </c>
    </row>
    <row r="140" spans="1:21">
      <c r="B140" s="387"/>
      <c r="D140" s="29" t="s">
        <v>30</v>
      </c>
      <c r="E140" s="153">
        <f>SUM(E124:E126)</f>
        <v>851.39117753425671</v>
      </c>
      <c r="F140" s="55">
        <f>SUM(F124:F126)</f>
        <v>642.89169945099911</v>
      </c>
      <c r="G140" s="55">
        <f t="shared" si="46"/>
        <v>-208.4994780832576</v>
      </c>
      <c r="H140" s="71">
        <f t="shared" si="47"/>
        <v>-0.24489269278911266</v>
      </c>
      <c r="I140" s="181">
        <f>SUM(I124:I126)</f>
        <v>6392.6468316100681</v>
      </c>
      <c r="J140" s="204">
        <f>SUM(J124:J126)</f>
        <v>5463.4905057724227</v>
      </c>
      <c r="K140" s="199">
        <f t="shared" si="48"/>
        <v>-929.15632583764545</v>
      </c>
      <c r="L140" s="200">
        <f t="shared" si="49"/>
        <v>-0.14534767058352038</v>
      </c>
    </row>
    <row r="141" spans="1:21">
      <c r="B141" s="387"/>
      <c r="D141" s="29" t="s">
        <v>31</v>
      </c>
      <c r="E141" s="153">
        <f>SUM(E127:E128)</f>
        <v>466.74257925228784</v>
      </c>
      <c r="F141" s="55">
        <f>SUM(F127:F128)</f>
        <v>430.62177445216878</v>
      </c>
      <c r="G141" s="55">
        <f t="shared" si="46"/>
        <v>-36.12080480011906</v>
      </c>
      <c r="H141" s="71">
        <f t="shared" si="47"/>
        <v>-7.738913569442038E-2</v>
      </c>
      <c r="I141" s="181">
        <f>SUM(I127:I128)</f>
        <v>3370.1887787186147</v>
      </c>
      <c r="J141" s="204">
        <f>SUM(J127:J128)</f>
        <v>3357.9352902966721</v>
      </c>
      <c r="K141" s="199">
        <f t="shared" si="48"/>
        <v>-12.25348842194262</v>
      </c>
      <c r="L141" s="200">
        <f t="shared" si="49"/>
        <v>-3.6358463060937318E-3</v>
      </c>
    </row>
    <row r="142" spans="1:21">
      <c r="B142" s="387"/>
      <c r="D142" s="29" t="s">
        <v>284</v>
      </c>
      <c r="E142" s="153">
        <f>SUM(E129:E130)</f>
        <v>494.80242597632082</v>
      </c>
      <c r="F142" s="55">
        <f>SUM(F129:F130)</f>
        <v>427.03517006947726</v>
      </c>
      <c r="G142" s="55">
        <f t="shared" si="46"/>
        <v>-67.767255906843559</v>
      </c>
      <c r="H142" s="71">
        <f t="shared" si="47"/>
        <v>-0.13695821271112082</v>
      </c>
      <c r="I142" s="181">
        <f>SUM(I129:I130)</f>
        <v>3745.5777954139467</v>
      </c>
      <c r="J142" s="204">
        <f>SUM(J129:J130)</f>
        <v>3449.9861742383614</v>
      </c>
      <c r="K142" s="199">
        <f t="shared" si="48"/>
        <v>-295.59162117558526</v>
      </c>
      <c r="L142" s="200">
        <f t="shared" si="49"/>
        <v>-7.8917496130371426E-2</v>
      </c>
    </row>
    <row r="143" spans="1:21">
      <c r="B143" s="9"/>
      <c r="E143" s="8"/>
      <c r="F143" s="8"/>
      <c r="G143" s="21"/>
      <c r="H143" s="8"/>
      <c r="I143" s="8"/>
      <c r="J143" s="21"/>
      <c r="K143" s="8"/>
      <c r="L143" s="8"/>
      <c r="M143" s="21"/>
      <c r="P143" s="8"/>
      <c r="Q143" s="8"/>
      <c r="R143" s="11"/>
      <c r="S143" s="8"/>
      <c r="T143" s="8"/>
      <c r="U143" s="11"/>
    </row>
    <row r="144" spans="1:21">
      <c r="B144" s="9"/>
      <c r="E144" s="8"/>
      <c r="F144" s="8"/>
      <c r="G144" s="21"/>
      <c r="H144" s="8"/>
      <c r="I144" s="8"/>
      <c r="J144" s="21"/>
      <c r="K144" s="8"/>
      <c r="L144" s="8"/>
      <c r="M144" s="21"/>
      <c r="P144" s="8"/>
      <c r="Q144" s="8"/>
      <c r="R144" s="11"/>
      <c r="S144" s="8"/>
      <c r="T144" s="8"/>
      <c r="U144" s="11"/>
    </row>
    <row r="145" spans="1:70">
      <c r="L145" s="1"/>
    </row>
    <row r="146" spans="1:70">
      <c r="B146" s="437" t="s">
        <v>348</v>
      </c>
      <c r="L146" s="1"/>
    </row>
    <row r="147" spans="1:70">
      <c r="B147" s="438"/>
      <c r="D147" s="1"/>
      <c r="L147" s="1"/>
      <c r="AF147" s="2" t="s">
        <v>9</v>
      </c>
      <c r="AK147" s="2" t="s">
        <v>10</v>
      </c>
      <c r="AP147" s="2" t="s">
        <v>11</v>
      </c>
      <c r="AU147" s="2" t="s">
        <v>12</v>
      </c>
      <c r="AZ147" s="2" t="s">
        <v>13</v>
      </c>
      <c r="BE147" s="2" t="s">
        <v>14</v>
      </c>
      <c r="BJ147" s="2" t="s">
        <v>15</v>
      </c>
      <c r="BO147" s="2" t="s">
        <v>16</v>
      </c>
    </row>
    <row r="148" spans="1:70">
      <c r="A148" s="1"/>
      <c r="B148" s="438"/>
      <c r="D148" s="1" t="s">
        <v>256</v>
      </c>
      <c r="E148" s="1"/>
      <c r="N148" s="1"/>
      <c r="W148" s="1"/>
      <c r="AF148" s="1" t="s">
        <v>251</v>
      </c>
      <c r="AK148" s="1" t="s">
        <v>251</v>
      </c>
      <c r="AP148" s="1" t="s">
        <v>251</v>
      </c>
      <c r="AU148" s="1" t="s">
        <v>251</v>
      </c>
      <c r="AZ148" s="1" t="s">
        <v>251</v>
      </c>
      <c r="BE148" s="1" t="s">
        <v>251</v>
      </c>
      <c r="BJ148" s="1" t="s">
        <v>251</v>
      </c>
      <c r="BO148" s="1" t="s">
        <v>251</v>
      </c>
    </row>
    <row r="149" spans="1:70">
      <c r="A149" s="1"/>
      <c r="B149" s="438"/>
      <c r="E149" s="388" t="s">
        <v>430</v>
      </c>
      <c r="F149" s="389"/>
      <c r="G149" s="389"/>
      <c r="H149" s="389"/>
      <c r="I149" s="389"/>
      <c r="J149" s="389"/>
      <c r="K149" s="389"/>
      <c r="L149" s="390"/>
      <c r="N149" s="388" t="s">
        <v>297</v>
      </c>
      <c r="O149" s="389"/>
      <c r="P149" s="389"/>
      <c r="Q149" s="389"/>
      <c r="R149" s="389"/>
      <c r="S149" s="389"/>
      <c r="T149" s="389"/>
      <c r="U149" s="390"/>
      <c r="W149" s="388" t="s">
        <v>298</v>
      </c>
      <c r="X149" s="389"/>
      <c r="Y149" s="389"/>
      <c r="Z149" s="389"/>
      <c r="AA149" s="389"/>
      <c r="AB149" s="389"/>
      <c r="AC149" s="389"/>
      <c r="AD149" s="390"/>
      <c r="AF149" s="221" t="s">
        <v>69</v>
      </c>
      <c r="AG149" s="221" t="s">
        <v>194</v>
      </c>
      <c r="AH149" s="397" t="s">
        <v>219</v>
      </c>
      <c r="AI149" s="397"/>
      <c r="AK149" s="7" t="s">
        <v>69</v>
      </c>
      <c r="AL149" s="6" t="s">
        <v>194</v>
      </c>
      <c r="AM149" s="392" t="s">
        <v>219</v>
      </c>
      <c r="AN149" s="392"/>
      <c r="AP149" s="7" t="s">
        <v>69</v>
      </c>
      <c r="AQ149" s="6" t="s">
        <v>194</v>
      </c>
      <c r="AR149" s="392" t="s">
        <v>219</v>
      </c>
      <c r="AS149" s="392"/>
      <c r="AU149" s="7" t="s">
        <v>69</v>
      </c>
      <c r="AV149" s="6" t="s">
        <v>194</v>
      </c>
      <c r="AW149" s="392" t="s">
        <v>219</v>
      </c>
      <c r="AX149" s="392"/>
      <c r="AZ149" s="7" t="s">
        <v>69</v>
      </c>
      <c r="BA149" s="6" t="s">
        <v>194</v>
      </c>
      <c r="BB149" s="392" t="s">
        <v>219</v>
      </c>
      <c r="BC149" s="392"/>
      <c r="BE149" s="7" t="s">
        <v>69</v>
      </c>
      <c r="BF149" s="6" t="s">
        <v>194</v>
      </c>
      <c r="BG149" s="392" t="s">
        <v>219</v>
      </c>
      <c r="BH149" s="392"/>
      <c r="BJ149" s="7" t="s">
        <v>69</v>
      </c>
      <c r="BK149" s="6" t="s">
        <v>194</v>
      </c>
      <c r="BL149" s="392" t="s">
        <v>219</v>
      </c>
      <c r="BM149" s="392"/>
      <c r="BO149" s="7" t="s">
        <v>69</v>
      </c>
      <c r="BP149" s="6" t="s">
        <v>194</v>
      </c>
      <c r="BQ149" s="392" t="s">
        <v>219</v>
      </c>
      <c r="BR149" s="392"/>
    </row>
    <row r="150" spans="1:70">
      <c r="A150" s="1"/>
      <c r="B150" s="438"/>
      <c r="E150" s="221">
        <v>2016</v>
      </c>
      <c r="F150" s="221">
        <v>2017</v>
      </c>
      <c r="G150" s="221">
        <v>2018</v>
      </c>
      <c r="H150" s="221">
        <v>2019</v>
      </c>
      <c r="I150" s="221">
        <v>2020</v>
      </c>
      <c r="J150" s="221">
        <v>2021</v>
      </c>
      <c r="K150" s="221">
        <v>2022</v>
      </c>
      <c r="L150" s="221">
        <v>2023</v>
      </c>
      <c r="N150" s="221">
        <v>2016</v>
      </c>
      <c r="O150" s="221">
        <v>2017</v>
      </c>
      <c r="P150" s="221">
        <v>2018</v>
      </c>
      <c r="Q150" s="221">
        <v>2019</v>
      </c>
      <c r="R150" s="221">
        <v>2020</v>
      </c>
      <c r="S150" s="221">
        <v>2021</v>
      </c>
      <c r="T150" s="221">
        <v>2022</v>
      </c>
      <c r="U150" s="221">
        <v>2023</v>
      </c>
      <c r="W150" s="221">
        <v>2016</v>
      </c>
      <c r="X150" s="221">
        <v>2017</v>
      </c>
      <c r="Y150" s="221">
        <v>2018</v>
      </c>
      <c r="Z150" s="221">
        <v>2019</v>
      </c>
      <c r="AA150" s="221">
        <v>2020</v>
      </c>
      <c r="AB150" s="221">
        <v>2021</v>
      </c>
      <c r="AC150" s="221">
        <v>2022</v>
      </c>
      <c r="AD150" s="221">
        <v>2023</v>
      </c>
      <c r="AF150" s="221" t="s">
        <v>252</v>
      </c>
      <c r="AG150" s="221" t="s">
        <v>252</v>
      </c>
      <c r="AH150" s="221" t="s">
        <v>252</v>
      </c>
      <c r="AI150" s="221" t="s">
        <v>221</v>
      </c>
      <c r="AK150" s="6" t="s">
        <v>252</v>
      </c>
      <c r="AL150" s="6" t="s">
        <v>252</v>
      </c>
      <c r="AM150" s="6" t="s">
        <v>252</v>
      </c>
      <c r="AN150" s="6" t="s">
        <v>221</v>
      </c>
      <c r="AP150" s="6" t="s">
        <v>252</v>
      </c>
      <c r="AQ150" s="6" t="s">
        <v>252</v>
      </c>
      <c r="AR150" s="6" t="s">
        <v>252</v>
      </c>
      <c r="AS150" s="6" t="s">
        <v>221</v>
      </c>
      <c r="AU150" s="6" t="s">
        <v>252</v>
      </c>
      <c r="AV150" s="6" t="s">
        <v>252</v>
      </c>
      <c r="AW150" s="6" t="s">
        <v>252</v>
      </c>
      <c r="AX150" s="6" t="s">
        <v>221</v>
      </c>
      <c r="AZ150" s="6" t="s">
        <v>252</v>
      </c>
      <c r="BA150" s="6" t="s">
        <v>252</v>
      </c>
      <c r="BB150" s="6" t="s">
        <v>252</v>
      </c>
      <c r="BC150" s="6" t="s">
        <v>221</v>
      </c>
      <c r="BE150" s="6" t="s">
        <v>252</v>
      </c>
      <c r="BF150" s="6" t="s">
        <v>252</v>
      </c>
      <c r="BG150" s="6" t="s">
        <v>252</v>
      </c>
      <c r="BH150" s="6" t="s">
        <v>221</v>
      </c>
      <c r="BJ150" s="6" t="s">
        <v>252</v>
      </c>
      <c r="BK150" s="6" t="s">
        <v>252</v>
      </c>
      <c r="BL150" s="6" t="s">
        <v>252</v>
      </c>
      <c r="BM150" s="6" t="s">
        <v>221</v>
      </c>
      <c r="BO150" s="6" t="s">
        <v>252</v>
      </c>
      <c r="BP150" s="6" t="s">
        <v>252</v>
      </c>
      <c r="BQ150" s="6" t="s">
        <v>252</v>
      </c>
      <c r="BR150" s="6" t="s">
        <v>221</v>
      </c>
    </row>
    <row r="151" spans="1:70">
      <c r="A151" s="1"/>
      <c r="B151" s="438"/>
      <c r="D151" s="6" t="s">
        <v>27</v>
      </c>
      <c r="E151" s="186">
        <f>SUM(E171,E191,E211,E231,E251)</f>
        <v>202.55035074915855</v>
      </c>
      <c r="F151" s="186">
        <f t="shared" ref="F151:L151" si="50">SUM(F171,F191,F211,F231,F251)</f>
        <v>197.72061516175509</v>
      </c>
      <c r="G151" s="186">
        <f t="shared" si="50"/>
        <v>198.33650447499201</v>
      </c>
      <c r="H151" s="186">
        <f t="shared" si="50"/>
        <v>196.24960062691491</v>
      </c>
      <c r="I151" s="186">
        <f t="shared" si="50"/>
        <v>205.71157525798802</v>
      </c>
      <c r="J151" s="186">
        <f t="shared" si="50"/>
        <v>206.5606635977102</v>
      </c>
      <c r="K151" s="186">
        <f t="shared" si="50"/>
        <v>213.10049484278966</v>
      </c>
      <c r="L151" s="186">
        <f t="shared" si="50"/>
        <v>206.75573349964594</v>
      </c>
      <c r="N151" s="57">
        <f>SUM(N171,N191,N211,N231,N251)</f>
        <v>205.79425834202311</v>
      </c>
      <c r="O151" s="57">
        <f t="shared" ref="O151:U151" si="51">SUM(O171,O191,O211,O231,O251)</f>
        <v>197.60457199829696</v>
      </c>
      <c r="P151" s="57">
        <f t="shared" si="51"/>
        <v>195.81587420188606</v>
      </c>
      <c r="Q151" s="57">
        <f t="shared" si="51"/>
        <v>194.73219844950702</v>
      </c>
      <c r="R151" s="57">
        <f t="shared" si="51"/>
        <v>197.05796438965831</v>
      </c>
      <c r="S151" s="57">
        <f t="shared" si="51"/>
        <v>197.8981987672862</v>
      </c>
      <c r="T151" s="57">
        <f t="shared" si="51"/>
        <v>201.97349475009361</v>
      </c>
      <c r="U151" s="57">
        <f t="shared" si="51"/>
        <v>194.33061817898673</v>
      </c>
      <c r="W151" s="58">
        <f>SUM(W171,W191,W211,W231,W251)</f>
        <v>180.7823725645747</v>
      </c>
      <c r="X151" s="196">
        <f t="shared" ref="X151:AD151" si="52">SUM(X171,X191,X211,X231,X251)</f>
        <v>0</v>
      </c>
      <c r="Y151" s="196">
        <f t="shared" si="52"/>
        <v>0</v>
      </c>
      <c r="Z151" s="196">
        <f t="shared" si="52"/>
        <v>0</v>
      </c>
      <c r="AA151" s="196">
        <f t="shared" si="52"/>
        <v>0</v>
      </c>
      <c r="AB151" s="196">
        <f t="shared" si="52"/>
        <v>0</v>
      </c>
      <c r="AC151" s="196">
        <f t="shared" si="52"/>
        <v>0</v>
      </c>
      <c r="AD151" s="196">
        <f t="shared" si="52"/>
        <v>0</v>
      </c>
      <c r="AF151" s="57">
        <f>N151</f>
        <v>205.79425834202311</v>
      </c>
      <c r="AG151" s="58">
        <f>W151</f>
        <v>180.7823725645747</v>
      </c>
      <c r="AH151" s="65">
        <f>AG151-AF151</f>
        <v>-25.011885777448413</v>
      </c>
      <c r="AI151" s="66">
        <f>AH151/AF151</f>
        <v>-0.12153830713721615</v>
      </c>
      <c r="AK151" s="139"/>
      <c r="AL151" s="139"/>
      <c r="AM151" s="139"/>
      <c r="AN151" s="140"/>
      <c r="AP151" s="139"/>
      <c r="AQ151" s="139"/>
      <c r="AR151" s="139"/>
      <c r="AS151" s="140"/>
      <c r="AU151" s="139"/>
      <c r="AV151" s="139"/>
      <c r="AW151" s="139"/>
      <c r="AX151" s="140"/>
      <c r="AZ151" s="139"/>
      <c r="BA151" s="139"/>
      <c r="BB151" s="139"/>
      <c r="BC151" s="140"/>
      <c r="BE151" s="139"/>
      <c r="BF151" s="139"/>
      <c r="BG151" s="139"/>
      <c r="BH151" s="140"/>
      <c r="BJ151" s="139"/>
      <c r="BK151" s="139"/>
      <c r="BL151" s="139"/>
      <c r="BM151" s="140"/>
      <c r="BO151" s="139"/>
      <c r="BP151" s="139"/>
      <c r="BQ151" s="139"/>
      <c r="BR151" s="140"/>
    </row>
    <row r="152" spans="1:70">
      <c r="A152" s="1"/>
      <c r="B152" s="438"/>
      <c r="D152" s="6" t="s">
        <v>75</v>
      </c>
      <c r="E152" s="186">
        <f t="shared" ref="E152:L152" si="53">SUM(E172,E192,E212,E232,E252)</f>
        <v>158.2812551807105</v>
      </c>
      <c r="F152" s="186">
        <f t="shared" si="53"/>
        <v>157.9470446693503</v>
      </c>
      <c r="G152" s="186">
        <f t="shared" si="53"/>
        <v>151.22171416160703</v>
      </c>
      <c r="H152" s="186">
        <f t="shared" si="53"/>
        <v>151.00482484506318</v>
      </c>
      <c r="I152" s="186">
        <f t="shared" si="53"/>
        <v>153.58854431452187</v>
      </c>
      <c r="J152" s="186">
        <f t="shared" si="53"/>
        <v>142.18792181405144</v>
      </c>
      <c r="K152" s="186">
        <f t="shared" si="53"/>
        <v>129.92984135819685</v>
      </c>
      <c r="L152" s="186">
        <f t="shared" si="53"/>
        <v>130.14447136408052</v>
      </c>
      <c r="N152" s="57">
        <f t="shared" ref="N152:N164" si="54">SUM(N172,N192,N212,N232,N252)</f>
        <v>155.46862341933567</v>
      </c>
      <c r="O152" s="57">
        <f t="shared" ref="O152:U152" si="55">SUM(O172,O192,O212,O232,O252)</f>
        <v>151.50923489945393</v>
      </c>
      <c r="P152" s="57">
        <f t="shared" si="55"/>
        <v>141.64184329332619</v>
      </c>
      <c r="Q152" s="57">
        <f t="shared" si="55"/>
        <v>140.07740807109278</v>
      </c>
      <c r="R152" s="57">
        <f t="shared" si="55"/>
        <v>139.89480064551609</v>
      </c>
      <c r="S152" s="57">
        <f t="shared" si="55"/>
        <v>129.03471670882249</v>
      </c>
      <c r="T152" s="57">
        <f t="shared" si="55"/>
        <v>117.85570963522738</v>
      </c>
      <c r="U152" s="57">
        <f t="shared" si="55"/>
        <v>116.80638185233805</v>
      </c>
      <c r="W152" s="58">
        <f t="shared" ref="W152:AD152" si="56">SUM(W172,W192,W212,W232,W252)</f>
        <v>149.39333311208213</v>
      </c>
      <c r="X152" s="196">
        <f t="shared" si="56"/>
        <v>0</v>
      </c>
      <c r="Y152" s="196">
        <f t="shared" si="56"/>
        <v>0</v>
      </c>
      <c r="Z152" s="196">
        <f t="shared" si="56"/>
        <v>0</v>
      </c>
      <c r="AA152" s="196">
        <f t="shared" si="56"/>
        <v>0</v>
      </c>
      <c r="AB152" s="196">
        <f t="shared" si="56"/>
        <v>0</v>
      </c>
      <c r="AC152" s="196">
        <f t="shared" si="56"/>
        <v>0</v>
      </c>
      <c r="AD152" s="196">
        <f t="shared" si="56"/>
        <v>0</v>
      </c>
      <c r="AF152" s="57">
        <f t="shared" ref="AF152:AF166" si="57">N152</f>
        <v>155.46862341933567</v>
      </c>
      <c r="AG152" s="58">
        <f t="shared" ref="AG152:AG166" si="58">W152</f>
        <v>149.39333311208213</v>
      </c>
      <c r="AH152" s="65">
        <f t="shared" ref="AH152:AH166" si="59">AG152-AF152</f>
        <v>-6.0752903072535389</v>
      </c>
      <c r="AI152" s="66">
        <f t="shared" ref="AI152:AI166" si="60">AH152/AF152</f>
        <v>-3.9077276003576897E-2</v>
      </c>
      <c r="AK152" s="139"/>
      <c r="AL152" s="139"/>
      <c r="AM152" s="139"/>
      <c r="AN152" s="140"/>
      <c r="AP152" s="139"/>
      <c r="AQ152" s="139"/>
      <c r="AR152" s="139"/>
      <c r="AS152" s="140"/>
      <c r="AU152" s="139"/>
      <c r="AV152" s="139"/>
      <c r="AW152" s="139"/>
      <c r="AX152" s="140"/>
      <c r="AZ152" s="139"/>
      <c r="BA152" s="139"/>
      <c r="BB152" s="139"/>
      <c r="BC152" s="140"/>
      <c r="BE152" s="139"/>
      <c r="BF152" s="139"/>
      <c r="BG152" s="139"/>
      <c r="BH152" s="140"/>
      <c r="BJ152" s="139"/>
      <c r="BK152" s="139"/>
      <c r="BL152" s="139"/>
      <c r="BM152" s="140"/>
      <c r="BO152" s="139"/>
      <c r="BP152" s="139"/>
      <c r="BQ152" s="139"/>
      <c r="BR152" s="140"/>
    </row>
    <row r="153" spans="1:70">
      <c r="A153" s="1"/>
      <c r="B153" s="438"/>
      <c r="D153" s="6" t="s">
        <v>76</v>
      </c>
      <c r="E153" s="186">
        <f t="shared" ref="E153:L153" si="61">SUM(E173,E193,E213,E233,E253)</f>
        <v>188.51069389330658</v>
      </c>
      <c r="F153" s="186">
        <f t="shared" si="61"/>
        <v>189.85212421595625</v>
      </c>
      <c r="G153" s="186">
        <f t="shared" si="61"/>
        <v>190.36468087771021</v>
      </c>
      <c r="H153" s="186">
        <f t="shared" si="61"/>
        <v>196.67250327525414</v>
      </c>
      <c r="I153" s="186">
        <f t="shared" si="61"/>
        <v>190.86540773686983</v>
      </c>
      <c r="J153" s="186">
        <f t="shared" si="61"/>
        <v>185.16914644698807</v>
      </c>
      <c r="K153" s="186">
        <f t="shared" si="61"/>
        <v>170.34443026727348</v>
      </c>
      <c r="L153" s="186">
        <f t="shared" si="61"/>
        <v>181.43932160432109</v>
      </c>
      <c r="N153" s="57">
        <f t="shared" si="54"/>
        <v>187.3755878585599</v>
      </c>
      <c r="O153" s="57">
        <f t="shared" ref="O153:U153" si="62">SUM(O173,O193,O213,O233,O253)</f>
        <v>186.31056870020575</v>
      </c>
      <c r="P153" s="57">
        <f t="shared" si="62"/>
        <v>182.96880164273261</v>
      </c>
      <c r="Q153" s="57">
        <f t="shared" si="62"/>
        <v>185.73067673369468</v>
      </c>
      <c r="R153" s="57">
        <f t="shared" si="62"/>
        <v>177.88351890243698</v>
      </c>
      <c r="S153" s="57">
        <f t="shared" si="62"/>
        <v>171.02411386023604</v>
      </c>
      <c r="T153" s="57">
        <f t="shared" si="62"/>
        <v>157.51469111298621</v>
      </c>
      <c r="U153" s="57">
        <f t="shared" si="62"/>
        <v>164.18283894276689</v>
      </c>
      <c r="W153" s="58">
        <f t="shared" ref="W153:AD153" si="63">SUM(W173,W193,W213,W233,W253)</f>
        <v>180.77605616298885</v>
      </c>
      <c r="X153" s="196">
        <f t="shared" si="63"/>
        <v>0</v>
      </c>
      <c r="Y153" s="196">
        <f t="shared" si="63"/>
        <v>0</v>
      </c>
      <c r="Z153" s="196">
        <f t="shared" si="63"/>
        <v>0</v>
      </c>
      <c r="AA153" s="196">
        <f t="shared" si="63"/>
        <v>0</v>
      </c>
      <c r="AB153" s="196">
        <f t="shared" si="63"/>
        <v>0</v>
      </c>
      <c r="AC153" s="196">
        <f t="shared" si="63"/>
        <v>0</v>
      </c>
      <c r="AD153" s="196">
        <f t="shared" si="63"/>
        <v>0</v>
      </c>
      <c r="AF153" s="57">
        <f t="shared" si="57"/>
        <v>187.3755878585599</v>
      </c>
      <c r="AG153" s="58">
        <f t="shared" si="58"/>
        <v>180.77605616298885</v>
      </c>
      <c r="AH153" s="65">
        <f t="shared" si="59"/>
        <v>-6.599531695571045</v>
      </c>
      <c r="AI153" s="66">
        <f t="shared" si="60"/>
        <v>-3.5220872531979398E-2</v>
      </c>
      <c r="AK153" s="139"/>
      <c r="AL153" s="139"/>
      <c r="AM153" s="139"/>
      <c r="AN153" s="140"/>
      <c r="AP153" s="139"/>
      <c r="AQ153" s="139"/>
      <c r="AR153" s="139"/>
      <c r="AS153" s="140"/>
      <c r="AU153" s="139"/>
      <c r="AV153" s="139"/>
      <c r="AW153" s="139"/>
      <c r="AX153" s="140"/>
      <c r="AZ153" s="139"/>
      <c r="BA153" s="139"/>
      <c r="BB153" s="139"/>
      <c r="BC153" s="140"/>
      <c r="BE153" s="139"/>
      <c r="BF153" s="139"/>
      <c r="BG153" s="139"/>
      <c r="BH153" s="140"/>
      <c r="BJ153" s="139"/>
      <c r="BK153" s="139"/>
      <c r="BL153" s="139"/>
      <c r="BM153" s="140"/>
      <c r="BO153" s="139"/>
      <c r="BP153" s="139"/>
      <c r="BQ153" s="139"/>
      <c r="BR153" s="140"/>
    </row>
    <row r="154" spans="1:70">
      <c r="A154" s="1"/>
      <c r="B154" s="438"/>
      <c r="D154" s="6" t="s">
        <v>35</v>
      </c>
      <c r="E154" s="186">
        <f t="shared" ref="E154:L154" si="64">SUM(E174,E194,E214,E234,E254)</f>
        <v>216.08674120679353</v>
      </c>
      <c r="F154" s="186">
        <f t="shared" si="64"/>
        <v>218.04890864309331</v>
      </c>
      <c r="G154" s="186">
        <f t="shared" si="64"/>
        <v>212.24451769121794</v>
      </c>
      <c r="H154" s="186">
        <f t="shared" si="64"/>
        <v>218.31744759054459</v>
      </c>
      <c r="I154" s="186">
        <f t="shared" si="64"/>
        <v>222.04041973900559</v>
      </c>
      <c r="J154" s="186">
        <f t="shared" si="64"/>
        <v>220.24128055468677</v>
      </c>
      <c r="K154" s="186">
        <f t="shared" si="64"/>
        <v>225.64930446453815</v>
      </c>
      <c r="L154" s="186">
        <f t="shared" si="64"/>
        <v>230.76099309467213</v>
      </c>
      <c r="N154" s="57">
        <f t="shared" si="54"/>
        <v>216.08674120679353</v>
      </c>
      <c r="O154" s="57">
        <f t="shared" ref="O154:U154" si="65">SUM(O174,O194,O214,O234,O254)</f>
        <v>218.04890864309331</v>
      </c>
      <c r="P154" s="57">
        <f t="shared" si="65"/>
        <v>212.24451769121794</v>
      </c>
      <c r="Q154" s="57">
        <f t="shared" si="65"/>
        <v>218.31744759054459</v>
      </c>
      <c r="R154" s="57">
        <f t="shared" si="65"/>
        <v>222.04041973900559</v>
      </c>
      <c r="S154" s="57">
        <f t="shared" si="65"/>
        <v>220.24128055468677</v>
      </c>
      <c r="T154" s="57">
        <f t="shared" si="65"/>
        <v>225.64930446453815</v>
      </c>
      <c r="U154" s="57">
        <f t="shared" si="65"/>
        <v>230.76099309467213</v>
      </c>
      <c r="W154" s="58">
        <f t="shared" ref="W154:AD154" si="66">SUM(W174,W194,W214,W234,W254)</f>
        <v>248.20840000000001</v>
      </c>
      <c r="X154" s="196">
        <f t="shared" si="66"/>
        <v>0</v>
      </c>
      <c r="Y154" s="196">
        <f t="shared" si="66"/>
        <v>0</v>
      </c>
      <c r="Z154" s="196">
        <f t="shared" si="66"/>
        <v>0</v>
      </c>
      <c r="AA154" s="196">
        <f t="shared" si="66"/>
        <v>0</v>
      </c>
      <c r="AB154" s="196">
        <f t="shared" si="66"/>
        <v>0</v>
      </c>
      <c r="AC154" s="196">
        <f t="shared" si="66"/>
        <v>0</v>
      </c>
      <c r="AD154" s="196">
        <f t="shared" si="66"/>
        <v>0</v>
      </c>
      <c r="AF154" s="57">
        <f t="shared" si="57"/>
        <v>216.08674120679353</v>
      </c>
      <c r="AG154" s="58">
        <f t="shared" si="58"/>
        <v>248.20840000000001</v>
      </c>
      <c r="AH154" s="65">
        <f t="shared" si="59"/>
        <v>32.121658793206478</v>
      </c>
      <c r="AI154" s="66">
        <f t="shared" si="60"/>
        <v>0.14865168780747298</v>
      </c>
      <c r="AK154" s="139"/>
      <c r="AL154" s="139"/>
      <c r="AM154" s="139"/>
      <c r="AN154" s="140"/>
      <c r="AP154" s="139"/>
      <c r="AQ154" s="139"/>
      <c r="AR154" s="139"/>
      <c r="AS154" s="140"/>
      <c r="AU154" s="139"/>
      <c r="AV154" s="139"/>
      <c r="AW154" s="139"/>
      <c r="AX154" s="140"/>
      <c r="AZ154" s="139"/>
      <c r="BA154" s="139"/>
      <c r="BB154" s="139"/>
      <c r="BC154" s="140"/>
      <c r="BE154" s="139"/>
      <c r="BF154" s="139"/>
      <c r="BG154" s="139"/>
      <c r="BH154" s="140"/>
      <c r="BJ154" s="139"/>
      <c r="BK154" s="139"/>
      <c r="BL154" s="139"/>
      <c r="BM154" s="140"/>
      <c r="BO154" s="139"/>
      <c r="BP154" s="139"/>
      <c r="BQ154" s="139"/>
      <c r="BR154" s="140"/>
    </row>
    <row r="155" spans="1:70">
      <c r="A155" s="1"/>
      <c r="B155" s="438"/>
      <c r="D155" s="6" t="s">
        <v>36</v>
      </c>
      <c r="E155" s="186">
        <f t="shared" ref="E155:L155" si="67">SUM(E175,E195,E215,E235,E255)</f>
        <v>242.22951691579999</v>
      </c>
      <c r="F155" s="186">
        <f t="shared" si="67"/>
        <v>235.66015065239242</v>
      </c>
      <c r="G155" s="186">
        <f t="shared" si="67"/>
        <v>203.41730555144792</v>
      </c>
      <c r="H155" s="186">
        <f t="shared" si="67"/>
        <v>211.31654902236895</v>
      </c>
      <c r="I155" s="186">
        <f t="shared" si="67"/>
        <v>210.53779907243182</v>
      </c>
      <c r="J155" s="186">
        <f t="shared" si="67"/>
        <v>221.42777870296362</v>
      </c>
      <c r="K155" s="186">
        <f t="shared" si="67"/>
        <v>237.80851539760005</v>
      </c>
      <c r="L155" s="186">
        <f t="shared" si="67"/>
        <v>232.506753704148</v>
      </c>
      <c r="N155" s="57">
        <f t="shared" si="54"/>
        <v>242.22951691579999</v>
      </c>
      <c r="O155" s="57">
        <f t="shared" ref="O155:U155" si="68">SUM(O175,O195,O215,O235,O255)</f>
        <v>235.66015065239242</v>
      </c>
      <c r="P155" s="57">
        <f t="shared" si="68"/>
        <v>203.41730555144792</v>
      </c>
      <c r="Q155" s="57">
        <f t="shared" si="68"/>
        <v>211.31654902236895</v>
      </c>
      <c r="R155" s="57">
        <f t="shared" si="68"/>
        <v>210.53779907243182</v>
      </c>
      <c r="S155" s="57">
        <f t="shared" si="68"/>
        <v>221.42777870296362</v>
      </c>
      <c r="T155" s="57">
        <f t="shared" si="68"/>
        <v>237.80851539760005</v>
      </c>
      <c r="U155" s="57">
        <f t="shared" si="68"/>
        <v>232.506753704148</v>
      </c>
      <c r="W155" s="58">
        <f t="shared" ref="W155:AD155" si="69">SUM(W175,W195,W215,W235,W255)</f>
        <v>246.74700000000001</v>
      </c>
      <c r="X155" s="196">
        <f t="shared" si="69"/>
        <v>0</v>
      </c>
      <c r="Y155" s="196">
        <f t="shared" si="69"/>
        <v>0</v>
      </c>
      <c r="Z155" s="196">
        <f t="shared" si="69"/>
        <v>0</v>
      </c>
      <c r="AA155" s="196">
        <f t="shared" si="69"/>
        <v>0</v>
      </c>
      <c r="AB155" s="196">
        <f t="shared" si="69"/>
        <v>0</v>
      </c>
      <c r="AC155" s="196">
        <f t="shared" si="69"/>
        <v>0</v>
      </c>
      <c r="AD155" s="196">
        <f t="shared" si="69"/>
        <v>0</v>
      </c>
      <c r="AF155" s="57">
        <f t="shared" si="57"/>
        <v>242.22951691579999</v>
      </c>
      <c r="AG155" s="58">
        <f t="shared" si="58"/>
        <v>246.74700000000001</v>
      </c>
      <c r="AH155" s="65">
        <f t="shared" si="59"/>
        <v>4.5174830842000233</v>
      </c>
      <c r="AI155" s="66">
        <f t="shared" si="60"/>
        <v>1.8649597876093358E-2</v>
      </c>
      <c r="AK155" s="139"/>
      <c r="AL155" s="139"/>
      <c r="AM155" s="139"/>
      <c r="AN155" s="140"/>
      <c r="AP155" s="139"/>
      <c r="AQ155" s="139"/>
      <c r="AR155" s="139"/>
      <c r="AS155" s="140"/>
      <c r="AU155" s="139"/>
      <c r="AV155" s="139"/>
      <c r="AW155" s="139"/>
      <c r="AX155" s="140"/>
      <c r="AZ155" s="139"/>
      <c r="BA155" s="139"/>
      <c r="BB155" s="139"/>
      <c r="BC155" s="140"/>
      <c r="BE155" s="139"/>
      <c r="BF155" s="139"/>
      <c r="BG155" s="139"/>
      <c r="BH155" s="140"/>
      <c r="BJ155" s="139"/>
      <c r="BK155" s="139"/>
      <c r="BL155" s="139"/>
      <c r="BM155" s="140"/>
      <c r="BO155" s="139"/>
      <c r="BP155" s="139"/>
      <c r="BQ155" s="139"/>
      <c r="BR155" s="140"/>
    </row>
    <row r="156" spans="1:70">
      <c r="A156" s="1"/>
      <c r="B156" s="438"/>
      <c r="D156" s="6" t="s">
        <v>37</v>
      </c>
      <c r="E156" s="186">
        <f t="shared" ref="E156:L156" si="70">SUM(E176,E196,E216,E236,E256)</f>
        <v>104.16147890564258</v>
      </c>
      <c r="F156" s="186">
        <f t="shared" si="70"/>
        <v>106.04807738703911</v>
      </c>
      <c r="G156" s="186">
        <f t="shared" si="70"/>
        <v>106.33912593731739</v>
      </c>
      <c r="H156" s="186">
        <f t="shared" si="70"/>
        <v>114.51478914435157</v>
      </c>
      <c r="I156" s="186">
        <f t="shared" si="70"/>
        <v>113.6445501568528</v>
      </c>
      <c r="J156" s="186">
        <f t="shared" si="70"/>
        <v>113.87181903836276</v>
      </c>
      <c r="K156" s="186">
        <f t="shared" si="70"/>
        <v>111.86426839337526</v>
      </c>
      <c r="L156" s="186">
        <f t="shared" si="70"/>
        <v>112.22492324466855</v>
      </c>
      <c r="N156" s="57">
        <f t="shared" si="54"/>
        <v>104.16147890564258</v>
      </c>
      <c r="O156" s="57">
        <f t="shared" ref="O156:U156" si="71">SUM(O176,O196,O216,O236,O256)</f>
        <v>106.04807738703911</v>
      </c>
      <c r="P156" s="57">
        <f t="shared" si="71"/>
        <v>106.33912593731739</v>
      </c>
      <c r="Q156" s="57">
        <f t="shared" si="71"/>
        <v>114.51478914435157</v>
      </c>
      <c r="R156" s="57">
        <f t="shared" si="71"/>
        <v>113.6445501568528</v>
      </c>
      <c r="S156" s="57">
        <f t="shared" si="71"/>
        <v>113.87181903836276</v>
      </c>
      <c r="T156" s="57">
        <f t="shared" si="71"/>
        <v>111.86426839337526</v>
      </c>
      <c r="U156" s="57">
        <f t="shared" si="71"/>
        <v>112.22492324466855</v>
      </c>
      <c r="W156" s="58">
        <f t="shared" ref="W156:AD156" si="72">SUM(W176,W196,W216,W236,W256)</f>
        <v>104.32600000000001</v>
      </c>
      <c r="X156" s="196">
        <f t="shared" si="72"/>
        <v>0</v>
      </c>
      <c r="Y156" s="196">
        <f t="shared" si="72"/>
        <v>0</v>
      </c>
      <c r="Z156" s="196">
        <f t="shared" si="72"/>
        <v>0</v>
      </c>
      <c r="AA156" s="196">
        <f t="shared" si="72"/>
        <v>0</v>
      </c>
      <c r="AB156" s="196">
        <f t="shared" si="72"/>
        <v>0</v>
      </c>
      <c r="AC156" s="196">
        <f t="shared" si="72"/>
        <v>0</v>
      </c>
      <c r="AD156" s="196">
        <f t="shared" si="72"/>
        <v>0</v>
      </c>
      <c r="AF156" s="57">
        <f t="shared" si="57"/>
        <v>104.16147890564258</v>
      </c>
      <c r="AG156" s="58">
        <f t="shared" si="58"/>
        <v>104.32600000000001</v>
      </c>
      <c r="AH156" s="65">
        <f t="shared" si="59"/>
        <v>0.16452109435742557</v>
      </c>
      <c r="AI156" s="66">
        <f t="shared" si="60"/>
        <v>1.5794811679513627E-3</v>
      </c>
      <c r="AK156" s="139"/>
      <c r="AL156" s="139"/>
      <c r="AM156" s="139"/>
      <c r="AN156" s="140"/>
      <c r="AP156" s="139"/>
      <c r="AQ156" s="139"/>
      <c r="AR156" s="139"/>
      <c r="AS156" s="140"/>
      <c r="AU156" s="139"/>
      <c r="AV156" s="139"/>
      <c r="AW156" s="139"/>
      <c r="AX156" s="140"/>
      <c r="AZ156" s="139"/>
      <c r="BA156" s="139"/>
      <c r="BB156" s="139"/>
      <c r="BC156" s="140"/>
      <c r="BE156" s="139"/>
      <c r="BF156" s="139"/>
      <c r="BG156" s="139"/>
      <c r="BH156" s="140"/>
      <c r="BJ156" s="139"/>
      <c r="BK156" s="139"/>
      <c r="BL156" s="139"/>
      <c r="BM156" s="140"/>
      <c r="BO156" s="139"/>
      <c r="BP156" s="139"/>
      <c r="BQ156" s="139"/>
      <c r="BR156" s="140"/>
    </row>
    <row r="157" spans="1:70">
      <c r="A157" s="1"/>
      <c r="B157" s="438"/>
      <c r="D157" s="6" t="s">
        <v>38</v>
      </c>
      <c r="E157" s="186">
        <f t="shared" ref="E157:L157" si="73">SUM(E177,E197,E217,E237,E257)</f>
        <v>163.57945464814696</v>
      </c>
      <c r="F157" s="186">
        <f t="shared" si="73"/>
        <v>165.01489426965605</v>
      </c>
      <c r="G157" s="186">
        <f t="shared" si="73"/>
        <v>167.1991948618163</v>
      </c>
      <c r="H157" s="186">
        <f t="shared" si="73"/>
        <v>173.53660688529871</v>
      </c>
      <c r="I157" s="186">
        <f t="shared" si="73"/>
        <v>175.99565932911719</v>
      </c>
      <c r="J157" s="186">
        <f t="shared" si="73"/>
        <v>177.74413753521964</v>
      </c>
      <c r="K157" s="186">
        <f t="shared" si="73"/>
        <v>179.14742122309281</v>
      </c>
      <c r="L157" s="186">
        <f t="shared" si="73"/>
        <v>182.20667310496103</v>
      </c>
      <c r="N157" s="57">
        <f t="shared" si="54"/>
        <v>163.57945464814696</v>
      </c>
      <c r="O157" s="57">
        <f t="shared" ref="O157:U157" si="74">SUM(O177,O197,O217,O237,O257)</f>
        <v>165.01489426965605</v>
      </c>
      <c r="P157" s="57">
        <f t="shared" si="74"/>
        <v>167.1991948618163</v>
      </c>
      <c r="Q157" s="57">
        <f t="shared" si="74"/>
        <v>173.53660688529871</v>
      </c>
      <c r="R157" s="57">
        <f t="shared" si="74"/>
        <v>175.99565932911719</v>
      </c>
      <c r="S157" s="57">
        <f t="shared" si="74"/>
        <v>177.74413753521964</v>
      </c>
      <c r="T157" s="57">
        <f t="shared" si="74"/>
        <v>179.14742122309281</v>
      </c>
      <c r="U157" s="57">
        <f t="shared" si="74"/>
        <v>182.20667310496103</v>
      </c>
      <c r="W157" s="58">
        <f t="shared" ref="W157:AD157" si="75">SUM(W177,W197,W217,W237,W257)</f>
        <v>163.92450000000002</v>
      </c>
      <c r="X157" s="196">
        <f t="shared" si="75"/>
        <v>0</v>
      </c>
      <c r="Y157" s="196">
        <f t="shared" si="75"/>
        <v>0</v>
      </c>
      <c r="Z157" s="196">
        <f t="shared" si="75"/>
        <v>0</v>
      </c>
      <c r="AA157" s="196">
        <f t="shared" si="75"/>
        <v>0</v>
      </c>
      <c r="AB157" s="196">
        <f t="shared" si="75"/>
        <v>0</v>
      </c>
      <c r="AC157" s="196">
        <f t="shared" si="75"/>
        <v>0</v>
      </c>
      <c r="AD157" s="196">
        <f t="shared" si="75"/>
        <v>0</v>
      </c>
      <c r="AF157" s="57">
        <f t="shared" si="57"/>
        <v>163.57945464814696</v>
      </c>
      <c r="AG157" s="58">
        <f t="shared" si="58"/>
        <v>163.92450000000002</v>
      </c>
      <c r="AH157" s="65">
        <f t="shared" si="59"/>
        <v>0.3450453518530594</v>
      </c>
      <c r="AI157" s="66">
        <f t="shared" si="60"/>
        <v>2.1093440652142931E-3</v>
      </c>
      <c r="AK157" s="139"/>
      <c r="AL157" s="139"/>
      <c r="AM157" s="139"/>
      <c r="AN157" s="140"/>
      <c r="AP157" s="139"/>
      <c r="AQ157" s="139"/>
      <c r="AR157" s="139"/>
      <c r="AS157" s="140"/>
      <c r="AU157" s="139"/>
      <c r="AV157" s="139"/>
      <c r="AW157" s="139"/>
      <c r="AX157" s="140"/>
      <c r="AZ157" s="139"/>
      <c r="BA157" s="139"/>
      <c r="BB157" s="139"/>
      <c r="BC157" s="140"/>
      <c r="BE157" s="139"/>
      <c r="BF157" s="139"/>
      <c r="BG157" s="139"/>
      <c r="BH157" s="140"/>
      <c r="BJ157" s="139"/>
      <c r="BK157" s="139"/>
      <c r="BL157" s="139"/>
      <c r="BM157" s="140"/>
      <c r="BO157" s="139"/>
      <c r="BP157" s="139"/>
      <c r="BQ157" s="139"/>
      <c r="BR157" s="140"/>
    </row>
    <row r="158" spans="1:70">
      <c r="A158" s="1"/>
      <c r="B158" s="438"/>
      <c r="D158" s="6" t="s">
        <v>39</v>
      </c>
      <c r="E158" s="186">
        <f t="shared" ref="E158:L158" si="76">SUM(E178,E198,E218,E238,E258)</f>
        <v>217.26044936176592</v>
      </c>
      <c r="F158" s="186">
        <f t="shared" si="76"/>
        <v>213.55982601288835</v>
      </c>
      <c r="G158" s="186">
        <f t="shared" si="76"/>
        <v>202.33800471089486</v>
      </c>
      <c r="H158" s="186">
        <f t="shared" si="76"/>
        <v>192.1175719850628</v>
      </c>
      <c r="I158" s="186">
        <f t="shared" si="76"/>
        <v>201.91036076641683</v>
      </c>
      <c r="J158" s="186">
        <f t="shared" si="76"/>
        <v>200.01205834486032</v>
      </c>
      <c r="K158" s="186">
        <f t="shared" si="76"/>
        <v>191.24643736595917</v>
      </c>
      <c r="L158" s="186">
        <f t="shared" si="76"/>
        <v>187.47183597919721</v>
      </c>
      <c r="N158" s="57">
        <f t="shared" si="54"/>
        <v>199.61612053452728</v>
      </c>
      <c r="O158" s="57">
        <f t="shared" ref="O158:U158" si="77">SUM(O178,O198,O218,O238,O258)</f>
        <v>193.42431728121031</v>
      </c>
      <c r="P158" s="57">
        <f t="shared" si="77"/>
        <v>181.76566049096374</v>
      </c>
      <c r="Q158" s="57">
        <f t="shared" si="77"/>
        <v>171.98464279595498</v>
      </c>
      <c r="R158" s="57">
        <f t="shared" si="77"/>
        <v>178.07262139110762</v>
      </c>
      <c r="S158" s="57">
        <f t="shared" si="77"/>
        <v>174.30616087594979</v>
      </c>
      <c r="T158" s="57">
        <f t="shared" si="77"/>
        <v>162.46727233971575</v>
      </c>
      <c r="U158" s="57">
        <f t="shared" si="77"/>
        <v>157.54649971528619</v>
      </c>
      <c r="W158" s="58">
        <f t="shared" ref="W158:AD158" si="78">SUM(W178,W198,W218,W238,W258)</f>
        <v>137.9605223943997</v>
      </c>
      <c r="X158" s="196">
        <f t="shared" si="78"/>
        <v>0</v>
      </c>
      <c r="Y158" s="196">
        <f t="shared" si="78"/>
        <v>0</v>
      </c>
      <c r="Z158" s="196">
        <f t="shared" si="78"/>
        <v>0</v>
      </c>
      <c r="AA158" s="196">
        <f t="shared" si="78"/>
        <v>0</v>
      </c>
      <c r="AB158" s="196">
        <f t="shared" si="78"/>
        <v>0</v>
      </c>
      <c r="AC158" s="196">
        <f t="shared" si="78"/>
        <v>0</v>
      </c>
      <c r="AD158" s="196">
        <f t="shared" si="78"/>
        <v>0</v>
      </c>
      <c r="AF158" s="57">
        <f t="shared" si="57"/>
        <v>199.61612053452728</v>
      </c>
      <c r="AG158" s="58">
        <f t="shared" si="58"/>
        <v>137.9605223943997</v>
      </c>
      <c r="AH158" s="65">
        <f t="shared" si="59"/>
        <v>-61.65559814012758</v>
      </c>
      <c r="AI158" s="66">
        <f t="shared" si="60"/>
        <v>-0.30887083655882946</v>
      </c>
      <c r="AK158" s="139"/>
      <c r="AL158" s="139"/>
      <c r="AM158" s="139"/>
      <c r="AN158" s="140"/>
      <c r="AP158" s="139"/>
      <c r="AQ158" s="139"/>
      <c r="AR158" s="139"/>
      <c r="AS158" s="140"/>
      <c r="AU158" s="139"/>
      <c r="AV158" s="139"/>
      <c r="AW158" s="139"/>
      <c r="AX158" s="140"/>
      <c r="AZ158" s="139"/>
      <c r="BA158" s="139"/>
      <c r="BB158" s="139"/>
      <c r="BC158" s="140"/>
      <c r="BE158" s="139"/>
      <c r="BF158" s="139"/>
      <c r="BG158" s="139"/>
      <c r="BH158" s="140"/>
      <c r="BJ158" s="139"/>
      <c r="BK158" s="139"/>
      <c r="BL158" s="139"/>
      <c r="BM158" s="140"/>
      <c r="BO158" s="139"/>
      <c r="BP158" s="139"/>
      <c r="BQ158" s="139"/>
      <c r="BR158" s="140"/>
    </row>
    <row r="159" spans="1:70">
      <c r="A159" s="1"/>
      <c r="B159" s="438"/>
      <c r="D159" s="6" t="s">
        <v>40</v>
      </c>
      <c r="E159" s="186">
        <f t="shared" ref="E159:L159" si="79">SUM(E179,E199,E219,E239,E259)</f>
        <v>188.56292683801544</v>
      </c>
      <c r="F159" s="186">
        <f t="shared" si="79"/>
        <v>206.47253706863242</v>
      </c>
      <c r="G159" s="186">
        <f t="shared" si="79"/>
        <v>200.25605329634186</v>
      </c>
      <c r="H159" s="186">
        <f t="shared" si="79"/>
        <v>186.91434656387702</v>
      </c>
      <c r="I159" s="186">
        <f t="shared" si="79"/>
        <v>179.67491483156323</v>
      </c>
      <c r="J159" s="186">
        <f t="shared" si="79"/>
        <v>176.78680419142091</v>
      </c>
      <c r="K159" s="186">
        <f t="shared" si="79"/>
        <v>179.94257101419825</v>
      </c>
      <c r="L159" s="186">
        <f t="shared" si="79"/>
        <v>178.75342380525001</v>
      </c>
      <c r="N159" s="57">
        <f t="shared" si="54"/>
        <v>180.12530171163098</v>
      </c>
      <c r="O159" s="57">
        <f t="shared" ref="O159:U159" si="80">SUM(O179,O199,O219,O239,O259)</f>
        <v>194.4158299603501</v>
      </c>
      <c r="P159" s="57">
        <f t="shared" si="80"/>
        <v>185.56452986458896</v>
      </c>
      <c r="Q159" s="57">
        <f t="shared" si="80"/>
        <v>173.20709252964693</v>
      </c>
      <c r="R159" s="57">
        <f t="shared" si="80"/>
        <v>164.72788221491592</v>
      </c>
      <c r="S159" s="57">
        <f t="shared" si="80"/>
        <v>161.60380888934381</v>
      </c>
      <c r="T159" s="57">
        <f t="shared" si="80"/>
        <v>164.84547474355386</v>
      </c>
      <c r="U159" s="57">
        <f t="shared" si="80"/>
        <v>160.09662865829611</v>
      </c>
      <c r="W159" s="58">
        <f t="shared" ref="W159:AD159" si="81">SUM(W179,W199,W219,W239,W259)</f>
        <v>127.95217465438051</v>
      </c>
      <c r="X159" s="196">
        <f t="shared" si="81"/>
        <v>0</v>
      </c>
      <c r="Y159" s="196">
        <f t="shared" si="81"/>
        <v>0</v>
      </c>
      <c r="Z159" s="196">
        <f t="shared" si="81"/>
        <v>0</v>
      </c>
      <c r="AA159" s="196">
        <f t="shared" si="81"/>
        <v>0</v>
      </c>
      <c r="AB159" s="196">
        <f t="shared" si="81"/>
        <v>0</v>
      </c>
      <c r="AC159" s="196">
        <f t="shared" si="81"/>
        <v>0</v>
      </c>
      <c r="AD159" s="196">
        <f t="shared" si="81"/>
        <v>0</v>
      </c>
      <c r="AF159" s="57">
        <f t="shared" si="57"/>
        <v>180.12530171163098</v>
      </c>
      <c r="AG159" s="58">
        <f t="shared" si="58"/>
        <v>127.95217465438051</v>
      </c>
      <c r="AH159" s="65">
        <f t="shared" si="59"/>
        <v>-52.173127057250468</v>
      </c>
      <c r="AI159" s="66">
        <f t="shared" si="60"/>
        <v>-0.28964907517976729</v>
      </c>
      <c r="AK159" s="139"/>
      <c r="AL159" s="139"/>
      <c r="AM159" s="139"/>
      <c r="AN159" s="140"/>
      <c r="AP159" s="139"/>
      <c r="AQ159" s="139"/>
      <c r="AR159" s="139"/>
      <c r="AS159" s="140"/>
      <c r="AU159" s="139"/>
      <c r="AV159" s="139"/>
      <c r="AW159" s="139"/>
      <c r="AX159" s="140"/>
      <c r="AZ159" s="139"/>
      <c r="BA159" s="139"/>
      <c r="BB159" s="139"/>
      <c r="BC159" s="140"/>
      <c r="BE159" s="139"/>
      <c r="BF159" s="139"/>
      <c r="BG159" s="139"/>
      <c r="BH159" s="140"/>
      <c r="BJ159" s="139"/>
      <c r="BK159" s="139"/>
      <c r="BL159" s="139"/>
      <c r="BM159" s="140"/>
      <c r="BO159" s="139"/>
      <c r="BP159" s="139"/>
      <c r="BQ159" s="139"/>
      <c r="BR159" s="140"/>
    </row>
    <row r="160" spans="1:70">
      <c r="A160" s="1"/>
      <c r="B160" s="438"/>
      <c r="D160" s="6" t="s">
        <v>41</v>
      </c>
      <c r="E160" s="186">
        <f t="shared" ref="E160:L160" si="82">SUM(E180,E200,E220,E240,E260)</f>
        <v>266.50460079576345</v>
      </c>
      <c r="F160" s="186">
        <f t="shared" si="82"/>
        <v>270.27530063317118</v>
      </c>
      <c r="G160" s="186">
        <f t="shared" si="82"/>
        <v>275.42139687143072</v>
      </c>
      <c r="H160" s="186">
        <f t="shared" si="82"/>
        <v>274.24094948179595</v>
      </c>
      <c r="I160" s="186">
        <f t="shared" si="82"/>
        <v>274.78735266911332</v>
      </c>
      <c r="J160" s="186">
        <f t="shared" si="82"/>
        <v>272.61884766006978</v>
      </c>
      <c r="K160" s="186">
        <f t="shared" si="82"/>
        <v>275.07756433755259</v>
      </c>
      <c r="L160" s="186">
        <f t="shared" si="82"/>
        <v>263.12187246821111</v>
      </c>
      <c r="N160" s="57">
        <f t="shared" si="54"/>
        <v>254.34400014950754</v>
      </c>
      <c r="O160" s="57">
        <f t="shared" ref="O160:U160" si="83">SUM(O180,O200,O220,O240,O260)</f>
        <v>256.96417470524892</v>
      </c>
      <c r="P160" s="57">
        <f t="shared" si="83"/>
        <v>255.73594018044392</v>
      </c>
      <c r="Q160" s="57">
        <f t="shared" si="83"/>
        <v>251.32774822263403</v>
      </c>
      <c r="R160" s="57">
        <f t="shared" si="83"/>
        <v>249.31740104274039</v>
      </c>
      <c r="S160" s="57">
        <f t="shared" si="83"/>
        <v>244.9272801409771</v>
      </c>
      <c r="T160" s="57">
        <f t="shared" si="83"/>
        <v>244.87092855120042</v>
      </c>
      <c r="U160" s="57">
        <f t="shared" si="83"/>
        <v>232.09437785074036</v>
      </c>
      <c r="W160" s="58">
        <f t="shared" ref="W160:AD160" si="84">SUM(W180,W200,W220,W240,W260)</f>
        <v>201.62294096001219</v>
      </c>
      <c r="X160" s="196">
        <f t="shared" si="84"/>
        <v>0</v>
      </c>
      <c r="Y160" s="196">
        <f t="shared" si="84"/>
        <v>0</v>
      </c>
      <c r="Z160" s="196">
        <f t="shared" si="84"/>
        <v>0</v>
      </c>
      <c r="AA160" s="196">
        <f t="shared" si="84"/>
        <v>0</v>
      </c>
      <c r="AB160" s="196">
        <f t="shared" si="84"/>
        <v>0</v>
      </c>
      <c r="AC160" s="196">
        <f t="shared" si="84"/>
        <v>0</v>
      </c>
      <c r="AD160" s="196">
        <f t="shared" si="84"/>
        <v>0</v>
      </c>
      <c r="AF160" s="57">
        <f t="shared" si="57"/>
        <v>254.34400014950754</v>
      </c>
      <c r="AG160" s="58">
        <f t="shared" si="58"/>
        <v>201.62294096001219</v>
      </c>
      <c r="AH160" s="65">
        <f t="shared" si="59"/>
        <v>-52.72105918949535</v>
      </c>
      <c r="AI160" s="66">
        <f t="shared" si="60"/>
        <v>-0.2072824959838056</v>
      </c>
      <c r="AK160" s="139"/>
      <c r="AL160" s="139"/>
      <c r="AM160" s="139"/>
      <c r="AN160" s="140"/>
      <c r="AP160" s="139"/>
      <c r="AQ160" s="139"/>
      <c r="AR160" s="139"/>
      <c r="AS160" s="140"/>
      <c r="AU160" s="139"/>
      <c r="AV160" s="139"/>
      <c r="AW160" s="139"/>
      <c r="AX160" s="140"/>
      <c r="AZ160" s="139"/>
      <c r="BA160" s="139"/>
      <c r="BB160" s="139"/>
      <c r="BC160" s="140"/>
      <c r="BE160" s="139"/>
      <c r="BF160" s="139"/>
      <c r="BG160" s="139"/>
      <c r="BH160" s="140"/>
      <c r="BJ160" s="139"/>
      <c r="BK160" s="139"/>
      <c r="BL160" s="139"/>
      <c r="BM160" s="140"/>
      <c r="BO160" s="139"/>
      <c r="BP160" s="139"/>
      <c r="BQ160" s="139"/>
      <c r="BR160" s="140"/>
    </row>
    <row r="161" spans="1:70">
      <c r="A161" s="1"/>
      <c r="B161" s="438"/>
      <c r="D161" s="6" t="s">
        <v>42</v>
      </c>
      <c r="E161" s="186">
        <f t="shared" ref="E161:L161" si="85">SUM(E181,E201,E221,E241,E261)</f>
        <v>161.9282620325192</v>
      </c>
      <c r="F161" s="186">
        <f t="shared" si="85"/>
        <v>166.90980737624889</v>
      </c>
      <c r="G161" s="186">
        <f t="shared" si="85"/>
        <v>172.69352771622948</v>
      </c>
      <c r="H161" s="186">
        <f t="shared" si="85"/>
        <v>164.12202521463928</v>
      </c>
      <c r="I161" s="186">
        <f t="shared" si="85"/>
        <v>159.10960526857934</v>
      </c>
      <c r="J161" s="186">
        <f t="shared" si="85"/>
        <v>158.41099163429777</v>
      </c>
      <c r="K161" s="186">
        <f t="shared" si="85"/>
        <v>161.783531058986</v>
      </c>
      <c r="L161" s="186">
        <f t="shared" si="85"/>
        <v>159.45888180621401</v>
      </c>
      <c r="N161" s="57">
        <f t="shared" si="54"/>
        <v>167.97218168806586</v>
      </c>
      <c r="O161" s="57">
        <f t="shared" ref="O161:U161" si="86">SUM(O181,O201,O221,O241,O261)</f>
        <v>169.17045309000449</v>
      </c>
      <c r="P161" s="57">
        <f t="shared" si="86"/>
        <v>172.84357967099066</v>
      </c>
      <c r="Q161" s="57">
        <f t="shared" si="86"/>
        <v>162.94581120357554</v>
      </c>
      <c r="R161" s="57">
        <f t="shared" si="86"/>
        <v>155.49580678483034</v>
      </c>
      <c r="S161" s="57">
        <f t="shared" si="86"/>
        <v>152.35947659161982</v>
      </c>
      <c r="T161" s="57">
        <f t="shared" si="86"/>
        <v>148.28174461826549</v>
      </c>
      <c r="U161" s="57">
        <f t="shared" si="86"/>
        <v>143.47726857452881</v>
      </c>
      <c r="W161" s="58">
        <f t="shared" ref="W161:AD161" si="87">SUM(W181,W201,W221,W241,W261)</f>
        <v>160.82963563070362</v>
      </c>
      <c r="X161" s="196">
        <f t="shared" si="87"/>
        <v>0</v>
      </c>
      <c r="Y161" s="196">
        <f t="shared" si="87"/>
        <v>0</v>
      </c>
      <c r="Z161" s="196">
        <f t="shared" si="87"/>
        <v>0</v>
      </c>
      <c r="AA161" s="196">
        <f t="shared" si="87"/>
        <v>0</v>
      </c>
      <c r="AB161" s="196">
        <f t="shared" si="87"/>
        <v>0</v>
      </c>
      <c r="AC161" s="196">
        <f t="shared" si="87"/>
        <v>0</v>
      </c>
      <c r="AD161" s="196">
        <f t="shared" si="87"/>
        <v>0</v>
      </c>
      <c r="AF161" s="57">
        <f t="shared" si="57"/>
        <v>167.97218168806586</v>
      </c>
      <c r="AG161" s="58">
        <f t="shared" si="58"/>
        <v>160.82963563070362</v>
      </c>
      <c r="AH161" s="65">
        <f t="shared" si="59"/>
        <v>-7.1425460573622388</v>
      </c>
      <c r="AI161" s="66">
        <f t="shared" si="60"/>
        <v>-4.2522196149278838E-2</v>
      </c>
      <c r="AJ161" s="13"/>
      <c r="AK161" s="139"/>
      <c r="AL161" s="139"/>
      <c r="AM161" s="139"/>
      <c r="AN161" s="140"/>
      <c r="AP161" s="139"/>
      <c r="AQ161" s="139"/>
      <c r="AR161" s="139"/>
      <c r="AS161" s="140"/>
      <c r="AU161" s="139"/>
      <c r="AV161" s="139"/>
      <c r="AW161" s="139"/>
      <c r="AX161" s="140"/>
      <c r="AZ161" s="139"/>
      <c r="BA161" s="139"/>
      <c r="BB161" s="139"/>
      <c r="BC161" s="140"/>
      <c r="BE161" s="139"/>
      <c r="BF161" s="139"/>
      <c r="BG161" s="139"/>
      <c r="BH161" s="140"/>
      <c r="BJ161" s="139"/>
      <c r="BK161" s="139"/>
      <c r="BL161" s="139"/>
      <c r="BM161" s="140"/>
      <c r="BO161" s="139"/>
      <c r="BP161" s="139"/>
      <c r="BQ161" s="139"/>
      <c r="BR161" s="140"/>
    </row>
    <row r="162" spans="1:70">
      <c r="A162" s="1"/>
      <c r="B162" s="438"/>
      <c r="D162" s="6" t="s">
        <v>43</v>
      </c>
      <c r="E162" s="186">
        <f t="shared" ref="E162:L162" si="88">SUM(E182,E202,E222,E242,E262)</f>
        <v>211.78398659305344</v>
      </c>
      <c r="F162" s="186">
        <f t="shared" si="88"/>
        <v>228.91596061150102</v>
      </c>
      <c r="G162" s="186">
        <f t="shared" si="88"/>
        <v>205.852690595452</v>
      </c>
      <c r="H162" s="186">
        <f t="shared" si="88"/>
        <v>186.35914358207742</v>
      </c>
      <c r="I162" s="186">
        <f t="shared" si="88"/>
        <v>185.08923942731576</v>
      </c>
      <c r="J162" s="186">
        <f t="shared" si="88"/>
        <v>197.95413860962964</v>
      </c>
      <c r="K162" s="186">
        <f t="shared" si="88"/>
        <v>194.99206619940045</v>
      </c>
      <c r="L162" s="186">
        <f t="shared" si="88"/>
        <v>175.53379639398958</v>
      </c>
      <c r="N162" s="57">
        <f t="shared" si="54"/>
        <v>191.05009075842935</v>
      </c>
      <c r="O162" s="57">
        <f t="shared" ref="O162:U162" si="89">SUM(O182,O202,O222,O242,O262)</f>
        <v>197.57101357483722</v>
      </c>
      <c r="P162" s="57">
        <f t="shared" si="89"/>
        <v>180.19410877123408</v>
      </c>
      <c r="Q162" s="57">
        <f t="shared" si="89"/>
        <v>164.01806144368163</v>
      </c>
      <c r="R162" s="57">
        <f t="shared" si="89"/>
        <v>160.62250278112768</v>
      </c>
      <c r="S162" s="57">
        <f t="shared" si="89"/>
        <v>168.67673876177687</v>
      </c>
      <c r="T162" s="57">
        <f t="shared" si="89"/>
        <v>159.20682147397338</v>
      </c>
      <c r="U162" s="57">
        <f t="shared" si="89"/>
        <v>141.53776433084909</v>
      </c>
      <c r="W162" s="58">
        <f t="shared" ref="W162:AD162" si="90">SUM(W182,W202,W222,W242,W262)</f>
        <v>199.14077709052535</v>
      </c>
      <c r="X162" s="196">
        <f t="shared" si="90"/>
        <v>0</v>
      </c>
      <c r="Y162" s="196">
        <f t="shared" si="90"/>
        <v>0</v>
      </c>
      <c r="Z162" s="196">
        <f t="shared" si="90"/>
        <v>0</v>
      </c>
      <c r="AA162" s="196">
        <f t="shared" si="90"/>
        <v>0</v>
      </c>
      <c r="AB162" s="196">
        <f t="shared" si="90"/>
        <v>0</v>
      </c>
      <c r="AC162" s="196">
        <f t="shared" si="90"/>
        <v>0</v>
      </c>
      <c r="AD162" s="196">
        <f t="shared" si="90"/>
        <v>0</v>
      </c>
      <c r="AF162" s="57">
        <f t="shared" si="57"/>
        <v>191.05009075842935</v>
      </c>
      <c r="AG162" s="58">
        <f t="shared" si="58"/>
        <v>199.14077709052535</v>
      </c>
      <c r="AH162" s="65">
        <f t="shared" si="59"/>
        <v>8.0906863320959985</v>
      </c>
      <c r="AI162" s="66">
        <f t="shared" si="60"/>
        <v>4.2348508184307306E-2</v>
      </c>
      <c r="AK162" s="139"/>
      <c r="AL162" s="139"/>
      <c r="AM162" s="139"/>
      <c r="AN162" s="140"/>
      <c r="AP162" s="139"/>
      <c r="AQ162" s="139"/>
      <c r="AR162" s="139"/>
      <c r="AS162" s="140"/>
      <c r="AU162" s="139"/>
      <c r="AV162" s="139"/>
      <c r="AW162" s="139"/>
      <c r="AX162" s="140"/>
      <c r="AZ162" s="139"/>
      <c r="BA162" s="139"/>
      <c r="BB162" s="139"/>
      <c r="BC162" s="140"/>
      <c r="BE162" s="139"/>
      <c r="BF162" s="139"/>
      <c r="BG162" s="139"/>
      <c r="BH162" s="140"/>
      <c r="BJ162" s="139"/>
      <c r="BK162" s="139"/>
      <c r="BL162" s="139"/>
      <c r="BM162" s="140"/>
      <c r="BO162" s="139"/>
      <c r="BP162" s="139"/>
      <c r="BQ162" s="139"/>
      <c r="BR162" s="140"/>
    </row>
    <row r="163" spans="1:70">
      <c r="A163" s="1"/>
      <c r="B163" s="438"/>
      <c r="D163" s="6" t="s">
        <v>44</v>
      </c>
      <c r="E163" s="186">
        <f t="shared" ref="E163:L163" si="91">SUM(E183,E203,E223,E243,E263)</f>
        <v>114.03066205305861</v>
      </c>
      <c r="F163" s="186">
        <f t="shared" si="91"/>
        <v>116.57567820363425</v>
      </c>
      <c r="G163" s="186">
        <f t="shared" si="91"/>
        <v>120.9950257134971</v>
      </c>
      <c r="H163" s="186">
        <f t="shared" si="91"/>
        <v>121.5589867820851</v>
      </c>
      <c r="I163" s="186">
        <f t="shared" si="91"/>
        <v>126.96440076455102</v>
      </c>
      <c r="J163" s="186">
        <f t="shared" si="91"/>
        <v>127.52034269214967</v>
      </c>
      <c r="K163" s="186">
        <f t="shared" si="91"/>
        <v>133.44261363925992</v>
      </c>
      <c r="L163" s="186">
        <f t="shared" si="91"/>
        <v>130.74794399028033</v>
      </c>
      <c r="N163" s="57">
        <f t="shared" si="54"/>
        <v>111.34219008535334</v>
      </c>
      <c r="O163" s="57">
        <f t="shared" ref="O163:U163" si="92">SUM(O183,O203,O223,O243,O263)</f>
        <v>112.9314895993831</v>
      </c>
      <c r="P163" s="57">
        <f t="shared" si="92"/>
        <v>114.88604606677889</v>
      </c>
      <c r="Q163" s="57">
        <f t="shared" si="92"/>
        <v>114.9396399185667</v>
      </c>
      <c r="R163" s="57">
        <f t="shared" si="92"/>
        <v>117.74315106193708</v>
      </c>
      <c r="S163" s="57">
        <f t="shared" si="92"/>
        <v>117.11497703092454</v>
      </c>
      <c r="T163" s="57">
        <f t="shared" si="92"/>
        <v>121.34049385006281</v>
      </c>
      <c r="U163" s="57">
        <f t="shared" si="92"/>
        <v>117.7051525378954</v>
      </c>
      <c r="W163" s="58">
        <f t="shared" ref="W163:AD163" si="93">SUM(W183,W203,W223,W243,W263)</f>
        <v>94.708555312968372</v>
      </c>
      <c r="X163" s="196">
        <f t="shared" si="93"/>
        <v>0</v>
      </c>
      <c r="Y163" s="196">
        <f t="shared" si="93"/>
        <v>0</v>
      </c>
      <c r="Z163" s="196">
        <f t="shared" si="93"/>
        <v>0</v>
      </c>
      <c r="AA163" s="196">
        <f t="shared" si="93"/>
        <v>0</v>
      </c>
      <c r="AB163" s="196">
        <f t="shared" si="93"/>
        <v>0</v>
      </c>
      <c r="AC163" s="196">
        <f t="shared" si="93"/>
        <v>0</v>
      </c>
      <c r="AD163" s="196">
        <f t="shared" si="93"/>
        <v>0</v>
      </c>
      <c r="AF163" s="57">
        <f t="shared" si="57"/>
        <v>111.34219008535334</v>
      </c>
      <c r="AG163" s="58">
        <f t="shared" si="58"/>
        <v>94.708555312968372</v>
      </c>
      <c r="AH163" s="65">
        <f t="shared" si="59"/>
        <v>-16.633634772384966</v>
      </c>
      <c r="AI163" s="66">
        <f t="shared" si="60"/>
        <v>-0.14939202075721572</v>
      </c>
      <c r="AJ163" s="13"/>
      <c r="AK163" s="139"/>
      <c r="AL163" s="139"/>
      <c r="AM163" s="139"/>
      <c r="AN163" s="140"/>
      <c r="AP163" s="139"/>
      <c r="AQ163" s="139"/>
      <c r="AR163" s="139"/>
      <c r="AS163" s="140"/>
      <c r="AU163" s="139"/>
      <c r="AV163" s="139"/>
      <c r="AW163" s="139"/>
      <c r="AX163" s="140"/>
      <c r="AZ163" s="139"/>
      <c r="BA163" s="139"/>
      <c r="BB163" s="139"/>
      <c r="BC163" s="140"/>
      <c r="BE163" s="139"/>
      <c r="BF163" s="139"/>
      <c r="BG163" s="139"/>
      <c r="BH163" s="140"/>
      <c r="BJ163" s="139"/>
      <c r="BK163" s="139"/>
      <c r="BL163" s="139"/>
      <c r="BM163" s="140"/>
      <c r="BO163" s="139"/>
      <c r="BP163" s="139"/>
      <c r="BQ163" s="139"/>
      <c r="BR163" s="140"/>
    </row>
    <row r="164" spans="1:70">
      <c r="A164" s="1"/>
      <c r="B164" s="438"/>
      <c r="D164" s="6" t="s">
        <v>45</v>
      </c>
      <c r="E164" s="186">
        <f t="shared" ref="E164:L164" si="94">SUM(E184,E204,E224,E244,E264)</f>
        <v>241.38261485019865</v>
      </c>
      <c r="F164" s="186">
        <f t="shared" si="94"/>
        <v>253.31810216893115</v>
      </c>
      <c r="G164" s="186">
        <f t="shared" si="94"/>
        <v>248.47632940958604</v>
      </c>
      <c r="H164" s="186">
        <f t="shared" si="94"/>
        <v>248.42459856019931</v>
      </c>
      <c r="I164" s="186">
        <f t="shared" si="94"/>
        <v>235.34283710164701</v>
      </c>
      <c r="J164" s="186">
        <f t="shared" si="94"/>
        <v>242.72180710456399</v>
      </c>
      <c r="K164" s="186">
        <f t="shared" si="94"/>
        <v>259.60873405178535</v>
      </c>
      <c r="L164" s="186">
        <f t="shared" si="94"/>
        <v>254.76058606792321</v>
      </c>
      <c r="N164" s="57">
        <f t="shared" si="54"/>
        <v>249.85373437378033</v>
      </c>
      <c r="O164" s="57">
        <f t="shared" ref="O164:U164" si="95">SUM(O184,O204,O224,O244,O264)</f>
        <v>256.36977799097582</v>
      </c>
      <c r="P164" s="57">
        <f t="shared" si="95"/>
        <v>247.22440007976871</v>
      </c>
      <c r="Q164" s="57">
        <f t="shared" si="95"/>
        <v>246.80487516638033</v>
      </c>
      <c r="R164" s="57">
        <f t="shared" si="95"/>
        <v>230.37302392459841</v>
      </c>
      <c r="S164" s="57">
        <f t="shared" si="95"/>
        <v>233.71365182687649</v>
      </c>
      <c r="T164" s="57">
        <f t="shared" si="95"/>
        <v>245.69694713225852</v>
      </c>
      <c r="U164" s="57">
        <f t="shared" si="95"/>
        <v>238.73728239264904</v>
      </c>
      <c r="W164" s="58">
        <f t="shared" ref="W164:AD164" si="96">SUM(W184,W204,W224,W244,W264)</f>
        <v>198.75575913375332</v>
      </c>
      <c r="X164" s="196">
        <f t="shared" si="96"/>
        <v>0</v>
      </c>
      <c r="Y164" s="196">
        <f t="shared" si="96"/>
        <v>0</v>
      </c>
      <c r="Z164" s="196">
        <f t="shared" si="96"/>
        <v>0</v>
      </c>
      <c r="AA164" s="196">
        <f t="shared" si="96"/>
        <v>0</v>
      </c>
      <c r="AB164" s="196">
        <f t="shared" si="96"/>
        <v>0</v>
      </c>
      <c r="AC164" s="196">
        <f t="shared" si="96"/>
        <v>0</v>
      </c>
      <c r="AD164" s="196">
        <f t="shared" si="96"/>
        <v>0</v>
      </c>
      <c r="AF164" s="57">
        <f t="shared" si="57"/>
        <v>249.85373437378033</v>
      </c>
      <c r="AG164" s="58">
        <f t="shared" si="58"/>
        <v>198.75575913375332</v>
      </c>
      <c r="AH164" s="65">
        <f t="shared" si="59"/>
        <v>-51.097975240027012</v>
      </c>
      <c r="AI164" s="66">
        <f t="shared" si="60"/>
        <v>-0.20451155300158377</v>
      </c>
      <c r="AK164" s="139"/>
      <c r="AL164" s="139"/>
      <c r="AM164" s="139"/>
      <c r="AN164" s="140"/>
      <c r="AP164" s="139"/>
      <c r="AQ164" s="139"/>
      <c r="AR164" s="139"/>
      <c r="AS164" s="140"/>
      <c r="AU164" s="139"/>
      <c r="AV164" s="139"/>
      <c r="AW164" s="139"/>
      <c r="AX164" s="140"/>
      <c r="AZ164" s="139"/>
      <c r="BA164" s="139"/>
      <c r="BB164" s="139"/>
      <c r="BC164" s="140"/>
      <c r="BE164" s="139"/>
      <c r="BF164" s="139"/>
      <c r="BG164" s="139"/>
      <c r="BH164" s="140"/>
      <c r="BJ164" s="139"/>
      <c r="BK164" s="139"/>
      <c r="BL164" s="139"/>
      <c r="BM164" s="140"/>
      <c r="BO164" s="139"/>
      <c r="BP164" s="139"/>
      <c r="BQ164" s="139"/>
      <c r="BR164" s="140"/>
    </row>
    <row r="165" spans="1:70">
      <c r="A165" s="1"/>
      <c r="B165" s="438"/>
      <c r="D165" s="4" t="s">
        <v>77</v>
      </c>
      <c r="E165" s="187">
        <f>SUM(E151:E164)</f>
        <v>2676.8529940239337</v>
      </c>
      <c r="F165" s="187">
        <f t="shared" ref="F165" si="97">SUM(F151:F164)</f>
        <v>2726.3190270742493</v>
      </c>
      <c r="G165" s="187">
        <f t="shared" ref="G165" si="98">SUM(G151:G164)</f>
        <v>2655.1560718695405</v>
      </c>
      <c r="H165" s="187">
        <f t="shared" ref="H165" si="99">SUM(H151:H164)</f>
        <v>2635.3499435595327</v>
      </c>
      <c r="I165" s="187">
        <f t="shared" ref="I165" si="100">SUM(I151:I164)</f>
        <v>2635.2626664359741</v>
      </c>
      <c r="J165" s="187">
        <f t="shared" ref="J165" si="101">SUM(J151:J164)</f>
        <v>2643.2277379269749</v>
      </c>
      <c r="K165" s="187">
        <f t="shared" ref="K165" si="102">SUM(K151:K164)</f>
        <v>2663.9377936140077</v>
      </c>
      <c r="L165" s="187">
        <f t="shared" ref="L165" si="103">SUM(L151:L164)</f>
        <v>2625.8872101275629</v>
      </c>
      <c r="M165" s="1"/>
      <c r="N165" s="178">
        <f>SUM(N151:N164)</f>
        <v>2628.9992805975962</v>
      </c>
      <c r="O165" s="178">
        <f t="shared" ref="O165" si="104">SUM(O151:O164)</f>
        <v>2641.0434627521472</v>
      </c>
      <c r="P165" s="178">
        <f t="shared" ref="P165" si="105">SUM(P151:P164)</f>
        <v>2547.8409283045135</v>
      </c>
      <c r="Q165" s="178">
        <f t="shared" ref="Q165" si="106">SUM(Q151:Q164)</f>
        <v>2523.4535471772988</v>
      </c>
      <c r="R165" s="178">
        <f t="shared" ref="R165" si="107">SUM(R151:R164)</f>
        <v>2493.4071014362762</v>
      </c>
      <c r="S165" s="178">
        <f t="shared" ref="S165" si="108">SUM(S151:S164)</f>
        <v>2483.9441392850454</v>
      </c>
      <c r="T165" s="178">
        <f t="shared" ref="T165" si="109">SUM(T151:T164)</f>
        <v>2478.5230876859441</v>
      </c>
      <c r="U165" s="178">
        <f t="shared" ref="U165" si="110">SUM(U151:U164)</f>
        <v>2424.2141561827866</v>
      </c>
      <c r="V165" s="1"/>
      <c r="W165" s="183">
        <f>SUM(W151:W164)</f>
        <v>2395.1280270163884</v>
      </c>
      <c r="X165" s="197">
        <f t="shared" ref="X165" si="111">SUM(X151:X164)</f>
        <v>0</v>
      </c>
      <c r="Y165" s="197">
        <f t="shared" ref="Y165" si="112">SUM(Y151:Y164)</f>
        <v>0</v>
      </c>
      <c r="Z165" s="197">
        <f t="shared" ref="Z165" si="113">SUM(Z151:Z164)</f>
        <v>0</v>
      </c>
      <c r="AA165" s="197">
        <f t="shared" ref="AA165" si="114">SUM(AA151:AA164)</f>
        <v>0</v>
      </c>
      <c r="AB165" s="197">
        <f t="shared" ref="AB165" si="115">SUM(AB151:AB164)</f>
        <v>0</v>
      </c>
      <c r="AC165" s="197">
        <f t="shared" ref="AC165" si="116">SUM(AC151:AC164)</f>
        <v>0</v>
      </c>
      <c r="AD165" s="197">
        <f t="shared" ref="AD165" si="117">SUM(AD151:AD164)</f>
        <v>0</v>
      </c>
      <c r="AE165" s="1"/>
      <c r="AF165" s="178">
        <f t="shared" si="57"/>
        <v>2628.9992805975962</v>
      </c>
      <c r="AG165" s="183">
        <f t="shared" si="58"/>
        <v>2395.1280270163884</v>
      </c>
      <c r="AH165" s="67">
        <f t="shared" si="59"/>
        <v>-233.87125358120784</v>
      </c>
      <c r="AI165" s="68">
        <f t="shared" si="60"/>
        <v>-8.8958279793841064E-2</v>
      </c>
      <c r="AK165" s="139"/>
      <c r="AL165" s="139"/>
      <c r="AM165" s="139"/>
      <c r="AN165" s="140"/>
      <c r="AP165" s="139"/>
      <c r="AQ165" s="139"/>
      <c r="AR165" s="139"/>
      <c r="AS165" s="140"/>
      <c r="AU165" s="139"/>
      <c r="AV165" s="139"/>
      <c r="AW165" s="139"/>
      <c r="AX165" s="140"/>
      <c r="AZ165" s="139"/>
      <c r="BA165" s="139"/>
      <c r="BB165" s="139"/>
      <c r="BC165" s="140"/>
      <c r="BE165" s="139"/>
      <c r="BF165" s="139"/>
      <c r="BG165" s="139"/>
      <c r="BH165" s="140"/>
      <c r="BJ165" s="139"/>
      <c r="BK165" s="139"/>
      <c r="BL165" s="139"/>
      <c r="BM165" s="140"/>
      <c r="BO165" s="139"/>
      <c r="BP165" s="139"/>
      <c r="BQ165" s="139"/>
      <c r="BR165" s="140"/>
    </row>
    <row r="166" spans="1:70">
      <c r="A166" s="1"/>
      <c r="B166" s="438"/>
      <c r="D166" s="4" t="s">
        <v>181</v>
      </c>
      <c r="E166" s="187">
        <f>E165-SUM(E154:E157)</f>
        <v>1950.7958023475505</v>
      </c>
      <c r="F166" s="187">
        <f t="shared" ref="F166" si="118">F165-SUM(F154:F157)</f>
        <v>2001.5469961220683</v>
      </c>
      <c r="G166" s="187">
        <f t="shared" ref="G166" si="119">G165-SUM(G154:G157)</f>
        <v>1965.9559278277411</v>
      </c>
      <c r="H166" s="187">
        <f t="shared" ref="H166" si="120">H165-SUM(H154:H157)</f>
        <v>1917.6645509169689</v>
      </c>
      <c r="I166" s="187">
        <f t="shared" ref="I166" si="121">I165-SUM(I154:I157)</f>
        <v>1913.0442381385667</v>
      </c>
      <c r="J166" s="187">
        <f t="shared" ref="J166" si="122">J165-SUM(J154:J157)</f>
        <v>1909.9427220957421</v>
      </c>
      <c r="K166" s="187">
        <f t="shared" ref="K166" si="123">K165-SUM(K154:K157)</f>
        <v>1909.4682841354015</v>
      </c>
      <c r="L166" s="187">
        <f t="shared" ref="L166" si="124">L165-SUM(L154:L157)</f>
        <v>1868.1878669791131</v>
      </c>
      <c r="M166" s="1"/>
      <c r="N166" s="178">
        <f>N165-SUM(N154:N157)</f>
        <v>1902.9420889212131</v>
      </c>
      <c r="O166" s="178">
        <f t="shared" ref="O166" si="125">O165-SUM(O154:O157)</f>
        <v>1916.2714317999662</v>
      </c>
      <c r="P166" s="178">
        <f t="shared" ref="P166" si="126">P165-SUM(P154:P157)</f>
        <v>1858.6407842627141</v>
      </c>
      <c r="Q166" s="178">
        <f t="shared" ref="Q166" si="127">Q165-SUM(Q154:Q157)</f>
        <v>1805.768154534735</v>
      </c>
      <c r="R166" s="178">
        <f t="shared" ref="R166" si="128">R165-SUM(R154:R157)</f>
        <v>1771.1886731388688</v>
      </c>
      <c r="S166" s="178">
        <f t="shared" ref="S166" si="129">S165-SUM(S154:S157)</f>
        <v>1750.6591234538125</v>
      </c>
      <c r="T166" s="178">
        <f t="shared" ref="T166" si="130">T165-SUM(T154:T157)</f>
        <v>1724.053578207338</v>
      </c>
      <c r="U166" s="178">
        <f t="shared" ref="U166" si="131">U165-SUM(U154:U157)</f>
        <v>1666.5148130343368</v>
      </c>
      <c r="V166" s="1"/>
      <c r="W166" s="183">
        <f>W165-SUM(W154:W157)</f>
        <v>1631.9221270163882</v>
      </c>
      <c r="X166" s="197">
        <f t="shared" ref="X166" si="132">X165-SUM(X154:X157)</f>
        <v>0</v>
      </c>
      <c r="Y166" s="197">
        <f t="shared" ref="Y166" si="133">Y165-SUM(Y154:Y157)</f>
        <v>0</v>
      </c>
      <c r="Z166" s="197">
        <f t="shared" ref="Z166" si="134">Z165-SUM(Z154:Z157)</f>
        <v>0</v>
      </c>
      <c r="AA166" s="197">
        <f t="shared" ref="AA166" si="135">AA165-SUM(AA154:AA157)</f>
        <v>0</v>
      </c>
      <c r="AB166" s="197">
        <f t="shared" ref="AB166" si="136">AB165-SUM(AB154:AB157)</f>
        <v>0</v>
      </c>
      <c r="AC166" s="197">
        <f t="shared" ref="AC166" si="137">AC165-SUM(AC154:AC157)</f>
        <v>0</v>
      </c>
      <c r="AD166" s="197">
        <f t="shared" ref="AD166" si="138">AD165-SUM(AD154:AD157)</f>
        <v>0</v>
      </c>
      <c r="AE166" s="1"/>
      <c r="AF166" s="178">
        <f t="shared" si="57"/>
        <v>1902.9420889212131</v>
      </c>
      <c r="AG166" s="183">
        <f t="shared" si="58"/>
        <v>1631.9221270163882</v>
      </c>
      <c r="AH166" s="67">
        <f t="shared" si="59"/>
        <v>-271.01996190482487</v>
      </c>
      <c r="AI166" s="68">
        <f t="shared" si="60"/>
        <v>-0.14242155002124493</v>
      </c>
      <c r="AK166" s="139"/>
      <c r="AL166" s="139"/>
      <c r="AM166" s="139"/>
      <c r="AN166" s="140"/>
      <c r="AP166" s="139"/>
      <c r="AQ166" s="139"/>
      <c r="AR166" s="139"/>
      <c r="AS166" s="140"/>
      <c r="AU166" s="139"/>
      <c r="AV166" s="139"/>
      <c r="AW166" s="139"/>
      <c r="AX166" s="140"/>
      <c r="AZ166" s="139"/>
      <c r="BA166" s="139"/>
      <c r="BB166" s="139"/>
      <c r="BC166" s="140"/>
      <c r="BE166" s="139"/>
      <c r="BF166" s="139"/>
      <c r="BG166" s="139"/>
      <c r="BH166" s="140"/>
      <c r="BJ166" s="139"/>
      <c r="BK166" s="139"/>
      <c r="BL166" s="139"/>
      <c r="BM166" s="140"/>
      <c r="BO166" s="139"/>
      <c r="BP166" s="139"/>
      <c r="BQ166" s="139"/>
      <c r="BR166" s="140"/>
    </row>
    <row r="167" spans="1:70">
      <c r="A167" s="1"/>
      <c r="B167" s="438"/>
    </row>
    <row r="168" spans="1:70">
      <c r="A168" s="1"/>
      <c r="B168" s="438"/>
      <c r="D168" s="1" t="s">
        <v>247</v>
      </c>
      <c r="E168" s="1"/>
      <c r="N168" s="1"/>
      <c r="W168" s="1"/>
      <c r="AF168" s="1" t="s">
        <v>251</v>
      </c>
      <c r="AK168" s="1" t="s">
        <v>251</v>
      </c>
      <c r="AP168" s="1" t="s">
        <v>251</v>
      </c>
      <c r="AU168" s="1" t="s">
        <v>251</v>
      </c>
      <c r="AZ168" s="1" t="s">
        <v>251</v>
      </c>
      <c r="BE168" s="1" t="s">
        <v>251</v>
      </c>
      <c r="BJ168" s="1" t="s">
        <v>251</v>
      </c>
      <c r="BO168" s="1" t="s">
        <v>251</v>
      </c>
    </row>
    <row r="169" spans="1:70">
      <c r="A169" s="1"/>
      <c r="B169" s="438"/>
      <c r="E169" s="388" t="s">
        <v>430</v>
      </c>
      <c r="F169" s="389"/>
      <c r="G169" s="389"/>
      <c r="H169" s="389"/>
      <c r="I169" s="389"/>
      <c r="J169" s="389"/>
      <c r="K169" s="389"/>
      <c r="L169" s="390"/>
      <c r="N169" s="388" t="s">
        <v>297</v>
      </c>
      <c r="O169" s="389"/>
      <c r="P169" s="389"/>
      <c r="Q169" s="389"/>
      <c r="R169" s="389"/>
      <c r="S169" s="389"/>
      <c r="T169" s="389"/>
      <c r="U169" s="390"/>
      <c r="W169" s="388" t="s">
        <v>298</v>
      </c>
      <c r="X169" s="389"/>
      <c r="Y169" s="389"/>
      <c r="Z169" s="389"/>
      <c r="AA169" s="389"/>
      <c r="AB169" s="389"/>
      <c r="AC169" s="389"/>
      <c r="AD169" s="390"/>
      <c r="AF169" s="221" t="s">
        <v>69</v>
      </c>
      <c r="AG169" s="221" t="s">
        <v>194</v>
      </c>
      <c r="AH169" s="397" t="s">
        <v>219</v>
      </c>
      <c r="AI169" s="397"/>
      <c r="AK169" s="7" t="s">
        <v>69</v>
      </c>
      <c r="AL169" s="6" t="s">
        <v>194</v>
      </c>
      <c r="AM169" s="392" t="s">
        <v>219</v>
      </c>
      <c r="AN169" s="392"/>
      <c r="AP169" s="7" t="s">
        <v>69</v>
      </c>
      <c r="AQ169" s="6" t="s">
        <v>194</v>
      </c>
      <c r="AR169" s="392" t="s">
        <v>219</v>
      </c>
      <c r="AS169" s="392"/>
      <c r="AU169" s="7" t="s">
        <v>69</v>
      </c>
      <c r="AV169" s="6" t="s">
        <v>194</v>
      </c>
      <c r="AW169" s="392" t="s">
        <v>219</v>
      </c>
      <c r="AX169" s="392"/>
      <c r="AZ169" s="7" t="s">
        <v>69</v>
      </c>
      <c r="BA169" s="6" t="s">
        <v>194</v>
      </c>
      <c r="BB169" s="392" t="s">
        <v>219</v>
      </c>
      <c r="BC169" s="392"/>
      <c r="BE169" s="7" t="s">
        <v>69</v>
      </c>
      <c r="BF169" s="6" t="s">
        <v>194</v>
      </c>
      <c r="BG169" s="392" t="s">
        <v>219</v>
      </c>
      <c r="BH169" s="392"/>
      <c r="BJ169" s="7" t="s">
        <v>69</v>
      </c>
      <c r="BK169" s="6" t="s">
        <v>194</v>
      </c>
      <c r="BL169" s="392" t="s">
        <v>219</v>
      </c>
      <c r="BM169" s="392"/>
      <c r="BO169" s="7" t="s">
        <v>69</v>
      </c>
      <c r="BP169" s="6" t="s">
        <v>194</v>
      </c>
      <c r="BQ169" s="392" t="s">
        <v>219</v>
      </c>
      <c r="BR169" s="392"/>
    </row>
    <row r="170" spans="1:70">
      <c r="A170" s="1"/>
      <c r="B170" s="438"/>
      <c r="E170" s="221">
        <v>2016</v>
      </c>
      <c r="F170" s="221">
        <v>2017</v>
      </c>
      <c r="G170" s="221">
        <v>2018</v>
      </c>
      <c r="H170" s="221">
        <v>2019</v>
      </c>
      <c r="I170" s="221">
        <v>2020</v>
      </c>
      <c r="J170" s="221">
        <v>2021</v>
      </c>
      <c r="K170" s="221">
        <v>2022</v>
      </c>
      <c r="L170" s="221">
        <v>2023</v>
      </c>
      <c r="N170" s="221">
        <v>2016</v>
      </c>
      <c r="O170" s="221">
        <v>2017</v>
      </c>
      <c r="P170" s="221">
        <v>2018</v>
      </c>
      <c r="Q170" s="221">
        <v>2019</v>
      </c>
      <c r="R170" s="221">
        <v>2020</v>
      </c>
      <c r="S170" s="221">
        <v>2021</v>
      </c>
      <c r="T170" s="221">
        <v>2022</v>
      </c>
      <c r="U170" s="221">
        <v>2023</v>
      </c>
      <c r="W170" s="221">
        <v>2016</v>
      </c>
      <c r="X170" s="221">
        <v>2017</v>
      </c>
      <c r="Y170" s="221">
        <v>2018</v>
      </c>
      <c r="Z170" s="221">
        <v>2019</v>
      </c>
      <c r="AA170" s="221">
        <v>2020</v>
      </c>
      <c r="AB170" s="221">
        <v>2021</v>
      </c>
      <c r="AC170" s="221">
        <v>2022</v>
      </c>
      <c r="AD170" s="221">
        <v>2023</v>
      </c>
      <c r="AF170" s="221" t="s">
        <v>252</v>
      </c>
      <c r="AG170" s="221" t="s">
        <v>252</v>
      </c>
      <c r="AH170" s="221" t="s">
        <v>252</v>
      </c>
      <c r="AI170" s="221" t="s">
        <v>221</v>
      </c>
      <c r="AK170" s="6" t="s">
        <v>252</v>
      </c>
      <c r="AL170" s="6" t="s">
        <v>252</v>
      </c>
      <c r="AM170" s="6" t="s">
        <v>252</v>
      </c>
      <c r="AN170" s="6" t="s">
        <v>221</v>
      </c>
      <c r="AP170" s="6" t="s">
        <v>252</v>
      </c>
      <c r="AQ170" s="6" t="s">
        <v>252</v>
      </c>
      <c r="AR170" s="6" t="s">
        <v>252</v>
      </c>
      <c r="AS170" s="6" t="s">
        <v>221</v>
      </c>
      <c r="AU170" s="6" t="s">
        <v>252</v>
      </c>
      <c r="AV170" s="6" t="s">
        <v>252</v>
      </c>
      <c r="AW170" s="6" t="s">
        <v>252</v>
      </c>
      <c r="AX170" s="6" t="s">
        <v>221</v>
      </c>
      <c r="AZ170" s="6" t="s">
        <v>252</v>
      </c>
      <c r="BA170" s="6" t="s">
        <v>252</v>
      </c>
      <c r="BB170" s="6" t="s">
        <v>252</v>
      </c>
      <c r="BC170" s="6" t="s">
        <v>221</v>
      </c>
      <c r="BE170" s="6" t="s">
        <v>252</v>
      </c>
      <c r="BF170" s="6" t="s">
        <v>252</v>
      </c>
      <c r="BG170" s="6" t="s">
        <v>252</v>
      </c>
      <c r="BH170" s="6" t="s">
        <v>221</v>
      </c>
      <c r="BJ170" s="6" t="s">
        <v>252</v>
      </c>
      <c r="BK170" s="6" t="s">
        <v>252</v>
      </c>
      <c r="BL170" s="6" t="s">
        <v>252</v>
      </c>
      <c r="BM170" s="6" t="s">
        <v>221</v>
      </c>
      <c r="BO170" s="6" t="s">
        <v>252</v>
      </c>
      <c r="BP170" s="6" t="s">
        <v>252</v>
      </c>
      <c r="BQ170" s="6" t="s">
        <v>252</v>
      </c>
      <c r="BR170" s="6" t="s">
        <v>221</v>
      </c>
    </row>
    <row r="171" spans="1:70">
      <c r="A171" s="1"/>
      <c r="B171" s="438"/>
      <c r="D171" s="6" t="s">
        <v>27</v>
      </c>
      <c r="E171" s="186">
        <f>SUM(E294,E314,E334)</f>
        <v>15.965904818147049</v>
      </c>
      <c r="F171" s="186">
        <f t="shared" ref="F171:L171" si="139">SUM(F294,F314,F334)</f>
        <v>20.366300159779676</v>
      </c>
      <c r="G171" s="186">
        <f t="shared" si="139"/>
        <v>13.92508030323949</v>
      </c>
      <c r="H171" s="186">
        <f t="shared" si="139"/>
        <v>18.285514473533389</v>
      </c>
      <c r="I171" s="186">
        <f t="shared" si="139"/>
        <v>17.59213064630832</v>
      </c>
      <c r="J171" s="186">
        <f t="shared" si="139"/>
        <v>19.552573184300616</v>
      </c>
      <c r="K171" s="186">
        <f t="shared" si="139"/>
        <v>26.507580368068204</v>
      </c>
      <c r="L171" s="186">
        <f t="shared" si="139"/>
        <v>23.712096145957723</v>
      </c>
      <c r="N171" s="57">
        <f>SUM(N294,N314,N334)</f>
        <v>15.738992684658362</v>
      </c>
      <c r="O171" s="57">
        <f t="shared" ref="O171:U171" si="140">SUM(O294,O314,O334)</f>
        <v>19.744854682434749</v>
      </c>
      <c r="P171" s="57">
        <f t="shared" si="140"/>
        <v>13.144876341209898</v>
      </c>
      <c r="Q171" s="57">
        <f t="shared" si="140"/>
        <v>17.062717779135141</v>
      </c>
      <c r="R171" s="57">
        <f t="shared" si="140"/>
        <v>16.071256627411007</v>
      </c>
      <c r="S171" s="57">
        <f t="shared" si="140"/>
        <v>17.462796053444936</v>
      </c>
      <c r="T171" s="57">
        <f t="shared" si="140"/>
        <v>23.601285536728369</v>
      </c>
      <c r="U171" s="57">
        <f t="shared" si="140"/>
        <v>20.581242353419931</v>
      </c>
      <c r="W171" s="58">
        <f>SUM(W294,W314,W334)</f>
        <v>10.62344088407937</v>
      </c>
      <c r="X171" s="196">
        <f t="shared" ref="X171:AD171" si="141">SUM(X294,X314,X334)</f>
        <v>0</v>
      </c>
      <c r="Y171" s="196">
        <f t="shared" si="141"/>
        <v>0</v>
      </c>
      <c r="Z171" s="196">
        <f t="shared" si="141"/>
        <v>0</v>
      </c>
      <c r="AA171" s="196">
        <f t="shared" si="141"/>
        <v>0</v>
      </c>
      <c r="AB171" s="196">
        <f t="shared" si="141"/>
        <v>0</v>
      </c>
      <c r="AC171" s="196">
        <f t="shared" si="141"/>
        <v>0</v>
      </c>
      <c r="AD171" s="196">
        <f t="shared" si="141"/>
        <v>0</v>
      </c>
      <c r="AF171" s="57">
        <f>N171</f>
        <v>15.738992684658362</v>
      </c>
      <c r="AG171" s="58">
        <f>W171</f>
        <v>10.62344088407937</v>
      </c>
      <c r="AH171" s="65">
        <f>AG171-AF171</f>
        <v>-5.1155518005789915</v>
      </c>
      <c r="AI171" s="66">
        <f>AH171/AF171</f>
        <v>-0.32502409163487278</v>
      </c>
      <c r="AK171" s="139"/>
      <c r="AL171" s="139"/>
      <c r="AM171" s="139"/>
      <c r="AN171" s="140"/>
      <c r="AP171" s="139"/>
      <c r="AQ171" s="139"/>
      <c r="AR171" s="139"/>
      <c r="AS171" s="140"/>
      <c r="AU171" s="139"/>
      <c r="AV171" s="139"/>
      <c r="AW171" s="139"/>
      <c r="AX171" s="140"/>
      <c r="AZ171" s="139"/>
      <c r="BA171" s="139"/>
      <c r="BB171" s="139"/>
      <c r="BC171" s="140"/>
      <c r="BE171" s="139"/>
      <c r="BF171" s="139"/>
      <c r="BG171" s="139"/>
      <c r="BH171" s="140"/>
      <c r="BJ171" s="139"/>
      <c r="BK171" s="139"/>
      <c r="BL171" s="139"/>
      <c r="BM171" s="140"/>
      <c r="BO171" s="139"/>
      <c r="BP171" s="139"/>
      <c r="BQ171" s="139"/>
      <c r="BR171" s="140"/>
    </row>
    <row r="172" spans="1:70">
      <c r="A172" s="1"/>
      <c r="B172" s="438"/>
      <c r="D172" s="6" t="s">
        <v>75</v>
      </c>
      <c r="E172" s="186">
        <f t="shared" ref="E172:L172" si="142">SUM(E295,E315,E335)</f>
        <v>21.966738297333965</v>
      </c>
      <c r="F172" s="186">
        <f t="shared" si="142"/>
        <v>19.245444405317876</v>
      </c>
      <c r="G172" s="186">
        <f t="shared" si="142"/>
        <v>16.183411377686308</v>
      </c>
      <c r="H172" s="186">
        <f t="shared" si="142"/>
        <v>15.432476085265392</v>
      </c>
      <c r="I172" s="186">
        <f t="shared" si="142"/>
        <v>19.157346881154023</v>
      </c>
      <c r="J172" s="186">
        <f t="shared" si="142"/>
        <v>16.020012492753285</v>
      </c>
      <c r="K172" s="186">
        <f t="shared" si="142"/>
        <v>9.8996940307122383</v>
      </c>
      <c r="L172" s="186">
        <f t="shared" si="142"/>
        <v>9.6576779065233378</v>
      </c>
      <c r="N172" s="57">
        <f t="shared" ref="N172:N184" si="143">SUM(N295,N315,N335)</f>
        <v>20.019140905519595</v>
      </c>
      <c r="O172" s="57">
        <f t="shared" ref="O172:U184" si="144">SUM(O295,O315,O335)</f>
        <v>17.40975244942431</v>
      </c>
      <c r="P172" s="57">
        <f t="shared" si="144"/>
        <v>14.520856584255828</v>
      </c>
      <c r="Q172" s="57">
        <f t="shared" si="144"/>
        <v>13.745712404329899</v>
      </c>
      <c r="R172" s="57">
        <f t="shared" si="144"/>
        <v>16.940837170667717</v>
      </c>
      <c r="S172" s="57">
        <f t="shared" si="144"/>
        <v>14.065180414937473</v>
      </c>
      <c r="T172" s="57">
        <f t="shared" si="144"/>
        <v>8.625160920034455</v>
      </c>
      <c r="U172" s="57">
        <f t="shared" si="144"/>
        <v>8.3534229255763286</v>
      </c>
      <c r="W172" s="58">
        <f t="shared" ref="W172:AD172" si="145">SUM(W295,W315,W335)</f>
        <v>16.474561295206918</v>
      </c>
      <c r="X172" s="196">
        <f t="shared" si="145"/>
        <v>0</v>
      </c>
      <c r="Y172" s="196">
        <f t="shared" si="145"/>
        <v>0</v>
      </c>
      <c r="Z172" s="196">
        <f t="shared" si="145"/>
        <v>0</v>
      </c>
      <c r="AA172" s="196">
        <f t="shared" si="145"/>
        <v>0</v>
      </c>
      <c r="AB172" s="196">
        <f t="shared" si="145"/>
        <v>0</v>
      </c>
      <c r="AC172" s="196">
        <f t="shared" si="145"/>
        <v>0</v>
      </c>
      <c r="AD172" s="196">
        <f t="shared" si="145"/>
        <v>0</v>
      </c>
      <c r="AF172" s="57">
        <f t="shared" ref="AF172:AF186" si="146">N172</f>
        <v>20.019140905519595</v>
      </c>
      <c r="AG172" s="58">
        <f t="shared" ref="AG172:AG186" si="147">W172</f>
        <v>16.474561295206918</v>
      </c>
      <c r="AH172" s="65">
        <f t="shared" ref="AH172:AH186" si="148">AG172-AF172</f>
        <v>-3.5445796103126774</v>
      </c>
      <c r="AI172" s="66">
        <f t="shared" ref="AI172:AI186" si="149">AH172/AF172</f>
        <v>-0.177059526532199</v>
      </c>
      <c r="AK172" s="139"/>
      <c r="AL172" s="139"/>
      <c r="AM172" s="139"/>
      <c r="AN172" s="140"/>
      <c r="AP172" s="139"/>
      <c r="AQ172" s="139"/>
      <c r="AR172" s="139"/>
      <c r="AS172" s="140"/>
      <c r="AU172" s="139"/>
      <c r="AV172" s="139"/>
      <c r="AW172" s="139"/>
      <c r="AX172" s="140"/>
      <c r="AZ172" s="139"/>
      <c r="BA172" s="139"/>
      <c r="BB172" s="139"/>
      <c r="BC172" s="140"/>
      <c r="BE172" s="139"/>
      <c r="BF172" s="139"/>
      <c r="BG172" s="139"/>
      <c r="BH172" s="140"/>
      <c r="BJ172" s="139"/>
      <c r="BK172" s="139"/>
      <c r="BL172" s="139"/>
      <c r="BM172" s="140"/>
      <c r="BO172" s="139"/>
      <c r="BP172" s="139"/>
      <c r="BQ172" s="139"/>
      <c r="BR172" s="140"/>
    </row>
    <row r="173" spans="1:70">
      <c r="A173" s="1"/>
      <c r="B173" s="438"/>
      <c r="D173" s="6" t="s">
        <v>76</v>
      </c>
      <c r="E173" s="186">
        <f t="shared" ref="E173:L173" si="150">SUM(E296,E316,E336)</f>
        <v>8.8834658796401005</v>
      </c>
      <c r="F173" s="186">
        <f t="shared" si="150"/>
        <v>11.532489854703687</v>
      </c>
      <c r="G173" s="186">
        <f t="shared" si="150"/>
        <v>12.018889269413544</v>
      </c>
      <c r="H173" s="186">
        <f t="shared" si="150"/>
        <v>16.406468061178188</v>
      </c>
      <c r="I173" s="186">
        <f t="shared" si="150"/>
        <v>21.645852729558097</v>
      </c>
      <c r="J173" s="186">
        <f t="shared" si="150"/>
        <v>17.766124454713417</v>
      </c>
      <c r="K173" s="186">
        <f t="shared" si="150"/>
        <v>13.974270213106186</v>
      </c>
      <c r="L173" s="186">
        <f t="shared" si="150"/>
        <v>16.695725177714372</v>
      </c>
      <c r="N173" s="57">
        <f t="shared" si="143"/>
        <v>8.5093633878864665</v>
      </c>
      <c r="O173" s="57">
        <f t="shared" si="144"/>
        <v>10.979118191273303</v>
      </c>
      <c r="P173" s="57">
        <f t="shared" si="144"/>
        <v>11.358914571223648</v>
      </c>
      <c r="Q173" s="57">
        <f t="shared" si="144"/>
        <v>15.388089228431204</v>
      </c>
      <c r="R173" s="57">
        <f t="shared" si="144"/>
        <v>20.151846002296029</v>
      </c>
      <c r="S173" s="57">
        <f t="shared" si="144"/>
        <v>16.41761868623777</v>
      </c>
      <c r="T173" s="57">
        <f t="shared" si="144"/>
        <v>12.81524361399619</v>
      </c>
      <c r="U173" s="57">
        <f t="shared" si="144"/>
        <v>15.189885537762979</v>
      </c>
      <c r="W173" s="58">
        <f t="shared" ref="W173:AD173" si="151">SUM(W296,W316,W336)</f>
        <v>14.62233500677967</v>
      </c>
      <c r="X173" s="196">
        <f t="shared" si="151"/>
        <v>0</v>
      </c>
      <c r="Y173" s="196">
        <f t="shared" si="151"/>
        <v>0</v>
      </c>
      <c r="Z173" s="196">
        <f t="shared" si="151"/>
        <v>0</v>
      </c>
      <c r="AA173" s="196">
        <f t="shared" si="151"/>
        <v>0</v>
      </c>
      <c r="AB173" s="196">
        <f t="shared" si="151"/>
        <v>0</v>
      </c>
      <c r="AC173" s="196">
        <f t="shared" si="151"/>
        <v>0</v>
      </c>
      <c r="AD173" s="196">
        <f t="shared" si="151"/>
        <v>0</v>
      </c>
      <c r="AF173" s="57">
        <f t="shared" si="146"/>
        <v>8.5093633878864665</v>
      </c>
      <c r="AG173" s="58">
        <f t="shared" si="147"/>
        <v>14.62233500677967</v>
      </c>
      <c r="AH173" s="65">
        <f t="shared" si="148"/>
        <v>6.1129716188932033</v>
      </c>
      <c r="AI173" s="66">
        <f t="shared" si="149"/>
        <v>0.71838178019231669</v>
      </c>
      <c r="AK173" s="139"/>
      <c r="AL173" s="139"/>
      <c r="AM173" s="139"/>
      <c r="AN173" s="140"/>
      <c r="AP173" s="139"/>
      <c r="AQ173" s="139"/>
      <c r="AR173" s="139"/>
      <c r="AS173" s="140"/>
      <c r="AU173" s="139"/>
      <c r="AV173" s="139"/>
      <c r="AW173" s="139"/>
      <c r="AX173" s="140"/>
      <c r="AZ173" s="139"/>
      <c r="BA173" s="139"/>
      <c r="BB173" s="139"/>
      <c r="BC173" s="140"/>
      <c r="BE173" s="139"/>
      <c r="BF173" s="139"/>
      <c r="BG173" s="139"/>
      <c r="BH173" s="140"/>
      <c r="BJ173" s="139"/>
      <c r="BK173" s="139"/>
      <c r="BL173" s="139"/>
      <c r="BM173" s="140"/>
      <c r="BO173" s="139"/>
      <c r="BP173" s="139"/>
      <c r="BQ173" s="139"/>
      <c r="BR173" s="140"/>
    </row>
    <row r="174" spans="1:70">
      <c r="A174" s="1"/>
      <c r="B174" s="438"/>
      <c r="D174" s="6" t="s">
        <v>35</v>
      </c>
      <c r="E174" s="186">
        <f t="shared" ref="E174:L174" si="152">SUM(E297,E317,E337)</f>
        <v>25.142952893012577</v>
      </c>
      <c r="F174" s="186">
        <f t="shared" si="152"/>
        <v>26.076872508417345</v>
      </c>
      <c r="G174" s="186">
        <f t="shared" si="152"/>
        <v>24.834435721877014</v>
      </c>
      <c r="H174" s="186">
        <f t="shared" si="152"/>
        <v>29.484236166581375</v>
      </c>
      <c r="I174" s="186">
        <f t="shared" si="152"/>
        <v>31.950637473834988</v>
      </c>
      <c r="J174" s="186">
        <f t="shared" si="152"/>
        <v>28.857482129310661</v>
      </c>
      <c r="K174" s="186">
        <f t="shared" si="152"/>
        <v>32.970273617812886</v>
      </c>
      <c r="L174" s="186">
        <f t="shared" si="152"/>
        <v>37.3830081625511</v>
      </c>
      <c r="N174" s="57">
        <f t="shared" si="143"/>
        <v>25.142952893012577</v>
      </c>
      <c r="O174" s="57">
        <f t="shared" si="144"/>
        <v>26.076872508417345</v>
      </c>
      <c r="P174" s="57">
        <f t="shared" si="144"/>
        <v>24.834435721877014</v>
      </c>
      <c r="Q174" s="57">
        <f t="shared" si="144"/>
        <v>29.484236166581375</v>
      </c>
      <c r="R174" s="57">
        <f t="shared" si="144"/>
        <v>31.950637473834988</v>
      </c>
      <c r="S174" s="57">
        <f t="shared" si="144"/>
        <v>28.857482129310661</v>
      </c>
      <c r="T174" s="57">
        <f t="shared" si="144"/>
        <v>32.970273617812886</v>
      </c>
      <c r="U174" s="57">
        <f t="shared" si="144"/>
        <v>37.3830081625511</v>
      </c>
      <c r="W174" s="58">
        <f t="shared" ref="W174:AD174" si="153">SUM(W297,W317,W337)</f>
        <v>34.221400000000003</v>
      </c>
      <c r="X174" s="196">
        <f t="shared" si="153"/>
        <v>0</v>
      </c>
      <c r="Y174" s="196">
        <f t="shared" si="153"/>
        <v>0</v>
      </c>
      <c r="Z174" s="196">
        <f t="shared" si="153"/>
        <v>0</v>
      </c>
      <c r="AA174" s="196">
        <f t="shared" si="153"/>
        <v>0</v>
      </c>
      <c r="AB174" s="196">
        <f t="shared" si="153"/>
        <v>0</v>
      </c>
      <c r="AC174" s="196">
        <f t="shared" si="153"/>
        <v>0</v>
      </c>
      <c r="AD174" s="196">
        <f t="shared" si="153"/>
        <v>0</v>
      </c>
      <c r="AF174" s="57">
        <f t="shared" si="146"/>
        <v>25.142952893012577</v>
      </c>
      <c r="AG174" s="58">
        <f t="shared" si="147"/>
        <v>34.221400000000003</v>
      </c>
      <c r="AH174" s="65">
        <f t="shared" si="148"/>
        <v>9.0784471069874257</v>
      </c>
      <c r="AI174" s="66">
        <f t="shared" si="149"/>
        <v>0.36107322579084961</v>
      </c>
      <c r="AJ174" s="13"/>
      <c r="AK174" s="139"/>
      <c r="AL174" s="139"/>
      <c r="AM174" s="139"/>
      <c r="AN174" s="140"/>
      <c r="AP174" s="139"/>
      <c r="AQ174" s="139"/>
      <c r="AR174" s="139"/>
      <c r="AS174" s="140"/>
      <c r="AU174" s="139"/>
      <c r="AV174" s="139"/>
      <c r="AW174" s="139"/>
      <c r="AX174" s="140"/>
      <c r="AZ174" s="139"/>
      <c r="BA174" s="139"/>
      <c r="BB174" s="139"/>
      <c r="BC174" s="140"/>
      <c r="BE174" s="139"/>
      <c r="BF174" s="139"/>
      <c r="BG174" s="139"/>
      <c r="BH174" s="140"/>
      <c r="BJ174" s="139"/>
      <c r="BK174" s="139"/>
      <c r="BL174" s="139"/>
      <c r="BM174" s="140"/>
      <c r="BO174" s="139"/>
      <c r="BP174" s="139"/>
      <c r="BQ174" s="139"/>
      <c r="BR174" s="140"/>
    </row>
    <row r="175" spans="1:70">
      <c r="A175" s="1"/>
      <c r="B175" s="438"/>
      <c r="D175" s="6" t="s">
        <v>36</v>
      </c>
      <c r="E175" s="186">
        <f t="shared" ref="E175:L175" si="154">SUM(E298,E318,E338)</f>
        <v>55.826446184519689</v>
      </c>
      <c r="F175" s="186">
        <f t="shared" si="154"/>
        <v>49.120474880652537</v>
      </c>
      <c r="G175" s="186">
        <f t="shared" si="154"/>
        <v>22.265348655354376</v>
      </c>
      <c r="H175" s="186">
        <f t="shared" si="154"/>
        <v>29.291136278263931</v>
      </c>
      <c r="I175" s="186">
        <f t="shared" si="154"/>
        <v>27.295685095391146</v>
      </c>
      <c r="J175" s="186">
        <f t="shared" si="154"/>
        <v>36.192555449135426</v>
      </c>
      <c r="K175" s="186">
        <f t="shared" si="154"/>
        <v>50.6676863689055</v>
      </c>
      <c r="L175" s="186">
        <f t="shared" si="154"/>
        <v>44.425980961169387</v>
      </c>
      <c r="N175" s="57">
        <f t="shared" si="143"/>
        <v>55.826446184519689</v>
      </c>
      <c r="O175" s="57">
        <f t="shared" si="144"/>
        <v>49.120474880652537</v>
      </c>
      <c r="P175" s="57">
        <f t="shared" si="144"/>
        <v>22.265348655354376</v>
      </c>
      <c r="Q175" s="57">
        <f t="shared" si="144"/>
        <v>29.291136278263931</v>
      </c>
      <c r="R175" s="57">
        <f t="shared" si="144"/>
        <v>27.295685095391146</v>
      </c>
      <c r="S175" s="57">
        <f t="shared" si="144"/>
        <v>36.192555449135426</v>
      </c>
      <c r="T175" s="57">
        <f t="shared" si="144"/>
        <v>50.6676863689055</v>
      </c>
      <c r="U175" s="57">
        <f t="shared" si="144"/>
        <v>44.425980961169387</v>
      </c>
      <c r="W175" s="58">
        <f t="shared" ref="W175:AD175" si="155">SUM(W298,W318,W338)</f>
        <v>47.702700000000007</v>
      </c>
      <c r="X175" s="196">
        <f t="shared" si="155"/>
        <v>0</v>
      </c>
      <c r="Y175" s="196">
        <f t="shared" si="155"/>
        <v>0</v>
      </c>
      <c r="Z175" s="196">
        <f t="shared" si="155"/>
        <v>0</v>
      </c>
      <c r="AA175" s="196">
        <f t="shared" si="155"/>
        <v>0</v>
      </c>
      <c r="AB175" s="196">
        <f t="shared" si="155"/>
        <v>0</v>
      </c>
      <c r="AC175" s="196">
        <f t="shared" si="155"/>
        <v>0</v>
      </c>
      <c r="AD175" s="196">
        <f t="shared" si="155"/>
        <v>0</v>
      </c>
      <c r="AF175" s="57">
        <f t="shared" si="146"/>
        <v>55.826446184519689</v>
      </c>
      <c r="AG175" s="58">
        <f t="shared" si="147"/>
        <v>47.702700000000007</v>
      </c>
      <c r="AH175" s="65">
        <f t="shared" si="148"/>
        <v>-8.1237461845196819</v>
      </c>
      <c r="AI175" s="66">
        <f t="shared" si="149"/>
        <v>-0.14551788157298726</v>
      </c>
      <c r="AK175" s="139"/>
      <c r="AL175" s="139"/>
      <c r="AM175" s="139"/>
      <c r="AN175" s="140"/>
      <c r="AP175" s="139"/>
      <c r="AQ175" s="139"/>
      <c r="AR175" s="139"/>
      <c r="AS175" s="140"/>
      <c r="AU175" s="139"/>
      <c r="AV175" s="139"/>
      <c r="AW175" s="139"/>
      <c r="AX175" s="140"/>
      <c r="AZ175" s="139"/>
      <c r="BA175" s="139"/>
      <c r="BB175" s="139"/>
      <c r="BC175" s="140"/>
      <c r="BE175" s="139"/>
      <c r="BF175" s="139"/>
      <c r="BG175" s="139"/>
      <c r="BH175" s="140"/>
      <c r="BJ175" s="139"/>
      <c r="BK175" s="139"/>
      <c r="BL175" s="139"/>
      <c r="BM175" s="140"/>
      <c r="BO175" s="139"/>
      <c r="BP175" s="139"/>
      <c r="BQ175" s="139"/>
      <c r="BR175" s="140"/>
    </row>
    <row r="176" spans="1:70">
      <c r="A176" s="1"/>
      <c r="B176" s="438"/>
      <c r="D176" s="6" t="s">
        <v>37</v>
      </c>
      <c r="E176" s="186">
        <f t="shared" ref="E176:L176" si="156">SUM(E299,E319,E339)</f>
        <v>4.2789427484799596</v>
      </c>
      <c r="F176" s="186">
        <f t="shared" si="156"/>
        <v>4.2502771318778931</v>
      </c>
      <c r="G176" s="186">
        <f t="shared" si="156"/>
        <v>5.1648392559230949</v>
      </c>
      <c r="H176" s="186">
        <f t="shared" si="156"/>
        <v>10.881729835804112</v>
      </c>
      <c r="I176" s="186">
        <f t="shared" si="156"/>
        <v>10.15171361613195</v>
      </c>
      <c r="J176" s="186">
        <f t="shared" si="156"/>
        <v>9.978999427750102</v>
      </c>
      <c r="K176" s="186">
        <f t="shared" si="156"/>
        <v>6.7361946171424405</v>
      </c>
      <c r="L176" s="186">
        <f t="shared" si="156"/>
        <v>6.8604367732933662</v>
      </c>
      <c r="N176" s="57">
        <f t="shared" si="143"/>
        <v>4.2789427484799596</v>
      </c>
      <c r="O176" s="57">
        <f t="shared" si="144"/>
        <v>4.2502771318778931</v>
      </c>
      <c r="P176" s="57">
        <f t="shared" si="144"/>
        <v>5.1648392559230949</v>
      </c>
      <c r="Q176" s="57">
        <f t="shared" si="144"/>
        <v>10.881729835804112</v>
      </c>
      <c r="R176" s="57">
        <f t="shared" si="144"/>
        <v>10.15171361613195</v>
      </c>
      <c r="S176" s="57">
        <f t="shared" si="144"/>
        <v>9.978999427750102</v>
      </c>
      <c r="T176" s="57">
        <f t="shared" si="144"/>
        <v>6.7361946171424405</v>
      </c>
      <c r="U176" s="57">
        <f t="shared" si="144"/>
        <v>6.8604367732933662</v>
      </c>
      <c r="W176" s="58">
        <f t="shared" ref="W176:AD176" si="157">SUM(W299,W319,W339)</f>
        <v>6.2835000000000019</v>
      </c>
      <c r="X176" s="196">
        <f t="shared" si="157"/>
        <v>0</v>
      </c>
      <c r="Y176" s="196">
        <f t="shared" si="157"/>
        <v>0</v>
      </c>
      <c r="Z176" s="196">
        <f t="shared" si="157"/>
        <v>0</v>
      </c>
      <c r="AA176" s="196">
        <f t="shared" si="157"/>
        <v>0</v>
      </c>
      <c r="AB176" s="196">
        <f t="shared" si="157"/>
        <v>0</v>
      </c>
      <c r="AC176" s="196">
        <f t="shared" si="157"/>
        <v>0</v>
      </c>
      <c r="AD176" s="196">
        <f t="shared" si="157"/>
        <v>0</v>
      </c>
      <c r="AF176" s="57">
        <f t="shared" si="146"/>
        <v>4.2789427484799596</v>
      </c>
      <c r="AG176" s="58">
        <f t="shared" si="147"/>
        <v>6.2835000000000019</v>
      </c>
      <c r="AH176" s="65">
        <f t="shared" si="148"/>
        <v>2.0045572515200423</v>
      </c>
      <c r="AI176" s="66">
        <f t="shared" si="149"/>
        <v>0.46847022018047235</v>
      </c>
      <c r="AK176" s="139"/>
      <c r="AL176" s="139"/>
      <c r="AM176" s="139"/>
      <c r="AN176" s="140"/>
      <c r="AP176" s="139"/>
      <c r="AQ176" s="139"/>
      <c r="AR176" s="139"/>
      <c r="AS176" s="140"/>
      <c r="AU176" s="139"/>
      <c r="AV176" s="139"/>
      <c r="AW176" s="139"/>
      <c r="AX176" s="140"/>
      <c r="AZ176" s="139"/>
      <c r="BA176" s="139"/>
      <c r="BB176" s="139"/>
      <c r="BC176" s="140"/>
      <c r="BE176" s="139"/>
      <c r="BF176" s="139"/>
      <c r="BG176" s="139"/>
      <c r="BH176" s="140"/>
      <c r="BJ176" s="139"/>
      <c r="BK176" s="139"/>
      <c r="BL176" s="139"/>
      <c r="BM176" s="140"/>
      <c r="BO176" s="139"/>
      <c r="BP176" s="139"/>
      <c r="BQ176" s="139"/>
      <c r="BR176" s="140"/>
    </row>
    <row r="177" spans="1:70">
      <c r="A177" s="1"/>
      <c r="B177" s="438"/>
      <c r="D177" s="6" t="s">
        <v>38</v>
      </c>
      <c r="E177" s="186">
        <f t="shared" ref="E177:L177" si="158">SUM(E300,E320,E340)</f>
        <v>6.1101352537100251</v>
      </c>
      <c r="F177" s="186">
        <f t="shared" si="158"/>
        <v>6.9028564229759528</v>
      </c>
      <c r="G177" s="186">
        <f t="shared" si="158"/>
        <v>8.614392380751168</v>
      </c>
      <c r="H177" s="186">
        <f t="shared" si="158"/>
        <v>14.547855470455119</v>
      </c>
      <c r="I177" s="186">
        <f t="shared" si="158"/>
        <v>15.541859215311428</v>
      </c>
      <c r="J177" s="186">
        <f t="shared" si="158"/>
        <v>15.481363211782508</v>
      </c>
      <c r="K177" s="186">
        <f t="shared" si="158"/>
        <v>16.387240977180291</v>
      </c>
      <c r="L177" s="186">
        <f t="shared" si="158"/>
        <v>18.142291635346773</v>
      </c>
      <c r="N177" s="57">
        <f t="shared" si="143"/>
        <v>6.1101352537100251</v>
      </c>
      <c r="O177" s="57">
        <f t="shared" si="144"/>
        <v>6.9028564229759528</v>
      </c>
      <c r="P177" s="57">
        <f t="shared" si="144"/>
        <v>8.614392380751168</v>
      </c>
      <c r="Q177" s="57">
        <f t="shared" si="144"/>
        <v>14.547855470455119</v>
      </c>
      <c r="R177" s="57">
        <f t="shared" si="144"/>
        <v>15.541859215311428</v>
      </c>
      <c r="S177" s="57">
        <f t="shared" si="144"/>
        <v>15.481363211782508</v>
      </c>
      <c r="T177" s="57">
        <f t="shared" si="144"/>
        <v>16.387240977180291</v>
      </c>
      <c r="U177" s="57">
        <f t="shared" si="144"/>
        <v>18.142291635346773</v>
      </c>
      <c r="W177" s="58">
        <f t="shared" ref="W177:AD177" si="159">SUM(W300,W320,W340)</f>
        <v>8.9219000000000008</v>
      </c>
      <c r="X177" s="196">
        <f t="shared" si="159"/>
        <v>0</v>
      </c>
      <c r="Y177" s="196">
        <f t="shared" si="159"/>
        <v>0</v>
      </c>
      <c r="Z177" s="196">
        <f t="shared" si="159"/>
        <v>0</v>
      </c>
      <c r="AA177" s="196">
        <f t="shared" si="159"/>
        <v>0</v>
      </c>
      <c r="AB177" s="196">
        <f t="shared" si="159"/>
        <v>0</v>
      </c>
      <c r="AC177" s="196">
        <f t="shared" si="159"/>
        <v>0</v>
      </c>
      <c r="AD177" s="196">
        <f t="shared" si="159"/>
        <v>0</v>
      </c>
      <c r="AF177" s="57">
        <f t="shared" si="146"/>
        <v>6.1101352537100251</v>
      </c>
      <c r="AG177" s="58">
        <f t="shared" si="147"/>
        <v>8.9219000000000008</v>
      </c>
      <c r="AH177" s="65">
        <f t="shared" si="148"/>
        <v>2.8117647462899757</v>
      </c>
      <c r="AI177" s="66">
        <f t="shared" si="149"/>
        <v>0.46018044274595965</v>
      </c>
      <c r="AK177" s="139"/>
      <c r="AL177" s="139"/>
      <c r="AM177" s="139"/>
      <c r="AN177" s="140"/>
      <c r="AP177" s="139"/>
      <c r="AQ177" s="139"/>
      <c r="AR177" s="139"/>
      <c r="AS177" s="140"/>
      <c r="AU177" s="139"/>
      <c r="AV177" s="139"/>
      <c r="AW177" s="139"/>
      <c r="AX177" s="140"/>
      <c r="AZ177" s="139"/>
      <c r="BA177" s="139"/>
      <c r="BB177" s="139"/>
      <c r="BC177" s="140"/>
      <c r="BE177" s="139"/>
      <c r="BF177" s="139"/>
      <c r="BG177" s="139"/>
      <c r="BH177" s="140"/>
      <c r="BJ177" s="139"/>
      <c r="BK177" s="139"/>
      <c r="BL177" s="139"/>
      <c r="BM177" s="140"/>
      <c r="BO177" s="139"/>
      <c r="BP177" s="139"/>
      <c r="BQ177" s="139"/>
      <c r="BR177" s="140"/>
    </row>
    <row r="178" spans="1:70">
      <c r="A178" s="1"/>
      <c r="B178" s="438"/>
      <c r="D178" s="6" t="s">
        <v>39</v>
      </c>
      <c r="E178" s="186">
        <f t="shared" ref="E178:L178" si="160">SUM(E301,E321,E341)</f>
        <v>53.88460788636722</v>
      </c>
      <c r="F178" s="186">
        <f t="shared" si="160"/>
        <v>50.678193322772678</v>
      </c>
      <c r="G178" s="186">
        <f t="shared" si="160"/>
        <v>55.425860857824425</v>
      </c>
      <c r="H178" s="186">
        <f t="shared" si="160"/>
        <v>51.11171985469516</v>
      </c>
      <c r="I178" s="186">
        <f t="shared" si="160"/>
        <v>59.097222895262412</v>
      </c>
      <c r="J178" s="186">
        <f t="shared" si="160"/>
        <v>58.242215001338394</v>
      </c>
      <c r="K178" s="186">
        <f t="shared" si="160"/>
        <v>51.831005413567354</v>
      </c>
      <c r="L178" s="186">
        <f t="shared" si="160"/>
        <v>51.475834339768767</v>
      </c>
      <c r="N178" s="57">
        <f t="shared" si="143"/>
        <v>48.480151010392163</v>
      </c>
      <c r="O178" s="57">
        <f t="shared" si="144"/>
        <v>45.07283487388316</v>
      </c>
      <c r="P178" s="57">
        <f t="shared" si="144"/>
        <v>48.767072230909221</v>
      </c>
      <c r="Q178" s="57">
        <f t="shared" si="144"/>
        <v>44.415265445457052</v>
      </c>
      <c r="R178" s="57">
        <f t="shared" si="144"/>
        <v>50.89111109672745</v>
      </c>
      <c r="S178" s="57">
        <f t="shared" si="144"/>
        <v>49.582360715926328</v>
      </c>
      <c r="T178" s="57">
        <f t="shared" si="144"/>
        <v>43.482552047961903</v>
      </c>
      <c r="U178" s="57">
        <f t="shared" si="144"/>
        <v>42.658804904491554</v>
      </c>
      <c r="W178" s="58">
        <f t="shared" ref="W178:AD178" si="161">SUM(W301,W321,W341)</f>
        <v>15.347958429067321</v>
      </c>
      <c r="X178" s="196">
        <f t="shared" si="161"/>
        <v>0</v>
      </c>
      <c r="Y178" s="196">
        <f t="shared" si="161"/>
        <v>0</v>
      </c>
      <c r="Z178" s="196">
        <f t="shared" si="161"/>
        <v>0</v>
      </c>
      <c r="AA178" s="196">
        <f t="shared" si="161"/>
        <v>0</v>
      </c>
      <c r="AB178" s="196">
        <f t="shared" si="161"/>
        <v>0</v>
      </c>
      <c r="AC178" s="196">
        <f t="shared" si="161"/>
        <v>0</v>
      </c>
      <c r="AD178" s="196">
        <f t="shared" si="161"/>
        <v>0</v>
      </c>
      <c r="AF178" s="57">
        <f t="shared" si="146"/>
        <v>48.480151010392163</v>
      </c>
      <c r="AG178" s="58">
        <f t="shared" si="147"/>
        <v>15.347958429067321</v>
      </c>
      <c r="AH178" s="65">
        <f t="shared" si="148"/>
        <v>-33.132192581324844</v>
      </c>
      <c r="AI178" s="66">
        <f t="shared" si="149"/>
        <v>-0.68341768519290824</v>
      </c>
      <c r="AJ178" s="13"/>
      <c r="AK178" s="139"/>
      <c r="AL178" s="139"/>
      <c r="AM178" s="139"/>
      <c r="AN178" s="140"/>
      <c r="AP178" s="139"/>
      <c r="AQ178" s="139"/>
      <c r="AR178" s="139"/>
      <c r="AS178" s="140"/>
      <c r="AU178" s="139"/>
      <c r="AV178" s="139"/>
      <c r="AW178" s="139"/>
      <c r="AX178" s="140"/>
      <c r="AZ178" s="139"/>
      <c r="BA178" s="139"/>
      <c r="BB178" s="139"/>
      <c r="BC178" s="140"/>
      <c r="BE178" s="139"/>
      <c r="BF178" s="139"/>
      <c r="BG178" s="139"/>
      <c r="BH178" s="140"/>
      <c r="BJ178" s="139"/>
      <c r="BK178" s="139"/>
      <c r="BL178" s="139"/>
      <c r="BM178" s="140"/>
      <c r="BO178" s="139"/>
      <c r="BP178" s="139"/>
      <c r="BQ178" s="139"/>
      <c r="BR178" s="140"/>
    </row>
    <row r="179" spans="1:70">
      <c r="A179" s="1"/>
      <c r="B179" s="438"/>
      <c r="D179" s="6" t="s">
        <v>40</v>
      </c>
      <c r="E179" s="186">
        <f t="shared" ref="E179:L179" si="162">SUM(E302,E322,E342)</f>
        <v>28.63379460612127</v>
      </c>
      <c r="F179" s="186">
        <f t="shared" si="162"/>
        <v>37.706490455911783</v>
      </c>
      <c r="G179" s="186">
        <f t="shared" si="162"/>
        <v>39.209715204740114</v>
      </c>
      <c r="H179" s="186">
        <f t="shared" si="162"/>
        <v>29.063443759261265</v>
      </c>
      <c r="I179" s="186">
        <f t="shared" si="162"/>
        <v>23.917890710022853</v>
      </c>
      <c r="J179" s="186">
        <f t="shared" si="162"/>
        <v>23.853842528591642</v>
      </c>
      <c r="K179" s="186">
        <f t="shared" si="162"/>
        <v>31.682498796919084</v>
      </c>
      <c r="L179" s="186">
        <f t="shared" si="162"/>
        <v>29.734284150488591</v>
      </c>
      <c r="N179" s="57">
        <f t="shared" si="143"/>
        <v>27.675859070698955</v>
      </c>
      <c r="O179" s="57">
        <f t="shared" si="144"/>
        <v>36.165490611067867</v>
      </c>
      <c r="P179" s="57">
        <f t="shared" si="144"/>
        <v>37.320560274286301</v>
      </c>
      <c r="Q179" s="57">
        <f t="shared" si="144"/>
        <v>27.426213076359456</v>
      </c>
      <c r="R179" s="57">
        <f t="shared" si="144"/>
        <v>22.367510434709082</v>
      </c>
      <c r="S179" s="57">
        <f t="shared" si="144"/>
        <v>22.122372260759139</v>
      </c>
      <c r="T179" s="57">
        <f t="shared" si="144"/>
        <v>29.200662734368532</v>
      </c>
      <c r="U179" s="57">
        <f t="shared" si="144"/>
        <v>27.172976468285405</v>
      </c>
      <c r="W179" s="58">
        <f t="shared" ref="W179:AD179" si="163">SUM(W302,W322,W342)</f>
        <v>7.0833653248531689</v>
      </c>
      <c r="X179" s="196">
        <f t="shared" si="163"/>
        <v>0</v>
      </c>
      <c r="Y179" s="196">
        <f t="shared" si="163"/>
        <v>0</v>
      </c>
      <c r="Z179" s="196">
        <f t="shared" si="163"/>
        <v>0</v>
      </c>
      <c r="AA179" s="196">
        <f t="shared" si="163"/>
        <v>0</v>
      </c>
      <c r="AB179" s="196">
        <f t="shared" si="163"/>
        <v>0</v>
      </c>
      <c r="AC179" s="196">
        <f t="shared" si="163"/>
        <v>0</v>
      </c>
      <c r="AD179" s="196">
        <f t="shared" si="163"/>
        <v>0</v>
      </c>
      <c r="AF179" s="57">
        <f t="shared" si="146"/>
        <v>27.675859070698955</v>
      </c>
      <c r="AG179" s="58">
        <f t="shared" si="147"/>
        <v>7.0833653248531689</v>
      </c>
      <c r="AH179" s="65">
        <f t="shared" si="148"/>
        <v>-20.592493745845786</v>
      </c>
      <c r="AI179" s="66">
        <f t="shared" si="149"/>
        <v>-0.74405978485587521</v>
      </c>
      <c r="AK179" s="139"/>
      <c r="AL179" s="139"/>
      <c r="AM179" s="139"/>
      <c r="AN179" s="140"/>
      <c r="AP179" s="139"/>
      <c r="AQ179" s="139"/>
      <c r="AR179" s="139"/>
      <c r="AS179" s="140"/>
      <c r="AU179" s="139"/>
      <c r="AV179" s="139"/>
      <c r="AW179" s="139"/>
      <c r="AX179" s="140"/>
      <c r="AZ179" s="139"/>
      <c r="BA179" s="139"/>
      <c r="BB179" s="139"/>
      <c r="BC179" s="140"/>
      <c r="BE179" s="139"/>
      <c r="BF179" s="139"/>
      <c r="BG179" s="139"/>
      <c r="BH179" s="140"/>
      <c r="BJ179" s="139"/>
      <c r="BK179" s="139"/>
      <c r="BL179" s="139"/>
      <c r="BM179" s="140"/>
      <c r="BO179" s="139"/>
      <c r="BP179" s="139"/>
      <c r="BQ179" s="139"/>
      <c r="BR179" s="140"/>
    </row>
    <row r="180" spans="1:70">
      <c r="A180" s="1"/>
      <c r="B180" s="438"/>
      <c r="D180" s="6" t="s">
        <v>41</v>
      </c>
      <c r="E180" s="186">
        <f t="shared" ref="E180:L180" si="164">SUM(E303,E323,E343)</f>
        <v>42.932427471135682</v>
      </c>
      <c r="F180" s="186">
        <f t="shared" si="164"/>
        <v>47.182907725176435</v>
      </c>
      <c r="G180" s="186">
        <f t="shared" si="164"/>
        <v>47.505747168913501</v>
      </c>
      <c r="H180" s="186">
        <f t="shared" si="164"/>
        <v>42.099901058497963</v>
      </c>
      <c r="I180" s="186">
        <f t="shared" si="164"/>
        <v>45.695560035961428</v>
      </c>
      <c r="J180" s="186">
        <f t="shared" si="164"/>
        <v>51.133571597162735</v>
      </c>
      <c r="K180" s="186">
        <f t="shared" si="164"/>
        <v>54.453613835343852</v>
      </c>
      <c r="L180" s="186">
        <f t="shared" si="164"/>
        <v>49.547788497396013</v>
      </c>
      <c r="N180" s="57">
        <f t="shared" si="143"/>
        <v>45.712549246707098</v>
      </c>
      <c r="O180" s="57">
        <f t="shared" si="144"/>
        <v>49.430481893556419</v>
      </c>
      <c r="P180" s="57">
        <f t="shared" si="144"/>
        <v>48.963595575238678</v>
      </c>
      <c r="Q180" s="57">
        <f t="shared" si="144"/>
        <v>42.52204035624105</v>
      </c>
      <c r="R180" s="57">
        <f t="shared" si="144"/>
        <v>45.479461354831976</v>
      </c>
      <c r="S180" s="57">
        <f t="shared" si="144"/>
        <v>50.279711978456795</v>
      </c>
      <c r="T180" s="57">
        <f t="shared" si="144"/>
        <v>52.841485616444103</v>
      </c>
      <c r="U180" s="57">
        <f t="shared" si="144"/>
        <v>47.022159544918509</v>
      </c>
      <c r="W180" s="58">
        <f t="shared" ref="W180:AD180" si="165">SUM(W303,W323,W343)</f>
        <v>18.498205564421582</v>
      </c>
      <c r="X180" s="196">
        <f t="shared" si="165"/>
        <v>0</v>
      </c>
      <c r="Y180" s="196">
        <f t="shared" si="165"/>
        <v>0</v>
      </c>
      <c r="Z180" s="196">
        <f t="shared" si="165"/>
        <v>0</v>
      </c>
      <c r="AA180" s="196">
        <f t="shared" si="165"/>
        <v>0</v>
      </c>
      <c r="AB180" s="196">
        <f t="shared" si="165"/>
        <v>0</v>
      </c>
      <c r="AC180" s="196">
        <f t="shared" si="165"/>
        <v>0</v>
      </c>
      <c r="AD180" s="196">
        <f t="shared" si="165"/>
        <v>0</v>
      </c>
      <c r="AF180" s="57">
        <f t="shared" si="146"/>
        <v>45.712549246707098</v>
      </c>
      <c r="AG180" s="58">
        <f t="shared" si="147"/>
        <v>18.498205564421582</v>
      </c>
      <c r="AH180" s="65">
        <f t="shared" si="148"/>
        <v>-27.214343682285516</v>
      </c>
      <c r="AI180" s="66">
        <f t="shared" si="149"/>
        <v>-0.59533638203837214</v>
      </c>
      <c r="AK180" s="139"/>
      <c r="AL180" s="139"/>
      <c r="AM180" s="139"/>
      <c r="AN180" s="140"/>
      <c r="AP180" s="139"/>
      <c r="AQ180" s="139"/>
      <c r="AR180" s="139"/>
      <c r="AS180" s="140"/>
      <c r="AU180" s="139"/>
      <c r="AV180" s="139"/>
      <c r="AW180" s="139"/>
      <c r="AX180" s="140"/>
      <c r="AZ180" s="139"/>
      <c r="BA180" s="139"/>
      <c r="BB180" s="139"/>
      <c r="BC180" s="140"/>
      <c r="BE180" s="139"/>
      <c r="BF180" s="139"/>
      <c r="BG180" s="139"/>
      <c r="BH180" s="140"/>
      <c r="BJ180" s="139"/>
      <c r="BK180" s="139"/>
      <c r="BL180" s="139"/>
      <c r="BM180" s="140"/>
      <c r="BO180" s="139"/>
      <c r="BP180" s="139"/>
      <c r="BQ180" s="139"/>
      <c r="BR180" s="140"/>
    </row>
    <row r="181" spans="1:70">
      <c r="A181" s="1"/>
      <c r="B181" s="438"/>
      <c r="D181" s="6" t="s">
        <v>42</v>
      </c>
      <c r="E181" s="186">
        <f t="shared" ref="E181:L181" si="166">SUM(E304,E324,E344)</f>
        <v>18.663365065943331</v>
      </c>
      <c r="F181" s="186">
        <f t="shared" si="166"/>
        <v>21.501551619391407</v>
      </c>
      <c r="G181" s="186">
        <f t="shared" si="166"/>
        <v>27.1082701742565</v>
      </c>
      <c r="H181" s="186">
        <f t="shared" si="166"/>
        <v>22.125469453832675</v>
      </c>
      <c r="I181" s="186">
        <f t="shared" si="166"/>
        <v>17.736940428978492</v>
      </c>
      <c r="J181" s="186">
        <f t="shared" si="166"/>
        <v>17.611177175821506</v>
      </c>
      <c r="K181" s="186">
        <f t="shared" si="166"/>
        <v>19.17715050466623</v>
      </c>
      <c r="L181" s="186">
        <f t="shared" si="166"/>
        <v>18.315038762033979</v>
      </c>
      <c r="N181" s="57">
        <f t="shared" si="143"/>
        <v>19.530260277437065</v>
      </c>
      <c r="O181" s="57">
        <f t="shared" si="144"/>
        <v>21.736300908195538</v>
      </c>
      <c r="P181" s="57">
        <f t="shared" si="144"/>
        <v>26.765425689809248</v>
      </c>
      <c r="Q181" s="57">
        <f t="shared" si="144"/>
        <v>20.918217529384627</v>
      </c>
      <c r="R181" s="57">
        <f t="shared" si="144"/>
        <v>15.669753018695669</v>
      </c>
      <c r="S181" s="57">
        <f t="shared" si="144"/>
        <v>14.791990847931153</v>
      </c>
      <c r="T181" s="57">
        <f t="shared" si="144"/>
        <v>15.602787312981452</v>
      </c>
      <c r="U181" s="57">
        <f t="shared" si="144"/>
        <v>13.990444914304694</v>
      </c>
      <c r="W181" s="58">
        <f t="shared" ref="W181:AD181" si="167">SUM(W304,W324,W344)</f>
        <v>10.500879500725656</v>
      </c>
      <c r="X181" s="196">
        <f t="shared" si="167"/>
        <v>0</v>
      </c>
      <c r="Y181" s="196">
        <f t="shared" si="167"/>
        <v>0</v>
      </c>
      <c r="Z181" s="196">
        <f t="shared" si="167"/>
        <v>0</v>
      </c>
      <c r="AA181" s="196">
        <f t="shared" si="167"/>
        <v>0</v>
      </c>
      <c r="AB181" s="196">
        <f t="shared" si="167"/>
        <v>0</v>
      </c>
      <c r="AC181" s="196">
        <f t="shared" si="167"/>
        <v>0</v>
      </c>
      <c r="AD181" s="196">
        <f t="shared" si="167"/>
        <v>0</v>
      </c>
      <c r="AF181" s="57">
        <f t="shared" si="146"/>
        <v>19.530260277437065</v>
      </c>
      <c r="AG181" s="58">
        <f t="shared" si="147"/>
        <v>10.500879500725656</v>
      </c>
      <c r="AH181" s="65">
        <f t="shared" si="148"/>
        <v>-9.0293807767114096</v>
      </c>
      <c r="AI181" s="66">
        <f t="shared" si="149"/>
        <v>-0.46232772366801889</v>
      </c>
      <c r="AJ181" s="13"/>
      <c r="AK181" s="139"/>
      <c r="AL181" s="139"/>
      <c r="AM181" s="139"/>
      <c r="AN181" s="140"/>
      <c r="AP181" s="139"/>
      <c r="AQ181" s="139"/>
      <c r="AR181" s="139"/>
      <c r="AS181" s="140"/>
      <c r="AU181" s="139"/>
      <c r="AV181" s="139"/>
      <c r="AW181" s="139"/>
      <c r="AX181" s="140"/>
      <c r="AZ181" s="139"/>
      <c r="BA181" s="139"/>
      <c r="BB181" s="139"/>
      <c r="BC181" s="140"/>
      <c r="BE181" s="139"/>
      <c r="BF181" s="139"/>
      <c r="BG181" s="139"/>
      <c r="BH181" s="140"/>
      <c r="BJ181" s="139"/>
      <c r="BK181" s="139"/>
      <c r="BL181" s="139"/>
      <c r="BM181" s="140"/>
      <c r="BO181" s="139"/>
      <c r="BP181" s="139"/>
      <c r="BQ181" s="139"/>
      <c r="BR181" s="140"/>
    </row>
    <row r="182" spans="1:70">
      <c r="A182" s="1"/>
      <c r="B182" s="438"/>
      <c r="D182" s="6" t="s">
        <v>43</v>
      </c>
      <c r="E182" s="186">
        <f t="shared" ref="E182:L182" si="168">SUM(E305,E325,E345)</f>
        <v>30.37632567206219</v>
      </c>
      <c r="F182" s="186">
        <f t="shared" si="168"/>
        <v>26.332012489145825</v>
      </c>
      <c r="G182" s="186">
        <f t="shared" si="168"/>
        <v>22.82363307225625</v>
      </c>
      <c r="H182" s="186">
        <f t="shared" si="168"/>
        <v>18.825834998547819</v>
      </c>
      <c r="I182" s="186">
        <f t="shared" si="168"/>
        <v>18.043899903502236</v>
      </c>
      <c r="J182" s="186">
        <f t="shared" si="168"/>
        <v>28.509192383505802</v>
      </c>
      <c r="K182" s="186">
        <f t="shared" si="168"/>
        <v>30.2135307934727</v>
      </c>
      <c r="L182" s="186">
        <f t="shared" si="168"/>
        <v>24.427448002405725</v>
      </c>
      <c r="N182" s="57">
        <f t="shared" si="143"/>
        <v>29.736547243962764</v>
      </c>
      <c r="O182" s="57">
        <f t="shared" si="144"/>
        <v>25.074397939908298</v>
      </c>
      <c r="P182" s="57">
        <f t="shared" si="144"/>
        <v>21.006993970088864</v>
      </c>
      <c r="Q182" s="57">
        <f t="shared" si="144"/>
        <v>16.550933493178533</v>
      </c>
      <c r="R182" s="57">
        <f t="shared" si="144"/>
        <v>15.143075248319544</v>
      </c>
      <c r="S182" s="57">
        <f t="shared" si="144"/>
        <v>24.336915542208864</v>
      </c>
      <c r="T182" s="57">
        <f t="shared" si="144"/>
        <v>25.180600179949941</v>
      </c>
      <c r="U182" s="57">
        <f t="shared" si="144"/>
        <v>19.075605176673889</v>
      </c>
      <c r="W182" s="58">
        <f t="shared" ref="W182:AD182" si="169">SUM(W305,W325,W345)</f>
        <v>24.489669875453096</v>
      </c>
      <c r="X182" s="196">
        <f t="shared" si="169"/>
        <v>0</v>
      </c>
      <c r="Y182" s="196">
        <f t="shared" si="169"/>
        <v>0</v>
      </c>
      <c r="Z182" s="196">
        <f t="shared" si="169"/>
        <v>0</v>
      </c>
      <c r="AA182" s="196">
        <f t="shared" si="169"/>
        <v>0</v>
      </c>
      <c r="AB182" s="196">
        <f t="shared" si="169"/>
        <v>0</v>
      </c>
      <c r="AC182" s="196">
        <f t="shared" si="169"/>
        <v>0</v>
      </c>
      <c r="AD182" s="196">
        <f t="shared" si="169"/>
        <v>0</v>
      </c>
      <c r="AF182" s="57">
        <f t="shared" si="146"/>
        <v>29.736547243962764</v>
      </c>
      <c r="AG182" s="58">
        <f t="shared" si="147"/>
        <v>24.489669875453096</v>
      </c>
      <c r="AH182" s="65">
        <f t="shared" si="148"/>
        <v>-5.2468773685096686</v>
      </c>
      <c r="AI182" s="66">
        <f t="shared" si="149"/>
        <v>-0.17644541329776983</v>
      </c>
      <c r="AK182" s="139"/>
      <c r="AL182" s="139"/>
      <c r="AM182" s="139"/>
      <c r="AN182" s="140"/>
      <c r="AP182" s="139"/>
      <c r="AQ182" s="139"/>
      <c r="AR182" s="139"/>
      <c r="AS182" s="140"/>
      <c r="AU182" s="139"/>
      <c r="AV182" s="139"/>
      <c r="AW182" s="139"/>
      <c r="AX182" s="140"/>
      <c r="AZ182" s="139"/>
      <c r="BA182" s="139"/>
      <c r="BB182" s="139"/>
      <c r="BC182" s="140"/>
      <c r="BE182" s="139"/>
      <c r="BF182" s="139"/>
      <c r="BG182" s="139"/>
      <c r="BH182" s="140"/>
      <c r="BJ182" s="139"/>
      <c r="BK182" s="139"/>
      <c r="BL182" s="139"/>
      <c r="BM182" s="140"/>
      <c r="BO182" s="139"/>
      <c r="BP182" s="139"/>
      <c r="BQ182" s="139"/>
      <c r="BR182" s="140"/>
    </row>
    <row r="183" spans="1:70">
      <c r="A183" s="1"/>
      <c r="B183" s="438"/>
      <c r="D183" s="6" t="s">
        <v>44</v>
      </c>
      <c r="E183" s="186">
        <f t="shared" ref="E183:L183" si="170">SUM(E306,E326,E346)</f>
        <v>10.325320052422962</v>
      </c>
      <c r="F183" s="186">
        <f t="shared" si="170"/>
        <v>12.403010917149356</v>
      </c>
      <c r="G183" s="186">
        <f t="shared" si="170"/>
        <v>16.790403663811514</v>
      </c>
      <c r="H183" s="186">
        <f t="shared" si="170"/>
        <v>18.018496766044208</v>
      </c>
      <c r="I183" s="186">
        <f t="shared" si="170"/>
        <v>23.100412675628828</v>
      </c>
      <c r="J183" s="186">
        <f t="shared" si="170"/>
        <v>22.626770672857752</v>
      </c>
      <c r="K183" s="186">
        <f t="shared" si="170"/>
        <v>27.381528808368159</v>
      </c>
      <c r="L183" s="186">
        <f t="shared" si="170"/>
        <v>25.900021211437377</v>
      </c>
      <c r="N183" s="57">
        <f t="shared" si="143"/>
        <v>9.2982133211439617</v>
      </c>
      <c r="O183" s="57">
        <f t="shared" si="144"/>
        <v>11.153768724046994</v>
      </c>
      <c r="P183" s="57">
        <f t="shared" si="144"/>
        <v>15.054857429841903</v>
      </c>
      <c r="Q183" s="57">
        <f t="shared" si="144"/>
        <v>16.139024628526759</v>
      </c>
      <c r="R183" s="57">
        <f t="shared" si="144"/>
        <v>20.545355510366292</v>
      </c>
      <c r="S183" s="57">
        <f t="shared" si="144"/>
        <v>20.031910817834152</v>
      </c>
      <c r="T183" s="57">
        <f t="shared" si="144"/>
        <v>24.058962615872332</v>
      </c>
      <c r="U183" s="57">
        <f t="shared" si="144"/>
        <v>22.658535916315259</v>
      </c>
      <c r="W183" s="58">
        <f t="shared" ref="W183:AD183" si="171">SUM(W306,W326,W346)</f>
        <v>4.3208907959516853</v>
      </c>
      <c r="X183" s="196">
        <f t="shared" si="171"/>
        <v>0</v>
      </c>
      <c r="Y183" s="196">
        <f t="shared" si="171"/>
        <v>0</v>
      </c>
      <c r="Z183" s="196">
        <f t="shared" si="171"/>
        <v>0</v>
      </c>
      <c r="AA183" s="196">
        <f t="shared" si="171"/>
        <v>0</v>
      </c>
      <c r="AB183" s="196">
        <f t="shared" si="171"/>
        <v>0</v>
      </c>
      <c r="AC183" s="196">
        <f t="shared" si="171"/>
        <v>0</v>
      </c>
      <c r="AD183" s="196">
        <f t="shared" si="171"/>
        <v>0</v>
      </c>
      <c r="AF183" s="57">
        <f t="shared" si="146"/>
        <v>9.2982133211439617</v>
      </c>
      <c r="AG183" s="58">
        <f t="shared" si="147"/>
        <v>4.3208907959516853</v>
      </c>
      <c r="AH183" s="65">
        <f t="shared" si="148"/>
        <v>-4.9773225251922764</v>
      </c>
      <c r="AI183" s="66">
        <f t="shared" si="149"/>
        <v>-0.53529880992017453</v>
      </c>
      <c r="AJ183" s="13"/>
      <c r="AK183" s="139"/>
      <c r="AL183" s="139"/>
      <c r="AM183" s="139"/>
      <c r="AN183" s="140"/>
      <c r="AP183" s="139"/>
      <c r="AQ183" s="139"/>
      <c r="AR183" s="139"/>
      <c r="AS183" s="140"/>
      <c r="AU183" s="139"/>
      <c r="AV183" s="139"/>
      <c r="AW183" s="139"/>
      <c r="AX183" s="140"/>
      <c r="AZ183" s="139"/>
      <c r="BA183" s="139"/>
      <c r="BB183" s="139"/>
      <c r="BC183" s="140"/>
      <c r="BE183" s="139"/>
      <c r="BF183" s="139"/>
      <c r="BG183" s="139"/>
      <c r="BH183" s="140"/>
      <c r="BJ183" s="139"/>
      <c r="BK183" s="139"/>
      <c r="BL183" s="139"/>
      <c r="BM183" s="140"/>
      <c r="BO183" s="139"/>
      <c r="BP183" s="139"/>
      <c r="BQ183" s="139"/>
      <c r="BR183" s="140"/>
    </row>
    <row r="184" spans="1:70">
      <c r="A184" s="1"/>
      <c r="B184" s="438"/>
      <c r="D184" s="6" t="s">
        <v>45</v>
      </c>
      <c r="E184" s="186">
        <f t="shared" ref="E184:L184" si="172">SUM(E307,E327,E347)</f>
        <v>30.920192876987045</v>
      </c>
      <c r="F184" s="186">
        <f t="shared" si="172"/>
        <v>39.818869578932194</v>
      </c>
      <c r="G184" s="186">
        <f t="shared" si="172"/>
        <v>32.360974882103825</v>
      </c>
      <c r="H184" s="186">
        <f t="shared" si="172"/>
        <v>37.297887655864805</v>
      </c>
      <c r="I184" s="186">
        <f t="shared" si="172"/>
        <v>23.54824122889011</v>
      </c>
      <c r="J184" s="186">
        <f t="shared" si="172"/>
        <v>35.395768820079077</v>
      </c>
      <c r="K184" s="186">
        <f t="shared" si="172"/>
        <v>49.985379345595661</v>
      </c>
      <c r="L184" s="186">
        <f t="shared" si="172"/>
        <v>44.482415122882145</v>
      </c>
      <c r="N184" s="57">
        <f t="shared" si="143"/>
        <v>27.390123262683336</v>
      </c>
      <c r="O184" s="57">
        <f t="shared" si="144"/>
        <v>34.799599851950177</v>
      </c>
      <c r="P184" s="57">
        <f t="shared" si="144"/>
        <v>27.824771211337996</v>
      </c>
      <c r="Q184" s="57">
        <f t="shared" si="144"/>
        <v>31.759581805577028</v>
      </c>
      <c r="R184" s="57">
        <f t="shared" si="144"/>
        <v>19.36669061881274</v>
      </c>
      <c r="S184" s="57">
        <f t="shared" si="144"/>
        <v>29.13102286771522</v>
      </c>
      <c r="T184" s="57">
        <f t="shared" si="144"/>
        <v>41.077125573407017</v>
      </c>
      <c r="U184" s="57">
        <f t="shared" si="144"/>
        <v>35.848603656805558</v>
      </c>
      <c r="W184" s="58">
        <f t="shared" ref="W184:AD184" si="173">SUM(W307,W327,W347)</f>
        <v>15.606420590701299</v>
      </c>
      <c r="X184" s="196">
        <f t="shared" si="173"/>
        <v>0</v>
      </c>
      <c r="Y184" s="196">
        <f t="shared" si="173"/>
        <v>0</v>
      </c>
      <c r="Z184" s="196">
        <f t="shared" si="173"/>
        <v>0</v>
      </c>
      <c r="AA184" s="196">
        <f t="shared" si="173"/>
        <v>0</v>
      </c>
      <c r="AB184" s="196">
        <f t="shared" si="173"/>
        <v>0</v>
      </c>
      <c r="AC184" s="196">
        <f t="shared" si="173"/>
        <v>0</v>
      </c>
      <c r="AD184" s="196">
        <f t="shared" si="173"/>
        <v>0</v>
      </c>
      <c r="AF184" s="57">
        <f t="shared" si="146"/>
        <v>27.390123262683336</v>
      </c>
      <c r="AG184" s="58">
        <f t="shared" si="147"/>
        <v>15.606420590701299</v>
      </c>
      <c r="AH184" s="65">
        <f t="shared" si="148"/>
        <v>-11.783702671982036</v>
      </c>
      <c r="AI184" s="66">
        <f t="shared" si="149"/>
        <v>-0.43021721950540864</v>
      </c>
      <c r="AK184" s="139"/>
      <c r="AL184" s="139"/>
      <c r="AM184" s="139"/>
      <c r="AN184" s="140"/>
      <c r="AP184" s="139"/>
      <c r="AQ184" s="139"/>
      <c r="AR184" s="139"/>
      <c r="AS184" s="140"/>
      <c r="AU184" s="139"/>
      <c r="AV184" s="139"/>
      <c r="AW184" s="139"/>
      <c r="AX184" s="140"/>
      <c r="AZ184" s="139"/>
      <c r="BA184" s="139"/>
      <c r="BB184" s="139"/>
      <c r="BC184" s="140"/>
      <c r="BE184" s="139"/>
      <c r="BF184" s="139"/>
      <c r="BG184" s="139"/>
      <c r="BH184" s="140"/>
      <c r="BJ184" s="139"/>
      <c r="BK184" s="139"/>
      <c r="BL184" s="139"/>
      <c r="BM184" s="140"/>
      <c r="BO184" s="139"/>
      <c r="BP184" s="139"/>
      <c r="BQ184" s="139"/>
      <c r="BR184" s="140"/>
    </row>
    <row r="185" spans="1:70">
      <c r="A185" s="1"/>
      <c r="B185" s="438"/>
      <c r="D185" s="4" t="s">
        <v>77</v>
      </c>
      <c r="E185" s="187">
        <f>SUM(E171:E184)</f>
        <v>353.91061970588305</v>
      </c>
      <c r="F185" s="187">
        <f t="shared" ref="F185" si="174">SUM(F171:F184)</f>
        <v>373.11775147220465</v>
      </c>
      <c r="G185" s="187">
        <f t="shared" ref="G185" si="175">SUM(G171:G184)</f>
        <v>344.23100198815115</v>
      </c>
      <c r="H185" s="187">
        <f t="shared" ref="H185" si="176">SUM(H171:H184)</f>
        <v>352.87216991782543</v>
      </c>
      <c r="I185" s="187">
        <f t="shared" ref="I185" si="177">SUM(I171:I184)</f>
        <v>354.47539353593629</v>
      </c>
      <c r="J185" s="187">
        <f t="shared" ref="J185" si="178">SUM(J171:J184)</f>
        <v>381.22164852910294</v>
      </c>
      <c r="K185" s="187">
        <f t="shared" ref="K185" si="179">SUM(K171:K184)</f>
        <v>421.86764769086079</v>
      </c>
      <c r="L185" s="187">
        <f t="shared" ref="L185" si="180">SUM(L171:L184)</f>
        <v>400.76004684896873</v>
      </c>
      <c r="M185" s="1"/>
      <c r="N185" s="178">
        <f>SUM(N171:N184)</f>
        <v>343.44967749081201</v>
      </c>
      <c r="O185" s="178">
        <f t="shared" ref="O185" si="181">SUM(O171:O184)</f>
        <v>357.9170810696645</v>
      </c>
      <c r="P185" s="178">
        <f t="shared" ref="P185" si="182">SUM(P171:P184)</f>
        <v>325.60693989210716</v>
      </c>
      <c r="Q185" s="178">
        <f t="shared" ref="Q185" si="183">SUM(Q171:Q184)</f>
        <v>330.13275349772528</v>
      </c>
      <c r="R185" s="178">
        <f t="shared" ref="R185" si="184">SUM(R171:R184)</f>
        <v>327.56679248350696</v>
      </c>
      <c r="S185" s="178">
        <f t="shared" ref="S185" si="185">SUM(S171:S184)</f>
        <v>348.73228040343054</v>
      </c>
      <c r="T185" s="178">
        <f t="shared" ref="T185" si="186">SUM(T171:T184)</f>
        <v>383.24726173278532</v>
      </c>
      <c r="U185" s="178">
        <f t="shared" ref="U185" si="187">SUM(U171:U184)</f>
        <v>359.36339893091474</v>
      </c>
      <c r="V185" s="1"/>
      <c r="W185" s="183">
        <f>SUM(W171:W184)</f>
        <v>234.69722726723978</v>
      </c>
      <c r="X185" s="197">
        <f t="shared" ref="X185" si="188">SUM(X171:X184)</f>
        <v>0</v>
      </c>
      <c r="Y185" s="197">
        <f t="shared" ref="Y185" si="189">SUM(Y171:Y184)</f>
        <v>0</v>
      </c>
      <c r="Z185" s="197">
        <f t="shared" ref="Z185" si="190">SUM(Z171:Z184)</f>
        <v>0</v>
      </c>
      <c r="AA185" s="197">
        <f t="shared" ref="AA185" si="191">SUM(AA171:AA184)</f>
        <v>0</v>
      </c>
      <c r="AB185" s="197">
        <f t="shared" ref="AB185" si="192">SUM(AB171:AB184)</f>
        <v>0</v>
      </c>
      <c r="AC185" s="197">
        <f t="shared" ref="AC185" si="193">SUM(AC171:AC184)</f>
        <v>0</v>
      </c>
      <c r="AD185" s="197">
        <f t="shared" ref="AD185" si="194">SUM(AD171:AD184)</f>
        <v>0</v>
      </c>
      <c r="AE185" s="1"/>
      <c r="AF185" s="178">
        <f t="shared" si="146"/>
        <v>343.44967749081201</v>
      </c>
      <c r="AG185" s="183">
        <f t="shared" si="147"/>
        <v>234.69722726723978</v>
      </c>
      <c r="AH185" s="67">
        <f t="shared" si="148"/>
        <v>-108.75245022357223</v>
      </c>
      <c r="AI185" s="68">
        <f t="shared" si="149"/>
        <v>-0.31664740819703224</v>
      </c>
      <c r="AK185" s="139"/>
      <c r="AL185" s="139"/>
      <c r="AM185" s="139"/>
      <c r="AN185" s="140"/>
      <c r="AP185" s="139"/>
      <c r="AQ185" s="139"/>
      <c r="AR185" s="139"/>
      <c r="AS185" s="140"/>
      <c r="AU185" s="139"/>
      <c r="AV185" s="139"/>
      <c r="AW185" s="139"/>
      <c r="AX185" s="140"/>
      <c r="AZ185" s="139"/>
      <c r="BA185" s="139"/>
      <c r="BB185" s="139"/>
      <c r="BC185" s="140"/>
      <c r="BE185" s="139"/>
      <c r="BF185" s="139"/>
      <c r="BG185" s="139"/>
      <c r="BH185" s="140"/>
      <c r="BJ185" s="139"/>
      <c r="BK185" s="139"/>
      <c r="BL185" s="139"/>
      <c r="BM185" s="140"/>
      <c r="BO185" s="139"/>
      <c r="BP185" s="139"/>
      <c r="BQ185" s="139"/>
      <c r="BR185" s="140"/>
    </row>
    <row r="186" spans="1:70">
      <c r="A186" s="1"/>
      <c r="B186" s="438"/>
      <c r="D186" s="4" t="s">
        <v>181</v>
      </c>
      <c r="E186" s="187">
        <f>E185-SUM(E174:E177)</f>
        <v>262.55214262616079</v>
      </c>
      <c r="F186" s="187">
        <f t="shared" ref="F186" si="195">F185-SUM(F174:F177)</f>
        <v>286.7672705282809</v>
      </c>
      <c r="G186" s="187">
        <f t="shared" ref="G186" si="196">G185-SUM(G174:G177)</f>
        <v>283.35198597424551</v>
      </c>
      <c r="H186" s="187">
        <f t="shared" ref="H186" si="197">H185-SUM(H174:H177)</f>
        <v>268.6672121667209</v>
      </c>
      <c r="I186" s="187">
        <f t="shared" ref="I186" si="198">I185-SUM(I174:I177)</f>
        <v>269.53549813526678</v>
      </c>
      <c r="J186" s="187">
        <f t="shared" ref="J186" si="199">J185-SUM(J174:J177)</f>
        <v>290.71124831112422</v>
      </c>
      <c r="K186" s="187">
        <f t="shared" ref="K186" si="200">K185-SUM(K174:K177)</f>
        <v>315.10625210981971</v>
      </c>
      <c r="L186" s="187">
        <f t="shared" ref="L186" si="201">L185-SUM(L174:L177)</f>
        <v>293.94832931660812</v>
      </c>
      <c r="M186" s="1"/>
      <c r="N186" s="178">
        <f>N185-SUM(N174:N177)</f>
        <v>252.09120041108974</v>
      </c>
      <c r="O186" s="178">
        <f t="shared" ref="O186" si="202">O185-SUM(O174:O177)</f>
        <v>271.56660012574076</v>
      </c>
      <c r="P186" s="178">
        <f t="shared" ref="P186" si="203">P185-SUM(P174:P177)</f>
        <v>264.72792387820152</v>
      </c>
      <c r="Q186" s="178">
        <f t="shared" ref="Q186" si="204">Q185-SUM(Q174:Q177)</f>
        <v>245.92779574662075</v>
      </c>
      <c r="R186" s="178">
        <f t="shared" ref="R186" si="205">R185-SUM(R174:R177)</f>
        <v>242.62689708283744</v>
      </c>
      <c r="S186" s="178">
        <f t="shared" ref="S186" si="206">S185-SUM(S174:S177)</f>
        <v>258.22188018545182</v>
      </c>
      <c r="T186" s="178">
        <f t="shared" ref="T186" si="207">T185-SUM(T174:T177)</f>
        <v>276.48586615174418</v>
      </c>
      <c r="U186" s="178">
        <f t="shared" ref="U186" si="208">U185-SUM(U174:U177)</f>
        <v>252.55168139855411</v>
      </c>
      <c r="V186" s="1"/>
      <c r="W186" s="183">
        <f>W185-SUM(W174:W177)</f>
        <v>137.56772726723977</v>
      </c>
      <c r="X186" s="197">
        <f t="shared" ref="X186" si="209">X185-SUM(X174:X177)</f>
        <v>0</v>
      </c>
      <c r="Y186" s="197">
        <f t="shared" ref="Y186" si="210">Y185-SUM(Y174:Y177)</f>
        <v>0</v>
      </c>
      <c r="Z186" s="197">
        <f t="shared" ref="Z186" si="211">Z185-SUM(Z174:Z177)</f>
        <v>0</v>
      </c>
      <c r="AA186" s="197">
        <f t="shared" ref="AA186" si="212">AA185-SUM(AA174:AA177)</f>
        <v>0</v>
      </c>
      <c r="AB186" s="197">
        <f t="shared" ref="AB186" si="213">AB185-SUM(AB174:AB177)</f>
        <v>0</v>
      </c>
      <c r="AC186" s="197">
        <f t="shared" ref="AC186" si="214">AC185-SUM(AC174:AC177)</f>
        <v>0</v>
      </c>
      <c r="AD186" s="197">
        <f t="shared" ref="AD186" si="215">AD185-SUM(AD174:AD177)</f>
        <v>0</v>
      </c>
      <c r="AE186" s="1"/>
      <c r="AF186" s="178">
        <f t="shared" si="146"/>
        <v>252.09120041108974</v>
      </c>
      <c r="AG186" s="183">
        <f t="shared" si="147"/>
        <v>137.56772726723977</v>
      </c>
      <c r="AH186" s="67">
        <f t="shared" si="148"/>
        <v>-114.52347314384997</v>
      </c>
      <c r="AI186" s="68">
        <f t="shared" si="149"/>
        <v>-0.4542938149252907</v>
      </c>
      <c r="AK186" s="139"/>
      <c r="AL186" s="139"/>
      <c r="AM186" s="139"/>
      <c r="AN186" s="140"/>
      <c r="AP186" s="139"/>
      <c r="AQ186" s="139"/>
      <c r="AR186" s="139"/>
      <c r="AS186" s="140"/>
      <c r="AU186" s="139"/>
      <c r="AV186" s="139"/>
      <c r="AW186" s="139"/>
      <c r="AX186" s="140"/>
      <c r="AZ186" s="139"/>
      <c r="BA186" s="139"/>
      <c r="BB186" s="139"/>
      <c r="BC186" s="140"/>
      <c r="BE186" s="139"/>
      <c r="BF186" s="139"/>
      <c r="BG186" s="139"/>
      <c r="BH186" s="140"/>
      <c r="BJ186" s="139"/>
      <c r="BK186" s="139"/>
      <c r="BL186" s="139"/>
      <c r="BM186" s="140"/>
      <c r="BO186" s="139"/>
      <c r="BP186" s="139"/>
      <c r="BQ186" s="139"/>
      <c r="BR186" s="140"/>
    </row>
    <row r="187" spans="1:70">
      <c r="A187" s="1"/>
      <c r="B187" s="438"/>
    </row>
    <row r="188" spans="1:70">
      <c r="B188" s="438"/>
      <c r="D188" s="1" t="s">
        <v>248</v>
      </c>
    </row>
    <row r="189" spans="1:70">
      <c r="B189" s="438"/>
      <c r="E189" s="388" t="s">
        <v>430</v>
      </c>
      <c r="F189" s="389"/>
      <c r="G189" s="389"/>
      <c r="H189" s="389"/>
      <c r="I189" s="389"/>
      <c r="J189" s="389"/>
      <c r="K189" s="389"/>
      <c r="L189" s="390"/>
      <c r="N189" s="388" t="s">
        <v>297</v>
      </c>
      <c r="O189" s="389"/>
      <c r="P189" s="389"/>
      <c r="Q189" s="389"/>
      <c r="R189" s="389"/>
      <c r="S189" s="389"/>
      <c r="T189" s="389"/>
      <c r="U189" s="390"/>
      <c r="W189" s="388" t="s">
        <v>298</v>
      </c>
      <c r="X189" s="389"/>
      <c r="Y189" s="389"/>
      <c r="Z189" s="389"/>
      <c r="AA189" s="389"/>
      <c r="AB189" s="389"/>
      <c r="AC189" s="389"/>
      <c r="AD189" s="390"/>
      <c r="AF189" s="221" t="s">
        <v>69</v>
      </c>
      <c r="AG189" s="221" t="s">
        <v>194</v>
      </c>
      <c r="AH189" s="397" t="s">
        <v>219</v>
      </c>
      <c r="AI189" s="397"/>
      <c r="AK189" s="7" t="s">
        <v>69</v>
      </c>
      <c r="AL189" s="6" t="s">
        <v>194</v>
      </c>
      <c r="AM189" s="392" t="s">
        <v>219</v>
      </c>
      <c r="AN189" s="392"/>
      <c r="AP189" s="7" t="s">
        <v>69</v>
      </c>
      <c r="AQ189" s="6" t="s">
        <v>194</v>
      </c>
      <c r="AR189" s="392" t="s">
        <v>219</v>
      </c>
      <c r="AS189" s="392"/>
      <c r="AU189" s="7" t="s">
        <v>69</v>
      </c>
      <c r="AV189" s="6" t="s">
        <v>194</v>
      </c>
      <c r="AW189" s="392" t="s">
        <v>219</v>
      </c>
      <c r="AX189" s="392"/>
      <c r="AZ189" s="7" t="s">
        <v>69</v>
      </c>
      <c r="BA189" s="6" t="s">
        <v>194</v>
      </c>
      <c r="BB189" s="392" t="s">
        <v>219</v>
      </c>
      <c r="BC189" s="392"/>
      <c r="BE189" s="7" t="s">
        <v>69</v>
      </c>
      <c r="BF189" s="6" t="s">
        <v>194</v>
      </c>
      <c r="BG189" s="392" t="s">
        <v>219</v>
      </c>
      <c r="BH189" s="392"/>
      <c r="BJ189" s="7" t="s">
        <v>69</v>
      </c>
      <c r="BK189" s="6" t="s">
        <v>194</v>
      </c>
      <c r="BL189" s="392" t="s">
        <v>219</v>
      </c>
      <c r="BM189" s="392"/>
      <c r="BO189" s="7" t="s">
        <v>69</v>
      </c>
      <c r="BP189" s="6" t="s">
        <v>194</v>
      </c>
      <c r="BQ189" s="392" t="s">
        <v>219</v>
      </c>
      <c r="BR189" s="392"/>
    </row>
    <row r="190" spans="1:70">
      <c r="B190" s="438"/>
      <c r="E190" s="221">
        <v>2016</v>
      </c>
      <c r="F190" s="221">
        <v>2017</v>
      </c>
      <c r="G190" s="221">
        <v>2018</v>
      </c>
      <c r="H190" s="221">
        <v>2019</v>
      </c>
      <c r="I190" s="221">
        <v>2020</v>
      </c>
      <c r="J190" s="221">
        <v>2021</v>
      </c>
      <c r="K190" s="221">
        <v>2022</v>
      </c>
      <c r="L190" s="221">
        <v>2023</v>
      </c>
      <c r="N190" s="221">
        <v>2016</v>
      </c>
      <c r="O190" s="221">
        <v>2017</v>
      </c>
      <c r="P190" s="221">
        <v>2018</v>
      </c>
      <c r="Q190" s="221">
        <v>2019</v>
      </c>
      <c r="R190" s="221">
        <v>2020</v>
      </c>
      <c r="S190" s="221">
        <v>2021</v>
      </c>
      <c r="T190" s="221">
        <v>2022</v>
      </c>
      <c r="U190" s="221">
        <v>2023</v>
      </c>
      <c r="W190" s="221">
        <v>2016</v>
      </c>
      <c r="X190" s="221">
        <v>2017</v>
      </c>
      <c r="Y190" s="221">
        <v>2018</v>
      </c>
      <c r="Z190" s="221">
        <v>2019</v>
      </c>
      <c r="AA190" s="221">
        <v>2020</v>
      </c>
      <c r="AB190" s="221">
        <v>2021</v>
      </c>
      <c r="AC190" s="221">
        <v>2022</v>
      </c>
      <c r="AD190" s="221">
        <v>2023</v>
      </c>
      <c r="AF190" s="221" t="s">
        <v>252</v>
      </c>
      <c r="AG190" s="221" t="s">
        <v>252</v>
      </c>
      <c r="AH190" s="221" t="s">
        <v>252</v>
      </c>
      <c r="AI190" s="221" t="s">
        <v>221</v>
      </c>
      <c r="AK190" s="6" t="s">
        <v>252</v>
      </c>
      <c r="AL190" s="6" t="s">
        <v>252</v>
      </c>
      <c r="AM190" s="6" t="s">
        <v>252</v>
      </c>
      <c r="AN190" s="6" t="s">
        <v>221</v>
      </c>
      <c r="AP190" s="6" t="s">
        <v>252</v>
      </c>
      <c r="AQ190" s="6" t="s">
        <v>252</v>
      </c>
      <c r="AR190" s="6" t="s">
        <v>252</v>
      </c>
      <c r="AS190" s="6" t="s">
        <v>221</v>
      </c>
      <c r="AU190" s="6" t="s">
        <v>252</v>
      </c>
      <c r="AV190" s="6" t="s">
        <v>252</v>
      </c>
      <c r="AW190" s="6" t="s">
        <v>252</v>
      </c>
      <c r="AX190" s="6" t="s">
        <v>221</v>
      </c>
      <c r="AZ190" s="6" t="s">
        <v>252</v>
      </c>
      <c r="BA190" s="6" t="s">
        <v>252</v>
      </c>
      <c r="BB190" s="6" t="s">
        <v>252</v>
      </c>
      <c r="BC190" s="6" t="s">
        <v>221</v>
      </c>
      <c r="BE190" s="6" t="s">
        <v>252</v>
      </c>
      <c r="BF190" s="6" t="s">
        <v>252</v>
      </c>
      <c r="BG190" s="6" t="s">
        <v>252</v>
      </c>
      <c r="BH190" s="6" t="s">
        <v>221</v>
      </c>
      <c r="BJ190" s="6" t="s">
        <v>252</v>
      </c>
      <c r="BK190" s="6" t="s">
        <v>252</v>
      </c>
      <c r="BL190" s="6" t="s">
        <v>252</v>
      </c>
      <c r="BM190" s="6" t="s">
        <v>221</v>
      </c>
      <c r="BO190" s="6" t="s">
        <v>252</v>
      </c>
      <c r="BP190" s="6" t="s">
        <v>252</v>
      </c>
      <c r="BQ190" s="6" t="s">
        <v>252</v>
      </c>
      <c r="BR190" s="6" t="s">
        <v>221</v>
      </c>
    </row>
    <row r="191" spans="1:70">
      <c r="B191" s="438"/>
      <c r="D191" s="6" t="s">
        <v>27</v>
      </c>
      <c r="E191" s="186">
        <f>SUM(E394,E414,E434,E494,E594)</f>
        <v>78.302664470675168</v>
      </c>
      <c r="F191" s="186">
        <f t="shared" ref="F191:L191" si="216">SUM(F394,F414,F434,F494,F594)</f>
        <v>70.966311710679321</v>
      </c>
      <c r="G191" s="186">
        <f t="shared" si="216"/>
        <v>79.134422627176619</v>
      </c>
      <c r="H191" s="186">
        <f t="shared" si="216"/>
        <v>72.840282915151647</v>
      </c>
      <c r="I191" s="186">
        <f t="shared" si="216"/>
        <v>83.605610266422687</v>
      </c>
      <c r="J191" s="186">
        <f t="shared" si="216"/>
        <v>81.806443922318167</v>
      </c>
      <c r="K191" s="186">
        <f t="shared" si="216"/>
        <v>82.117555413638755</v>
      </c>
      <c r="L191" s="186">
        <f t="shared" si="216"/>
        <v>79.47505979784745</v>
      </c>
      <c r="N191" s="57">
        <f>SUM(N394,N414,N434,N494,N594)</f>
        <v>78.424854435024926</v>
      </c>
      <c r="O191" s="57">
        <f t="shared" ref="O191:U191" si="217">SUM(O394,O414,O434,O494,O594)</f>
        <v>69.933049302004207</v>
      </c>
      <c r="P191" s="57">
        <f t="shared" si="217"/>
        <v>76.575899409383609</v>
      </c>
      <c r="Q191" s="57">
        <f t="shared" si="217"/>
        <v>72.4006328900564</v>
      </c>
      <c r="R191" s="57">
        <f t="shared" si="217"/>
        <v>77.472403856504229</v>
      </c>
      <c r="S191" s="57">
        <f t="shared" si="217"/>
        <v>76.880911701392478</v>
      </c>
      <c r="T191" s="57">
        <f t="shared" si="217"/>
        <v>76.315962490279986</v>
      </c>
      <c r="U191" s="57">
        <f t="shared" si="217"/>
        <v>73.968452987730757</v>
      </c>
      <c r="W191" s="58">
        <f t="shared" ref="W191:AD191" si="218">SUM(W394,W414,W434,W494,W594)</f>
        <v>56.291084394954808</v>
      </c>
      <c r="X191" s="196">
        <f t="shared" si="218"/>
        <v>0</v>
      </c>
      <c r="Y191" s="196">
        <f t="shared" si="218"/>
        <v>0</v>
      </c>
      <c r="Z191" s="196">
        <f t="shared" si="218"/>
        <v>0</v>
      </c>
      <c r="AA191" s="196">
        <f t="shared" si="218"/>
        <v>0</v>
      </c>
      <c r="AB191" s="196">
        <f t="shared" si="218"/>
        <v>0</v>
      </c>
      <c r="AC191" s="196">
        <f t="shared" si="218"/>
        <v>0</v>
      </c>
      <c r="AD191" s="196">
        <f t="shared" si="218"/>
        <v>0</v>
      </c>
      <c r="AF191" s="57">
        <f>N191</f>
        <v>78.424854435024926</v>
      </c>
      <c r="AG191" s="58">
        <f>W191</f>
        <v>56.291084394954808</v>
      </c>
      <c r="AH191" s="65">
        <f>AG191-AF191</f>
        <v>-22.133770040070118</v>
      </c>
      <c r="AI191" s="66">
        <f>AH191/AF191</f>
        <v>-0.28222902292293023</v>
      </c>
      <c r="AK191" s="139"/>
      <c r="AL191" s="139"/>
      <c r="AM191" s="139"/>
      <c r="AN191" s="140"/>
      <c r="AP191" s="139"/>
      <c r="AQ191" s="139"/>
      <c r="AR191" s="139"/>
      <c r="AS191" s="140"/>
      <c r="AU191" s="139"/>
      <c r="AV191" s="139"/>
      <c r="AW191" s="139"/>
      <c r="AX191" s="140"/>
      <c r="AZ191" s="139"/>
      <c r="BA191" s="139"/>
      <c r="BB191" s="139"/>
      <c r="BC191" s="140"/>
      <c r="BE191" s="139"/>
      <c r="BF191" s="139"/>
      <c r="BG191" s="139"/>
      <c r="BH191" s="140"/>
      <c r="BJ191" s="139"/>
      <c r="BK191" s="139"/>
      <c r="BL191" s="139"/>
      <c r="BM191" s="140"/>
      <c r="BO191" s="139"/>
      <c r="BP191" s="139"/>
      <c r="BQ191" s="139"/>
      <c r="BR191" s="140"/>
    </row>
    <row r="192" spans="1:70">
      <c r="B192" s="438"/>
      <c r="D192" s="6" t="s">
        <v>75</v>
      </c>
      <c r="E192" s="186">
        <f t="shared" ref="E192:L192" si="219">SUM(E395,E415,E435,E495,E595)</f>
        <v>58.110066159477029</v>
      </c>
      <c r="F192" s="186">
        <f t="shared" si="219"/>
        <v>60.341949606722764</v>
      </c>
      <c r="G192" s="186">
        <f t="shared" si="219"/>
        <v>56.120770598076376</v>
      </c>
      <c r="H192" s="186">
        <f t="shared" si="219"/>
        <v>56.074572719441896</v>
      </c>
      <c r="I192" s="186">
        <f t="shared" si="219"/>
        <v>54.896516311744669</v>
      </c>
      <c r="J192" s="186">
        <f t="shared" si="219"/>
        <v>46.623464918809645</v>
      </c>
      <c r="K192" s="186">
        <f t="shared" si="219"/>
        <v>40.40700486654184</v>
      </c>
      <c r="L192" s="186">
        <f t="shared" si="219"/>
        <v>40.889609993245635</v>
      </c>
      <c r="N192" s="57">
        <f t="shared" ref="N192:N204" si="220">SUM(N395,N415,N435,N495,N595)</f>
        <v>58.017557590534878</v>
      </c>
      <c r="O192" s="57">
        <f t="shared" ref="O192:U204" si="221">SUM(O395,O415,O435,O495,O595)</f>
        <v>56.904828532864599</v>
      </c>
      <c r="P192" s="57">
        <f t="shared" si="221"/>
        <v>50.237245678570304</v>
      </c>
      <c r="Q192" s="57">
        <f t="shared" si="221"/>
        <v>49.499629720490248</v>
      </c>
      <c r="R192" s="57">
        <f t="shared" si="221"/>
        <v>46.903726811151728</v>
      </c>
      <c r="S192" s="57">
        <f t="shared" si="221"/>
        <v>40.050417451181772</v>
      </c>
      <c r="T192" s="57">
        <f t="shared" si="221"/>
        <v>34.973625575357204</v>
      </c>
      <c r="U192" s="57">
        <f t="shared" si="221"/>
        <v>35.109664693035171</v>
      </c>
      <c r="W192" s="58">
        <f t="shared" ref="W192:AD192" si="222">SUM(W395,W415,W435,W495,W595)</f>
        <v>51.030344351844782</v>
      </c>
      <c r="X192" s="196">
        <f t="shared" si="222"/>
        <v>0</v>
      </c>
      <c r="Y192" s="196">
        <f t="shared" si="222"/>
        <v>0</v>
      </c>
      <c r="Z192" s="196">
        <f t="shared" si="222"/>
        <v>0</v>
      </c>
      <c r="AA192" s="196">
        <f t="shared" si="222"/>
        <v>0</v>
      </c>
      <c r="AB192" s="196">
        <f t="shared" si="222"/>
        <v>0</v>
      </c>
      <c r="AC192" s="196">
        <f t="shared" si="222"/>
        <v>0</v>
      </c>
      <c r="AD192" s="196">
        <f t="shared" si="222"/>
        <v>0</v>
      </c>
      <c r="AF192" s="57">
        <f t="shared" ref="AF192:AF206" si="223">N192</f>
        <v>58.017557590534878</v>
      </c>
      <c r="AG192" s="58">
        <f t="shared" ref="AG192:AG206" si="224">W192</f>
        <v>51.030344351844782</v>
      </c>
      <c r="AH192" s="65">
        <f t="shared" ref="AH192:AH206" si="225">AG192-AF192</f>
        <v>-6.9872132386900958</v>
      </c>
      <c r="AI192" s="66">
        <f t="shared" ref="AI192:AI206" si="226">AH192/AF192</f>
        <v>-0.12043273672433957</v>
      </c>
      <c r="AK192" s="139"/>
      <c r="AL192" s="139"/>
      <c r="AM192" s="139"/>
      <c r="AN192" s="140"/>
      <c r="AP192" s="139"/>
      <c r="AQ192" s="139"/>
      <c r="AR192" s="139"/>
      <c r="AS192" s="140"/>
      <c r="AU192" s="139"/>
      <c r="AV192" s="139"/>
      <c r="AW192" s="139"/>
      <c r="AX192" s="140"/>
      <c r="AZ192" s="139"/>
      <c r="BA192" s="139"/>
      <c r="BB192" s="139"/>
      <c r="BC192" s="140"/>
      <c r="BE192" s="139"/>
      <c r="BF192" s="139"/>
      <c r="BG192" s="139"/>
      <c r="BH192" s="140"/>
      <c r="BJ192" s="139"/>
      <c r="BK192" s="139"/>
      <c r="BL192" s="139"/>
      <c r="BM192" s="140"/>
      <c r="BO192" s="139"/>
      <c r="BP192" s="139"/>
      <c r="BQ192" s="139"/>
      <c r="BR192" s="140"/>
    </row>
    <row r="193" spans="1:70">
      <c r="B193" s="438"/>
      <c r="D193" s="6" t="s">
        <v>76</v>
      </c>
      <c r="E193" s="186">
        <f t="shared" ref="E193:L193" si="227">SUM(E396,E416,E436,E496,E596)</f>
        <v>76.987224256531874</v>
      </c>
      <c r="F193" s="186">
        <f t="shared" si="227"/>
        <v>75.612114369476615</v>
      </c>
      <c r="G193" s="186">
        <f t="shared" si="227"/>
        <v>75.746668570331948</v>
      </c>
      <c r="H193" s="186">
        <f t="shared" si="227"/>
        <v>76.92242952010541</v>
      </c>
      <c r="I193" s="186">
        <f t="shared" si="227"/>
        <v>66.164502493067872</v>
      </c>
      <c r="J193" s="186">
        <f t="shared" si="227"/>
        <v>64.242125289501715</v>
      </c>
      <c r="K193" s="186">
        <f t="shared" si="227"/>
        <v>53.159777188552241</v>
      </c>
      <c r="L193" s="186">
        <f t="shared" si="227"/>
        <v>61.808784432169091</v>
      </c>
      <c r="N193" s="57">
        <f t="shared" si="220"/>
        <v>73.197626143602292</v>
      </c>
      <c r="O193" s="57">
        <f t="shared" si="221"/>
        <v>70.612158696216724</v>
      </c>
      <c r="P193" s="57">
        <f t="shared" si="221"/>
        <v>67.821987486773622</v>
      </c>
      <c r="Q193" s="57">
        <f t="shared" si="221"/>
        <v>66.460865550928077</v>
      </c>
      <c r="R193" s="57">
        <f t="shared" si="221"/>
        <v>55.558257956179119</v>
      </c>
      <c r="S193" s="57">
        <f t="shared" si="221"/>
        <v>53.58572826863881</v>
      </c>
      <c r="T193" s="57">
        <f t="shared" si="221"/>
        <v>44.62068971249748</v>
      </c>
      <c r="U193" s="57">
        <f t="shared" si="221"/>
        <v>50.133033152846281</v>
      </c>
      <c r="W193" s="58">
        <f t="shared" ref="W193:AD193" si="228">SUM(W396,W416,W436,W496,W596)</f>
        <v>57.348845818997724</v>
      </c>
      <c r="X193" s="196">
        <f t="shared" si="228"/>
        <v>0</v>
      </c>
      <c r="Y193" s="196">
        <f t="shared" si="228"/>
        <v>0</v>
      </c>
      <c r="Z193" s="196">
        <f t="shared" si="228"/>
        <v>0</v>
      </c>
      <c r="AA193" s="196">
        <f t="shared" si="228"/>
        <v>0</v>
      </c>
      <c r="AB193" s="196">
        <f t="shared" si="228"/>
        <v>0</v>
      </c>
      <c r="AC193" s="196">
        <f t="shared" si="228"/>
        <v>0</v>
      </c>
      <c r="AD193" s="196">
        <f t="shared" si="228"/>
        <v>0</v>
      </c>
      <c r="AF193" s="57">
        <f t="shared" si="223"/>
        <v>73.197626143602292</v>
      </c>
      <c r="AG193" s="58">
        <f t="shared" si="224"/>
        <v>57.348845818997724</v>
      </c>
      <c r="AH193" s="65">
        <f t="shared" si="225"/>
        <v>-15.848780324604569</v>
      </c>
      <c r="AI193" s="66">
        <f t="shared" si="226"/>
        <v>-0.21652041411167816</v>
      </c>
      <c r="AK193" s="139"/>
      <c r="AL193" s="139"/>
      <c r="AM193" s="139"/>
      <c r="AN193" s="140"/>
      <c r="AP193" s="139"/>
      <c r="AQ193" s="139"/>
      <c r="AR193" s="139"/>
      <c r="AS193" s="140"/>
      <c r="AU193" s="139"/>
      <c r="AV193" s="139"/>
      <c r="AW193" s="139"/>
      <c r="AX193" s="140"/>
      <c r="AZ193" s="139"/>
      <c r="BA193" s="139"/>
      <c r="BB193" s="139"/>
      <c r="BC193" s="140"/>
      <c r="BE193" s="139"/>
      <c r="BF193" s="139"/>
      <c r="BG193" s="139"/>
      <c r="BH193" s="140"/>
      <c r="BJ193" s="139"/>
      <c r="BK193" s="139"/>
      <c r="BL193" s="139"/>
      <c r="BM193" s="140"/>
      <c r="BO193" s="139"/>
      <c r="BP193" s="139"/>
      <c r="BQ193" s="139"/>
      <c r="BR193" s="140"/>
    </row>
    <row r="194" spans="1:70">
      <c r="B194" s="438"/>
      <c r="D194" s="6" t="s">
        <v>35</v>
      </c>
      <c r="E194" s="186">
        <f t="shared" ref="E194:L194" si="229">SUM(E397,E417,E437,E497,E597)</f>
        <v>73.818747823591465</v>
      </c>
      <c r="F194" s="186">
        <f t="shared" si="229"/>
        <v>75.257369641262159</v>
      </c>
      <c r="G194" s="186">
        <f t="shared" si="229"/>
        <v>71.292579460569897</v>
      </c>
      <c r="H194" s="186">
        <f t="shared" si="229"/>
        <v>72.476609685669573</v>
      </c>
      <c r="I194" s="186">
        <f t="shared" si="229"/>
        <v>72.838152069814242</v>
      </c>
      <c r="J194" s="186">
        <f t="shared" si="229"/>
        <v>73.390055539988296</v>
      </c>
      <c r="K194" s="186">
        <f t="shared" si="229"/>
        <v>73.995861575883552</v>
      </c>
      <c r="L194" s="186">
        <f t="shared" si="229"/>
        <v>74.096530378454787</v>
      </c>
      <c r="N194" s="57">
        <f t="shared" si="220"/>
        <v>73.818747823591465</v>
      </c>
      <c r="O194" s="57">
        <f t="shared" si="221"/>
        <v>75.257369641262159</v>
      </c>
      <c r="P194" s="57">
        <f t="shared" si="221"/>
        <v>71.292579460569897</v>
      </c>
      <c r="Q194" s="57">
        <f t="shared" si="221"/>
        <v>72.476609685669573</v>
      </c>
      <c r="R194" s="57">
        <f t="shared" si="221"/>
        <v>72.838152069814242</v>
      </c>
      <c r="S194" s="57">
        <f t="shared" si="221"/>
        <v>73.390055539988296</v>
      </c>
      <c r="T194" s="57">
        <f t="shared" si="221"/>
        <v>73.995861575883552</v>
      </c>
      <c r="U194" s="57">
        <f t="shared" si="221"/>
        <v>74.096530378454787</v>
      </c>
      <c r="W194" s="58">
        <f t="shared" ref="W194:AD194" si="230">SUM(W397,W417,W437,W497,W597)</f>
        <v>71.863100000000003</v>
      </c>
      <c r="X194" s="196">
        <f t="shared" si="230"/>
        <v>0</v>
      </c>
      <c r="Y194" s="196">
        <f t="shared" si="230"/>
        <v>0</v>
      </c>
      <c r="Z194" s="196">
        <f t="shared" si="230"/>
        <v>0</v>
      </c>
      <c r="AA194" s="196">
        <f t="shared" si="230"/>
        <v>0</v>
      </c>
      <c r="AB194" s="196">
        <f t="shared" si="230"/>
        <v>0</v>
      </c>
      <c r="AC194" s="196">
        <f t="shared" si="230"/>
        <v>0</v>
      </c>
      <c r="AD194" s="196">
        <f t="shared" si="230"/>
        <v>0</v>
      </c>
      <c r="AF194" s="57">
        <f t="shared" si="223"/>
        <v>73.818747823591465</v>
      </c>
      <c r="AG194" s="58">
        <f t="shared" si="224"/>
        <v>71.863100000000003</v>
      </c>
      <c r="AH194" s="65">
        <f t="shared" si="225"/>
        <v>-1.9556478235914625</v>
      </c>
      <c r="AI194" s="66">
        <f t="shared" si="226"/>
        <v>-2.6492562949793956E-2</v>
      </c>
      <c r="AJ194" s="43"/>
      <c r="AK194" s="139"/>
      <c r="AL194" s="139"/>
      <c r="AM194" s="139"/>
      <c r="AN194" s="140"/>
      <c r="AP194" s="139"/>
      <c r="AQ194" s="139"/>
      <c r="AR194" s="139"/>
      <c r="AS194" s="140"/>
      <c r="AU194" s="139"/>
      <c r="AV194" s="139"/>
      <c r="AW194" s="139"/>
      <c r="AX194" s="140"/>
      <c r="AZ194" s="139"/>
      <c r="BA194" s="139"/>
      <c r="BB194" s="139"/>
      <c r="BC194" s="140"/>
      <c r="BE194" s="139"/>
      <c r="BF194" s="139"/>
      <c r="BG194" s="139"/>
      <c r="BH194" s="140"/>
      <c r="BJ194" s="139"/>
      <c r="BK194" s="139"/>
      <c r="BL194" s="139"/>
      <c r="BM194" s="140"/>
      <c r="BO194" s="139"/>
      <c r="BP194" s="139"/>
      <c r="BQ194" s="139"/>
      <c r="BR194" s="140"/>
    </row>
    <row r="195" spans="1:70">
      <c r="B195" s="438"/>
      <c r="D195" s="6" t="s">
        <v>36</v>
      </c>
      <c r="E195" s="186">
        <f t="shared" ref="E195:L195" si="231">SUM(E398,E418,E438,E498,E598)</f>
        <v>63.878726476832099</v>
      </c>
      <c r="F195" s="186">
        <f t="shared" si="231"/>
        <v>64.335820426542853</v>
      </c>
      <c r="G195" s="186">
        <f t="shared" si="231"/>
        <v>59.64322182303605</v>
      </c>
      <c r="H195" s="186">
        <f t="shared" si="231"/>
        <v>60.28154741479085</v>
      </c>
      <c r="I195" s="186">
        <f t="shared" si="231"/>
        <v>60.667291918877517</v>
      </c>
      <c r="J195" s="186">
        <f t="shared" si="231"/>
        <v>62.119849521515057</v>
      </c>
      <c r="K195" s="186">
        <f t="shared" si="231"/>
        <v>62.749012721195321</v>
      </c>
      <c r="L195" s="186">
        <f t="shared" si="231"/>
        <v>63.233574578198777</v>
      </c>
      <c r="N195" s="57">
        <f t="shared" si="220"/>
        <v>63.878726476832099</v>
      </c>
      <c r="O195" s="57">
        <f t="shared" si="221"/>
        <v>64.335820426542853</v>
      </c>
      <c r="P195" s="57">
        <f t="shared" si="221"/>
        <v>59.64322182303605</v>
      </c>
      <c r="Q195" s="57">
        <f t="shared" si="221"/>
        <v>60.28154741479085</v>
      </c>
      <c r="R195" s="57">
        <f t="shared" si="221"/>
        <v>60.667291918877517</v>
      </c>
      <c r="S195" s="57">
        <f t="shared" si="221"/>
        <v>62.119849521515057</v>
      </c>
      <c r="T195" s="57">
        <f t="shared" si="221"/>
        <v>62.749012721195321</v>
      </c>
      <c r="U195" s="57">
        <f t="shared" si="221"/>
        <v>63.233574578198777</v>
      </c>
      <c r="W195" s="58">
        <f t="shared" ref="W195:AD195" si="232">SUM(W398,W418,W438,W498,W598)</f>
        <v>62.868500000000012</v>
      </c>
      <c r="X195" s="196">
        <f t="shared" si="232"/>
        <v>0</v>
      </c>
      <c r="Y195" s="196">
        <f t="shared" si="232"/>
        <v>0</v>
      </c>
      <c r="Z195" s="196">
        <f t="shared" si="232"/>
        <v>0</v>
      </c>
      <c r="AA195" s="196">
        <f t="shared" si="232"/>
        <v>0</v>
      </c>
      <c r="AB195" s="196">
        <f t="shared" si="232"/>
        <v>0</v>
      </c>
      <c r="AC195" s="196">
        <f t="shared" si="232"/>
        <v>0</v>
      </c>
      <c r="AD195" s="196">
        <f t="shared" si="232"/>
        <v>0</v>
      </c>
      <c r="AF195" s="57">
        <f t="shared" si="223"/>
        <v>63.878726476832099</v>
      </c>
      <c r="AG195" s="58">
        <f t="shared" si="224"/>
        <v>62.868500000000012</v>
      </c>
      <c r="AH195" s="65">
        <f t="shared" si="225"/>
        <v>-1.0102264768320879</v>
      </c>
      <c r="AI195" s="66">
        <f t="shared" si="226"/>
        <v>-1.5814756062779094E-2</v>
      </c>
      <c r="AK195" s="139"/>
      <c r="AL195" s="139"/>
      <c r="AM195" s="139"/>
      <c r="AN195" s="140"/>
      <c r="AP195" s="139"/>
      <c r="AQ195" s="139"/>
      <c r="AR195" s="139"/>
      <c r="AS195" s="140"/>
      <c r="AU195" s="139"/>
      <c r="AV195" s="139"/>
      <c r="AW195" s="139"/>
      <c r="AX195" s="140"/>
      <c r="AZ195" s="139"/>
      <c r="BA195" s="139"/>
      <c r="BB195" s="139"/>
      <c r="BC195" s="140"/>
      <c r="BE195" s="139"/>
      <c r="BF195" s="139"/>
      <c r="BG195" s="139"/>
      <c r="BH195" s="140"/>
      <c r="BJ195" s="139"/>
      <c r="BK195" s="139"/>
      <c r="BL195" s="139"/>
      <c r="BM195" s="140"/>
      <c r="BO195" s="139"/>
      <c r="BP195" s="139"/>
      <c r="BQ195" s="139"/>
      <c r="BR195" s="140"/>
    </row>
    <row r="196" spans="1:70">
      <c r="B196" s="438"/>
      <c r="D196" s="6" t="s">
        <v>37</v>
      </c>
      <c r="E196" s="186">
        <f t="shared" ref="E196:L196" si="233">SUM(E399,E419,E439,E499,E599)</f>
        <v>38.791892250243905</v>
      </c>
      <c r="F196" s="186">
        <f t="shared" si="233"/>
        <v>40.146186026895549</v>
      </c>
      <c r="G196" s="186">
        <f t="shared" si="233"/>
        <v>40.066595095455874</v>
      </c>
      <c r="H196" s="186">
        <f t="shared" si="233"/>
        <v>41.97276320878423</v>
      </c>
      <c r="I196" s="186">
        <f t="shared" si="233"/>
        <v>42.02656555843501</v>
      </c>
      <c r="J196" s="186">
        <f t="shared" si="233"/>
        <v>41.764397242293491</v>
      </c>
      <c r="K196" s="186">
        <f t="shared" si="233"/>
        <v>42.689445583672402</v>
      </c>
      <c r="L196" s="186">
        <f t="shared" si="233"/>
        <v>42.80716359428915</v>
      </c>
      <c r="N196" s="57">
        <f t="shared" si="220"/>
        <v>38.791892250243905</v>
      </c>
      <c r="O196" s="57">
        <f t="shared" si="221"/>
        <v>40.146186026895549</v>
      </c>
      <c r="P196" s="57">
        <f t="shared" si="221"/>
        <v>40.066595095455874</v>
      </c>
      <c r="Q196" s="57">
        <f t="shared" si="221"/>
        <v>41.97276320878423</v>
      </c>
      <c r="R196" s="57">
        <f t="shared" si="221"/>
        <v>42.02656555843501</v>
      </c>
      <c r="S196" s="57">
        <f t="shared" si="221"/>
        <v>41.764397242293491</v>
      </c>
      <c r="T196" s="57">
        <f t="shared" si="221"/>
        <v>42.689445583672402</v>
      </c>
      <c r="U196" s="57">
        <f t="shared" si="221"/>
        <v>42.80716359428915</v>
      </c>
      <c r="W196" s="58">
        <f t="shared" ref="W196:AD196" si="234">SUM(W399,W419,W439,W499,W599)</f>
        <v>36.231500000000004</v>
      </c>
      <c r="X196" s="196">
        <f t="shared" si="234"/>
        <v>0</v>
      </c>
      <c r="Y196" s="196">
        <f t="shared" si="234"/>
        <v>0</v>
      </c>
      <c r="Z196" s="196">
        <f t="shared" si="234"/>
        <v>0</v>
      </c>
      <c r="AA196" s="196">
        <f t="shared" si="234"/>
        <v>0</v>
      </c>
      <c r="AB196" s="196">
        <f t="shared" si="234"/>
        <v>0</v>
      </c>
      <c r="AC196" s="196">
        <f t="shared" si="234"/>
        <v>0</v>
      </c>
      <c r="AD196" s="196">
        <f t="shared" si="234"/>
        <v>0</v>
      </c>
      <c r="AF196" s="57">
        <f t="shared" si="223"/>
        <v>38.791892250243905</v>
      </c>
      <c r="AG196" s="58">
        <f t="shared" si="224"/>
        <v>36.231500000000004</v>
      </c>
      <c r="AH196" s="65">
        <f t="shared" si="225"/>
        <v>-2.5603922502439005</v>
      </c>
      <c r="AI196" s="66">
        <f t="shared" si="226"/>
        <v>-6.6003283204824889E-2</v>
      </c>
      <c r="AK196" s="139"/>
      <c r="AL196" s="139"/>
      <c r="AM196" s="139"/>
      <c r="AN196" s="140"/>
      <c r="AP196" s="139"/>
      <c r="AQ196" s="139"/>
      <c r="AR196" s="139"/>
      <c r="AS196" s="140"/>
      <c r="AU196" s="139"/>
      <c r="AV196" s="139"/>
      <c r="AW196" s="139"/>
      <c r="AX196" s="140"/>
      <c r="AZ196" s="139"/>
      <c r="BA196" s="139"/>
      <c r="BB196" s="139"/>
      <c r="BC196" s="140"/>
      <c r="BE196" s="139"/>
      <c r="BF196" s="139"/>
      <c r="BG196" s="139"/>
      <c r="BH196" s="140"/>
      <c r="BJ196" s="139"/>
      <c r="BK196" s="139"/>
      <c r="BL196" s="139"/>
      <c r="BM196" s="140"/>
      <c r="BO196" s="139"/>
      <c r="BP196" s="139"/>
      <c r="BQ196" s="139"/>
      <c r="BR196" s="140"/>
    </row>
    <row r="197" spans="1:70">
      <c r="B197" s="438"/>
      <c r="D197" s="6" t="s">
        <v>38</v>
      </c>
      <c r="E197" s="186">
        <f t="shared" ref="E197:L197" si="235">SUM(E400,E420,E440,E500,E600)</f>
        <v>61.591392017221828</v>
      </c>
      <c r="F197" s="186">
        <f t="shared" si="235"/>
        <v>61.776687058910049</v>
      </c>
      <c r="G197" s="186">
        <f t="shared" si="235"/>
        <v>61.979854047212513</v>
      </c>
      <c r="H197" s="186">
        <f t="shared" si="235"/>
        <v>62.167803177691511</v>
      </c>
      <c r="I197" s="186">
        <f t="shared" si="235"/>
        <v>63.232366593280901</v>
      </c>
      <c r="J197" s="186">
        <f t="shared" si="235"/>
        <v>63.841368698835147</v>
      </c>
      <c r="K197" s="186">
        <f t="shared" si="235"/>
        <v>64.127649164064152</v>
      </c>
      <c r="L197" s="186">
        <f t="shared" si="235"/>
        <v>64.466698889222585</v>
      </c>
      <c r="N197" s="57">
        <f t="shared" si="220"/>
        <v>61.591392017221828</v>
      </c>
      <c r="O197" s="57">
        <f t="shared" si="221"/>
        <v>61.776687058910049</v>
      </c>
      <c r="P197" s="57">
        <f t="shared" si="221"/>
        <v>61.979854047212513</v>
      </c>
      <c r="Q197" s="57">
        <f t="shared" si="221"/>
        <v>62.167803177691511</v>
      </c>
      <c r="R197" s="57">
        <f t="shared" si="221"/>
        <v>63.232366593280901</v>
      </c>
      <c r="S197" s="57">
        <f t="shared" si="221"/>
        <v>63.841368698835147</v>
      </c>
      <c r="T197" s="57">
        <f t="shared" si="221"/>
        <v>64.127649164064152</v>
      </c>
      <c r="U197" s="57">
        <f t="shared" si="221"/>
        <v>64.466698889222585</v>
      </c>
      <c r="W197" s="58">
        <f t="shared" ref="W197:AD197" si="236">SUM(W400,W420,W440,W500,W600)</f>
        <v>50.199100000000001</v>
      </c>
      <c r="X197" s="196">
        <f t="shared" si="236"/>
        <v>0</v>
      </c>
      <c r="Y197" s="196">
        <f t="shared" si="236"/>
        <v>0</v>
      </c>
      <c r="Z197" s="196">
        <f t="shared" si="236"/>
        <v>0</v>
      </c>
      <c r="AA197" s="196">
        <f t="shared" si="236"/>
        <v>0</v>
      </c>
      <c r="AB197" s="196">
        <f t="shared" si="236"/>
        <v>0</v>
      </c>
      <c r="AC197" s="196">
        <f t="shared" si="236"/>
        <v>0</v>
      </c>
      <c r="AD197" s="196">
        <f t="shared" si="236"/>
        <v>0</v>
      </c>
      <c r="AF197" s="57">
        <f t="shared" si="223"/>
        <v>61.591392017221828</v>
      </c>
      <c r="AG197" s="58">
        <f t="shared" si="224"/>
        <v>50.199100000000001</v>
      </c>
      <c r="AH197" s="65">
        <f t="shared" si="225"/>
        <v>-11.392292017221827</v>
      </c>
      <c r="AI197" s="66">
        <f t="shared" si="226"/>
        <v>-0.18496565257100181</v>
      </c>
      <c r="AK197" s="139"/>
      <c r="AL197" s="139"/>
      <c r="AM197" s="139"/>
      <c r="AN197" s="140"/>
      <c r="AP197" s="139"/>
      <c r="AQ197" s="139"/>
      <c r="AR197" s="139"/>
      <c r="AS197" s="140"/>
      <c r="AU197" s="139"/>
      <c r="AV197" s="139"/>
      <c r="AW197" s="139"/>
      <c r="AX197" s="140"/>
      <c r="AZ197" s="139"/>
      <c r="BA197" s="139"/>
      <c r="BB197" s="139"/>
      <c r="BC197" s="140"/>
      <c r="BE197" s="139"/>
      <c r="BF197" s="139"/>
      <c r="BG197" s="139"/>
      <c r="BH197" s="140"/>
      <c r="BJ197" s="139"/>
      <c r="BK197" s="139"/>
      <c r="BL197" s="139"/>
      <c r="BM197" s="140"/>
      <c r="BO197" s="139"/>
      <c r="BP197" s="139"/>
      <c r="BQ197" s="139"/>
      <c r="BR197" s="140"/>
    </row>
    <row r="198" spans="1:70">
      <c r="B198" s="438"/>
      <c r="D198" s="6" t="s">
        <v>39</v>
      </c>
      <c r="E198" s="186">
        <f t="shared" ref="E198:L198" si="237">SUM(E401,E421,E441,E501,E601)</f>
        <v>65.220205825638757</v>
      </c>
      <c r="F198" s="186">
        <f t="shared" si="237"/>
        <v>66.926906824351931</v>
      </c>
      <c r="G198" s="186">
        <f t="shared" si="237"/>
        <v>52.600621045955556</v>
      </c>
      <c r="H198" s="186">
        <f t="shared" si="237"/>
        <v>46.405437183516831</v>
      </c>
      <c r="I198" s="186">
        <f t="shared" si="237"/>
        <v>48.9321325288482</v>
      </c>
      <c r="J198" s="186">
        <f t="shared" si="237"/>
        <v>48.937561388796937</v>
      </c>
      <c r="K198" s="186">
        <f t="shared" si="237"/>
        <v>46.298619682014383</v>
      </c>
      <c r="L198" s="186">
        <f t="shared" si="237"/>
        <v>43.380781161829731</v>
      </c>
      <c r="N198" s="57">
        <f t="shared" si="220"/>
        <v>53.832132994645391</v>
      </c>
      <c r="O198" s="57">
        <f t="shared" si="221"/>
        <v>53.844013806217333</v>
      </c>
      <c r="P198" s="57">
        <f t="shared" si="221"/>
        <v>41.952628073078749</v>
      </c>
      <c r="Q198" s="57">
        <f t="shared" si="221"/>
        <v>37.440802835548624</v>
      </c>
      <c r="R198" s="57">
        <f t="shared" si="221"/>
        <v>38.724846510431405</v>
      </c>
      <c r="S198" s="57">
        <f t="shared" si="221"/>
        <v>38.176966107672911</v>
      </c>
      <c r="T198" s="57">
        <f t="shared" si="221"/>
        <v>34.257365482871322</v>
      </c>
      <c r="U198" s="57">
        <f t="shared" si="221"/>
        <v>31.827305757836452</v>
      </c>
      <c r="W198" s="58">
        <f t="shared" ref="W198:AD198" si="238">SUM(W401,W421,W441,W501,W601)</f>
        <v>25.96634857874794</v>
      </c>
      <c r="X198" s="196">
        <f t="shared" si="238"/>
        <v>0</v>
      </c>
      <c r="Y198" s="196">
        <f t="shared" si="238"/>
        <v>0</v>
      </c>
      <c r="Z198" s="196">
        <f t="shared" si="238"/>
        <v>0</v>
      </c>
      <c r="AA198" s="196">
        <f t="shared" si="238"/>
        <v>0</v>
      </c>
      <c r="AB198" s="196">
        <f t="shared" si="238"/>
        <v>0</v>
      </c>
      <c r="AC198" s="196">
        <f t="shared" si="238"/>
        <v>0</v>
      </c>
      <c r="AD198" s="196">
        <f t="shared" si="238"/>
        <v>0</v>
      </c>
      <c r="AF198" s="57">
        <f t="shared" si="223"/>
        <v>53.832132994645391</v>
      </c>
      <c r="AG198" s="58">
        <f t="shared" si="224"/>
        <v>25.96634857874794</v>
      </c>
      <c r="AH198" s="65">
        <f t="shared" si="225"/>
        <v>-27.865784415897451</v>
      </c>
      <c r="AI198" s="66">
        <f t="shared" si="226"/>
        <v>-0.51764221229482443</v>
      </c>
      <c r="AJ198" s="13"/>
      <c r="AK198" s="139"/>
      <c r="AL198" s="139"/>
      <c r="AM198" s="139"/>
      <c r="AN198" s="140"/>
      <c r="AP198" s="139"/>
      <c r="AQ198" s="139"/>
      <c r="AR198" s="139"/>
      <c r="AS198" s="140"/>
      <c r="AU198" s="139"/>
      <c r="AV198" s="139"/>
      <c r="AW198" s="139"/>
      <c r="AX198" s="140"/>
      <c r="AZ198" s="139"/>
      <c r="BA198" s="139"/>
      <c r="BB198" s="139"/>
      <c r="BC198" s="140"/>
      <c r="BE198" s="139"/>
      <c r="BF198" s="139"/>
      <c r="BG198" s="139"/>
      <c r="BH198" s="140"/>
      <c r="BJ198" s="139"/>
      <c r="BK198" s="139"/>
      <c r="BL198" s="139"/>
      <c r="BM198" s="140"/>
      <c r="BO198" s="139"/>
      <c r="BP198" s="139"/>
      <c r="BQ198" s="139"/>
      <c r="BR198" s="140"/>
    </row>
    <row r="199" spans="1:70">
      <c r="B199" s="438"/>
      <c r="D199" s="6" t="s">
        <v>40</v>
      </c>
      <c r="E199" s="186">
        <f t="shared" ref="E199:L199" si="239">SUM(E402,E422,E442,E502,E602)</f>
        <v>53.127067835155259</v>
      </c>
      <c r="F199" s="186">
        <f t="shared" si="239"/>
        <v>63.286258019149464</v>
      </c>
      <c r="G199" s="186">
        <f t="shared" si="239"/>
        <v>57.684864366843975</v>
      </c>
      <c r="H199" s="186">
        <f t="shared" si="239"/>
        <v>54.683700544174741</v>
      </c>
      <c r="I199" s="186">
        <f t="shared" si="239"/>
        <v>53.827504728052659</v>
      </c>
      <c r="J199" s="186">
        <f t="shared" si="239"/>
        <v>51.787925687506288</v>
      </c>
      <c r="K199" s="186">
        <f t="shared" si="239"/>
        <v>46.020288488961967</v>
      </c>
      <c r="L199" s="186">
        <f t="shared" si="239"/>
        <v>47.229208453073369</v>
      </c>
      <c r="N199" s="57">
        <f t="shared" si="220"/>
        <v>50.358028020232169</v>
      </c>
      <c r="O199" s="57">
        <f t="shared" si="221"/>
        <v>58.013214603540874</v>
      </c>
      <c r="P199" s="57">
        <f t="shared" si="221"/>
        <v>51.548152085049438</v>
      </c>
      <c r="Q199" s="57">
        <f t="shared" si="221"/>
        <v>50.465853904668435</v>
      </c>
      <c r="R199" s="57">
        <f t="shared" si="221"/>
        <v>49.223229328445647</v>
      </c>
      <c r="S199" s="57">
        <f t="shared" si="221"/>
        <v>48.008915444509377</v>
      </c>
      <c r="T199" s="57">
        <f t="shared" si="221"/>
        <v>44.297901958656716</v>
      </c>
      <c r="U199" s="57">
        <f t="shared" si="221"/>
        <v>43.177679102490472</v>
      </c>
      <c r="W199" s="58">
        <f t="shared" ref="W199:AD199" si="240">SUM(W402,W422,W442,W502,W602)</f>
        <v>25.771496796601799</v>
      </c>
      <c r="X199" s="196">
        <f t="shared" si="240"/>
        <v>0</v>
      </c>
      <c r="Y199" s="196">
        <f t="shared" si="240"/>
        <v>0</v>
      </c>
      <c r="Z199" s="196">
        <f t="shared" si="240"/>
        <v>0</v>
      </c>
      <c r="AA199" s="196">
        <f t="shared" si="240"/>
        <v>0</v>
      </c>
      <c r="AB199" s="196">
        <f t="shared" si="240"/>
        <v>0</v>
      </c>
      <c r="AC199" s="196">
        <f t="shared" si="240"/>
        <v>0</v>
      </c>
      <c r="AD199" s="196">
        <f t="shared" si="240"/>
        <v>0</v>
      </c>
      <c r="AF199" s="57">
        <f t="shared" si="223"/>
        <v>50.358028020232169</v>
      </c>
      <c r="AG199" s="58">
        <f t="shared" si="224"/>
        <v>25.771496796601799</v>
      </c>
      <c r="AH199" s="65">
        <f t="shared" si="225"/>
        <v>-24.58653122363037</v>
      </c>
      <c r="AI199" s="66">
        <f t="shared" si="226"/>
        <v>-0.48823459119074969</v>
      </c>
      <c r="AK199" s="139"/>
      <c r="AL199" s="139"/>
      <c r="AM199" s="139"/>
      <c r="AN199" s="140"/>
      <c r="AP199" s="139"/>
      <c r="AQ199" s="139"/>
      <c r="AR199" s="139"/>
      <c r="AS199" s="140"/>
      <c r="AU199" s="139"/>
      <c r="AV199" s="139"/>
      <c r="AW199" s="139"/>
      <c r="AX199" s="140"/>
      <c r="AZ199" s="139"/>
      <c r="BA199" s="139"/>
      <c r="BB199" s="139"/>
      <c r="BC199" s="140"/>
      <c r="BE199" s="139"/>
      <c r="BF199" s="139"/>
      <c r="BG199" s="139"/>
      <c r="BH199" s="140"/>
      <c r="BJ199" s="139"/>
      <c r="BK199" s="139"/>
      <c r="BL199" s="139"/>
      <c r="BM199" s="140"/>
      <c r="BO199" s="139"/>
      <c r="BP199" s="139"/>
      <c r="BQ199" s="139"/>
      <c r="BR199" s="140"/>
    </row>
    <row r="200" spans="1:70">
      <c r="B200" s="438"/>
      <c r="D200" s="6" t="s">
        <v>41</v>
      </c>
      <c r="E200" s="186">
        <f t="shared" ref="E200:L200" si="241">SUM(E403,E423,E443,E503,E603)</f>
        <v>76.83857387784586</v>
      </c>
      <c r="F200" s="186">
        <f t="shared" si="241"/>
        <v>78.221887076259932</v>
      </c>
      <c r="G200" s="186">
        <f t="shared" si="241"/>
        <v>84.979467043569684</v>
      </c>
      <c r="H200" s="186">
        <f t="shared" si="241"/>
        <v>88.238506214477553</v>
      </c>
      <c r="I200" s="186">
        <f t="shared" si="241"/>
        <v>87.109728112465163</v>
      </c>
      <c r="J200" s="186">
        <f t="shared" si="241"/>
        <v>80.534130484008372</v>
      </c>
      <c r="K200" s="186">
        <f t="shared" si="241"/>
        <v>78.664919869719199</v>
      </c>
      <c r="L200" s="186">
        <f t="shared" si="241"/>
        <v>71.864216135575788</v>
      </c>
      <c r="N200" s="57">
        <f t="shared" si="220"/>
        <v>64.655704072962223</v>
      </c>
      <c r="O200" s="57">
        <f t="shared" si="221"/>
        <v>66.773909501375002</v>
      </c>
      <c r="P200" s="57">
        <f t="shared" si="221"/>
        <v>69.791892460963169</v>
      </c>
      <c r="Q200" s="57">
        <f t="shared" si="221"/>
        <v>72.560556602595881</v>
      </c>
      <c r="R200" s="57">
        <f t="shared" si="221"/>
        <v>70.88928519656011</v>
      </c>
      <c r="S200" s="57">
        <f t="shared" si="221"/>
        <v>64.233252615104021</v>
      </c>
      <c r="T200" s="57">
        <f t="shared" si="221"/>
        <v>62.334597063840391</v>
      </c>
      <c r="U200" s="57">
        <f t="shared" si="221"/>
        <v>57.238050839756674</v>
      </c>
      <c r="W200" s="58">
        <f t="shared" ref="W200:AD200" si="242">SUM(W403,W423,W443,W503,W603)</f>
        <v>39.995473384108955</v>
      </c>
      <c r="X200" s="196">
        <f t="shared" si="242"/>
        <v>0</v>
      </c>
      <c r="Y200" s="196">
        <f t="shared" si="242"/>
        <v>0</v>
      </c>
      <c r="Z200" s="196">
        <f t="shared" si="242"/>
        <v>0</v>
      </c>
      <c r="AA200" s="196">
        <f t="shared" si="242"/>
        <v>0</v>
      </c>
      <c r="AB200" s="196">
        <f t="shared" si="242"/>
        <v>0</v>
      </c>
      <c r="AC200" s="196">
        <f t="shared" si="242"/>
        <v>0</v>
      </c>
      <c r="AD200" s="196">
        <f t="shared" si="242"/>
        <v>0</v>
      </c>
      <c r="AF200" s="57">
        <f t="shared" si="223"/>
        <v>64.655704072962223</v>
      </c>
      <c r="AG200" s="58">
        <f t="shared" si="224"/>
        <v>39.995473384108955</v>
      </c>
      <c r="AH200" s="65">
        <f t="shared" si="225"/>
        <v>-24.660230688853268</v>
      </c>
      <c r="AI200" s="66">
        <f t="shared" si="226"/>
        <v>-0.38140843166791383</v>
      </c>
      <c r="AK200" s="139"/>
      <c r="AL200" s="139"/>
      <c r="AM200" s="139"/>
      <c r="AN200" s="140"/>
      <c r="AP200" s="139"/>
      <c r="AQ200" s="139"/>
      <c r="AR200" s="139"/>
      <c r="AS200" s="140"/>
      <c r="AU200" s="139"/>
      <c r="AV200" s="139"/>
      <c r="AW200" s="139"/>
      <c r="AX200" s="140"/>
      <c r="AZ200" s="139"/>
      <c r="BA200" s="139"/>
      <c r="BB200" s="139"/>
      <c r="BC200" s="140"/>
      <c r="BE200" s="139"/>
      <c r="BF200" s="139"/>
      <c r="BG200" s="139"/>
      <c r="BH200" s="140"/>
      <c r="BJ200" s="139"/>
      <c r="BK200" s="139"/>
      <c r="BL200" s="139"/>
      <c r="BM200" s="140"/>
      <c r="BO200" s="139"/>
      <c r="BP200" s="139"/>
      <c r="BQ200" s="139"/>
      <c r="BR200" s="140"/>
    </row>
    <row r="201" spans="1:70">
      <c r="B201" s="438"/>
      <c r="D201" s="6" t="s">
        <v>42</v>
      </c>
      <c r="E201" s="186">
        <f t="shared" ref="E201:L201" si="243">SUM(E404,E424,E444,E504,E604)</f>
        <v>60.27405478764986</v>
      </c>
      <c r="F201" s="186">
        <f t="shared" si="243"/>
        <v>62.432488873550142</v>
      </c>
      <c r="G201" s="186">
        <f t="shared" si="243"/>
        <v>62.817032213810307</v>
      </c>
      <c r="H201" s="186">
        <f t="shared" si="243"/>
        <v>59.643072579434751</v>
      </c>
      <c r="I201" s="186">
        <f t="shared" si="243"/>
        <v>58.865176021748823</v>
      </c>
      <c r="J201" s="186">
        <f t="shared" si="243"/>
        <v>58.346197383759204</v>
      </c>
      <c r="K201" s="186">
        <f t="shared" si="243"/>
        <v>59.910314044423288</v>
      </c>
      <c r="L201" s="186">
        <f t="shared" si="243"/>
        <v>58.343196986825149</v>
      </c>
      <c r="N201" s="57">
        <f t="shared" si="220"/>
        <v>58.883919613092253</v>
      </c>
      <c r="O201" s="57">
        <f t="shared" si="221"/>
        <v>58.962022260150398</v>
      </c>
      <c r="P201" s="57">
        <f t="shared" si="221"/>
        <v>58.80975435949405</v>
      </c>
      <c r="Q201" s="57">
        <f t="shared" si="221"/>
        <v>56.108776345334121</v>
      </c>
      <c r="R201" s="57">
        <f t="shared" si="221"/>
        <v>54.585190732195969</v>
      </c>
      <c r="S201" s="57">
        <f t="shared" si="221"/>
        <v>53.061151707272515</v>
      </c>
      <c r="T201" s="57">
        <f t="shared" si="221"/>
        <v>48.650147434564715</v>
      </c>
      <c r="U201" s="57">
        <f t="shared" si="221"/>
        <v>46.545033352168936</v>
      </c>
      <c r="W201" s="58">
        <f t="shared" ref="W201:AD201" si="244">SUM(W404,W424,W444,W504,W604)</f>
        <v>55.539791758383572</v>
      </c>
      <c r="X201" s="196">
        <f t="shared" si="244"/>
        <v>0</v>
      </c>
      <c r="Y201" s="196">
        <f t="shared" si="244"/>
        <v>0</v>
      </c>
      <c r="Z201" s="196">
        <f t="shared" si="244"/>
        <v>0</v>
      </c>
      <c r="AA201" s="196">
        <f t="shared" si="244"/>
        <v>0</v>
      </c>
      <c r="AB201" s="196">
        <f t="shared" si="244"/>
        <v>0</v>
      </c>
      <c r="AC201" s="196">
        <f t="shared" si="244"/>
        <v>0</v>
      </c>
      <c r="AD201" s="196">
        <f t="shared" si="244"/>
        <v>0</v>
      </c>
      <c r="AF201" s="57">
        <f t="shared" si="223"/>
        <v>58.883919613092253</v>
      </c>
      <c r="AG201" s="58">
        <f t="shared" si="224"/>
        <v>55.539791758383572</v>
      </c>
      <c r="AH201" s="65">
        <f t="shared" si="225"/>
        <v>-3.344127854708681</v>
      </c>
      <c r="AI201" s="66">
        <f t="shared" si="226"/>
        <v>-5.679186909910032E-2</v>
      </c>
      <c r="AJ201" s="13"/>
      <c r="AK201" s="139"/>
      <c r="AL201" s="139"/>
      <c r="AM201" s="139"/>
      <c r="AN201" s="140"/>
      <c r="AP201" s="139"/>
      <c r="AQ201" s="139"/>
      <c r="AR201" s="139"/>
      <c r="AS201" s="140"/>
      <c r="AU201" s="139"/>
      <c r="AV201" s="139"/>
      <c r="AW201" s="139"/>
      <c r="AX201" s="140"/>
      <c r="AZ201" s="139"/>
      <c r="BA201" s="139"/>
      <c r="BB201" s="139"/>
      <c r="BC201" s="140"/>
      <c r="BE201" s="139"/>
      <c r="BF201" s="139"/>
      <c r="BG201" s="139"/>
      <c r="BH201" s="140"/>
      <c r="BJ201" s="139"/>
      <c r="BK201" s="139"/>
      <c r="BL201" s="139"/>
      <c r="BM201" s="140"/>
      <c r="BO201" s="139"/>
      <c r="BP201" s="139"/>
      <c r="BQ201" s="139"/>
      <c r="BR201" s="140"/>
    </row>
    <row r="202" spans="1:70">
      <c r="B202" s="438"/>
      <c r="D202" s="6" t="s">
        <v>43</v>
      </c>
      <c r="E202" s="186">
        <f t="shared" ref="E202:L202" si="245">SUM(E405,E425,E445,E505,E605)</f>
        <v>98.548195240563629</v>
      </c>
      <c r="F202" s="186">
        <f t="shared" si="245"/>
        <v>120.83019463684134</v>
      </c>
      <c r="G202" s="186">
        <f t="shared" si="245"/>
        <v>102.74337957589698</v>
      </c>
      <c r="H202" s="186">
        <f t="shared" si="245"/>
        <v>89.181805395919667</v>
      </c>
      <c r="I202" s="186">
        <f t="shared" si="245"/>
        <v>88.763101671502611</v>
      </c>
      <c r="J202" s="186">
        <f t="shared" si="245"/>
        <v>92.340227371600392</v>
      </c>
      <c r="K202" s="186">
        <f t="shared" si="245"/>
        <v>86.237164518573621</v>
      </c>
      <c r="L202" s="186">
        <f t="shared" si="245"/>
        <v>71.821752311089554</v>
      </c>
      <c r="N202" s="57">
        <f t="shared" si="220"/>
        <v>80.496613816217689</v>
      </c>
      <c r="O202" s="57">
        <f t="shared" si="221"/>
        <v>92.902775320732303</v>
      </c>
      <c r="P202" s="57">
        <f t="shared" si="221"/>
        <v>82.032753076789504</v>
      </c>
      <c r="Q202" s="57">
        <f t="shared" si="221"/>
        <v>73.013820624878761</v>
      </c>
      <c r="R202" s="57">
        <f t="shared" si="221"/>
        <v>71.766715361950205</v>
      </c>
      <c r="S202" s="57">
        <f t="shared" si="221"/>
        <v>72.222992948425599</v>
      </c>
      <c r="T202" s="57">
        <f t="shared" si="221"/>
        <v>61.80458066092794</v>
      </c>
      <c r="U202" s="57">
        <f t="shared" si="221"/>
        <v>50.838481748825451</v>
      </c>
      <c r="W202" s="58">
        <f t="shared" ref="W202:AD202" si="246">SUM(W405,W425,W445,W505,W605)</f>
        <v>71.767786841929492</v>
      </c>
      <c r="X202" s="196">
        <f t="shared" si="246"/>
        <v>0</v>
      </c>
      <c r="Y202" s="196">
        <f t="shared" si="246"/>
        <v>0</v>
      </c>
      <c r="Z202" s="196">
        <f t="shared" si="246"/>
        <v>0</v>
      </c>
      <c r="AA202" s="196">
        <f t="shared" si="246"/>
        <v>0</v>
      </c>
      <c r="AB202" s="196">
        <f t="shared" si="246"/>
        <v>0</v>
      </c>
      <c r="AC202" s="196">
        <f t="shared" si="246"/>
        <v>0</v>
      </c>
      <c r="AD202" s="196">
        <f t="shared" si="246"/>
        <v>0</v>
      </c>
      <c r="AF202" s="57">
        <f t="shared" si="223"/>
        <v>80.496613816217689</v>
      </c>
      <c r="AG202" s="58">
        <f t="shared" si="224"/>
        <v>71.767786841929492</v>
      </c>
      <c r="AH202" s="65">
        <f t="shared" si="225"/>
        <v>-8.7288269742881965</v>
      </c>
      <c r="AI202" s="66">
        <f t="shared" si="226"/>
        <v>-0.10843719456593584</v>
      </c>
      <c r="AK202" s="139"/>
      <c r="AL202" s="139"/>
      <c r="AM202" s="139"/>
      <c r="AN202" s="140"/>
      <c r="AP202" s="139"/>
      <c r="AQ202" s="139"/>
      <c r="AR202" s="139"/>
      <c r="AS202" s="140"/>
      <c r="AU202" s="139"/>
      <c r="AV202" s="139"/>
      <c r="AW202" s="139"/>
      <c r="AX202" s="140"/>
      <c r="AZ202" s="139"/>
      <c r="BA202" s="139"/>
      <c r="BB202" s="139"/>
      <c r="BC202" s="140"/>
      <c r="BE202" s="139"/>
      <c r="BF202" s="139"/>
      <c r="BG202" s="139"/>
      <c r="BH202" s="140"/>
      <c r="BJ202" s="139"/>
      <c r="BK202" s="139"/>
      <c r="BL202" s="139"/>
      <c r="BM202" s="140"/>
      <c r="BO202" s="139"/>
      <c r="BP202" s="139"/>
      <c r="BQ202" s="139"/>
      <c r="BR202" s="140"/>
    </row>
    <row r="203" spans="1:70">
      <c r="B203" s="438"/>
      <c r="D203" s="6" t="s">
        <v>44</v>
      </c>
      <c r="E203" s="186">
        <f t="shared" ref="E203:L203" si="247">SUM(E406,E426,E446,E506,E606)</f>
        <v>33.797738540344483</v>
      </c>
      <c r="F203" s="186">
        <f t="shared" si="247"/>
        <v>33.636915090266235</v>
      </c>
      <c r="G203" s="186">
        <f t="shared" si="247"/>
        <v>33.410641155427953</v>
      </c>
      <c r="H203" s="186">
        <f t="shared" si="247"/>
        <v>33.776589770112409</v>
      </c>
      <c r="I203" s="186">
        <f t="shared" si="247"/>
        <v>35.375918842756199</v>
      </c>
      <c r="J203" s="186">
        <f t="shared" si="247"/>
        <v>35.758809848469959</v>
      </c>
      <c r="K203" s="186">
        <f t="shared" si="247"/>
        <v>36.695249266868544</v>
      </c>
      <c r="L203" s="186">
        <f t="shared" si="247"/>
        <v>36.529429584372963</v>
      </c>
      <c r="N203" s="57">
        <f t="shared" si="220"/>
        <v>32.338557229166966</v>
      </c>
      <c r="O203" s="57">
        <f t="shared" si="221"/>
        <v>31.807128369140095</v>
      </c>
      <c r="P203" s="57">
        <f t="shared" si="221"/>
        <v>30.366222314577492</v>
      </c>
      <c r="Q203" s="57">
        <f t="shared" si="221"/>
        <v>30.336318970905687</v>
      </c>
      <c r="R203" s="57">
        <f t="shared" si="221"/>
        <v>30.7631706452384</v>
      </c>
      <c r="S203" s="57">
        <f t="shared" si="221"/>
        <v>30.628824416553027</v>
      </c>
      <c r="T203" s="57">
        <f t="shared" si="221"/>
        <v>30.879106807822446</v>
      </c>
      <c r="U203" s="57">
        <f t="shared" si="221"/>
        <v>30.197029513158782</v>
      </c>
      <c r="W203" s="58">
        <f t="shared" ref="W203:AD203" si="248">SUM(W406,W426,W446,W506,W606)</f>
        <v>25.662269857016682</v>
      </c>
      <c r="X203" s="196">
        <f t="shared" si="248"/>
        <v>0</v>
      </c>
      <c r="Y203" s="196">
        <f t="shared" si="248"/>
        <v>0</v>
      </c>
      <c r="Z203" s="196">
        <f t="shared" si="248"/>
        <v>0</v>
      </c>
      <c r="AA203" s="196">
        <f t="shared" si="248"/>
        <v>0</v>
      </c>
      <c r="AB203" s="196">
        <f t="shared" si="248"/>
        <v>0</v>
      </c>
      <c r="AC203" s="196">
        <f t="shared" si="248"/>
        <v>0</v>
      </c>
      <c r="AD203" s="196">
        <f t="shared" si="248"/>
        <v>0</v>
      </c>
      <c r="AF203" s="57">
        <f t="shared" si="223"/>
        <v>32.338557229166966</v>
      </c>
      <c r="AG203" s="58">
        <f t="shared" si="224"/>
        <v>25.662269857016682</v>
      </c>
      <c r="AH203" s="65">
        <f t="shared" si="225"/>
        <v>-6.6762873721502842</v>
      </c>
      <c r="AI203" s="66">
        <f t="shared" si="226"/>
        <v>-0.20644975979722346</v>
      </c>
      <c r="AJ203" s="13"/>
      <c r="AK203" s="139"/>
      <c r="AL203" s="139"/>
      <c r="AM203" s="139"/>
      <c r="AN203" s="140"/>
      <c r="AP203" s="139"/>
      <c r="AQ203" s="139"/>
      <c r="AR203" s="139"/>
      <c r="AS203" s="140"/>
      <c r="AU203" s="139"/>
      <c r="AV203" s="139"/>
      <c r="AW203" s="139"/>
      <c r="AX203" s="140"/>
      <c r="AZ203" s="139"/>
      <c r="BA203" s="139"/>
      <c r="BB203" s="139"/>
      <c r="BC203" s="140"/>
      <c r="BE203" s="139"/>
      <c r="BF203" s="139"/>
      <c r="BG203" s="139"/>
      <c r="BH203" s="140"/>
      <c r="BJ203" s="139"/>
      <c r="BK203" s="139"/>
      <c r="BL203" s="139"/>
      <c r="BM203" s="140"/>
      <c r="BO203" s="139"/>
      <c r="BP203" s="139"/>
      <c r="BQ203" s="139"/>
      <c r="BR203" s="140"/>
    </row>
    <row r="204" spans="1:70">
      <c r="B204" s="438"/>
      <c r="D204" s="6" t="s">
        <v>45</v>
      </c>
      <c r="E204" s="186">
        <f t="shared" ref="E204:L204" si="249">SUM(E407,E427,E447,E507,E607)</f>
        <v>85.846743107441299</v>
      </c>
      <c r="F204" s="186">
        <f t="shared" si="249"/>
        <v>88.136688249702857</v>
      </c>
      <c r="G204" s="186">
        <f t="shared" si="249"/>
        <v>89.851135065835621</v>
      </c>
      <c r="H204" s="186">
        <f t="shared" si="249"/>
        <v>85.0192346818652</v>
      </c>
      <c r="I204" s="186">
        <f t="shared" si="249"/>
        <v>85.365575761698267</v>
      </c>
      <c r="J204" s="186">
        <f t="shared" si="249"/>
        <v>80.676154120811944</v>
      </c>
      <c r="K204" s="186">
        <f t="shared" si="249"/>
        <v>81.432296899955347</v>
      </c>
      <c r="L204" s="186">
        <f t="shared" si="249"/>
        <v>83.310760164422049</v>
      </c>
      <c r="N204" s="57">
        <f t="shared" si="220"/>
        <v>87.014123787024815</v>
      </c>
      <c r="O204" s="57">
        <f t="shared" si="221"/>
        <v>87.060101691110177</v>
      </c>
      <c r="P204" s="57">
        <f t="shared" si="221"/>
        <v>84.583504294814276</v>
      </c>
      <c r="Q204" s="57">
        <f t="shared" si="221"/>
        <v>80.718001614249559</v>
      </c>
      <c r="R204" s="57">
        <f t="shared" si="221"/>
        <v>77.457259713657635</v>
      </c>
      <c r="S204" s="57">
        <f t="shared" si="221"/>
        <v>72.740183058867672</v>
      </c>
      <c r="T204" s="57">
        <f t="shared" si="221"/>
        <v>71.808650886697265</v>
      </c>
      <c r="U204" s="57">
        <f t="shared" si="221"/>
        <v>73.119358167698977</v>
      </c>
      <c r="W204" s="58">
        <f t="shared" ref="W204:AD204" si="250">SUM(W407,W427,W447,W507,W607)</f>
        <v>52.143817303052039</v>
      </c>
      <c r="X204" s="196">
        <f t="shared" si="250"/>
        <v>0</v>
      </c>
      <c r="Y204" s="196">
        <f t="shared" si="250"/>
        <v>0</v>
      </c>
      <c r="Z204" s="196">
        <f t="shared" si="250"/>
        <v>0</v>
      </c>
      <c r="AA204" s="196">
        <f t="shared" si="250"/>
        <v>0</v>
      </c>
      <c r="AB204" s="196">
        <f t="shared" si="250"/>
        <v>0</v>
      </c>
      <c r="AC204" s="196">
        <f t="shared" si="250"/>
        <v>0</v>
      </c>
      <c r="AD204" s="196">
        <f t="shared" si="250"/>
        <v>0</v>
      </c>
      <c r="AF204" s="57">
        <f t="shared" si="223"/>
        <v>87.014123787024815</v>
      </c>
      <c r="AG204" s="58">
        <f t="shared" si="224"/>
        <v>52.143817303052039</v>
      </c>
      <c r="AH204" s="65">
        <f t="shared" si="225"/>
        <v>-34.870306483972776</v>
      </c>
      <c r="AI204" s="66">
        <f t="shared" si="226"/>
        <v>-0.40074306292299289</v>
      </c>
      <c r="AK204" s="139"/>
      <c r="AL204" s="139"/>
      <c r="AM204" s="139"/>
      <c r="AN204" s="140"/>
      <c r="AP204" s="139"/>
      <c r="AQ204" s="139"/>
      <c r="AR204" s="139"/>
      <c r="AS204" s="140"/>
      <c r="AU204" s="139"/>
      <c r="AV204" s="139"/>
      <c r="AW204" s="139"/>
      <c r="AX204" s="140"/>
      <c r="AZ204" s="139"/>
      <c r="BA204" s="139"/>
      <c r="BB204" s="139"/>
      <c r="BC204" s="140"/>
      <c r="BE204" s="139"/>
      <c r="BF204" s="139"/>
      <c r="BG204" s="139"/>
      <c r="BH204" s="140"/>
      <c r="BJ204" s="139"/>
      <c r="BK204" s="139"/>
      <c r="BL204" s="139"/>
      <c r="BM204" s="140"/>
      <c r="BO204" s="139"/>
      <c r="BP204" s="139"/>
      <c r="BQ204" s="139"/>
      <c r="BR204" s="140"/>
    </row>
    <row r="205" spans="1:70">
      <c r="B205" s="438"/>
      <c r="D205" s="4" t="s">
        <v>77</v>
      </c>
      <c r="E205" s="187">
        <f>SUM(E191:E204)</f>
        <v>925.13329266921244</v>
      </c>
      <c r="F205" s="187">
        <f t="shared" ref="F205" si="251">SUM(F191:F204)</f>
        <v>961.90777761061133</v>
      </c>
      <c r="G205" s="187">
        <f t="shared" ref="G205" si="252">SUM(G191:G204)</f>
        <v>928.07125268919924</v>
      </c>
      <c r="H205" s="187">
        <f t="shared" ref="H205" si="253">SUM(H191:H204)</f>
        <v>899.68435501113629</v>
      </c>
      <c r="I205" s="187">
        <f t="shared" ref="I205" si="254">SUM(I191:I204)</f>
        <v>901.67014287871484</v>
      </c>
      <c r="J205" s="187">
        <f t="shared" ref="J205" si="255">SUM(J191:J204)</f>
        <v>882.16871141821457</v>
      </c>
      <c r="K205" s="187">
        <f t="shared" ref="K205" si="256">SUM(K191:K204)</f>
        <v>854.50515928406469</v>
      </c>
      <c r="L205" s="187">
        <f t="shared" ref="L205" si="257">SUM(L191:L204)</f>
        <v>839.25676646061618</v>
      </c>
      <c r="M205" s="1"/>
      <c r="N205" s="178">
        <f>SUM(N191:N204)</f>
        <v>875.29987627039304</v>
      </c>
      <c r="O205" s="178">
        <f t="shared" ref="O205" si="258">SUM(O191:O204)</f>
        <v>888.32926523696233</v>
      </c>
      <c r="P205" s="178">
        <f t="shared" ref="P205" si="259">SUM(P191:P204)</f>
        <v>846.70228966576849</v>
      </c>
      <c r="Q205" s="178">
        <f t="shared" ref="Q205" si="260">SUM(Q191:Q204)</f>
        <v>825.90398254659203</v>
      </c>
      <c r="R205" s="178">
        <f t="shared" ref="R205" si="261">SUM(R191:R204)</f>
        <v>812.10846225272212</v>
      </c>
      <c r="S205" s="178">
        <f t="shared" ref="S205" si="262">SUM(S191:S204)</f>
        <v>790.7050147222501</v>
      </c>
      <c r="T205" s="178">
        <f t="shared" ref="T205" si="263">SUM(T191:T204)</f>
        <v>753.50459711833093</v>
      </c>
      <c r="U205" s="178">
        <f t="shared" ref="U205" si="264">SUM(U191:U204)</f>
        <v>736.75805675571314</v>
      </c>
      <c r="V205" s="1"/>
      <c r="W205" s="183">
        <f>SUM(W191:W204)</f>
        <v>682.67945908563786</v>
      </c>
      <c r="X205" s="197">
        <f t="shared" ref="X205" si="265">SUM(X191:X204)</f>
        <v>0</v>
      </c>
      <c r="Y205" s="197">
        <f t="shared" ref="Y205" si="266">SUM(Y191:Y204)</f>
        <v>0</v>
      </c>
      <c r="Z205" s="197">
        <f t="shared" ref="Z205" si="267">SUM(Z191:Z204)</f>
        <v>0</v>
      </c>
      <c r="AA205" s="197">
        <f t="shared" ref="AA205" si="268">SUM(AA191:AA204)</f>
        <v>0</v>
      </c>
      <c r="AB205" s="197">
        <f t="shared" ref="AB205" si="269">SUM(AB191:AB204)</f>
        <v>0</v>
      </c>
      <c r="AC205" s="197">
        <f t="shared" ref="AC205" si="270">SUM(AC191:AC204)</f>
        <v>0</v>
      </c>
      <c r="AD205" s="197">
        <f t="shared" ref="AD205" si="271">SUM(AD191:AD204)</f>
        <v>0</v>
      </c>
      <c r="AE205" s="1"/>
      <c r="AF205" s="178">
        <f t="shared" si="223"/>
        <v>875.29987627039304</v>
      </c>
      <c r="AG205" s="183">
        <f t="shared" si="224"/>
        <v>682.67945908563786</v>
      </c>
      <c r="AH205" s="67">
        <f t="shared" si="225"/>
        <v>-192.62041718475518</v>
      </c>
      <c r="AI205" s="68">
        <f t="shared" si="226"/>
        <v>-0.22006220086023626</v>
      </c>
      <c r="AK205" s="139"/>
      <c r="AL205" s="139"/>
      <c r="AM205" s="139"/>
      <c r="AN205" s="140"/>
      <c r="AP205" s="139"/>
      <c r="AQ205" s="139"/>
      <c r="AR205" s="139"/>
      <c r="AS205" s="140"/>
      <c r="AU205" s="139"/>
      <c r="AV205" s="139"/>
      <c r="AW205" s="139"/>
      <c r="AX205" s="140"/>
      <c r="AZ205" s="139"/>
      <c r="BA205" s="139"/>
      <c r="BB205" s="139"/>
      <c r="BC205" s="140"/>
      <c r="BE205" s="139"/>
      <c r="BF205" s="139"/>
      <c r="BG205" s="139"/>
      <c r="BH205" s="140"/>
      <c r="BJ205" s="139"/>
      <c r="BK205" s="139"/>
      <c r="BL205" s="139"/>
      <c r="BM205" s="140"/>
      <c r="BO205" s="139"/>
      <c r="BP205" s="139"/>
      <c r="BQ205" s="139"/>
      <c r="BR205" s="140"/>
    </row>
    <row r="206" spans="1:70">
      <c r="B206" s="438"/>
      <c r="D206" s="4" t="s">
        <v>181</v>
      </c>
      <c r="E206" s="187">
        <f>E205-SUM(E194:E197)</f>
        <v>687.05253410132309</v>
      </c>
      <c r="F206" s="187">
        <f t="shared" ref="F206" si="272">F205-SUM(F194:F197)</f>
        <v>720.39171445700072</v>
      </c>
      <c r="G206" s="187">
        <f t="shared" ref="G206" si="273">G205-SUM(G194:G197)</f>
        <v>695.08900226292485</v>
      </c>
      <c r="H206" s="187">
        <f t="shared" ref="H206" si="274">H205-SUM(H194:H197)</f>
        <v>662.7856315242002</v>
      </c>
      <c r="I206" s="187">
        <f t="shared" ref="I206" si="275">I205-SUM(I194:I197)</f>
        <v>662.90576673830719</v>
      </c>
      <c r="J206" s="187">
        <f t="shared" ref="J206" si="276">J205-SUM(J194:J197)</f>
        <v>641.05304041558259</v>
      </c>
      <c r="K206" s="187">
        <f t="shared" ref="K206" si="277">K205-SUM(K194:K197)</f>
        <v>610.94319023924925</v>
      </c>
      <c r="L206" s="187">
        <f t="shared" ref="L206" si="278">L205-SUM(L194:L197)</f>
        <v>594.65279902045086</v>
      </c>
      <c r="M206" s="1"/>
      <c r="N206" s="178">
        <f>N205-SUM(N194:N197)</f>
        <v>637.21911770250381</v>
      </c>
      <c r="O206" s="178">
        <f t="shared" ref="O206" si="279">O205-SUM(O194:O197)</f>
        <v>646.81320208335171</v>
      </c>
      <c r="P206" s="178">
        <f t="shared" ref="P206" si="280">P205-SUM(P194:P197)</f>
        <v>613.7200392394941</v>
      </c>
      <c r="Q206" s="178">
        <f t="shared" ref="Q206" si="281">Q205-SUM(Q194:Q197)</f>
        <v>589.00525905965583</v>
      </c>
      <c r="R206" s="178">
        <f t="shared" ref="R206" si="282">R205-SUM(R194:R197)</f>
        <v>573.34408611231447</v>
      </c>
      <c r="S206" s="178">
        <f t="shared" ref="S206" si="283">S205-SUM(S194:S197)</f>
        <v>549.58934371961811</v>
      </c>
      <c r="T206" s="178">
        <f t="shared" ref="T206" si="284">T205-SUM(T194:T197)</f>
        <v>509.94262807351549</v>
      </c>
      <c r="U206" s="178">
        <f t="shared" ref="U206" si="285">U205-SUM(U194:U197)</f>
        <v>492.15408931554782</v>
      </c>
      <c r="V206" s="1"/>
      <c r="W206" s="183">
        <f>W205-SUM(W194:W197)</f>
        <v>461.51725908563782</v>
      </c>
      <c r="X206" s="197">
        <f t="shared" ref="X206" si="286">X205-SUM(X194:X197)</f>
        <v>0</v>
      </c>
      <c r="Y206" s="197">
        <f t="shared" ref="Y206" si="287">Y205-SUM(Y194:Y197)</f>
        <v>0</v>
      </c>
      <c r="Z206" s="197">
        <f t="shared" ref="Z206" si="288">Z205-SUM(Z194:Z197)</f>
        <v>0</v>
      </c>
      <c r="AA206" s="197">
        <f t="shared" ref="AA206" si="289">AA205-SUM(AA194:AA197)</f>
        <v>0</v>
      </c>
      <c r="AB206" s="197">
        <f t="shared" ref="AB206" si="290">AB205-SUM(AB194:AB197)</f>
        <v>0</v>
      </c>
      <c r="AC206" s="197">
        <f t="shared" ref="AC206" si="291">AC205-SUM(AC194:AC197)</f>
        <v>0</v>
      </c>
      <c r="AD206" s="197">
        <f t="shared" ref="AD206" si="292">AD205-SUM(AD194:AD197)</f>
        <v>0</v>
      </c>
      <c r="AE206" s="1"/>
      <c r="AF206" s="178">
        <f t="shared" si="223"/>
        <v>637.21911770250381</v>
      </c>
      <c r="AG206" s="183">
        <f t="shared" si="224"/>
        <v>461.51725908563782</v>
      </c>
      <c r="AH206" s="67">
        <f t="shared" si="225"/>
        <v>-175.70185861686599</v>
      </c>
      <c r="AI206" s="68">
        <f t="shared" si="226"/>
        <v>-0.27573224615476033</v>
      </c>
      <c r="AK206" s="139"/>
      <c r="AL206" s="139"/>
      <c r="AM206" s="139"/>
      <c r="AN206" s="140"/>
      <c r="AP206" s="139"/>
      <c r="AQ206" s="139"/>
      <c r="AR206" s="139"/>
      <c r="AS206" s="140"/>
      <c r="AU206" s="139"/>
      <c r="AV206" s="139"/>
      <c r="AW206" s="139"/>
      <c r="AX206" s="140"/>
      <c r="AZ206" s="139"/>
      <c r="BA206" s="139"/>
      <c r="BB206" s="139"/>
      <c r="BC206" s="140"/>
      <c r="BE206" s="139"/>
      <c r="BF206" s="139"/>
      <c r="BG206" s="139"/>
      <c r="BH206" s="140"/>
      <c r="BJ206" s="139"/>
      <c r="BK206" s="139"/>
      <c r="BL206" s="139"/>
      <c r="BM206" s="140"/>
      <c r="BO206" s="139"/>
      <c r="BP206" s="139"/>
      <c r="BQ206" s="139"/>
      <c r="BR206" s="140"/>
    </row>
    <row r="207" spans="1:70">
      <c r="B207" s="438"/>
      <c r="E207" s="13"/>
      <c r="F207" s="13"/>
      <c r="G207" s="13"/>
      <c r="H207" s="13"/>
      <c r="I207" s="13"/>
      <c r="J207" s="13"/>
      <c r="K207" s="13"/>
      <c r="L207" s="13"/>
      <c r="N207" s="13"/>
      <c r="O207" s="13"/>
      <c r="P207" s="13"/>
      <c r="Q207" s="13"/>
      <c r="R207" s="13"/>
      <c r="S207" s="13"/>
      <c r="T207" s="13"/>
      <c r="U207" s="13"/>
      <c r="W207" s="13"/>
      <c r="X207" s="13"/>
      <c r="Y207" s="13"/>
      <c r="Z207" s="13"/>
      <c r="AA207" s="13"/>
      <c r="AB207" s="13"/>
      <c r="AC207" s="13"/>
      <c r="AD207" s="13"/>
    </row>
    <row r="208" spans="1:70">
      <c r="A208" s="1"/>
      <c r="B208" s="438"/>
      <c r="D208" s="1" t="s">
        <v>249</v>
      </c>
      <c r="E208" s="1"/>
      <c r="N208" s="1"/>
      <c r="W208" s="1"/>
    </row>
    <row r="209" spans="1:70">
      <c r="A209" s="1"/>
      <c r="B209" s="438"/>
      <c r="E209" s="388" t="s">
        <v>430</v>
      </c>
      <c r="F209" s="389"/>
      <c r="G209" s="389"/>
      <c r="H209" s="389"/>
      <c r="I209" s="389"/>
      <c r="J209" s="389"/>
      <c r="K209" s="389"/>
      <c r="L209" s="390"/>
      <c r="N209" s="388" t="s">
        <v>297</v>
      </c>
      <c r="O209" s="389"/>
      <c r="P209" s="389"/>
      <c r="Q209" s="389"/>
      <c r="R209" s="389"/>
      <c r="S209" s="389"/>
      <c r="T209" s="389"/>
      <c r="U209" s="390"/>
      <c r="W209" s="388" t="s">
        <v>298</v>
      </c>
      <c r="X209" s="389"/>
      <c r="Y209" s="389"/>
      <c r="Z209" s="389"/>
      <c r="AA209" s="389"/>
      <c r="AB209" s="389"/>
      <c r="AC209" s="389"/>
      <c r="AD209" s="390"/>
      <c r="AF209" s="221" t="s">
        <v>69</v>
      </c>
      <c r="AG209" s="221" t="s">
        <v>194</v>
      </c>
      <c r="AH209" s="397" t="s">
        <v>219</v>
      </c>
      <c r="AI209" s="397"/>
      <c r="AK209" s="7" t="s">
        <v>69</v>
      </c>
      <c r="AL209" s="6" t="s">
        <v>194</v>
      </c>
      <c r="AM209" s="392" t="s">
        <v>219</v>
      </c>
      <c r="AN209" s="392"/>
      <c r="AP209" s="7" t="s">
        <v>69</v>
      </c>
      <c r="AQ209" s="6" t="s">
        <v>194</v>
      </c>
      <c r="AR209" s="392" t="s">
        <v>219</v>
      </c>
      <c r="AS209" s="392"/>
      <c r="AU209" s="7" t="s">
        <v>69</v>
      </c>
      <c r="AV209" s="6" t="s">
        <v>194</v>
      </c>
      <c r="AW209" s="392" t="s">
        <v>219</v>
      </c>
      <c r="AX209" s="392"/>
      <c r="AZ209" s="7" t="s">
        <v>69</v>
      </c>
      <c r="BA209" s="6" t="s">
        <v>194</v>
      </c>
      <c r="BB209" s="392" t="s">
        <v>219</v>
      </c>
      <c r="BC209" s="392"/>
      <c r="BE209" s="7" t="s">
        <v>69</v>
      </c>
      <c r="BF209" s="6" t="s">
        <v>194</v>
      </c>
      <c r="BG209" s="392" t="s">
        <v>219</v>
      </c>
      <c r="BH209" s="392"/>
      <c r="BJ209" s="7" t="s">
        <v>69</v>
      </c>
      <c r="BK209" s="6" t="s">
        <v>194</v>
      </c>
      <c r="BL209" s="392" t="s">
        <v>219</v>
      </c>
      <c r="BM209" s="392"/>
      <c r="BO209" s="7" t="s">
        <v>69</v>
      </c>
      <c r="BP209" s="6" t="s">
        <v>194</v>
      </c>
      <c r="BQ209" s="392" t="s">
        <v>219</v>
      </c>
      <c r="BR209" s="392"/>
    </row>
    <row r="210" spans="1:70">
      <c r="A210" s="1"/>
      <c r="B210" s="438"/>
      <c r="E210" s="221">
        <v>2016</v>
      </c>
      <c r="F210" s="221">
        <v>2017</v>
      </c>
      <c r="G210" s="221">
        <v>2018</v>
      </c>
      <c r="H210" s="221">
        <v>2019</v>
      </c>
      <c r="I210" s="221">
        <v>2020</v>
      </c>
      <c r="J210" s="221">
        <v>2021</v>
      </c>
      <c r="K210" s="221">
        <v>2022</v>
      </c>
      <c r="L210" s="221">
        <v>2023</v>
      </c>
      <c r="N210" s="221">
        <v>2016</v>
      </c>
      <c r="O210" s="221">
        <v>2017</v>
      </c>
      <c r="P210" s="221">
        <v>2018</v>
      </c>
      <c r="Q210" s="221">
        <v>2019</v>
      </c>
      <c r="R210" s="221">
        <v>2020</v>
      </c>
      <c r="S210" s="221">
        <v>2021</v>
      </c>
      <c r="T210" s="221">
        <v>2022</v>
      </c>
      <c r="U210" s="221">
        <v>2023</v>
      </c>
      <c r="W210" s="221">
        <v>2016</v>
      </c>
      <c r="X210" s="221">
        <v>2017</v>
      </c>
      <c r="Y210" s="221">
        <v>2018</v>
      </c>
      <c r="Z210" s="221">
        <v>2019</v>
      </c>
      <c r="AA210" s="221">
        <v>2020</v>
      </c>
      <c r="AB210" s="221">
        <v>2021</v>
      </c>
      <c r="AC210" s="221">
        <v>2022</v>
      </c>
      <c r="AD210" s="221">
        <v>2023</v>
      </c>
      <c r="AF210" s="221" t="s">
        <v>252</v>
      </c>
      <c r="AG210" s="221" t="s">
        <v>252</v>
      </c>
      <c r="AH210" s="221" t="s">
        <v>252</v>
      </c>
      <c r="AI210" s="221" t="s">
        <v>221</v>
      </c>
      <c r="AK210" s="6" t="s">
        <v>252</v>
      </c>
      <c r="AL210" s="6" t="s">
        <v>252</v>
      </c>
      <c r="AM210" s="6" t="s">
        <v>252</v>
      </c>
      <c r="AN210" s="6" t="s">
        <v>221</v>
      </c>
      <c r="AP210" s="6" t="s">
        <v>252</v>
      </c>
      <c r="AQ210" s="6" t="s">
        <v>252</v>
      </c>
      <c r="AR210" s="6" t="s">
        <v>252</v>
      </c>
      <c r="AS210" s="6" t="s">
        <v>221</v>
      </c>
      <c r="AU210" s="6" t="s">
        <v>252</v>
      </c>
      <c r="AV210" s="6" t="s">
        <v>252</v>
      </c>
      <c r="AW210" s="6" t="s">
        <v>252</v>
      </c>
      <c r="AX210" s="6" t="s">
        <v>221</v>
      </c>
      <c r="AZ210" s="6" t="s">
        <v>252</v>
      </c>
      <c r="BA210" s="6" t="s">
        <v>252</v>
      </c>
      <c r="BB210" s="6" t="s">
        <v>252</v>
      </c>
      <c r="BC210" s="6" t="s">
        <v>221</v>
      </c>
      <c r="BE210" s="6" t="s">
        <v>252</v>
      </c>
      <c r="BF210" s="6" t="s">
        <v>252</v>
      </c>
      <c r="BG210" s="6" t="s">
        <v>252</v>
      </c>
      <c r="BH210" s="6" t="s">
        <v>221</v>
      </c>
      <c r="BJ210" s="6" t="s">
        <v>252</v>
      </c>
      <c r="BK210" s="6" t="s">
        <v>252</v>
      </c>
      <c r="BL210" s="6" t="s">
        <v>252</v>
      </c>
      <c r="BM210" s="6" t="s">
        <v>221</v>
      </c>
      <c r="BO210" s="6" t="s">
        <v>252</v>
      </c>
      <c r="BP210" s="6" t="s">
        <v>252</v>
      </c>
      <c r="BQ210" s="6" t="s">
        <v>252</v>
      </c>
      <c r="BR210" s="6" t="s">
        <v>221</v>
      </c>
    </row>
    <row r="211" spans="1:70">
      <c r="A211" s="1"/>
      <c r="B211" s="438"/>
      <c r="D211" s="6" t="s">
        <v>27</v>
      </c>
      <c r="E211" s="186">
        <f>SUM(E674,E694,E714)</f>
        <v>28.112299329353654</v>
      </c>
      <c r="F211" s="186">
        <f t="shared" ref="F211:L211" si="293">SUM(F674,F694,F714)</f>
        <v>28.48175143905334</v>
      </c>
      <c r="G211" s="186">
        <f t="shared" si="293"/>
        <v>28.314277785296824</v>
      </c>
      <c r="H211" s="186">
        <f t="shared" si="293"/>
        <v>28.293564483335462</v>
      </c>
      <c r="I211" s="186">
        <f t="shared" si="293"/>
        <v>28.315217108460399</v>
      </c>
      <c r="J211" s="186">
        <f t="shared" si="293"/>
        <v>28.488948282100829</v>
      </c>
      <c r="K211" s="186">
        <f t="shared" si="293"/>
        <v>28.422114649165252</v>
      </c>
      <c r="L211" s="186">
        <f t="shared" si="293"/>
        <v>28.469885669365354</v>
      </c>
      <c r="N211" s="57">
        <f>SUM(N674,N694,N714)</f>
        <v>27.781284267711861</v>
      </c>
      <c r="O211" s="57">
        <f t="shared" ref="O211:AD211" si="294">SUM(O674,O694,O714)</f>
        <v>27.417340579988533</v>
      </c>
      <c r="P211" s="57">
        <f t="shared" si="294"/>
        <v>26.780091201626146</v>
      </c>
      <c r="Q211" s="57">
        <f t="shared" si="294"/>
        <v>26.197539095260243</v>
      </c>
      <c r="R211" s="57">
        <f t="shared" si="294"/>
        <v>25.684418895848069</v>
      </c>
      <c r="S211" s="57">
        <f t="shared" si="294"/>
        <v>25.152524602720451</v>
      </c>
      <c r="T211" s="57">
        <f t="shared" si="294"/>
        <v>24.543883846291763</v>
      </c>
      <c r="U211" s="57">
        <f t="shared" si="294"/>
        <v>23.963405797072447</v>
      </c>
      <c r="W211" s="58">
        <f t="shared" si="294"/>
        <v>40.714892838118189</v>
      </c>
      <c r="X211" s="196">
        <f t="shared" si="294"/>
        <v>0</v>
      </c>
      <c r="Y211" s="196">
        <f t="shared" si="294"/>
        <v>0</v>
      </c>
      <c r="Z211" s="196">
        <f t="shared" si="294"/>
        <v>0</v>
      </c>
      <c r="AA211" s="196">
        <f t="shared" si="294"/>
        <v>0</v>
      </c>
      <c r="AB211" s="196">
        <f t="shared" si="294"/>
        <v>0</v>
      </c>
      <c r="AC211" s="196">
        <f t="shared" si="294"/>
        <v>0</v>
      </c>
      <c r="AD211" s="196">
        <f t="shared" si="294"/>
        <v>0</v>
      </c>
      <c r="AF211" s="57">
        <f>N211</f>
        <v>27.781284267711861</v>
      </c>
      <c r="AG211" s="58">
        <f>W211</f>
        <v>40.714892838118189</v>
      </c>
      <c r="AH211" s="65">
        <f>AG211-AF211</f>
        <v>12.933608570406328</v>
      </c>
      <c r="AI211" s="66">
        <f>AH211/AF211</f>
        <v>0.46555114032068373</v>
      </c>
      <c r="AK211" s="139"/>
      <c r="AL211" s="139"/>
      <c r="AM211" s="139"/>
      <c r="AN211" s="140"/>
      <c r="AP211" s="139"/>
      <c r="AQ211" s="139"/>
      <c r="AR211" s="139"/>
      <c r="AS211" s="140"/>
      <c r="AU211" s="139"/>
      <c r="AV211" s="139"/>
      <c r="AW211" s="139"/>
      <c r="AX211" s="140"/>
      <c r="AZ211" s="139"/>
      <c r="BA211" s="139"/>
      <c r="BB211" s="139"/>
      <c r="BC211" s="140"/>
      <c r="BE211" s="139"/>
      <c r="BF211" s="139"/>
      <c r="BG211" s="139"/>
      <c r="BH211" s="140"/>
      <c r="BJ211" s="139"/>
      <c r="BK211" s="139"/>
      <c r="BL211" s="139"/>
      <c r="BM211" s="140"/>
      <c r="BO211" s="139"/>
      <c r="BP211" s="139"/>
      <c r="BQ211" s="139"/>
      <c r="BR211" s="140"/>
    </row>
    <row r="212" spans="1:70">
      <c r="A212" s="1"/>
      <c r="B212" s="438"/>
      <c r="D212" s="6" t="s">
        <v>75</v>
      </c>
      <c r="E212" s="186">
        <f t="shared" ref="E212:L212" si="295">SUM(E675,E695,E715)</f>
        <v>28.639219574688457</v>
      </c>
      <c r="F212" s="186">
        <f t="shared" si="295"/>
        <v>28.651039632279634</v>
      </c>
      <c r="G212" s="186">
        <f t="shared" si="295"/>
        <v>28.555995946800998</v>
      </c>
      <c r="H212" s="186">
        <f t="shared" si="295"/>
        <v>28.495665461682258</v>
      </c>
      <c r="I212" s="186">
        <f t="shared" si="295"/>
        <v>28.391434580458004</v>
      </c>
      <c r="J212" s="186">
        <f t="shared" si="295"/>
        <v>28.492746112746907</v>
      </c>
      <c r="K212" s="186">
        <f t="shared" si="295"/>
        <v>28.571745351474135</v>
      </c>
      <c r="L212" s="186">
        <f t="shared" si="295"/>
        <v>28.676746737213996</v>
      </c>
      <c r="N212" s="57">
        <f t="shared" ref="N212:N224" si="296">SUM(N675,N695,N715)</f>
        <v>24.669601315004183</v>
      </c>
      <c r="O212" s="57">
        <f t="shared" ref="O212:U224" si="297">SUM(O675,O695,O715)</f>
        <v>24.475506559798141</v>
      </c>
      <c r="P212" s="57">
        <f t="shared" si="297"/>
        <v>24.164356620513932</v>
      </c>
      <c r="Q212" s="57">
        <f t="shared" si="297"/>
        <v>23.930291072851894</v>
      </c>
      <c r="R212" s="57">
        <f t="shared" si="297"/>
        <v>23.637018386558569</v>
      </c>
      <c r="S212" s="57">
        <f t="shared" si="297"/>
        <v>23.491418063163394</v>
      </c>
      <c r="T212" s="57">
        <f t="shared" si="297"/>
        <v>23.353774499885198</v>
      </c>
      <c r="U212" s="57">
        <f t="shared" si="297"/>
        <v>23.244998967716974</v>
      </c>
      <c r="W212" s="58">
        <f t="shared" ref="W212:AD212" si="298">SUM(W675,W695,W715)</f>
        <v>27.74890016702291</v>
      </c>
      <c r="X212" s="196">
        <f t="shared" si="298"/>
        <v>0</v>
      </c>
      <c r="Y212" s="196">
        <f t="shared" si="298"/>
        <v>0</v>
      </c>
      <c r="Z212" s="196">
        <f t="shared" si="298"/>
        <v>0</v>
      </c>
      <c r="AA212" s="196">
        <f t="shared" si="298"/>
        <v>0</v>
      </c>
      <c r="AB212" s="196">
        <f t="shared" si="298"/>
        <v>0</v>
      </c>
      <c r="AC212" s="196">
        <f t="shared" si="298"/>
        <v>0</v>
      </c>
      <c r="AD212" s="196">
        <f t="shared" si="298"/>
        <v>0</v>
      </c>
      <c r="AF212" s="57">
        <f t="shared" ref="AF212:AF226" si="299">N212</f>
        <v>24.669601315004183</v>
      </c>
      <c r="AG212" s="58">
        <f t="shared" ref="AG212:AG226" si="300">W212</f>
        <v>27.74890016702291</v>
      </c>
      <c r="AH212" s="65">
        <f t="shared" ref="AH212:AH226" si="301">AG212-AF212</f>
        <v>3.0792988520187272</v>
      </c>
      <c r="AI212" s="66">
        <f t="shared" ref="AI212:AI226" si="302">AH212/AF212</f>
        <v>0.12482158964384565</v>
      </c>
      <c r="AK212" s="139"/>
      <c r="AL212" s="139"/>
      <c r="AM212" s="139"/>
      <c r="AN212" s="140"/>
      <c r="AP212" s="139"/>
      <c r="AQ212" s="139"/>
      <c r="AR212" s="139"/>
      <c r="AS212" s="140"/>
      <c r="AU212" s="139"/>
      <c r="AV212" s="139"/>
      <c r="AW212" s="139"/>
      <c r="AX212" s="140"/>
      <c r="AZ212" s="139"/>
      <c r="BA212" s="139"/>
      <c r="BB212" s="139"/>
      <c r="BC212" s="140"/>
      <c r="BE212" s="139"/>
      <c r="BF212" s="139"/>
      <c r="BG212" s="139"/>
      <c r="BH212" s="140"/>
      <c r="BJ212" s="139"/>
      <c r="BK212" s="139"/>
      <c r="BL212" s="139"/>
      <c r="BM212" s="140"/>
      <c r="BO212" s="139"/>
      <c r="BP212" s="139"/>
      <c r="BQ212" s="139"/>
      <c r="BR212" s="140"/>
    </row>
    <row r="213" spans="1:70">
      <c r="A213" s="1"/>
      <c r="B213" s="438"/>
      <c r="D213" s="6" t="s">
        <v>76</v>
      </c>
      <c r="E213" s="186">
        <f t="shared" ref="E213:L213" si="303">SUM(E676,E696,E716)</f>
        <v>44.316180017837574</v>
      </c>
      <c r="F213" s="186">
        <f t="shared" si="303"/>
        <v>44.527850417790106</v>
      </c>
      <c r="G213" s="186">
        <f t="shared" si="303"/>
        <v>44.004272071547746</v>
      </c>
      <c r="H213" s="186">
        <f t="shared" si="303"/>
        <v>43.887636429486534</v>
      </c>
      <c r="I213" s="186">
        <f t="shared" si="303"/>
        <v>43.602290311386653</v>
      </c>
      <c r="J213" s="186">
        <f t="shared" si="303"/>
        <v>43.881670614572613</v>
      </c>
      <c r="K213" s="186">
        <f t="shared" si="303"/>
        <v>44.221633313461268</v>
      </c>
      <c r="L213" s="186">
        <f t="shared" si="303"/>
        <v>44.407349875035841</v>
      </c>
      <c r="N213" s="57">
        <f t="shared" si="296"/>
        <v>41.589041448565766</v>
      </c>
      <c r="O213" s="57">
        <f t="shared" si="297"/>
        <v>41.41847607476079</v>
      </c>
      <c r="P213" s="57">
        <f t="shared" si="297"/>
        <v>40.590484163974928</v>
      </c>
      <c r="Q213" s="57">
        <f t="shared" si="297"/>
        <v>40.164766357436577</v>
      </c>
      <c r="R213" s="57">
        <f t="shared" si="297"/>
        <v>39.489068196674971</v>
      </c>
      <c r="S213" s="57">
        <f t="shared" si="297"/>
        <v>39.388836129656703</v>
      </c>
      <c r="T213" s="57">
        <f t="shared" si="297"/>
        <v>39.313135881093203</v>
      </c>
      <c r="U213" s="57">
        <f t="shared" si="297"/>
        <v>39.182158394143045</v>
      </c>
      <c r="W213" s="58">
        <f t="shared" ref="W213:AD213" si="304">SUM(W676,W696,W716)</f>
        <v>47.397746148296029</v>
      </c>
      <c r="X213" s="196">
        <f t="shared" si="304"/>
        <v>0</v>
      </c>
      <c r="Y213" s="196">
        <f t="shared" si="304"/>
        <v>0</v>
      </c>
      <c r="Z213" s="196">
        <f t="shared" si="304"/>
        <v>0</v>
      </c>
      <c r="AA213" s="196">
        <f t="shared" si="304"/>
        <v>0</v>
      </c>
      <c r="AB213" s="196">
        <f t="shared" si="304"/>
        <v>0</v>
      </c>
      <c r="AC213" s="196">
        <f t="shared" si="304"/>
        <v>0</v>
      </c>
      <c r="AD213" s="196">
        <f t="shared" si="304"/>
        <v>0</v>
      </c>
      <c r="AF213" s="57">
        <f t="shared" si="299"/>
        <v>41.589041448565766</v>
      </c>
      <c r="AG213" s="58">
        <f t="shared" si="300"/>
        <v>47.397746148296029</v>
      </c>
      <c r="AH213" s="65">
        <f t="shared" si="301"/>
        <v>5.8087046997302636</v>
      </c>
      <c r="AI213" s="66">
        <f t="shared" si="302"/>
        <v>0.13966911708975158</v>
      </c>
      <c r="AK213" s="139"/>
      <c r="AL213" s="139"/>
      <c r="AM213" s="139"/>
      <c r="AN213" s="140"/>
      <c r="AP213" s="139"/>
      <c r="AQ213" s="139"/>
      <c r="AR213" s="139"/>
      <c r="AS213" s="140"/>
      <c r="AU213" s="139"/>
      <c r="AV213" s="139"/>
      <c r="AW213" s="139"/>
      <c r="AX213" s="140"/>
      <c r="AZ213" s="139"/>
      <c r="BA213" s="139"/>
      <c r="BB213" s="139"/>
      <c r="BC213" s="140"/>
      <c r="BE213" s="139"/>
      <c r="BF213" s="139"/>
      <c r="BG213" s="139"/>
      <c r="BH213" s="140"/>
      <c r="BJ213" s="139"/>
      <c r="BK213" s="139"/>
      <c r="BL213" s="139"/>
      <c r="BM213" s="140"/>
      <c r="BO213" s="139"/>
      <c r="BP213" s="139"/>
      <c r="BQ213" s="139"/>
      <c r="BR213" s="140"/>
    </row>
    <row r="214" spans="1:70">
      <c r="A214" s="1"/>
      <c r="B214" s="438"/>
      <c r="D214" s="6" t="s">
        <v>35</v>
      </c>
      <c r="E214" s="186">
        <f t="shared" ref="E214:L214" si="305">SUM(E677,E697,E717)</f>
        <v>31.50538728366222</v>
      </c>
      <c r="F214" s="186">
        <f t="shared" si="305"/>
        <v>31.417909240384482</v>
      </c>
      <c r="G214" s="186">
        <f t="shared" si="305"/>
        <v>31.213070600285103</v>
      </c>
      <c r="H214" s="186">
        <f t="shared" si="305"/>
        <v>31.144090715816748</v>
      </c>
      <c r="I214" s="186">
        <f t="shared" si="305"/>
        <v>31.072987363190073</v>
      </c>
      <c r="J214" s="186">
        <f t="shared" si="305"/>
        <v>31.127061162402896</v>
      </c>
      <c r="K214" s="186">
        <f t="shared" si="305"/>
        <v>31.234794168983523</v>
      </c>
      <c r="L214" s="186">
        <f t="shared" si="305"/>
        <v>31.331521211202261</v>
      </c>
      <c r="N214" s="57">
        <f t="shared" si="296"/>
        <v>31.50538728366222</v>
      </c>
      <c r="O214" s="57">
        <f t="shared" si="297"/>
        <v>31.417909240384482</v>
      </c>
      <c r="P214" s="57">
        <f t="shared" si="297"/>
        <v>31.213070600285103</v>
      </c>
      <c r="Q214" s="57">
        <f t="shared" si="297"/>
        <v>31.144090715816748</v>
      </c>
      <c r="R214" s="57">
        <f t="shared" si="297"/>
        <v>31.072987363190073</v>
      </c>
      <c r="S214" s="57">
        <f t="shared" si="297"/>
        <v>31.127061162402896</v>
      </c>
      <c r="T214" s="57">
        <f t="shared" si="297"/>
        <v>31.234794168983523</v>
      </c>
      <c r="U214" s="57">
        <f t="shared" si="297"/>
        <v>31.331521211202261</v>
      </c>
      <c r="W214" s="58">
        <f t="shared" ref="W214:AD214" si="306">SUM(W677,W697,W717)</f>
        <v>46.897999999999996</v>
      </c>
      <c r="X214" s="196">
        <f t="shared" si="306"/>
        <v>0</v>
      </c>
      <c r="Y214" s="196">
        <f t="shared" si="306"/>
        <v>0</v>
      </c>
      <c r="Z214" s="196">
        <f t="shared" si="306"/>
        <v>0</v>
      </c>
      <c r="AA214" s="196">
        <f t="shared" si="306"/>
        <v>0</v>
      </c>
      <c r="AB214" s="196">
        <f t="shared" si="306"/>
        <v>0</v>
      </c>
      <c r="AC214" s="196">
        <f t="shared" si="306"/>
        <v>0</v>
      </c>
      <c r="AD214" s="196">
        <f t="shared" si="306"/>
        <v>0</v>
      </c>
      <c r="AF214" s="57">
        <f t="shared" si="299"/>
        <v>31.50538728366222</v>
      </c>
      <c r="AG214" s="58">
        <f t="shared" si="300"/>
        <v>46.897999999999996</v>
      </c>
      <c r="AH214" s="65">
        <f t="shared" si="301"/>
        <v>15.392612716337776</v>
      </c>
      <c r="AI214" s="66">
        <f t="shared" si="302"/>
        <v>0.48857081418325998</v>
      </c>
      <c r="AJ214" s="43"/>
      <c r="AK214" s="139"/>
      <c r="AL214" s="139"/>
      <c r="AM214" s="139"/>
      <c r="AN214" s="140"/>
      <c r="AP214" s="139"/>
      <c r="AQ214" s="139"/>
      <c r="AR214" s="139"/>
      <c r="AS214" s="140"/>
      <c r="AU214" s="139"/>
      <c r="AV214" s="139"/>
      <c r="AW214" s="139"/>
      <c r="AX214" s="140"/>
      <c r="AZ214" s="139"/>
      <c r="BA214" s="139"/>
      <c r="BB214" s="139"/>
      <c r="BC214" s="140"/>
      <c r="BE214" s="139"/>
      <c r="BF214" s="139"/>
      <c r="BG214" s="139"/>
      <c r="BH214" s="140"/>
      <c r="BJ214" s="139"/>
      <c r="BK214" s="139"/>
      <c r="BL214" s="139"/>
      <c r="BM214" s="140"/>
      <c r="BO214" s="139"/>
      <c r="BP214" s="139"/>
      <c r="BQ214" s="139"/>
      <c r="BR214" s="140"/>
    </row>
    <row r="215" spans="1:70">
      <c r="A215" s="1"/>
      <c r="B215" s="438"/>
      <c r="D215" s="6" t="s">
        <v>36</v>
      </c>
      <c r="E215" s="186">
        <f t="shared" ref="E215:L215" si="307">SUM(E678,E698,E718)</f>
        <v>35.930814022915214</v>
      </c>
      <c r="F215" s="186">
        <f t="shared" si="307"/>
        <v>35.903335606167524</v>
      </c>
      <c r="G215" s="186">
        <f t="shared" si="307"/>
        <v>35.74506049924463</v>
      </c>
      <c r="H215" s="186">
        <f t="shared" si="307"/>
        <v>35.755622911124256</v>
      </c>
      <c r="I215" s="186">
        <f t="shared" si="307"/>
        <v>35.781058265681509</v>
      </c>
      <c r="J215" s="186">
        <f t="shared" si="307"/>
        <v>35.905113797664207</v>
      </c>
      <c r="K215" s="186">
        <f t="shared" si="307"/>
        <v>36.082846452074797</v>
      </c>
      <c r="L215" s="186">
        <f t="shared" si="307"/>
        <v>36.245834900990047</v>
      </c>
      <c r="N215" s="57">
        <f t="shared" si="296"/>
        <v>35.930814022915214</v>
      </c>
      <c r="O215" s="57">
        <f t="shared" si="297"/>
        <v>35.903335606167524</v>
      </c>
      <c r="P215" s="57">
        <f t="shared" si="297"/>
        <v>35.74506049924463</v>
      </c>
      <c r="Q215" s="57">
        <f t="shared" si="297"/>
        <v>35.755622911124256</v>
      </c>
      <c r="R215" s="57">
        <f t="shared" si="297"/>
        <v>35.781058265681509</v>
      </c>
      <c r="S215" s="57">
        <f t="shared" si="297"/>
        <v>35.905113797664207</v>
      </c>
      <c r="T215" s="57">
        <f t="shared" si="297"/>
        <v>36.082846452074797</v>
      </c>
      <c r="U215" s="57">
        <f t="shared" si="297"/>
        <v>36.245834900990047</v>
      </c>
      <c r="W215" s="58">
        <f t="shared" ref="W215:AD215" si="308">SUM(W678,W698,W718)</f>
        <v>40.272699999999993</v>
      </c>
      <c r="X215" s="196">
        <f t="shared" si="308"/>
        <v>0</v>
      </c>
      <c r="Y215" s="196">
        <f t="shared" si="308"/>
        <v>0</v>
      </c>
      <c r="Z215" s="196">
        <f t="shared" si="308"/>
        <v>0</v>
      </c>
      <c r="AA215" s="196">
        <f t="shared" si="308"/>
        <v>0</v>
      </c>
      <c r="AB215" s="196">
        <f t="shared" si="308"/>
        <v>0</v>
      </c>
      <c r="AC215" s="196">
        <f t="shared" si="308"/>
        <v>0</v>
      </c>
      <c r="AD215" s="196">
        <f t="shared" si="308"/>
        <v>0</v>
      </c>
      <c r="AF215" s="57">
        <f t="shared" si="299"/>
        <v>35.930814022915214</v>
      </c>
      <c r="AG215" s="58">
        <f t="shared" si="300"/>
        <v>40.272699999999993</v>
      </c>
      <c r="AH215" s="65">
        <f t="shared" si="301"/>
        <v>4.3418859770847789</v>
      </c>
      <c r="AI215" s="66">
        <f t="shared" si="302"/>
        <v>0.1208401784138734</v>
      </c>
      <c r="AK215" s="139"/>
      <c r="AL215" s="139"/>
      <c r="AM215" s="139"/>
      <c r="AN215" s="140"/>
      <c r="AP215" s="139"/>
      <c r="AQ215" s="139"/>
      <c r="AR215" s="139"/>
      <c r="AS215" s="140"/>
      <c r="AU215" s="139"/>
      <c r="AV215" s="139"/>
      <c r="AW215" s="139"/>
      <c r="AX215" s="140"/>
      <c r="AZ215" s="139"/>
      <c r="BA215" s="139"/>
      <c r="BB215" s="139"/>
      <c r="BC215" s="140"/>
      <c r="BE215" s="139"/>
      <c r="BF215" s="139"/>
      <c r="BG215" s="139"/>
      <c r="BH215" s="140"/>
      <c r="BJ215" s="139"/>
      <c r="BK215" s="139"/>
      <c r="BL215" s="139"/>
      <c r="BM215" s="140"/>
      <c r="BO215" s="139"/>
      <c r="BP215" s="139"/>
      <c r="BQ215" s="139"/>
      <c r="BR215" s="140"/>
    </row>
    <row r="216" spans="1:70">
      <c r="A216" s="1"/>
      <c r="B216" s="438"/>
      <c r="D216" s="6" t="s">
        <v>37</v>
      </c>
      <c r="E216" s="186">
        <f t="shared" ref="E216:L216" si="309">SUM(E679,E699,E719)</f>
        <v>14.500513705713487</v>
      </c>
      <c r="F216" s="186">
        <f t="shared" si="309"/>
        <v>14.459336258677016</v>
      </c>
      <c r="G216" s="186">
        <f t="shared" si="309"/>
        <v>14.334819149176493</v>
      </c>
      <c r="H216" s="186">
        <f t="shared" si="309"/>
        <v>14.265508807057309</v>
      </c>
      <c r="I216" s="186">
        <f t="shared" si="309"/>
        <v>14.208616412461819</v>
      </c>
      <c r="J216" s="186">
        <f t="shared" si="309"/>
        <v>14.228621610533718</v>
      </c>
      <c r="K216" s="186">
        <f t="shared" si="309"/>
        <v>14.293697027089083</v>
      </c>
      <c r="L216" s="186">
        <f t="shared" si="309"/>
        <v>14.347589495829578</v>
      </c>
      <c r="N216" s="57">
        <f t="shared" si="296"/>
        <v>14.500513705713487</v>
      </c>
      <c r="O216" s="57">
        <f t="shared" si="297"/>
        <v>14.459336258677016</v>
      </c>
      <c r="P216" s="57">
        <f t="shared" si="297"/>
        <v>14.334819149176493</v>
      </c>
      <c r="Q216" s="57">
        <f t="shared" si="297"/>
        <v>14.265508807057309</v>
      </c>
      <c r="R216" s="57">
        <f t="shared" si="297"/>
        <v>14.208616412461819</v>
      </c>
      <c r="S216" s="57">
        <f t="shared" si="297"/>
        <v>14.228621610533718</v>
      </c>
      <c r="T216" s="57">
        <f t="shared" si="297"/>
        <v>14.293697027089083</v>
      </c>
      <c r="U216" s="57">
        <f t="shared" si="297"/>
        <v>14.347589495829578</v>
      </c>
      <c r="W216" s="58">
        <f t="shared" ref="W216:AD216" si="310">SUM(W679,W699,W719)</f>
        <v>14.4955</v>
      </c>
      <c r="X216" s="196">
        <f t="shared" si="310"/>
        <v>0</v>
      </c>
      <c r="Y216" s="196">
        <f t="shared" si="310"/>
        <v>0</v>
      </c>
      <c r="Z216" s="196">
        <f t="shared" si="310"/>
        <v>0</v>
      </c>
      <c r="AA216" s="196">
        <f t="shared" si="310"/>
        <v>0</v>
      </c>
      <c r="AB216" s="196">
        <f t="shared" si="310"/>
        <v>0</v>
      </c>
      <c r="AC216" s="196">
        <f t="shared" si="310"/>
        <v>0</v>
      </c>
      <c r="AD216" s="196">
        <f t="shared" si="310"/>
        <v>0</v>
      </c>
      <c r="AF216" s="57">
        <f t="shared" si="299"/>
        <v>14.500513705713487</v>
      </c>
      <c r="AG216" s="58">
        <f t="shared" si="300"/>
        <v>14.4955</v>
      </c>
      <c r="AH216" s="65">
        <f t="shared" si="301"/>
        <v>-5.0137057134875818E-3</v>
      </c>
      <c r="AI216" s="66">
        <f t="shared" si="302"/>
        <v>-3.4576055822850489E-4</v>
      </c>
      <c r="AK216" s="139"/>
      <c r="AL216" s="139"/>
      <c r="AM216" s="139"/>
      <c r="AN216" s="140"/>
      <c r="AP216" s="139"/>
      <c r="AQ216" s="139"/>
      <c r="AR216" s="139"/>
      <c r="AS216" s="140"/>
      <c r="AU216" s="139"/>
      <c r="AV216" s="139"/>
      <c r="AW216" s="139"/>
      <c r="AX216" s="140"/>
      <c r="AZ216" s="139"/>
      <c r="BA216" s="139"/>
      <c r="BB216" s="139"/>
      <c r="BC216" s="140"/>
      <c r="BE216" s="139"/>
      <c r="BF216" s="139"/>
      <c r="BG216" s="139"/>
      <c r="BH216" s="140"/>
      <c r="BJ216" s="139"/>
      <c r="BK216" s="139"/>
      <c r="BL216" s="139"/>
      <c r="BM216" s="140"/>
      <c r="BO216" s="139"/>
      <c r="BP216" s="139"/>
      <c r="BQ216" s="139"/>
      <c r="BR216" s="140"/>
    </row>
    <row r="217" spans="1:70">
      <c r="A217" s="1"/>
      <c r="B217" s="438"/>
      <c r="D217" s="6" t="s">
        <v>38</v>
      </c>
      <c r="E217" s="186">
        <f t="shared" ref="E217:L217" si="311">SUM(E680,E700,E720)</f>
        <v>26.072331944379528</v>
      </c>
      <c r="F217" s="186">
        <f t="shared" si="311"/>
        <v>26.010885558485185</v>
      </c>
      <c r="G217" s="186">
        <f t="shared" si="311"/>
        <v>25.837306562848227</v>
      </c>
      <c r="H217" s="186">
        <f t="shared" si="311"/>
        <v>25.772012866209913</v>
      </c>
      <c r="I217" s="186">
        <f t="shared" si="311"/>
        <v>25.729193928977978</v>
      </c>
      <c r="J217" s="186">
        <f t="shared" si="311"/>
        <v>25.758261726324811</v>
      </c>
      <c r="K217" s="186">
        <f t="shared" si="311"/>
        <v>25.840735485935809</v>
      </c>
      <c r="L217" s="186">
        <f t="shared" si="311"/>
        <v>25.898407489178723</v>
      </c>
      <c r="N217" s="57">
        <f t="shared" si="296"/>
        <v>26.072331944379528</v>
      </c>
      <c r="O217" s="57">
        <f t="shared" si="297"/>
        <v>26.010885558485185</v>
      </c>
      <c r="P217" s="57">
        <f t="shared" si="297"/>
        <v>25.837306562848227</v>
      </c>
      <c r="Q217" s="57">
        <f t="shared" si="297"/>
        <v>25.772012866209913</v>
      </c>
      <c r="R217" s="57">
        <f t="shared" si="297"/>
        <v>25.729193928977978</v>
      </c>
      <c r="S217" s="57">
        <f t="shared" si="297"/>
        <v>25.758261726324811</v>
      </c>
      <c r="T217" s="57">
        <f t="shared" si="297"/>
        <v>25.840735485935809</v>
      </c>
      <c r="U217" s="57">
        <f t="shared" si="297"/>
        <v>25.898407489178723</v>
      </c>
      <c r="W217" s="58">
        <f t="shared" ref="W217:AD217" si="312">SUM(W680,W700,W720)</f>
        <v>29.798800000000011</v>
      </c>
      <c r="X217" s="196">
        <f t="shared" si="312"/>
        <v>0</v>
      </c>
      <c r="Y217" s="196">
        <f t="shared" si="312"/>
        <v>0</v>
      </c>
      <c r="Z217" s="196">
        <f t="shared" si="312"/>
        <v>0</v>
      </c>
      <c r="AA217" s="196">
        <f t="shared" si="312"/>
        <v>0</v>
      </c>
      <c r="AB217" s="196">
        <f t="shared" si="312"/>
        <v>0</v>
      </c>
      <c r="AC217" s="196">
        <f t="shared" si="312"/>
        <v>0</v>
      </c>
      <c r="AD217" s="196">
        <f t="shared" si="312"/>
        <v>0</v>
      </c>
      <c r="AF217" s="57">
        <f t="shared" si="299"/>
        <v>26.072331944379528</v>
      </c>
      <c r="AG217" s="58">
        <f t="shared" si="300"/>
        <v>29.798800000000011</v>
      </c>
      <c r="AH217" s="65">
        <f t="shared" si="301"/>
        <v>3.726468055620483</v>
      </c>
      <c r="AI217" s="66">
        <f t="shared" si="302"/>
        <v>0.14292806886511761</v>
      </c>
      <c r="AK217" s="139"/>
      <c r="AL217" s="139"/>
      <c r="AM217" s="139"/>
      <c r="AN217" s="140"/>
      <c r="AP217" s="139"/>
      <c r="AQ217" s="139"/>
      <c r="AR217" s="139"/>
      <c r="AS217" s="140"/>
      <c r="AU217" s="139"/>
      <c r="AV217" s="139"/>
      <c r="AW217" s="139"/>
      <c r="AX217" s="140"/>
      <c r="AZ217" s="139"/>
      <c r="BA217" s="139"/>
      <c r="BB217" s="139"/>
      <c r="BC217" s="140"/>
      <c r="BE217" s="139"/>
      <c r="BF217" s="139"/>
      <c r="BG217" s="139"/>
      <c r="BH217" s="140"/>
      <c r="BJ217" s="139"/>
      <c r="BK217" s="139"/>
      <c r="BL217" s="139"/>
      <c r="BM217" s="140"/>
      <c r="BO217" s="139"/>
      <c r="BP217" s="139"/>
      <c r="BQ217" s="139"/>
      <c r="BR217" s="140"/>
    </row>
    <row r="218" spans="1:70">
      <c r="A218" s="1"/>
      <c r="B218" s="438"/>
      <c r="D218" s="6" t="s">
        <v>39</v>
      </c>
      <c r="E218" s="186">
        <f t="shared" ref="E218:L218" si="313">SUM(E681,E701,E721)</f>
        <v>25.164524113206582</v>
      </c>
      <c r="F218" s="186">
        <f t="shared" si="313"/>
        <v>24.916753630259343</v>
      </c>
      <c r="G218" s="186">
        <f t="shared" si="313"/>
        <v>24.765191902812724</v>
      </c>
      <c r="H218" s="186">
        <f t="shared" si="313"/>
        <v>24.645795315442982</v>
      </c>
      <c r="I218" s="186">
        <f t="shared" si="313"/>
        <v>24.576108190243609</v>
      </c>
      <c r="J218" s="186">
        <f t="shared" si="313"/>
        <v>24.696293064305813</v>
      </c>
      <c r="K218" s="186">
        <f t="shared" si="313"/>
        <v>25.123974066987163</v>
      </c>
      <c r="L218" s="186">
        <f t="shared" si="313"/>
        <v>25.643106011775789</v>
      </c>
      <c r="N218" s="57">
        <f t="shared" si="296"/>
        <v>25.279553060403519</v>
      </c>
      <c r="O218" s="57">
        <f t="shared" si="297"/>
        <v>24.641651247985436</v>
      </c>
      <c r="P218" s="57">
        <f t="shared" si="297"/>
        <v>24.009985461040493</v>
      </c>
      <c r="Q218" s="57">
        <f t="shared" si="297"/>
        <v>23.480843598679822</v>
      </c>
      <c r="R218" s="57">
        <f t="shared" si="297"/>
        <v>23.031139012496759</v>
      </c>
      <c r="S218" s="57">
        <f t="shared" si="297"/>
        <v>22.750204713912495</v>
      </c>
      <c r="T218" s="57">
        <f t="shared" si="297"/>
        <v>22.734051404832435</v>
      </c>
      <c r="U218" s="57">
        <f t="shared" si="297"/>
        <v>22.794464002200023</v>
      </c>
      <c r="W218" s="58">
        <f t="shared" ref="W218:AD218" si="314">SUM(W681,W701,W721)</f>
        <v>31.856893394836977</v>
      </c>
      <c r="X218" s="196">
        <f t="shared" si="314"/>
        <v>0</v>
      </c>
      <c r="Y218" s="196">
        <f t="shared" si="314"/>
        <v>0</v>
      </c>
      <c r="Z218" s="196">
        <f t="shared" si="314"/>
        <v>0</v>
      </c>
      <c r="AA218" s="196">
        <f t="shared" si="314"/>
        <v>0</v>
      </c>
      <c r="AB218" s="196">
        <f t="shared" si="314"/>
        <v>0</v>
      </c>
      <c r="AC218" s="196">
        <f t="shared" si="314"/>
        <v>0</v>
      </c>
      <c r="AD218" s="196">
        <f t="shared" si="314"/>
        <v>0</v>
      </c>
      <c r="AF218" s="57">
        <f t="shared" si="299"/>
        <v>25.279553060403519</v>
      </c>
      <c r="AG218" s="58">
        <f t="shared" si="300"/>
        <v>31.856893394836977</v>
      </c>
      <c r="AH218" s="65">
        <f t="shared" si="301"/>
        <v>6.5773403344334582</v>
      </c>
      <c r="AI218" s="66">
        <f t="shared" si="302"/>
        <v>0.2601842017822632</v>
      </c>
      <c r="AJ218" s="13"/>
      <c r="AK218" s="139"/>
      <c r="AL218" s="139"/>
      <c r="AM218" s="139"/>
      <c r="AN218" s="140"/>
      <c r="AP218" s="139"/>
      <c r="AQ218" s="139"/>
      <c r="AR218" s="139"/>
      <c r="AS218" s="140"/>
      <c r="AU218" s="139"/>
      <c r="AV218" s="139"/>
      <c r="AW218" s="139"/>
      <c r="AX218" s="140"/>
      <c r="AZ218" s="139"/>
      <c r="BA218" s="139"/>
      <c r="BB218" s="139"/>
      <c r="BC218" s="140"/>
      <c r="BE218" s="139"/>
      <c r="BF218" s="139"/>
      <c r="BG218" s="139"/>
      <c r="BH218" s="140"/>
      <c r="BJ218" s="139"/>
      <c r="BK218" s="139"/>
      <c r="BL218" s="139"/>
      <c r="BM218" s="140"/>
      <c r="BO218" s="139"/>
      <c r="BP218" s="139"/>
      <c r="BQ218" s="139"/>
      <c r="BR218" s="140"/>
    </row>
    <row r="219" spans="1:70">
      <c r="A219" s="1"/>
      <c r="B219" s="438"/>
      <c r="D219" s="6" t="s">
        <v>40</v>
      </c>
      <c r="E219" s="186">
        <f t="shared" ref="E219:L219" si="315">SUM(E682,E702,E722)</f>
        <v>27.005272761548603</v>
      </c>
      <c r="F219" s="186">
        <f t="shared" si="315"/>
        <v>26.720534885045144</v>
      </c>
      <c r="G219" s="186">
        <f t="shared" si="315"/>
        <v>26.680810078247685</v>
      </c>
      <c r="H219" s="186">
        <f t="shared" si="315"/>
        <v>26.680602550653091</v>
      </c>
      <c r="I219" s="186">
        <f t="shared" si="315"/>
        <v>26.725049602234595</v>
      </c>
      <c r="J219" s="186">
        <f t="shared" si="315"/>
        <v>26.899392067478487</v>
      </c>
      <c r="K219" s="186">
        <f t="shared" si="315"/>
        <v>27.575159796976727</v>
      </c>
      <c r="L219" s="186">
        <f t="shared" si="315"/>
        <v>28.049654270712548</v>
      </c>
      <c r="N219" s="57">
        <f t="shared" si="296"/>
        <v>26.488341234219561</v>
      </c>
      <c r="O219" s="57">
        <f t="shared" si="297"/>
        <v>25.872387190323813</v>
      </c>
      <c r="P219" s="57">
        <f t="shared" si="297"/>
        <v>25.296190155808553</v>
      </c>
      <c r="Q219" s="57">
        <f t="shared" si="297"/>
        <v>24.84753417490596</v>
      </c>
      <c r="R219" s="57">
        <f t="shared" si="297"/>
        <v>24.432759811780059</v>
      </c>
      <c r="S219" s="57">
        <f t="shared" si="297"/>
        <v>24.135057313542617</v>
      </c>
      <c r="T219" s="57">
        <f t="shared" si="297"/>
        <v>24.287277192320055</v>
      </c>
      <c r="U219" s="57">
        <f t="shared" si="297"/>
        <v>24.23687487780386</v>
      </c>
      <c r="W219" s="58">
        <f t="shared" ref="W219:AD219" si="316">SUM(W682,W702,W722)</f>
        <v>33.947351476071582</v>
      </c>
      <c r="X219" s="196">
        <f t="shared" si="316"/>
        <v>0</v>
      </c>
      <c r="Y219" s="196">
        <f t="shared" si="316"/>
        <v>0</v>
      </c>
      <c r="Z219" s="196">
        <f t="shared" si="316"/>
        <v>0</v>
      </c>
      <c r="AA219" s="196">
        <f t="shared" si="316"/>
        <v>0</v>
      </c>
      <c r="AB219" s="196">
        <f t="shared" si="316"/>
        <v>0</v>
      </c>
      <c r="AC219" s="196">
        <f t="shared" si="316"/>
        <v>0</v>
      </c>
      <c r="AD219" s="196">
        <f t="shared" si="316"/>
        <v>0</v>
      </c>
      <c r="AF219" s="57">
        <f t="shared" si="299"/>
        <v>26.488341234219561</v>
      </c>
      <c r="AG219" s="58">
        <f t="shared" si="300"/>
        <v>33.947351476071582</v>
      </c>
      <c r="AH219" s="65">
        <f t="shared" si="301"/>
        <v>7.4590102418520203</v>
      </c>
      <c r="AI219" s="66">
        <f t="shared" si="302"/>
        <v>0.28159597371148065</v>
      </c>
      <c r="AK219" s="139"/>
      <c r="AL219" s="139"/>
      <c r="AM219" s="139"/>
      <c r="AN219" s="140"/>
      <c r="AP219" s="139"/>
      <c r="AQ219" s="139"/>
      <c r="AR219" s="139"/>
      <c r="AS219" s="140"/>
      <c r="AU219" s="139"/>
      <c r="AV219" s="139"/>
      <c r="AW219" s="139"/>
      <c r="AX219" s="140"/>
      <c r="AZ219" s="139"/>
      <c r="BA219" s="139"/>
      <c r="BB219" s="139"/>
      <c r="BC219" s="140"/>
      <c r="BE219" s="139"/>
      <c r="BF219" s="139"/>
      <c r="BG219" s="139"/>
      <c r="BH219" s="140"/>
      <c r="BJ219" s="139"/>
      <c r="BK219" s="139"/>
      <c r="BL219" s="139"/>
      <c r="BM219" s="140"/>
      <c r="BO219" s="139"/>
      <c r="BP219" s="139"/>
      <c r="BQ219" s="139"/>
      <c r="BR219" s="140"/>
    </row>
    <row r="220" spans="1:70">
      <c r="A220" s="1"/>
      <c r="B220" s="438"/>
      <c r="D220" s="6" t="s">
        <v>41</v>
      </c>
      <c r="E220" s="186">
        <f t="shared" ref="E220:L220" si="317">SUM(E683,E703,E723)</f>
        <v>41.235169541106821</v>
      </c>
      <c r="F220" s="186">
        <f t="shared" si="317"/>
        <v>41.276854811211138</v>
      </c>
      <c r="G220" s="186">
        <f t="shared" si="317"/>
        <v>41.29455296098115</v>
      </c>
      <c r="H220" s="186">
        <f t="shared" si="317"/>
        <v>41.407776917336406</v>
      </c>
      <c r="I220" s="186">
        <f t="shared" si="317"/>
        <v>40.793954435762565</v>
      </c>
      <c r="J220" s="186">
        <f t="shared" si="317"/>
        <v>41.785012585050218</v>
      </c>
      <c r="K220" s="186">
        <f t="shared" si="317"/>
        <v>42.704018101755281</v>
      </c>
      <c r="L220" s="186">
        <f t="shared" si="317"/>
        <v>43.492849373244773</v>
      </c>
      <c r="N220" s="57">
        <f t="shared" si="296"/>
        <v>40.543487654563165</v>
      </c>
      <c r="O220" s="57">
        <f t="shared" si="297"/>
        <v>39.990040891108158</v>
      </c>
      <c r="P220" s="57">
        <f t="shared" si="297"/>
        <v>39.290767422740046</v>
      </c>
      <c r="Q220" s="57">
        <f t="shared" si="297"/>
        <v>38.773078951652764</v>
      </c>
      <c r="R220" s="57">
        <f t="shared" si="297"/>
        <v>37.535603419304159</v>
      </c>
      <c r="S220" s="57">
        <f t="shared" si="297"/>
        <v>37.646809479097357</v>
      </c>
      <c r="T220" s="57">
        <f t="shared" si="297"/>
        <v>37.793457145121813</v>
      </c>
      <c r="U220" s="57">
        <f t="shared" si="297"/>
        <v>37.766502878156828</v>
      </c>
      <c r="W220" s="58">
        <f t="shared" ref="W220:AD220" si="318">SUM(W683,W703,W723)</f>
        <v>47.605847284242003</v>
      </c>
      <c r="X220" s="196">
        <f t="shared" si="318"/>
        <v>0</v>
      </c>
      <c r="Y220" s="196">
        <f t="shared" si="318"/>
        <v>0</v>
      </c>
      <c r="Z220" s="196">
        <f t="shared" si="318"/>
        <v>0</v>
      </c>
      <c r="AA220" s="196">
        <f t="shared" si="318"/>
        <v>0</v>
      </c>
      <c r="AB220" s="196">
        <f t="shared" si="318"/>
        <v>0</v>
      </c>
      <c r="AC220" s="196">
        <f t="shared" si="318"/>
        <v>0</v>
      </c>
      <c r="AD220" s="196">
        <f t="shared" si="318"/>
        <v>0</v>
      </c>
      <c r="AF220" s="57">
        <f t="shared" si="299"/>
        <v>40.543487654563165</v>
      </c>
      <c r="AG220" s="58">
        <f t="shared" si="300"/>
        <v>47.605847284242003</v>
      </c>
      <c r="AH220" s="65">
        <f t="shared" si="301"/>
        <v>7.0623596296788378</v>
      </c>
      <c r="AI220" s="66">
        <f t="shared" si="302"/>
        <v>0.17419220787938233</v>
      </c>
      <c r="AK220" s="139"/>
      <c r="AL220" s="139"/>
      <c r="AM220" s="139"/>
      <c r="AN220" s="140"/>
      <c r="AP220" s="139"/>
      <c r="AQ220" s="139"/>
      <c r="AR220" s="139"/>
      <c r="AS220" s="140"/>
      <c r="AU220" s="139"/>
      <c r="AV220" s="139"/>
      <c r="AW220" s="139"/>
      <c r="AX220" s="140"/>
      <c r="AZ220" s="139"/>
      <c r="BA220" s="139"/>
      <c r="BB220" s="139"/>
      <c r="BC220" s="140"/>
      <c r="BE220" s="139"/>
      <c r="BF220" s="139"/>
      <c r="BG220" s="139"/>
      <c r="BH220" s="140"/>
      <c r="BJ220" s="139"/>
      <c r="BK220" s="139"/>
      <c r="BL220" s="139"/>
      <c r="BM220" s="140"/>
      <c r="BO220" s="139"/>
      <c r="BP220" s="139"/>
      <c r="BQ220" s="139"/>
      <c r="BR220" s="140"/>
    </row>
    <row r="221" spans="1:70">
      <c r="A221" s="1"/>
      <c r="B221" s="438"/>
      <c r="D221" s="6" t="s">
        <v>42</v>
      </c>
      <c r="E221" s="186">
        <f t="shared" ref="E221:L221" si="319">SUM(E684,E704,E724)</f>
        <v>24.828543913641333</v>
      </c>
      <c r="F221" s="186">
        <f t="shared" si="319"/>
        <v>24.691570603119651</v>
      </c>
      <c r="G221" s="186">
        <f t="shared" si="319"/>
        <v>24.497329093554463</v>
      </c>
      <c r="H221" s="186">
        <f t="shared" si="319"/>
        <v>24.268460672478191</v>
      </c>
      <c r="I221" s="186">
        <f t="shared" si="319"/>
        <v>24.155189139325977</v>
      </c>
      <c r="J221" s="186">
        <f t="shared" si="319"/>
        <v>24.081401107797959</v>
      </c>
      <c r="K221" s="186">
        <f t="shared" si="319"/>
        <v>24.202860231178747</v>
      </c>
      <c r="L221" s="186">
        <f t="shared" si="319"/>
        <v>24.165887400793949</v>
      </c>
      <c r="N221" s="57">
        <f t="shared" si="296"/>
        <v>26.66112952732307</v>
      </c>
      <c r="O221" s="57">
        <f t="shared" si="297"/>
        <v>26.05886714085964</v>
      </c>
      <c r="P221" s="57">
        <f t="shared" si="297"/>
        <v>25.44986240144253</v>
      </c>
      <c r="Q221" s="57">
        <f t="shared" si="297"/>
        <v>24.825040664033761</v>
      </c>
      <c r="R221" s="57">
        <f t="shared" si="297"/>
        <v>24.261852078066251</v>
      </c>
      <c r="S221" s="57">
        <f t="shared" si="297"/>
        <v>23.700629423989955</v>
      </c>
      <c r="T221" s="57">
        <f t="shared" si="297"/>
        <v>23.314168253304175</v>
      </c>
      <c r="U221" s="57">
        <f t="shared" si="297"/>
        <v>22.804592873172226</v>
      </c>
      <c r="W221" s="58">
        <f t="shared" ref="W221:AD221" si="320">SUM(W684,W704,W724)</f>
        <v>23.945213357768253</v>
      </c>
      <c r="X221" s="196">
        <f t="shared" si="320"/>
        <v>0</v>
      </c>
      <c r="Y221" s="196">
        <f t="shared" si="320"/>
        <v>0</v>
      </c>
      <c r="Z221" s="196">
        <f t="shared" si="320"/>
        <v>0</v>
      </c>
      <c r="AA221" s="196">
        <f t="shared" si="320"/>
        <v>0</v>
      </c>
      <c r="AB221" s="196">
        <f t="shared" si="320"/>
        <v>0</v>
      </c>
      <c r="AC221" s="196">
        <f t="shared" si="320"/>
        <v>0</v>
      </c>
      <c r="AD221" s="196">
        <f t="shared" si="320"/>
        <v>0</v>
      </c>
      <c r="AF221" s="57">
        <f t="shared" si="299"/>
        <v>26.66112952732307</v>
      </c>
      <c r="AG221" s="58">
        <f t="shared" si="300"/>
        <v>23.945213357768253</v>
      </c>
      <c r="AH221" s="65">
        <f t="shared" si="301"/>
        <v>-2.7159161695548164</v>
      </c>
      <c r="AI221" s="66">
        <f t="shared" si="302"/>
        <v>-0.10186800850922201</v>
      </c>
      <c r="AJ221" s="13"/>
      <c r="AK221" s="139"/>
      <c r="AL221" s="139"/>
      <c r="AM221" s="139"/>
      <c r="AN221" s="140"/>
      <c r="AP221" s="139"/>
      <c r="AQ221" s="139"/>
      <c r="AR221" s="139"/>
      <c r="AS221" s="140"/>
      <c r="AU221" s="139"/>
      <c r="AV221" s="139"/>
      <c r="AW221" s="139"/>
      <c r="AX221" s="140"/>
      <c r="AZ221" s="139"/>
      <c r="BA221" s="139"/>
      <c r="BB221" s="139"/>
      <c r="BC221" s="140"/>
      <c r="BE221" s="139"/>
      <c r="BF221" s="139"/>
      <c r="BG221" s="139"/>
      <c r="BH221" s="140"/>
      <c r="BJ221" s="139"/>
      <c r="BK221" s="139"/>
      <c r="BL221" s="139"/>
      <c r="BM221" s="140"/>
      <c r="BO221" s="139"/>
      <c r="BP221" s="139"/>
      <c r="BQ221" s="139"/>
      <c r="BR221" s="140"/>
    </row>
    <row r="222" spans="1:70">
      <c r="A222" s="1"/>
      <c r="B222" s="438"/>
      <c r="D222" s="6" t="s">
        <v>43</v>
      </c>
      <c r="E222" s="186">
        <f t="shared" ref="E222:L222" si="321">SUM(E685,E705,E725)</f>
        <v>21.996099158372054</v>
      </c>
      <c r="F222" s="186">
        <f t="shared" si="321"/>
        <v>21.658186366348524</v>
      </c>
      <c r="G222" s="186">
        <f t="shared" si="321"/>
        <v>21.628724592376813</v>
      </c>
      <c r="H222" s="186">
        <f t="shared" si="321"/>
        <v>21.241517049733435</v>
      </c>
      <c r="I222" s="186">
        <f t="shared" si="321"/>
        <v>21.05612381306215</v>
      </c>
      <c r="J222" s="186">
        <f t="shared" si="321"/>
        <v>21.135957310979677</v>
      </c>
      <c r="K222" s="186">
        <f t="shared" si="321"/>
        <v>21.036857371655891</v>
      </c>
      <c r="L222" s="186">
        <f t="shared" si="321"/>
        <v>20.90908950493688</v>
      </c>
      <c r="N222" s="57">
        <f t="shared" si="296"/>
        <v>21.856453557460625</v>
      </c>
      <c r="O222" s="57">
        <f t="shared" si="297"/>
        <v>21.27317469010239</v>
      </c>
      <c r="P222" s="57">
        <f t="shared" si="297"/>
        <v>20.835431172505729</v>
      </c>
      <c r="Q222" s="57">
        <f t="shared" si="297"/>
        <v>20.110893145556201</v>
      </c>
      <c r="R222" s="57">
        <f t="shared" si="297"/>
        <v>19.585534530481965</v>
      </c>
      <c r="S222" s="57">
        <f t="shared" si="297"/>
        <v>19.280597317111791</v>
      </c>
      <c r="T222" s="57">
        <f t="shared" si="297"/>
        <v>18.762899487864338</v>
      </c>
      <c r="U222" s="57">
        <f t="shared" si="297"/>
        <v>18.229319234171918</v>
      </c>
      <c r="W222" s="58">
        <f t="shared" ref="W222:AD222" si="322">SUM(W685,W705,W725)</f>
        <v>21.87063148826045</v>
      </c>
      <c r="X222" s="196">
        <f t="shared" si="322"/>
        <v>0</v>
      </c>
      <c r="Y222" s="196">
        <f t="shared" si="322"/>
        <v>0</v>
      </c>
      <c r="Z222" s="196">
        <f t="shared" si="322"/>
        <v>0</v>
      </c>
      <c r="AA222" s="196">
        <f t="shared" si="322"/>
        <v>0</v>
      </c>
      <c r="AB222" s="196">
        <f t="shared" si="322"/>
        <v>0</v>
      </c>
      <c r="AC222" s="196">
        <f t="shared" si="322"/>
        <v>0</v>
      </c>
      <c r="AD222" s="196">
        <f t="shared" si="322"/>
        <v>0</v>
      </c>
      <c r="AF222" s="57">
        <f t="shared" si="299"/>
        <v>21.856453557460625</v>
      </c>
      <c r="AG222" s="58">
        <f t="shared" si="300"/>
        <v>21.87063148826045</v>
      </c>
      <c r="AH222" s="65">
        <f t="shared" si="301"/>
        <v>1.4177930799824878E-2</v>
      </c>
      <c r="AI222" s="66">
        <f t="shared" si="302"/>
        <v>6.4868395792350728E-4</v>
      </c>
      <c r="AK222" s="139"/>
      <c r="AL222" s="139"/>
      <c r="AM222" s="139"/>
      <c r="AN222" s="140"/>
      <c r="AP222" s="139"/>
      <c r="AQ222" s="139"/>
      <c r="AR222" s="139"/>
      <c r="AS222" s="140"/>
      <c r="AU222" s="139"/>
      <c r="AV222" s="139"/>
      <c r="AW222" s="139"/>
      <c r="AX222" s="140"/>
      <c r="AZ222" s="139"/>
      <c r="BA222" s="139"/>
      <c r="BB222" s="139"/>
      <c r="BC222" s="140"/>
      <c r="BE222" s="139"/>
      <c r="BF222" s="139"/>
      <c r="BG222" s="139"/>
      <c r="BH222" s="140"/>
      <c r="BJ222" s="139"/>
      <c r="BK222" s="139"/>
      <c r="BL222" s="139"/>
      <c r="BM222" s="140"/>
      <c r="BO222" s="139"/>
      <c r="BP222" s="139"/>
      <c r="BQ222" s="139"/>
      <c r="BR222" s="140"/>
    </row>
    <row r="223" spans="1:70">
      <c r="A223" s="1"/>
      <c r="B223" s="438"/>
      <c r="D223" s="6" t="s">
        <v>44</v>
      </c>
      <c r="E223" s="186">
        <f t="shared" ref="E223:L223" si="323">SUM(E686,E706,E726)</f>
        <v>17.518882142590904</v>
      </c>
      <c r="F223" s="186">
        <f t="shared" si="323"/>
        <v>17.328199971288477</v>
      </c>
      <c r="G223" s="186">
        <f t="shared" si="323"/>
        <v>17.12177634768284</v>
      </c>
      <c r="H223" s="186">
        <f t="shared" si="323"/>
        <v>15.758174690304443</v>
      </c>
      <c r="I223" s="186">
        <f t="shared" si="323"/>
        <v>14.9965831365821</v>
      </c>
      <c r="J223" s="186">
        <f t="shared" si="323"/>
        <v>15.615956843851233</v>
      </c>
      <c r="K223" s="186">
        <f t="shared" si="323"/>
        <v>15.54618058910336</v>
      </c>
      <c r="L223" s="186">
        <f t="shared" si="323"/>
        <v>14.753297948038327</v>
      </c>
      <c r="N223" s="57">
        <f t="shared" si="296"/>
        <v>16.934182534873873</v>
      </c>
      <c r="O223" s="57">
        <f t="shared" si="297"/>
        <v>16.638405512925466</v>
      </c>
      <c r="P223" s="57">
        <f t="shared" si="297"/>
        <v>16.331027861616739</v>
      </c>
      <c r="Q223" s="57">
        <f t="shared" si="297"/>
        <v>14.992033884380927</v>
      </c>
      <c r="R223" s="57">
        <f t="shared" si="297"/>
        <v>14.163428964198328</v>
      </c>
      <c r="S223" s="57">
        <f t="shared" si="297"/>
        <v>14.611938481130826</v>
      </c>
      <c r="T223" s="57">
        <f t="shared" si="297"/>
        <v>14.430454466281558</v>
      </c>
      <c r="U223" s="57">
        <f t="shared" si="297"/>
        <v>13.595011753274564</v>
      </c>
      <c r="W223" s="58">
        <f t="shared" ref="W223:AD223" si="324">SUM(W686,W706,W726)</f>
        <v>11.50949466</v>
      </c>
      <c r="X223" s="196">
        <f t="shared" si="324"/>
        <v>0</v>
      </c>
      <c r="Y223" s="196">
        <f t="shared" si="324"/>
        <v>0</v>
      </c>
      <c r="Z223" s="196">
        <f t="shared" si="324"/>
        <v>0</v>
      </c>
      <c r="AA223" s="196">
        <f t="shared" si="324"/>
        <v>0</v>
      </c>
      <c r="AB223" s="196">
        <f t="shared" si="324"/>
        <v>0</v>
      </c>
      <c r="AC223" s="196">
        <f t="shared" si="324"/>
        <v>0</v>
      </c>
      <c r="AD223" s="196">
        <f t="shared" si="324"/>
        <v>0</v>
      </c>
      <c r="AF223" s="57">
        <f t="shared" si="299"/>
        <v>16.934182534873873</v>
      </c>
      <c r="AG223" s="58">
        <f t="shared" si="300"/>
        <v>11.50949466</v>
      </c>
      <c r="AH223" s="65">
        <f t="shared" si="301"/>
        <v>-5.4246878748738734</v>
      </c>
      <c r="AI223" s="66">
        <f t="shared" si="302"/>
        <v>-0.32033951823197804</v>
      </c>
      <c r="AK223" s="139"/>
      <c r="AL223" s="139"/>
      <c r="AM223" s="139"/>
      <c r="AN223" s="140"/>
      <c r="AP223" s="139"/>
      <c r="AQ223" s="139"/>
      <c r="AR223" s="139"/>
      <c r="AS223" s="140"/>
      <c r="AU223" s="139"/>
      <c r="AV223" s="139"/>
      <c r="AW223" s="139"/>
      <c r="AX223" s="140"/>
      <c r="AZ223" s="139"/>
      <c r="BA223" s="139"/>
      <c r="BB223" s="139"/>
      <c r="BC223" s="140"/>
      <c r="BE223" s="139"/>
      <c r="BF223" s="139"/>
      <c r="BG223" s="139"/>
      <c r="BH223" s="140"/>
      <c r="BJ223" s="139"/>
      <c r="BK223" s="139"/>
      <c r="BL223" s="139"/>
      <c r="BM223" s="140"/>
      <c r="BO223" s="139"/>
      <c r="BP223" s="139"/>
      <c r="BQ223" s="139"/>
      <c r="BR223" s="140"/>
    </row>
    <row r="224" spans="1:70">
      <c r="A224" s="1"/>
      <c r="B224" s="438"/>
      <c r="D224" s="6" t="s">
        <v>45</v>
      </c>
      <c r="E224" s="186">
        <f t="shared" ref="E224:L224" si="325">SUM(E687,E707,E727)</f>
        <v>31.278718273131322</v>
      </c>
      <c r="F224" s="186">
        <f t="shared" si="325"/>
        <v>31.175248909936762</v>
      </c>
      <c r="G224" s="186">
        <f t="shared" si="325"/>
        <v>31.238683781862193</v>
      </c>
      <c r="H224" s="186">
        <f t="shared" si="325"/>
        <v>31.036363379957095</v>
      </c>
      <c r="I224" s="186">
        <f t="shared" si="325"/>
        <v>31.157963263309572</v>
      </c>
      <c r="J224" s="186">
        <f t="shared" si="325"/>
        <v>31.12213584744196</v>
      </c>
      <c r="K224" s="186">
        <f t="shared" si="325"/>
        <v>32.388748871737221</v>
      </c>
      <c r="L224" s="186">
        <f t="shared" si="325"/>
        <v>31.203132287844067</v>
      </c>
      <c r="N224" s="57">
        <f t="shared" si="296"/>
        <v>37.156900402589578</v>
      </c>
      <c r="O224" s="57">
        <f t="shared" si="297"/>
        <v>36.687464825433231</v>
      </c>
      <c r="P224" s="57">
        <f t="shared" si="297"/>
        <v>36.39159043143696</v>
      </c>
      <c r="Q224" s="57">
        <f t="shared" si="297"/>
        <v>35.880808274084693</v>
      </c>
      <c r="R224" s="57">
        <f t="shared" si="297"/>
        <v>35.575325694889237</v>
      </c>
      <c r="S224" s="57">
        <f t="shared" si="297"/>
        <v>35.109255278887126</v>
      </c>
      <c r="T224" s="57">
        <f t="shared" si="297"/>
        <v>36.103897974050554</v>
      </c>
      <c r="U224" s="57">
        <f t="shared" si="297"/>
        <v>34.422674656736014</v>
      </c>
      <c r="W224" s="58">
        <f t="shared" ref="W224:AD224" si="326">SUM(W687,W707,W727)</f>
        <v>31.960999999999995</v>
      </c>
      <c r="X224" s="196">
        <f t="shared" si="326"/>
        <v>0</v>
      </c>
      <c r="Y224" s="196">
        <f t="shared" si="326"/>
        <v>0</v>
      </c>
      <c r="Z224" s="196">
        <f t="shared" si="326"/>
        <v>0</v>
      </c>
      <c r="AA224" s="196">
        <f t="shared" si="326"/>
        <v>0</v>
      </c>
      <c r="AB224" s="196">
        <f t="shared" si="326"/>
        <v>0</v>
      </c>
      <c r="AC224" s="196">
        <f t="shared" si="326"/>
        <v>0</v>
      </c>
      <c r="AD224" s="196">
        <f t="shared" si="326"/>
        <v>0</v>
      </c>
      <c r="AF224" s="57">
        <f t="shared" si="299"/>
        <v>37.156900402589578</v>
      </c>
      <c r="AG224" s="58">
        <f t="shared" si="300"/>
        <v>31.960999999999995</v>
      </c>
      <c r="AH224" s="65">
        <f t="shared" si="301"/>
        <v>-5.195900402589583</v>
      </c>
      <c r="AI224" s="66">
        <f t="shared" si="302"/>
        <v>-0.13983675565757001</v>
      </c>
      <c r="AJ224" s="13"/>
      <c r="AK224" s="139"/>
      <c r="AL224" s="139"/>
      <c r="AM224" s="139"/>
      <c r="AN224" s="140"/>
      <c r="AP224" s="139"/>
      <c r="AQ224" s="139"/>
      <c r="AR224" s="139"/>
      <c r="AS224" s="140"/>
      <c r="AU224" s="139"/>
      <c r="AV224" s="139"/>
      <c r="AW224" s="139"/>
      <c r="AX224" s="140"/>
      <c r="AZ224" s="139"/>
      <c r="BA224" s="139"/>
      <c r="BB224" s="139"/>
      <c r="BC224" s="140"/>
      <c r="BE224" s="139"/>
      <c r="BF224" s="139"/>
      <c r="BG224" s="139"/>
      <c r="BH224" s="140"/>
      <c r="BJ224" s="139"/>
      <c r="BK224" s="139"/>
      <c r="BL224" s="139"/>
      <c r="BM224" s="140"/>
      <c r="BO224" s="139"/>
      <c r="BP224" s="139"/>
      <c r="BQ224" s="139"/>
      <c r="BR224" s="140"/>
    </row>
    <row r="225" spans="1:70">
      <c r="A225" s="1"/>
      <c r="B225" s="438"/>
      <c r="D225" s="4" t="s">
        <v>77</v>
      </c>
      <c r="E225" s="187">
        <f>SUM(E211:E224)</f>
        <v>398.10395578214781</v>
      </c>
      <c r="F225" s="187">
        <f t="shared" ref="F225" si="327">SUM(F211:F224)</f>
        <v>397.21945733004634</v>
      </c>
      <c r="G225" s="187">
        <f t="shared" ref="G225" si="328">SUM(G211:G224)</f>
        <v>395.23187137271782</v>
      </c>
      <c r="H225" s="187">
        <f t="shared" ref="H225" si="329">SUM(H211:H224)</f>
        <v>392.65279225061806</v>
      </c>
      <c r="I225" s="187">
        <f t="shared" ref="I225" si="330">SUM(I211:I224)</f>
        <v>390.56176955113693</v>
      </c>
      <c r="J225" s="187">
        <f t="shared" ref="J225" si="331">SUM(J211:J224)</f>
        <v>393.2185721332512</v>
      </c>
      <c r="K225" s="187">
        <f t="shared" ref="K225" si="332">SUM(K211:K224)</f>
        <v>397.24536547757828</v>
      </c>
      <c r="L225" s="187">
        <f t="shared" ref="L225" si="333">SUM(L211:L224)</f>
        <v>397.5943521761622</v>
      </c>
      <c r="M225" s="1"/>
      <c r="N225" s="178">
        <f>SUM(N211:N224)</f>
        <v>396.9690219593856</v>
      </c>
      <c r="O225" s="178">
        <f t="shared" ref="O225" si="334">SUM(O211:O224)</f>
        <v>392.26478137699985</v>
      </c>
      <c r="P225" s="178">
        <f t="shared" ref="P225" si="335">SUM(P211:P224)</f>
        <v>386.2700437042605</v>
      </c>
      <c r="Q225" s="178">
        <f t="shared" ref="Q225" si="336">SUM(Q211:Q224)</f>
        <v>380.14006451905107</v>
      </c>
      <c r="R225" s="178">
        <f t="shared" ref="R225" si="337">SUM(R211:R224)</f>
        <v>374.1880049606097</v>
      </c>
      <c r="S225" s="178">
        <f t="shared" ref="S225" si="338">SUM(S211:S224)</f>
        <v>372.28632910013835</v>
      </c>
      <c r="T225" s="178">
        <f t="shared" ref="T225" si="339">SUM(T211:T224)</f>
        <v>372.08907328512828</v>
      </c>
      <c r="U225" s="178">
        <f t="shared" ref="U225" si="340">SUM(U211:U224)</f>
        <v>368.06335653164848</v>
      </c>
      <c r="V225" s="1"/>
      <c r="W225" s="183">
        <f>SUM(W211:W224)</f>
        <v>450.02297081461637</v>
      </c>
      <c r="X225" s="197">
        <f t="shared" ref="X225" si="341">SUM(X211:X224)</f>
        <v>0</v>
      </c>
      <c r="Y225" s="197">
        <f t="shared" ref="Y225" si="342">SUM(Y211:Y224)</f>
        <v>0</v>
      </c>
      <c r="Z225" s="197">
        <f t="shared" ref="Z225" si="343">SUM(Z211:Z224)</f>
        <v>0</v>
      </c>
      <c r="AA225" s="197">
        <f t="shared" ref="AA225" si="344">SUM(AA211:AA224)</f>
        <v>0</v>
      </c>
      <c r="AB225" s="197">
        <f t="shared" ref="AB225" si="345">SUM(AB211:AB224)</f>
        <v>0</v>
      </c>
      <c r="AC225" s="197">
        <f t="shared" ref="AC225" si="346">SUM(AC211:AC224)</f>
        <v>0</v>
      </c>
      <c r="AD225" s="197">
        <f t="shared" ref="AD225" si="347">SUM(AD211:AD224)</f>
        <v>0</v>
      </c>
      <c r="AE225" s="1"/>
      <c r="AF225" s="178">
        <f t="shared" si="299"/>
        <v>396.9690219593856</v>
      </c>
      <c r="AG225" s="183">
        <f t="shared" si="300"/>
        <v>450.02297081461637</v>
      </c>
      <c r="AH225" s="67">
        <f t="shared" si="301"/>
        <v>53.053948855230772</v>
      </c>
      <c r="AI225" s="68">
        <f t="shared" si="302"/>
        <v>0.13364757933342916</v>
      </c>
      <c r="AK225" s="139"/>
      <c r="AL225" s="139"/>
      <c r="AM225" s="139"/>
      <c r="AN225" s="140"/>
      <c r="AP225" s="139"/>
      <c r="AQ225" s="139"/>
      <c r="AR225" s="139"/>
      <c r="AS225" s="140"/>
      <c r="AU225" s="139"/>
      <c r="AV225" s="139"/>
      <c r="AW225" s="139"/>
      <c r="AX225" s="140"/>
      <c r="AZ225" s="139"/>
      <c r="BA225" s="139"/>
      <c r="BB225" s="139"/>
      <c r="BC225" s="140"/>
      <c r="BE225" s="139"/>
      <c r="BF225" s="139"/>
      <c r="BG225" s="139"/>
      <c r="BH225" s="140"/>
      <c r="BJ225" s="139"/>
      <c r="BK225" s="139"/>
      <c r="BL225" s="139"/>
      <c r="BM225" s="140"/>
      <c r="BO225" s="139"/>
      <c r="BP225" s="139"/>
      <c r="BQ225" s="139"/>
      <c r="BR225" s="140"/>
    </row>
    <row r="226" spans="1:70">
      <c r="A226" s="1"/>
      <c r="B226" s="438"/>
      <c r="D226" s="4" t="s">
        <v>181</v>
      </c>
      <c r="E226" s="187">
        <f>E225-SUM(E214:E217)</f>
        <v>290.09490882547738</v>
      </c>
      <c r="F226" s="187">
        <f t="shared" ref="F226" si="348">F225-SUM(F214:F217)</f>
        <v>289.42799066633211</v>
      </c>
      <c r="G226" s="187">
        <f t="shared" ref="G226" si="349">G225-SUM(G214:G217)</f>
        <v>288.10161456116339</v>
      </c>
      <c r="H226" s="187">
        <f t="shared" ref="H226" si="350">H225-SUM(H214:H217)</f>
        <v>285.71555695040985</v>
      </c>
      <c r="I226" s="187">
        <f t="shared" ref="I226" si="351">I225-SUM(I214:I217)</f>
        <v>283.76991358082557</v>
      </c>
      <c r="J226" s="187">
        <f t="shared" ref="J226" si="352">J225-SUM(J214:J217)</f>
        <v>286.19951383632554</v>
      </c>
      <c r="K226" s="187">
        <f t="shared" ref="K226" si="353">K225-SUM(K214:K217)</f>
        <v>289.79329234349507</v>
      </c>
      <c r="L226" s="187">
        <f t="shared" ref="L226" si="354">L225-SUM(L214:L217)</f>
        <v>289.77099907896161</v>
      </c>
      <c r="M226" s="1"/>
      <c r="N226" s="178">
        <f>N225-SUM(N214:N217)</f>
        <v>288.95997500271517</v>
      </c>
      <c r="O226" s="178">
        <f t="shared" ref="O226" si="355">O225-SUM(O214:O217)</f>
        <v>284.47331471328562</v>
      </c>
      <c r="P226" s="178">
        <f t="shared" ref="P226" si="356">P225-SUM(P214:P217)</f>
        <v>279.13978689270607</v>
      </c>
      <c r="Q226" s="178">
        <f t="shared" ref="Q226" si="357">Q225-SUM(Q214:Q217)</f>
        <v>273.20282921884285</v>
      </c>
      <c r="R226" s="178">
        <f t="shared" ref="R226" si="358">R225-SUM(R214:R217)</f>
        <v>267.39614899029834</v>
      </c>
      <c r="S226" s="178">
        <f t="shared" ref="S226" si="359">S225-SUM(S214:S217)</f>
        <v>265.26727080321268</v>
      </c>
      <c r="T226" s="178">
        <f t="shared" ref="T226" si="360">T225-SUM(T214:T217)</f>
        <v>264.63700015104507</v>
      </c>
      <c r="U226" s="178">
        <f t="shared" ref="U226" si="361">U225-SUM(U214:U217)</f>
        <v>260.24000343444789</v>
      </c>
      <c r="V226" s="1"/>
      <c r="W226" s="183">
        <f>W225-SUM(W214:W217)</f>
        <v>318.5579708146164</v>
      </c>
      <c r="X226" s="197">
        <f t="shared" ref="X226" si="362">X225-SUM(X214:X217)</f>
        <v>0</v>
      </c>
      <c r="Y226" s="197">
        <f t="shared" ref="Y226" si="363">Y225-SUM(Y214:Y217)</f>
        <v>0</v>
      </c>
      <c r="Z226" s="197">
        <f t="shared" ref="Z226" si="364">Z225-SUM(Z214:Z217)</f>
        <v>0</v>
      </c>
      <c r="AA226" s="197">
        <f t="shared" ref="AA226" si="365">AA225-SUM(AA214:AA217)</f>
        <v>0</v>
      </c>
      <c r="AB226" s="197">
        <f t="shared" ref="AB226" si="366">AB225-SUM(AB214:AB217)</f>
        <v>0</v>
      </c>
      <c r="AC226" s="197">
        <f t="shared" ref="AC226" si="367">AC225-SUM(AC214:AC217)</f>
        <v>0</v>
      </c>
      <c r="AD226" s="197">
        <f t="shared" ref="AD226" si="368">AD225-SUM(AD214:AD217)</f>
        <v>0</v>
      </c>
      <c r="AE226" s="1"/>
      <c r="AF226" s="178">
        <f t="shared" si="299"/>
        <v>288.95997500271517</v>
      </c>
      <c r="AG226" s="183">
        <f t="shared" si="300"/>
        <v>318.5579708146164</v>
      </c>
      <c r="AH226" s="67">
        <f t="shared" si="301"/>
        <v>29.597995811901228</v>
      </c>
      <c r="AI226" s="68">
        <f t="shared" si="302"/>
        <v>0.10242939636059671</v>
      </c>
      <c r="AK226" s="139"/>
      <c r="AL226" s="139"/>
      <c r="AM226" s="139"/>
      <c r="AN226" s="140"/>
      <c r="AP226" s="139"/>
      <c r="AQ226" s="139"/>
      <c r="AR226" s="139"/>
      <c r="AS226" s="140"/>
      <c r="AU226" s="139"/>
      <c r="AV226" s="139"/>
      <c r="AW226" s="139"/>
      <c r="AX226" s="140"/>
      <c r="AZ226" s="139"/>
      <c r="BA226" s="139"/>
      <c r="BB226" s="139"/>
      <c r="BC226" s="140"/>
      <c r="BE226" s="139"/>
      <c r="BF226" s="139"/>
      <c r="BG226" s="139"/>
      <c r="BH226" s="140"/>
      <c r="BJ226" s="139"/>
      <c r="BK226" s="139"/>
      <c r="BL226" s="139"/>
      <c r="BM226" s="140"/>
      <c r="BO226" s="139"/>
      <c r="BP226" s="139"/>
      <c r="BQ226" s="139"/>
      <c r="BR226" s="140"/>
    </row>
    <row r="227" spans="1:70">
      <c r="A227" s="1"/>
      <c r="B227" s="438"/>
    </row>
    <row r="228" spans="1:70">
      <c r="B228" s="438"/>
      <c r="D228" s="141" t="s">
        <v>253</v>
      </c>
    </row>
    <row r="229" spans="1:70">
      <c r="B229" s="438"/>
      <c r="E229" s="388" t="s">
        <v>430</v>
      </c>
      <c r="F229" s="389"/>
      <c r="G229" s="389"/>
      <c r="H229" s="389"/>
      <c r="I229" s="389"/>
      <c r="J229" s="389"/>
      <c r="K229" s="389"/>
      <c r="L229" s="390"/>
      <c r="N229" s="388" t="s">
        <v>297</v>
      </c>
      <c r="O229" s="389"/>
      <c r="P229" s="389"/>
      <c r="Q229" s="389"/>
      <c r="R229" s="389"/>
      <c r="S229" s="389"/>
      <c r="T229" s="389"/>
      <c r="U229" s="390"/>
      <c r="W229" s="388" t="s">
        <v>298</v>
      </c>
      <c r="X229" s="389"/>
      <c r="Y229" s="389"/>
      <c r="Z229" s="389"/>
      <c r="AA229" s="389"/>
      <c r="AB229" s="389"/>
      <c r="AC229" s="389"/>
      <c r="AD229" s="390"/>
      <c r="AF229" s="221" t="s">
        <v>69</v>
      </c>
      <c r="AG229" s="221" t="s">
        <v>194</v>
      </c>
      <c r="AH229" s="397" t="s">
        <v>219</v>
      </c>
      <c r="AI229" s="397"/>
      <c r="AK229" s="7" t="s">
        <v>69</v>
      </c>
      <c r="AL229" s="6" t="s">
        <v>194</v>
      </c>
      <c r="AM229" s="392" t="s">
        <v>219</v>
      </c>
      <c r="AN229" s="392"/>
      <c r="AP229" s="7" t="s">
        <v>69</v>
      </c>
      <c r="AQ229" s="6" t="s">
        <v>194</v>
      </c>
      <c r="AR229" s="392" t="s">
        <v>219</v>
      </c>
      <c r="AS229" s="392"/>
      <c r="AU229" s="7" t="s">
        <v>69</v>
      </c>
      <c r="AV229" s="6" t="s">
        <v>194</v>
      </c>
      <c r="AW229" s="392" t="s">
        <v>219</v>
      </c>
      <c r="AX229" s="392"/>
      <c r="AZ229" s="7" t="s">
        <v>69</v>
      </c>
      <c r="BA229" s="6" t="s">
        <v>194</v>
      </c>
      <c r="BB229" s="392" t="s">
        <v>219</v>
      </c>
      <c r="BC229" s="392"/>
      <c r="BE229" s="7" t="s">
        <v>69</v>
      </c>
      <c r="BF229" s="6" t="s">
        <v>194</v>
      </c>
      <c r="BG229" s="392" t="s">
        <v>219</v>
      </c>
      <c r="BH229" s="392"/>
      <c r="BJ229" s="7" t="s">
        <v>69</v>
      </c>
      <c r="BK229" s="6" t="s">
        <v>194</v>
      </c>
      <c r="BL229" s="392" t="s">
        <v>219</v>
      </c>
      <c r="BM229" s="392"/>
      <c r="BO229" s="7" t="s">
        <v>69</v>
      </c>
      <c r="BP229" s="6" t="s">
        <v>194</v>
      </c>
      <c r="BQ229" s="392" t="s">
        <v>219</v>
      </c>
      <c r="BR229" s="392"/>
    </row>
    <row r="230" spans="1:70">
      <c r="B230" s="438"/>
      <c r="E230" s="221">
        <v>2016</v>
      </c>
      <c r="F230" s="221">
        <v>2017</v>
      </c>
      <c r="G230" s="221">
        <v>2018</v>
      </c>
      <c r="H230" s="221">
        <v>2019</v>
      </c>
      <c r="I230" s="221">
        <v>2020</v>
      </c>
      <c r="J230" s="221">
        <v>2021</v>
      </c>
      <c r="K230" s="221">
        <v>2022</v>
      </c>
      <c r="L230" s="221">
        <v>2023</v>
      </c>
      <c r="N230" s="221">
        <v>2016</v>
      </c>
      <c r="O230" s="221">
        <v>2017</v>
      </c>
      <c r="P230" s="221">
        <v>2018</v>
      </c>
      <c r="Q230" s="221">
        <v>2019</v>
      </c>
      <c r="R230" s="221">
        <v>2020</v>
      </c>
      <c r="S230" s="221">
        <v>2021</v>
      </c>
      <c r="T230" s="221">
        <v>2022</v>
      </c>
      <c r="U230" s="221">
        <v>2023</v>
      </c>
      <c r="W230" s="221">
        <v>2016</v>
      </c>
      <c r="X230" s="221">
        <v>2017</v>
      </c>
      <c r="Y230" s="221">
        <v>2018</v>
      </c>
      <c r="Z230" s="221">
        <v>2019</v>
      </c>
      <c r="AA230" s="221">
        <v>2020</v>
      </c>
      <c r="AB230" s="221">
        <v>2021</v>
      </c>
      <c r="AC230" s="221">
        <v>2022</v>
      </c>
      <c r="AD230" s="221">
        <v>2023</v>
      </c>
      <c r="AF230" s="221" t="s">
        <v>252</v>
      </c>
      <c r="AG230" s="221" t="s">
        <v>252</v>
      </c>
      <c r="AH230" s="221" t="s">
        <v>252</v>
      </c>
      <c r="AI230" s="221" t="s">
        <v>221</v>
      </c>
      <c r="AK230" s="6" t="s">
        <v>252</v>
      </c>
      <c r="AL230" s="6" t="s">
        <v>252</v>
      </c>
      <c r="AM230" s="6" t="s">
        <v>252</v>
      </c>
      <c r="AN230" s="6" t="s">
        <v>221</v>
      </c>
      <c r="AP230" s="6" t="s">
        <v>252</v>
      </c>
      <c r="AQ230" s="6" t="s">
        <v>252</v>
      </c>
      <c r="AR230" s="6" t="s">
        <v>252</v>
      </c>
      <c r="AS230" s="6" t="s">
        <v>221</v>
      </c>
      <c r="AU230" s="6" t="s">
        <v>252</v>
      </c>
      <c r="AV230" s="6" t="s">
        <v>252</v>
      </c>
      <c r="AW230" s="6" t="s">
        <v>252</v>
      </c>
      <c r="AX230" s="6" t="s">
        <v>221</v>
      </c>
      <c r="AZ230" s="6" t="s">
        <v>252</v>
      </c>
      <c r="BA230" s="6" t="s">
        <v>252</v>
      </c>
      <c r="BB230" s="6" t="s">
        <v>252</v>
      </c>
      <c r="BC230" s="6" t="s">
        <v>221</v>
      </c>
      <c r="BE230" s="6" t="s">
        <v>252</v>
      </c>
      <c r="BF230" s="6" t="s">
        <v>252</v>
      </c>
      <c r="BG230" s="6" t="s">
        <v>252</v>
      </c>
      <c r="BH230" s="6" t="s">
        <v>221</v>
      </c>
      <c r="BJ230" s="6" t="s">
        <v>252</v>
      </c>
      <c r="BK230" s="6" t="s">
        <v>252</v>
      </c>
      <c r="BL230" s="6" t="s">
        <v>252</v>
      </c>
      <c r="BM230" s="6" t="s">
        <v>221</v>
      </c>
      <c r="BO230" s="6" t="s">
        <v>252</v>
      </c>
      <c r="BP230" s="6" t="s">
        <v>252</v>
      </c>
      <c r="BQ230" s="6" t="s">
        <v>252</v>
      </c>
      <c r="BR230" s="6" t="s">
        <v>221</v>
      </c>
    </row>
    <row r="231" spans="1:70">
      <c r="B231" s="438"/>
      <c r="D231" s="6" t="s">
        <v>27</v>
      </c>
      <c r="E231" s="186">
        <f>E814</f>
        <v>46.108370778672843</v>
      </c>
      <c r="F231" s="186">
        <f t="shared" ref="F231:L231" si="369">F814</f>
        <v>45.444903294989778</v>
      </c>
      <c r="G231" s="186">
        <f t="shared" si="369"/>
        <v>44.714957171257808</v>
      </c>
      <c r="H231" s="186">
        <f t="shared" si="369"/>
        <v>44.686345785132644</v>
      </c>
      <c r="I231" s="186">
        <f t="shared" si="369"/>
        <v>44.436203122715135</v>
      </c>
      <c r="J231" s="186">
        <f t="shared" si="369"/>
        <v>43.988701863120873</v>
      </c>
      <c r="K231" s="186">
        <f t="shared" si="369"/>
        <v>43.531222212066467</v>
      </c>
      <c r="L231" s="186">
        <f t="shared" si="369"/>
        <v>43.400413269917699</v>
      </c>
      <c r="N231" s="57">
        <f t="shared" ref="N231:U231" si="370">N814</f>
        <v>50.698718151972862</v>
      </c>
      <c r="O231" s="57">
        <f t="shared" si="370"/>
        <v>48.829869029289092</v>
      </c>
      <c r="P231" s="57">
        <f t="shared" si="370"/>
        <v>48.058987432213527</v>
      </c>
      <c r="Q231" s="57">
        <f t="shared" si="370"/>
        <v>47.922559002383863</v>
      </c>
      <c r="R231" s="57">
        <f t="shared" si="370"/>
        <v>47.194840286693825</v>
      </c>
      <c r="S231" s="57">
        <f t="shared" si="370"/>
        <v>47.355271737964387</v>
      </c>
      <c r="T231" s="57">
        <f t="shared" si="370"/>
        <v>46.795976417559366</v>
      </c>
      <c r="U231" s="57">
        <f t="shared" si="370"/>
        <v>45.869293262224346</v>
      </c>
      <c r="W231" s="58">
        <f t="shared" ref="W231" si="371">W814</f>
        <v>42.88160998761311</v>
      </c>
      <c r="X231" s="196">
        <f>'[84]CAI 2016'!X54</f>
        <v>0</v>
      </c>
      <c r="Y231" s="196">
        <f>'[84]CAI 2016'!Y54</f>
        <v>0</v>
      </c>
      <c r="Z231" s="196">
        <f>'[84]CAI 2016'!Z54</f>
        <v>0</v>
      </c>
      <c r="AA231" s="196">
        <f>'[84]CAI 2016'!AA54</f>
        <v>0</v>
      </c>
      <c r="AB231" s="196">
        <f>'[84]CAI 2016'!AB54</f>
        <v>0</v>
      </c>
      <c r="AC231" s="196">
        <f>'[84]CAI 2016'!AC54</f>
        <v>0</v>
      </c>
      <c r="AD231" s="196">
        <f>'[84]CAI 2016'!AD54</f>
        <v>0</v>
      </c>
      <c r="AF231" s="57">
        <f>N231</f>
        <v>50.698718151972862</v>
      </c>
      <c r="AG231" s="58">
        <f>W231</f>
        <v>42.88160998761311</v>
      </c>
      <c r="AH231" s="65">
        <f>AG231-AF231</f>
        <v>-7.8171081643597518</v>
      </c>
      <c r="AI231" s="66">
        <f>AH231/AF231</f>
        <v>-0.15418749130752057</v>
      </c>
      <c r="AK231" s="139"/>
      <c r="AL231" s="139"/>
      <c r="AM231" s="139"/>
      <c r="AN231" s="140"/>
      <c r="AP231" s="139"/>
      <c r="AQ231" s="139"/>
      <c r="AR231" s="139"/>
      <c r="AS231" s="140"/>
      <c r="AU231" s="139"/>
      <c r="AV231" s="139"/>
      <c r="AW231" s="139"/>
      <c r="AX231" s="140"/>
      <c r="AZ231" s="139"/>
      <c r="BA231" s="139"/>
      <c r="BB231" s="139"/>
      <c r="BC231" s="140"/>
      <c r="BE231" s="139"/>
      <c r="BF231" s="139"/>
      <c r="BG231" s="139"/>
      <c r="BH231" s="140"/>
      <c r="BJ231" s="139"/>
      <c r="BK231" s="139"/>
      <c r="BL231" s="139"/>
      <c r="BM231" s="140"/>
      <c r="BO231" s="139"/>
      <c r="BP231" s="139"/>
      <c r="BQ231" s="139"/>
      <c r="BR231" s="140"/>
    </row>
    <row r="232" spans="1:70">
      <c r="B232" s="438"/>
      <c r="D232" s="6" t="s">
        <v>75</v>
      </c>
      <c r="E232" s="186">
        <f t="shared" ref="E232:L232" si="372">E815</f>
        <v>31.249057717456875</v>
      </c>
      <c r="F232" s="186">
        <f t="shared" si="372"/>
        <v>31.332300214089937</v>
      </c>
      <c r="G232" s="186">
        <f t="shared" si="372"/>
        <v>31.858267729333789</v>
      </c>
      <c r="H232" s="186">
        <f t="shared" si="372"/>
        <v>32.401520737335076</v>
      </c>
      <c r="I232" s="186">
        <f t="shared" si="372"/>
        <v>32.553527820462023</v>
      </c>
      <c r="J232" s="186">
        <f t="shared" si="372"/>
        <v>32.455673854174158</v>
      </c>
      <c r="K232" s="186">
        <f t="shared" si="372"/>
        <v>32.386511271980638</v>
      </c>
      <c r="L232" s="186">
        <f t="shared" si="372"/>
        <v>32.212759050296299</v>
      </c>
      <c r="N232" s="57">
        <f t="shared" ref="N232" si="373">N815</f>
        <v>32.102485986850283</v>
      </c>
      <c r="O232" s="57">
        <f t="shared" ref="O232:U244" si="374">O815</f>
        <v>32.075751536919441</v>
      </c>
      <c r="P232" s="57">
        <f t="shared" si="374"/>
        <v>32.109173887727252</v>
      </c>
      <c r="Q232" s="57">
        <f t="shared" si="374"/>
        <v>32.25837252519274</v>
      </c>
      <c r="R232" s="57">
        <f t="shared" si="374"/>
        <v>31.981192632645396</v>
      </c>
      <c r="S232" s="57">
        <f t="shared" si="374"/>
        <v>31.377538698069458</v>
      </c>
      <c r="T232" s="57">
        <f t="shared" si="374"/>
        <v>31.044683569039101</v>
      </c>
      <c r="U232" s="57">
        <f t="shared" si="374"/>
        <v>30.536684436390669</v>
      </c>
      <c r="W232" s="58">
        <f t="shared" ref="W232" si="375">W815</f>
        <v>35.263594187612185</v>
      </c>
      <c r="X232" s="196">
        <f>'[84]CAI 2016'!X55</f>
        <v>0</v>
      </c>
      <c r="Y232" s="196">
        <f>'[84]CAI 2016'!Y55</f>
        <v>0</v>
      </c>
      <c r="Z232" s="196">
        <f>'[84]CAI 2016'!Z55</f>
        <v>0</v>
      </c>
      <c r="AA232" s="196">
        <f>'[84]CAI 2016'!AA55</f>
        <v>0</v>
      </c>
      <c r="AB232" s="196">
        <f>'[84]CAI 2016'!AB55</f>
        <v>0</v>
      </c>
      <c r="AC232" s="196">
        <f>'[84]CAI 2016'!AC55</f>
        <v>0</v>
      </c>
      <c r="AD232" s="196">
        <f>'[84]CAI 2016'!AD55</f>
        <v>0</v>
      </c>
      <c r="AF232" s="57">
        <f t="shared" ref="AF232:AF246" si="376">N232</f>
        <v>32.102485986850283</v>
      </c>
      <c r="AG232" s="58">
        <f t="shared" ref="AG232:AG246" si="377">W232</f>
        <v>35.263594187612185</v>
      </c>
      <c r="AH232" s="65">
        <f t="shared" ref="AH232:AH246" si="378">AG232-AF232</f>
        <v>3.1611082007619018</v>
      </c>
      <c r="AI232" s="66">
        <f t="shared" ref="AI232:AI246" si="379">AH232/AF232</f>
        <v>9.8469265030027411E-2</v>
      </c>
      <c r="AK232" s="139"/>
      <c r="AL232" s="139"/>
      <c r="AM232" s="139"/>
      <c r="AN232" s="140"/>
      <c r="AP232" s="139"/>
      <c r="AQ232" s="139"/>
      <c r="AR232" s="139"/>
      <c r="AS232" s="140"/>
      <c r="AU232" s="139"/>
      <c r="AV232" s="139"/>
      <c r="AW232" s="139"/>
      <c r="AX232" s="140"/>
      <c r="AZ232" s="139"/>
      <c r="BA232" s="139"/>
      <c r="BB232" s="139"/>
      <c r="BC232" s="140"/>
      <c r="BE232" s="139"/>
      <c r="BF232" s="139"/>
      <c r="BG232" s="139"/>
      <c r="BH232" s="140"/>
      <c r="BJ232" s="139"/>
      <c r="BK232" s="139"/>
      <c r="BL232" s="139"/>
      <c r="BM232" s="140"/>
      <c r="BO232" s="139"/>
      <c r="BP232" s="139"/>
      <c r="BQ232" s="139"/>
      <c r="BR232" s="140"/>
    </row>
    <row r="233" spans="1:70">
      <c r="B233" s="438"/>
      <c r="D233" s="6" t="s">
        <v>76</v>
      </c>
      <c r="E233" s="186">
        <f t="shared" ref="E233:L233" si="380">E816</f>
        <v>36.925259671373063</v>
      </c>
      <c r="F233" s="186">
        <f t="shared" si="380"/>
        <v>36.981265513298709</v>
      </c>
      <c r="G233" s="186">
        <f t="shared" si="380"/>
        <v>37.445749220756525</v>
      </c>
      <c r="H233" s="186">
        <f t="shared" si="380"/>
        <v>38.121602764657808</v>
      </c>
      <c r="I233" s="186">
        <f t="shared" si="380"/>
        <v>38.221682418004633</v>
      </c>
      <c r="J233" s="186">
        <f t="shared" si="380"/>
        <v>38.078439425946108</v>
      </c>
      <c r="K233" s="186">
        <f t="shared" si="380"/>
        <v>37.766318504612244</v>
      </c>
      <c r="L233" s="186">
        <f t="shared" si="380"/>
        <v>37.373565667181737</v>
      </c>
      <c r="N233" s="57">
        <f t="shared" ref="N233" si="381">N816</f>
        <v>40.17375051374826</v>
      </c>
      <c r="O233" s="57">
        <f t="shared" si="374"/>
        <v>39.723475673380165</v>
      </c>
      <c r="P233" s="57">
        <f t="shared" si="374"/>
        <v>39.710074989388161</v>
      </c>
      <c r="Q233" s="57">
        <f t="shared" si="374"/>
        <v>40.069236964627855</v>
      </c>
      <c r="R233" s="57">
        <f t="shared" si="374"/>
        <v>39.44925633973228</v>
      </c>
      <c r="S233" s="57">
        <f t="shared" si="374"/>
        <v>38.782682190070531</v>
      </c>
      <c r="T233" s="57">
        <f t="shared" si="374"/>
        <v>38.208502713493068</v>
      </c>
      <c r="U233" s="57">
        <f t="shared" si="374"/>
        <v>37.502363982099126</v>
      </c>
      <c r="W233" s="58">
        <f t="shared" ref="W233" si="382">W816</f>
        <v>40.684098514902274</v>
      </c>
      <c r="X233" s="196">
        <f>'[84]CAI 2016'!X56</f>
        <v>0</v>
      </c>
      <c r="Y233" s="196">
        <f>'[84]CAI 2016'!Y56</f>
        <v>0</v>
      </c>
      <c r="Z233" s="196">
        <f>'[84]CAI 2016'!Z56</f>
        <v>0</v>
      </c>
      <c r="AA233" s="196">
        <f>'[84]CAI 2016'!AA56</f>
        <v>0</v>
      </c>
      <c r="AB233" s="196">
        <f>'[84]CAI 2016'!AB56</f>
        <v>0</v>
      </c>
      <c r="AC233" s="196">
        <f>'[84]CAI 2016'!AC56</f>
        <v>0</v>
      </c>
      <c r="AD233" s="196">
        <f>'[84]CAI 2016'!AD56</f>
        <v>0</v>
      </c>
      <c r="AF233" s="57">
        <f t="shared" si="376"/>
        <v>40.17375051374826</v>
      </c>
      <c r="AG233" s="58">
        <f t="shared" si="377"/>
        <v>40.684098514902274</v>
      </c>
      <c r="AH233" s="65">
        <f t="shared" si="378"/>
        <v>0.51034800115401424</v>
      </c>
      <c r="AI233" s="66">
        <f t="shared" si="379"/>
        <v>1.2703518955228314E-2</v>
      </c>
      <c r="AK233" s="139"/>
      <c r="AL233" s="139"/>
      <c r="AM233" s="139"/>
      <c r="AN233" s="140"/>
      <c r="AP233" s="139"/>
      <c r="AQ233" s="139"/>
      <c r="AR233" s="139"/>
      <c r="AS233" s="140"/>
      <c r="AU233" s="139"/>
      <c r="AV233" s="139"/>
      <c r="AW233" s="139"/>
      <c r="AX233" s="140"/>
      <c r="AZ233" s="139"/>
      <c r="BA233" s="139"/>
      <c r="BB233" s="139"/>
      <c r="BC233" s="140"/>
      <c r="BE233" s="139"/>
      <c r="BF233" s="139"/>
      <c r="BG233" s="139"/>
      <c r="BH233" s="140"/>
      <c r="BJ233" s="139"/>
      <c r="BK233" s="139"/>
      <c r="BL233" s="139"/>
      <c r="BM233" s="140"/>
      <c r="BO233" s="139"/>
      <c r="BP233" s="139"/>
      <c r="BQ233" s="139"/>
      <c r="BR233" s="140"/>
    </row>
    <row r="234" spans="1:70">
      <c r="B234" s="438"/>
      <c r="D234" s="6" t="s">
        <v>35</v>
      </c>
      <c r="E234" s="186">
        <f t="shared" ref="E234:L234" si="383">E817</f>
        <v>56.562736493508169</v>
      </c>
      <c r="F234" s="186">
        <f t="shared" si="383"/>
        <v>56.196735847614747</v>
      </c>
      <c r="G234" s="186">
        <f t="shared" si="383"/>
        <v>55.899350011947099</v>
      </c>
      <c r="H234" s="186">
        <f t="shared" si="383"/>
        <v>56.132280818620977</v>
      </c>
      <c r="I234" s="186">
        <f t="shared" si="383"/>
        <v>56.86554164200053</v>
      </c>
      <c r="J234" s="186">
        <f t="shared" si="383"/>
        <v>57.390339175923565</v>
      </c>
      <c r="K234" s="186">
        <f t="shared" si="383"/>
        <v>57.773984274163119</v>
      </c>
      <c r="L234" s="186">
        <f t="shared" si="383"/>
        <v>58.228514833496654</v>
      </c>
      <c r="N234" s="57">
        <f t="shared" ref="N234" si="384">N817</f>
        <v>56.562736493508169</v>
      </c>
      <c r="O234" s="57">
        <f t="shared" si="374"/>
        <v>56.196735847614747</v>
      </c>
      <c r="P234" s="57">
        <f t="shared" si="374"/>
        <v>55.899350011947099</v>
      </c>
      <c r="Q234" s="57">
        <f t="shared" si="374"/>
        <v>56.132280818620977</v>
      </c>
      <c r="R234" s="57">
        <f t="shared" si="374"/>
        <v>56.86554164200053</v>
      </c>
      <c r="S234" s="57">
        <f t="shared" si="374"/>
        <v>57.390339175923565</v>
      </c>
      <c r="T234" s="57">
        <f t="shared" si="374"/>
        <v>57.773984274163119</v>
      </c>
      <c r="U234" s="57">
        <f t="shared" si="374"/>
        <v>58.228514833496654</v>
      </c>
      <c r="W234" s="58">
        <f t="shared" ref="W234" si="385">W817</f>
        <v>68.702500000000001</v>
      </c>
      <c r="X234" s="196">
        <f>'[84]CAI 2016'!X57</f>
        <v>0</v>
      </c>
      <c r="Y234" s="196">
        <f>'[84]CAI 2016'!Y57</f>
        <v>0</v>
      </c>
      <c r="Z234" s="196">
        <f>'[84]CAI 2016'!Z57</f>
        <v>0</v>
      </c>
      <c r="AA234" s="196">
        <f>'[84]CAI 2016'!AA57</f>
        <v>0</v>
      </c>
      <c r="AB234" s="196">
        <f>'[84]CAI 2016'!AB57</f>
        <v>0</v>
      </c>
      <c r="AC234" s="196">
        <f>'[84]CAI 2016'!AC57</f>
        <v>0</v>
      </c>
      <c r="AD234" s="196">
        <f>'[84]CAI 2016'!AD57</f>
        <v>0</v>
      </c>
      <c r="AF234" s="57">
        <f t="shared" si="376"/>
        <v>56.562736493508169</v>
      </c>
      <c r="AG234" s="58">
        <f t="shared" si="377"/>
        <v>68.702500000000001</v>
      </c>
      <c r="AH234" s="65">
        <f t="shared" si="378"/>
        <v>12.139763506491832</v>
      </c>
      <c r="AI234" s="66">
        <f t="shared" si="379"/>
        <v>0.21462475578573076</v>
      </c>
      <c r="AJ234" s="13"/>
      <c r="AK234" s="139"/>
      <c r="AL234" s="139"/>
      <c r="AM234" s="139"/>
      <c r="AN234" s="140"/>
      <c r="AP234" s="139"/>
      <c r="AQ234" s="139"/>
      <c r="AR234" s="139"/>
      <c r="AS234" s="140"/>
      <c r="AU234" s="139"/>
      <c r="AV234" s="139"/>
      <c r="AW234" s="139"/>
      <c r="AX234" s="140"/>
      <c r="AZ234" s="139"/>
      <c r="BA234" s="139"/>
      <c r="BB234" s="139"/>
      <c r="BC234" s="140"/>
      <c r="BE234" s="139"/>
      <c r="BF234" s="139"/>
      <c r="BG234" s="139"/>
      <c r="BH234" s="140"/>
      <c r="BJ234" s="139"/>
      <c r="BK234" s="139"/>
      <c r="BL234" s="139"/>
      <c r="BM234" s="140"/>
      <c r="BO234" s="139"/>
      <c r="BP234" s="139"/>
      <c r="BQ234" s="139"/>
      <c r="BR234" s="140"/>
    </row>
    <row r="235" spans="1:70">
      <c r="B235" s="438"/>
      <c r="D235" s="6" t="s">
        <v>36</v>
      </c>
      <c r="E235" s="186">
        <f t="shared" ref="E235:L235" si="386">E818</f>
        <v>56.329884928807502</v>
      </c>
      <c r="F235" s="186">
        <f t="shared" si="386"/>
        <v>56.031904427276224</v>
      </c>
      <c r="G235" s="186">
        <f t="shared" si="386"/>
        <v>55.644613725382314</v>
      </c>
      <c r="H235" s="186">
        <f t="shared" si="386"/>
        <v>55.845050743682101</v>
      </c>
      <c r="I235" s="186">
        <f t="shared" si="386"/>
        <v>56.468926555092821</v>
      </c>
      <c r="J235" s="186">
        <f t="shared" si="386"/>
        <v>56.748681287903395</v>
      </c>
      <c r="K235" s="186">
        <f t="shared" si="386"/>
        <v>57.482094377550069</v>
      </c>
      <c r="L235" s="186">
        <f t="shared" si="386"/>
        <v>57.77665785605744</v>
      </c>
      <c r="N235" s="57">
        <f t="shared" ref="N235" si="387">N818</f>
        <v>56.329884928807502</v>
      </c>
      <c r="O235" s="57">
        <f t="shared" si="374"/>
        <v>56.031904427276224</v>
      </c>
      <c r="P235" s="57">
        <f t="shared" si="374"/>
        <v>55.644613725382314</v>
      </c>
      <c r="Q235" s="57">
        <f t="shared" si="374"/>
        <v>55.845050743682101</v>
      </c>
      <c r="R235" s="57">
        <f t="shared" si="374"/>
        <v>56.468926555092821</v>
      </c>
      <c r="S235" s="57">
        <f t="shared" si="374"/>
        <v>56.748681287903395</v>
      </c>
      <c r="T235" s="57">
        <f t="shared" si="374"/>
        <v>57.482094377550069</v>
      </c>
      <c r="U235" s="57">
        <f t="shared" si="374"/>
        <v>57.77665785605744</v>
      </c>
      <c r="W235" s="58">
        <f t="shared" ref="W235" si="388">W818</f>
        <v>69.288499999999999</v>
      </c>
      <c r="X235" s="196">
        <f>'[84]CAI 2016'!X58</f>
        <v>0</v>
      </c>
      <c r="Y235" s="196">
        <f>'[84]CAI 2016'!Y58</f>
        <v>0</v>
      </c>
      <c r="Z235" s="196">
        <f>'[84]CAI 2016'!Z58</f>
        <v>0</v>
      </c>
      <c r="AA235" s="196">
        <f>'[84]CAI 2016'!AA58</f>
        <v>0</v>
      </c>
      <c r="AB235" s="196">
        <f>'[84]CAI 2016'!AB58</f>
        <v>0</v>
      </c>
      <c r="AC235" s="196">
        <f>'[84]CAI 2016'!AC58</f>
        <v>0</v>
      </c>
      <c r="AD235" s="196">
        <f>'[84]CAI 2016'!AD58</f>
        <v>0</v>
      </c>
      <c r="AF235" s="57">
        <f t="shared" si="376"/>
        <v>56.329884928807502</v>
      </c>
      <c r="AG235" s="58">
        <f t="shared" si="377"/>
        <v>69.288499999999999</v>
      </c>
      <c r="AH235" s="65">
        <f t="shared" si="378"/>
        <v>12.958615071192497</v>
      </c>
      <c r="AI235" s="66">
        <f t="shared" si="379"/>
        <v>0.23004866932659701</v>
      </c>
      <c r="AK235" s="139"/>
      <c r="AL235" s="139"/>
      <c r="AM235" s="139"/>
      <c r="AN235" s="140"/>
      <c r="AP235" s="139"/>
      <c r="AQ235" s="139"/>
      <c r="AR235" s="139"/>
      <c r="AS235" s="140"/>
      <c r="AU235" s="139"/>
      <c r="AV235" s="139"/>
      <c r="AW235" s="139"/>
      <c r="AX235" s="140"/>
      <c r="AZ235" s="139"/>
      <c r="BA235" s="139"/>
      <c r="BB235" s="139"/>
      <c r="BC235" s="140"/>
      <c r="BE235" s="139"/>
      <c r="BF235" s="139"/>
      <c r="BG235" s="139"/>
      <c r="BH235" s="140"/>
      <c r="BJ235" s="139"/>
      <c r="BK235" s="139"/>
      <c r="BL235" s="139"/>
      <c r="BM235" s="140"/>
      <c r="BO235" s="139"/>
      <c r="BP235" s="139"/>
      <c r="BQ235" s="139"/>
      <c r="BR235" s="140"/>
    </row>
    <row r="236" spans="1:70">
      <c r="B236" s="438"/>
      <c r="D236" s="6" t="s">
        <v>37</v>
      </c>
      <c r="E236" s="186">
        <f t="shared" ref="E236:L236" si="389">E819</f>
        <v>30.848061233667249</v>
      </c>
      <c r="F236" s="186">
        <f t="shared" si="389"/>
        <v>31.454099648563108</v>
      </c>
      <c r="G236" s="186">
        <f t="shared" si="389"/>
        <v>31.179654955888811</v>
      </c>
      <c r="H236" s="186">
        <f t="shared" si="389"/>
        <v>31.683500212256117</v>
      </c>
      <c r="I236" s="186">
        <f t="shared" si="389"/>
        <v>31.604323495914791</v>
      </c>
      <c r="J236" s="186">
        <f t="shared" si="389"/>
        <v>32.127102953543073</v>
      </c>
      <c r="K236" s="186">
        <f t="shared" si="389"/>
        <v>32.346327368565518</v>
      </c>
      <c r="L236" s="186">
        <f t="shared" si="389"/>
        <v>32.40677653932898</v>
      </c>
      <c r="N236" s="57">
        <f t="shared" ref="N236" si="390">N819</f>
        <v>30.848061233667249</v>
      </c>
      <c r="O236" s="57">
        <f t="shared" si="374"/>
        <v>31.454099648563108</v>
      </c>
      <c r="P236" s="57">
        <f t="shared" si="374"/>
        <v>31.179654955888811</v>
      </c>
      <c r="Q236" s="57">
        <f t="shared" si="374"/>
        <v>31.683500212256117</v>
      </c>
      <c r="R236" s="57">
        <f t="shared" si="374"/>
        <v>31.604323495914791</v>
      </c>
      <c r="S236" s="57">
        <f t="shared" si="374"/>
        <v>32.127102953543073</v>
      </c>
      <c r="T236" s="57">
        <f t="shared" si="374"/>
        <v>32.346327368565518</v>
      </c>
      <c r="U236" s="57">
        <f t="shared" si="374"/>
        <v>32.40677653932898</v>
      </c>
      <c r="W236" s="58">
        <f t="shared" ref="W236" si="391">W819</f>
        <v>32.878600000000006</v>
      </c>
      <c r="X236" s="196">
        <f>'[84]CAI 2016'!X59</f>
        <v>0</v>
      </c>
      <c r="Y236" s="196">
        <f>'[84]CAI 2016'!Y59</f>
        <v>0</v>
      </c>
      <c r="Z236" s="196">
        <f>'[84]CAI 2016'!Z59</f>
        <v>0</v>
      </c>
      <c r="AA236" s="196">
        <f>'[84]CAI 2016'!AA59</f>
        <v>0</v>
      </c>
      <c r="AB236" s="196">
        <f>'[84]CAI 2016'!AB59</f>
        <v>0</v>
      </c>
      <c r="AC236" s="196">
        <f>'[84]CAI 2016'!AC59</f>
        <v>0</v>
      </c>
      <c r="AD236" s="196">
        <f>'[84]CAI 2016'!AD59</f>
        <v>0</v>
      </c>
      <c r="AF236" s="57">
        <f t="shared" si="376"/>
        <v>30.848061233667249</v>
      </c>
      <c r="AG236" s="58">
        <f t="shared" si="377"/>
        <v>32.878600000000006</v>
      </c>
      <c r="AH236" s="65">
        <f t="shared" si="378"/>
        <v>2.0305387663327572</v>
      </c>
      <c r="AI236" s="66">
        <f t="shared" si="379"/>
        <v>6.5823869803417298E-2</v>
      </c>
      <c r="AK236" s="139"/>
      <c r="AL236" s="139"/>
      <c r="AM236" s="139"/>
      <c r="AN236" s="140"/>
      <c r="AP236" s="139"/>
      <c r="AQ236" s="139"/>
      <c r="AR236" s="139"/>
      <c r="AS236" s="140"/>
      <c r="AU236" s="139"/>
      <c r="AV236" s="139"/>
      <c r="AW236" s="139"/>
      <c r="AX236" s="140"/>
      <c r="AZ236" s="139"/>
      <c r="BA236" s="139"/>
      <c r="BB236" s="139"/>
      <c r="BC236" s="140"/>
      <c r="BE236" s="139"/>
      <c r="BF236" s="139"/>
      <c r="BG236" s="139"/>
      <c r="BH236" s="140"/>
      <c r="BJ236" s="139"/>
      <c r="BK236" s="139"/>
      <c r="BL236" s="139"/>
      <c r="BM236" s="140"/>
      <c r="BO236" s="139"/>
      <c r="BP236" s="139"/>
      <c r="BQ236" s="139"/>
      <c r="BR236" s="140"/>
    </row>
    <row r="237" spans="1:70">
      <c r="B237" s="438"/>
      <c r="D237" s="6" t="s">
        <v>38</v>
      </c>
      <c r="E237" s="186">
        <f t="shared" ref="E237:L237" si="392">E820</f>
        <v>44.866956571469252</v>
      </c>
      <c r="F237" s="186">
        <f t="shared" si="392"/>
        <v>45.320554443391195</v>
      </c>
      <c r="G237" s="186">
        <f t="shared" si="392"/>
        <v>45.762406216425696</v>
      </c>
      <c r="H237" s="186">
        <f t="shared" si="392"/>
        <v>45.985795065119596</v>
      </c>
      <c r="I237" s="186">
        <f t="shared" si="392"/>
        <v>46.334276453251974</v>
      </c>
      <c r="J237" s="186">
        <f t="shared" si="392"/>
        <v>47.31304874524514</v>
      </c>
      <c r="K237" s="186">
        <f t="shared" si="392"/>
        <v>47.413498785499641</v>
      </c>
      <c r="L237" s="186">
        <f t="shared" si="392"/>
        <v>48.171237001291388</v>
      </c>
      <c r="N237" s="57">
        <f t="shared" ref="N237" si="393">N820</f>
        <v>44.866956571469252</v>
      </c>
      <c r="O237" s="57">
        <f t="shared" si="374"/>
        <v>45.320554443391195</v>
      </c>
      <c r="P237" s="57">
        <f t="shared" si="374"/>
        <v>45.762406216425696</v>
      </c>
      <c r="Q237" s="57">
        <f t="shared" si="374"/>
        <v>45.985795065119596</v>
      </c>
      <c r="R237" s="57">
        <f t="shared" si="374"/>
        <v>46.334276453251974</v>
      </c>
      <c r="S237" s="57">
        <f t="shared" si="374"/>
        <v>47.31304874524514</v>
      </c>
      <c r="T237" s="57">
        <f t="shared" si="374"/>
        <v>47.413498785499641</v>
      </c>
      <c r="U237" s="57">
        <f t="shared" si="374"/>
        <v>48.171237001291388</v>
      </c>
      <c r="W237" s="58">
        <f t="shared" ref="W237" si="394">W820</f>
        <v>51.7896</v>
      </c>
      <c r="X237" s="196">
        <f>'[84]CAI 2016'!X60</f>
        <v>0</v>
      </c>
      <c r="Y237" s="196">
        <f>'[84]CAI 2016'!Y60</f>
        <v>0</v>
      </c>
      <c r="Z237" s="196">
        <f>'[84]CAI 2016'!Z60</f>
        <v>0</v>
      </c>
      <c r="AA237" s="196">
        <f>'[84]CAI 2016'!AA60</f>
        <v>0</v>
      </c>
      <c r="AB237" s="196">
        <f>'[84]CAI 2016'!AB60</f>
        <v>0</v>
      </c>
      <c r="AC237" s="196">
        <f>'[84]CAI 2016'!AC60</f>
        <v>0</v>
      </c>
      <c r="AD237" s="196">
        <f>'[84]CAI 2016'!AD60</f>
        <v>0</v>
      </c>
      <c r="AF237" s="57">
        <f t="shared" si="376"/>
        <v>44.866956571469252</v>
      </c>
      <c r="AG237" s="58">
        <f t="shared" si="377"/>
        <v>51.7896</v>
      </c>
      <c r="AH237" s="65">
        <f t="shared" si="378"/>
        <v>6.9226434285307477</v>
      </c>
      <c r="AI237" s="66">
        <f t="shared" si="379"/>
        <v>0.15429269015614117</v>
      </c>
      <c r="AK237" s="139"/>
      <c r="AL237" s="139"/>
      <c r="AM237" s="139"/>
      <c r="AN237" s="140"/>
      <c r="AP237" s="139"/>
      <c r="AQ237" s="139"/>
      <c r="AR237" s="139"/>
      <c r="AS237" s="140"/>
      <c r="AU237" s="139"/>
      <c r="AV237" s="139"/>
      <c r="AW237" s="139"/>
      <c r="AX237" s="140"/>
      <c r="AZ237" s="139"/>
      <c r="BA237" s="139"/>
      <c r="BB237" s="139"/>
      <c r="BC237" s="140"/>
      <c r="BE237" s="139"/>
      <c r="BF237" s="139"/>
      <c r="BG237" s="139"/>
      <c r="BH237" s="140"/>
      <c r="BJ237" s="139"/>
      <c r="BK237" s="139"/>
      <c r="BL237" s="139"/>
      <c r="BM237" s="140"/>
      <c r="BO237" s="139"/>
      <c r="BP237" s="139"/>
      <c r="BQ237" s="139"/>
      <c r="BR237" s="140"/>
    </row>
    <row r="238" spans="1:70">
      <c r="B238" s="438"/>
      <c r="D238" s="6" t="s">
        <v>39</v>
      </c>
      <c r="E238" s="186">
        <f t="shared" ref="E238:L238" si="395">E821</f>
        <v>49.513925768143324</v>
      </c>
      <c r="F238" s="186">
        <f t="shared" si="395"/>
        <v>47.33731706274029</v>
      </c>
      <c r="G238" s="186">
        <f t="shared" si="395"/>
        <v>46.213933502547114</v>
      </c>
      <c r="H238" s="186">
        <f t="shared" si="395"/>
        <v>46.831812499651804</v>
      </c>
      <c r="I238" s="186">
        <f t="shared" si="395"/>
        <v>46.180248705705068</v>
      </c>
      <c r="J238" s="186">
        <f t="shared" si="395"/>
        <v>44.991041412254198</v>
      </c>
      <c r="K238" s="186">
        <f t="shared" si="395"/>
        <v>44.854425060884203</v>
      </c>
      <c r="L238" s="186">
        <f t="shared" si="395"/>
        <v>44.110926317190888</v>
      </c>
      <c r="N238" s="57">
        <f t="shared" ref="N238" si="396">N821</f>
        <v>46.615096502933788</v>
      </c>
      <c r="O238" s="57">
        <f t="shared" si="374"/>
        <v>45.007629533075871</v>
      </c>
      <c r="P238" s="57">
        <f t="shared" si="374"/>
        <v>43.162586708349579</v>
      </c>
      <c r="Q238" s="57">
        <f t="shared" si="374"/>
        <v>43.004898579857148</v>
      </c>
      <c r="R238" s="57">
        <f t="shared" si="374"/>
        <v>42.167305430008049</v>
      </c>
      <c r="S238" s="57">
        <f t="shared" si="374"/>
        <v>41.019018592503485</v>
      </c>
      <c r="T238" s="57">
        <f t="shared" si="374"/>
        <v>39.85956775202046</v>
      </c>
      <c r="U238" s="57">
        <f t="shared" si="374"/>
        <v>38.736423978485803</v>
      </c>
      <c r="W238" s="58">
        <f t="shared" ref="W238" si="397">W821</f>
        <v>43.617220491795301</v>
      </c>
      <c r="X238" s="196">
        <f>'[84]CAI 2016'!X61</f>
        <v>0</v>
      </c>
      <c r="Y238" s="196">
        <f>'[84]CAI 2016'!Y61</f>
        <v>0</v>
      </c>
      <c r="Z238" s="196">
        <f>'[84]CAI 2016'!Z61</f>
        <v>0</v>
      </c>
      <c r="AA238" s="196">
        <f>'[84]CAI 2016'!AA61</f>
        <v>0</v>
      </c>
      <c r="AB238" s="196">
        <f>'[84]CAI 2016'!AB61</f>
        <v>0</v>
      </c>
      <c r="AC238" s="196">
        <f>'[84]CAI 2016'!AC61</f>
        <v>0</v>
      </c>
      <c r="AD238" s="196">
        <f>'[84]CAI 2016'!AD61</f>
        <v>0</v>
      </c>
      <c r="AF238" s="57">
        <f t="shared" si="376"/>
        <v>46.615096502933788</v>
      </c>
      <c r="AG238" s="58">
        <f t="shared" si="377"/>
        <v>43.617220491795301</v>
      </c>
      <c r="AH238" s="65">
        <f t="shared" si="378"/>
        <v>-2.9978760111384872</v>
      </c>
      <c r="AI238" s="66">
        <f t="shared" si="379"/>
        <v>-6.4311269010240313E-2</v>
      </c>
      <c r="AJ238" s="13"/>
      <c r="AK238" s="139"/>
      <c r="AL238" s="139"/>
      <c r="AM238" s="139"/>
      <c r="AN238" s="140"/>
      <c r="AP238" s="139"/>
      <c r="AQ238" s="139"/>
      <c r="AR238" s="139"/>
      <c r="AS238" s="140"/>
      <c r="AU238" s="139"/>
      <c r="AV238" s="139"/>
      <c r="AW238" s="139"/>
      <c r="AX238" s="140"/>
      <c r="AZ238" s="139"/>
      <c r="BA238" s="139"/>
      <c r="BB238" s="139"/>
      <c r="BC238" s="140"/>
      <c r="BE238" s="139"/>
      <c r="BF238" s="139"/>
      <c r="BG238" s="139"/>
      <c r="BH238" s="140"/>
      <c r="BJ238" s="139"/>
      <c r="BK238" s="139"/>
      <c r="BL238" s="139"/>
      <c r="BM238" s="140"/>
      <c r="BO238" s="139"/>
      <c r="BP238" s="139"/>
      <c r="BQ238" s="139"/>
      <c r="BR238" s="140"/>
    </row>
    <row r="239" spans="1:70">
      <c r="B239" s="438"/>
      <c r="D239" s="6" t="s">
        <v>40</v>
      </c>
      <c r="E239" s="186">
        <f t="shared" ref="E239:L239" si="398">E822</f>
        <v>55.957237966336109</v>
      </c>
      <c r="F239" s="186">
        <f t="shared" si="398"/>
        <v>54.842684334691093</v>
      </c>
      <c r="G239" s="186">
        <f t="shared" si="398"/>
        <v>52.997970373941179</v>
      </c>
      <c r="H239" s="186">
        <f t="shared" si="398"/>
        <v>52.659524022909139</v>
      </c>
      <c r="I239" s="186">
        <f t="shared" si="398"/>
        <v>51.283457458705136</v>
      </c>
      <c r="J239" s="186">
        <f t="shared" si="398"/>
        <v>50.359110958172856</v>
      </c>
      <c r="K239" s="186">
        <f t="shared" si="398"/>
        <v>50.868248239380442</v>
      </c>
      <c r="L239" s="186">
        <f t="shared" si="398"/>
        <v>50.192866668959844</v>
      </c>
      <c r="N239" s="57">
        <f t="shared" ref="N239" si="399">N822</f>
        <v>49.637305075759649</v>
      </c>
      <c r="O239" s="57">
        <f t="shared" si="374"/>
        <v>48.731618630656286</v>
      </c>
      <c r="P239" s="57">
        <f t="shared" si="374"/>
        <v>46.704047100579608</v>
      </c>
      <c r="Q239" s="57">
        <f t="shared" si="374"/>
        <v>46.053450102344073</v>
      </c>
      <c r="R239" s="57">
        <f t="shared" si="374"/>
        <v>44.785419607908302</v>
      </c>
      <c r="S239" s="57">
        <f t="shared" si="374"/>
        <v>43.832319309910645</v>
      </c>
      <c r="T239" s="57">
        <f t="shared" si="374"/>
        <v>43.714552084560424</v>
      </c>
      <c r="U239" s="57">
        <f t="shared" si="374"/>
        <v>42.700560285671159</v>
      </c>
      <c r="W239" s="58">
        <f t="shared" ref="W239" si="400">W822</f>
        <v>42.932612835589985</v>
      </c>
      <c r="X239" s="196">
        <f>'[84]CAI 2016'!X62</f>
        <v>0</v>
      </c>
      <c r="Y239" s="196">
        <f>'[84]CAI 2016'!Y62</f>
        <v>0</v>
      </c>
      <c r="Z239" s="196">
        <f>'[84]CAI 2016'!Z62</f>
        <v>0</v>
      </c>
      <c r="AA239" s="196">
        <f>'[84]CAI 2016'!AA62</f>
        <v>0</v>
      </c>
      <c r="AB239" s="196">
        <f>'[84]CAI 2016'!AB62</f>
        <v>0</v>
      </c>
      <c r="AC239" s="196">
        <f>'[84]CAI 2016'!AC62</f>
        <v>0</v>
      </c>
      <c r="AD239" s="196">
        <f>'[84]CAI 2016'!AD62</f>
        <v>0</v>
      </c>
      <c r="AF239" s="57">
        <f t="shared" si="376"/>
        <v>49.637305075759649</v>
      </c>
      <c r="AG239" s="58">
        <f t="shared" si="377"/>
        <v>42.932612835589985</v>
      </c>
      <c r="AH239" s="65">
        <f t="shared" si="378"/>
        <v>-6.7046922401696634</v>
      </c>
      <c r="AI239" s="66">
        <f t="shared" si="379"/>
        <v>-0.13507365538754634</v>
      </c>
      <c r="AK239" s="139"/>
      <c r="AL239" s="139"/>
      <c r="AM239" s="139"/>
      <c r="AN239" s="140"/>
      <c r="AP239" s="139"/>
      <c r="AQ239" s="139"/>
      <c r="AR239" s="139"/>
      <c r="AS239" s="140"/>
      <c r="AU239" s="139"/>
      <c r="AV239" s="139"/>
      <c r="AW239" s="139"/>
      <c r="AX239" s="140"/>
      <c r="AZ239" s="139"/>
      <c r="BA239" s="139"/>
      <c r="BB239" s="139"/>
      <c r="BC239" s="140"/>
      <c r="BE239" s="139"/>
      <c r="BF239" s="139"/>
      <c r="BG239" s="139"/>
      <c r="BH239" s="140"/>
      <c r="BJ239" s="139"/>
      <c r="BK239" s="139"/>
      <c r="BL239" s="139"/>
      <c r="BM239" s="140"/>
      <c r="BO239" s="139"/>
      <c r="BP239" s="139"/>
      <c r="BQ239" s="139"/>
      <c r="BR239" s="140"/>
    </row>
    <row r="240" spans="1:70">
      <c r="B240" s="438"/>
      <c r="D240" s="6" t="s">
        <v>41</v>
      </c>
      <c r="E240" s="186">
        <f t="shared" ref="E240:L240" si="401">E823</f>
        <v>75.026841951057619</v>
      </c>
      <c r="F240" s="186">
        <f t="shared" si="401"/>
        <v>72.836887768624095</v>
      </c>
      <c r="G240" s="186">
        <f t="shared" si="401"/>
        <v>71.203028987876863</v>
      </c>
      <c r="H240" s="186">
        <f t="shared" si="401"/>
        <v>71.709623952336287</v>
      </c>
      <c r="I240" s="186">
        <f t="shared" si="401"/>
        <v>70.412740593123928</v>
      </c>
      <c r="J240" s="186">
        <f t="shared" si="401"/>
        <v>68.453407147529035</v>
      </c>
      <c r="K240" s="186">
        <f t="shared" si="401"/>
        <v>68.508520123388735</v>
      </c>
      <c r="L240" s="186">
        <f t="shared" si="401"/>
        <v>67.892966899122513</v>
      </c>
      <c r="N240" s="57">
        <f t="shared" ref="N240" si="402">N823</f>
        <v>71.243957131146487</v>
      </c>
      <c r="O240" s="57">
        <f t="shared" si="374"/>
        <v>69.207271583665943</v>
      </c>
      <c r="P240" s="57">
        <f t="shared" si="374"/>
        <v>67.033249686781005</v>
      </c>
      <c r="Q240" s="57">
        <f t="shared" si="374"/>
        <v>66.866396610966575</v>
      </c>
      <c r="R240" s="57">
        <f t="shared" si="374"/>
        <v>65.362193379508156</v>
      </c>
      <c r="S240" s="57">
        <f t="shared" si="374"/>
        <v>63.414680370875658</v>
      </c>
      <c r="T240" s="57">
        <f t="shared" si="374"/>
        <v>62.823374316334473</v>
      </c>
      <c r="U240" s="57">
        <f t="shared" si="374"/>
        <v>61.597213930799903</v>
      </c>
      <c r="W240" s="58">
        <f t="shared" ref="W240" si="403">W823</f>
        <v>68.937937681457726</v>
      </c>
      <c r="X240" s="196">
        <f>'[84]CAI 2016'!X63</f>
        <v>0</v>
      </c>
      <c r="Y240" s="196">
        <f>'[84]CAI 2016'!Y63</f>
        <v>0</v>
      </c>
      <c r="Z240" s="196">
        <f>'[84]CAI 2016'!Z63</f>
        <v>0</v>
      </c>
      <c r="AA240" s="196">
        <f>'[84]CAI 2016'!AA63</f>
        <v>0</v>
      </c>
      <c r="AB240" s="196">
        <f>'[84]CAI 2016'!AB63</f>
        <v>0</v>
      </c>
      <c r="AC240" s="196">
        <f>'[84]CAI 2016'!AC63</f>
        <v>0</v>
      </c>
      <c r="AD240" s="196">
        <f>'[84]CAI 2016'!AD63</f>
        <v>0</v>
      </c>
      <c r="AF240" s="57">
        <f t="shared" si="376"/>
        <v>71.243957131146487</v>
      </c>
      <c r="AG240" s="58">
        <f t="shared" si="377"/>
        <v>68.937937681457726</v>
      </c>
      <c r="AH240" s="65">
        <f t="shared" si="378"/>
        <v>-2.3060194496887618</v>
      </c>
      <c r="AI240" s="66">
        <f t="shared" si="379"/>
        <v>-3.2367930454000771E-2</v>
      </c>
      <c r="AK240" s="139"/>
      <c r="AL240" s="139"/>
      <c r="AM240" s="139"/>
      <c r="AN240" s="140"/>
      <c r="AP240" s="139"/>
      <c r="AQ240" s="139"/>
      <c r="AR240" s="139"/>
      <c r="AS240" s="140"/>
      <c r="AU240" s="139"/>
      <c r="AV240" s="139"/>
      <c r="AW240" s="139"/>
      <c r="AX240" s="140"/>
      <c r="AZ240" s="139"/>
      <c r="BA240" s="139"/>
      <c r="BB240" s="139"/>
      <c r="BC240" s="140"/>
      <c r="BE240" s="139"/>
      <c r="BF240" s="139"/>
      <c r="BG240" s="139"/>
      <c r="BH240" s="140"/>
      <c r="BJ240" s="139"/>
      <c r="BK240" s="139"/>
      <c r="BL240" s="139"/>
      <c r="BM240" s="140"/>
      <c r="BO240" s="139"/>
      <c r="BP240" s="139"/>
      <c r="BQ240" s="139"/>
      <c r="BR240" s="140"/>
    </row>
    <row r="241" spans="1:70">
      <c r="B241" s="438"/>
      <c r="D241" s="6" t="s">
        <v>42</v>
      </c>
      <c r="E241" s="186">
        <f t="shared" ref="E241:L241" si="404">E824</f>
        <v>38.431329852682616</v>
      </c>
      <c r="F241" s="186">
        <f t="shared" si="404"/>
        <v>37.278487570382481</v>
      </c>
      <c r="G241" s="186">
        <f t="shared" si="404"/>
        <v>37.208403097484229</v>
      </c>
      <c r="H241" s="186">
        <f t="shared" si="404"/>
        <v>37.057881319831132</v>
      </c>
      <c r="I241" s="186">
        <f t="shared" si="404"/>
        <v>37.146293064025258</v>
      </c>
      <c r="J241" s="186">
        <f t="shared" si="404"/>
        <v>37.35847002773545</v>
      </c>
      <c r="K241" s="186">
        <f t="shared" si="404"/>
        <v>37.614809229370643</v>
      </c>
      <c r="L241" s="186">
        <f t="shared" si="404"/>
        <v>37.617896119278782</v>
      </c>
      <c r="N241" s="57">
        <f t="shared" ref="N241" si="405">N824</f>
        <v>40.765205384936486</v>
      </c>
      <c r="O241" s="57">
        <f t="shared" si="374"/>
        <v>40.145755504324399</v>
      </c>
      <c r="P241" s="57">
        <f t="shared" si="374"/>
        <v>39.74717776408292</v>
      </c>
      <c r="Q241" s="57">
        <f t="shared" si="374"/>
        <v>39.272503921794879</v>
      </c>
      <c r="R241" s="57">
        <f t="shared" si="374"/>
        <v>39.177606345542486</v>
      </c>
      <c r="S241" s="57">
        <f t="shared" si="374"/>
        <v>39.115776093541577</v>
      </c>
      <c r="T241" s="57">
        <f t="shared" si="374"/>
        <v>39.101696953769633</v>
      </c>
      <c r="U241" s="57">
        <f t="shared" si="374"/>
        <v>38.707602966930182</v>
      </c>
      <c r="W241" s="58">
        <f t="shared" ref="W241" si="406">W824</f>
        <v>48.098282981251046</v>
      </c>
      <c r="X241" s="196">
        <f>'[84]CAI 2016'!X64</f>
        <v>0</v>
      </c>
      <c r="Y241" s="196">
        <f>'[84]CAI 2016'!Y64</f>
        <v>0</v>
      </c>
      <c r="Z241" s="196">
        <f>'[84]CAI 2016'!Z64</f>
        <v>0</v>
      </c>
      <c r="AA241" s="196">
        <f>'[84]CAI 2016'!AA64</f>
        <v>0</v>
      </c>
      <c r="AB241" s="196">
        <f>'[84]CAI 2016'!AB64</f>
        <v>0</v>
      </c>
      <c r="AC241" s="196">
        <f>'[84]CAI 2016'!AC64</f>
        <v>0</v>
      </c>
      <c r="AD241" s="196">
        <f>'[84]CAI 2016'!AD64</f>
        <v>0</v>
      </c>
      <c r="AF241" s="57">
        <f t="shared" si="376"/>
        <v>40.765205384936486</v>
      </c>
      <c r="AG241" s="58">
        <f t="shared" si="377"/>
        <v>48.098282981251046</v>
      </c>
      <c r="AH241" s="65">
        <f t="shared" si="378"/>
        <v>7.3330775963145598</v>
      </c>
      <c r="AI241" s="66">
        <f t="shared" si="379"/>
        <v>0.17988570220780173</v>
      </c>
      <c r="AJ241" s="13"/>
      <c r="AK241" s="139"/>
      <c r="AL241" s="139"/>
      <c r="AM241" s="139"/>
      <c r="AN241" s="140"/>
      <c r="AP241" s="139"/>
      <c r="AQ241" s="139"/>
      <c r="AR241" s="139"/>
      <c r="AS241" s="140"/>
      <c r="AU241" s="139"/>
      <c r="AV241" s="139"/>
      <c r="AW241" s="139"/>
      <c r="AX241" s="140"/>
      <c r="AZ241" s="139"/>
      <c r="BA241" s="139"/>
      <c r="BB241" s="139"/>
      <c r="BC241" s="140"/>
      <c r="BE241" s="139"/>
      <c r="BF241" s="139"/>
      <c r="BG241" s="139"/>
      <c r="BH241" s="140"/>
      <c r="BJ241" s="139"/>
      <c r="BK241" s="139"/>
      <c r="BL241" s="139"/>
      <c r="BM241" s="140"/>
      <c r="BO241" s="139"/>
      <c r="BP241" s="139"/>
      <c r="BQ241" s="139"/>
      <c r="BR241" s="140"/>
    </row>
    <row r="242" spans="1:70">
      <c r="B242" s="438"/>
      <c r="D242" s="6" t="s">
        <v>43</v>
      </c>
      <c r="E242" s="186">
        <f t="shared" ref="E242:L242" si="407">E825</f>
        <v>42.323762738174402</v>
      </c>
      <c r="F242" s="186">
        <f t="shared" si="407"/>
        <v>42.151561377408726</v>
      </c>
      <c r="G242" s="186">
        <f t="shared" si="407"/>
        <v>40.943172926634944</v>
      </c>
      <c r="H242" s="186">
        <f t="shared" si="407"/>
        <v>39.980820181728603</v>
      </c>
      <c r="I242" s="186">
        <f t="shared" si="407"/>
        <v>40.2620617303049</v>
      </c>
      <c r="J242" s="186">
        <f t="shared" si="407"/>
        <v>39.322604536237968</v>
      </c>
      <c r="K242" s="186">
        <f t="shared" si="407"/>
        <v>40.231329434839118</v>
      </c>
      <c r="L242" s="186">
        <f t="shared" si="407"/>
        <v>40.881350617199203</v>
      </c>
      <c r="N242" s="57">
        <f t="shared" ref="N242" si="408">N825</f>
        <v>40.531228610795793</v>
      </c>
      <c r="O242" s="57">
        <f t="shared" si="374"/>
        <v>40.181545101831674</v>
      </c>
      <c r="P242" s="57">
        <f t="shared" si="374"/>
        <v>38.755177133913627</v>
      </c>
      <c r="Q242" s="57">
        <f t="shared" si="374"/>
        <v>37.426130750056259</v>
      </c>
      <c r="R242" s="57">
        <f t="shared" si="374"/>
        <v>37.329199772892999</v>
      </c>
      <c r="S242" s="57">
        <f t="shared" si="374"/>
        <v>36.425690095061263</v>
      </c>
      <c r="T242" s="57">
        <f t="shared" si="374"/>
        <v>36.816211263125503</v>
      </c>
      <c r="U242" s="57">
        <f t="shared" si="374"/>
        <v>36.785552026969377</v>
      </c>
      <c r="W242" s="58">
        <f t="shared" ref="W242" si="409">W825</f>
        <v>54.765121060681786</v>
      </c>
      <c r="X242" s="196">
        <f>'[84]CAI 2016'!X65</f>
        <v>0</v>
      </c>
      <c r="Y242" s="196">
        <f>'[84]CAI 2016'!Y65</f>
        <v>0</v>
      </c>
      <c r="Z242" s="196">
        <f>'[84]CAI 2016'!Z65</f>
        <v>0</v>
      </c>
      <c r="AA242" s="196">
        <f>'[84]CAI 2016'!AA65</f>
        <v>0</v>
      </c>
      <c r="AB242" s="196">
        <f>'[84]CAI 2016'!AB65</f>
        <v>0</v>
      </c>
      <c r="AC242" s="196">
        <f>'[84]CAI 2016'!AC65</f>
        <v>0</v>
      </c>
      <c r="AD242" s="196">
        <f>'[84]CAI 2016'!AD65</f>
        <v>0</v>
      </c>
      <c r="AF242" s="57">
        <f t="shared" si="376"/>
        <v>40.531228610795793</v>
      </c>
      <c r="AG242" s="58">
        <f t="shared" si="377"/>
        <v>54.765121060681786</v>
      </c>
      <c r="AH242" s="65">
        <f t="shared" si="378"/>
        <v>14.233892449885992</v>
      </c>
      <c r="AI242" s="66">
        <f t="shared" si="379"/>
        <v>0.35118334523159978</v>
      </c>
      <c r="AK242" s="139"/>
      <c r="AL242" s="139"/>
      <c r="AM242" s="139"/>
      <c r="AN242" s="140"/>
      <c r="AP242" s="139"/>
      <c r="AQ242" s="139"/>
      <c r="AR242" s="139"/>
      <c r="AS242" s="140"/>
      <c r="AU242" s="139"/>
      <c r="AV242" s="139"/>
      <c r="AW242" s="139"/>
      <c r="AX242" s="140"/>
      <c r="AZ242" s="139"/>
      <c r="BA242" s="139"/>
      <c r="BB242" s="139"/>
      <c r="BC242" s="140"/>
      <c r="BE242" s="139"/>
      <c r="BF242" s="139"/>
      <c r="BG242" s="139"/>
      <c r="BH242" s="140"/>
      <c r="BJ242" s="139"/>
      <c r="BK242" s="139"/>
      <c r="BL242" s="139"/>
      <c r="BM242" s="140"/>
      <c r="BO242" s="139"/>
      <c r="BP242" s="139"/>
      <c r="BQ242" s="139"/>
      <c r="BR242" s="140"/>
    </row>
    <row r="243" spans="1:70">
      <c r="B243" s="438"/>
      <c r="D243" s="6" t="s">
        <v>44</v>
      </c>
      <c r="E243" s="186">
        <f t="shared" ref="E243:L243" si="410">E826</f>
        <v>33.613108186482599</v>
      </c>
      <c r="F243" s="186">
        <f t="shared" si="410"/>
        <v>34.039188859288871</v>
      </c>
      <c r="G243" s="186">
        <f t="shared" si="410"/>
        <v>34.152664070776147</v>
      </c>
      <c r="H243" s="186">
        <f t="shared" si="410"/>
        <v>34.291765662124497</v>
      </c>
      <c r="I243" s="186">
        <f t="shared" si="410"/>
        <v>33.75923551451946</v>
      </c>
      <c r="J243" s="186">
        <f t="shared" si="410"/>
        <v>33.762545119368824</v>
      </c>
      <c r="K243" s="186">
        <f t="shared" si="410"/>
        <v>34.03074927842458</v>
      </c>
      <c r="L243" s="186">
        <f t="shared" si="410"/>
        <v>33.737089908489132</v>
      </c>
      <c r="N243" s="57">
        <f t="shared" ref="N243" si="411">N826</f>
        <v>32.189953002779134</v>
      </c>
      <c r="O243" s="57">
        <f t="shared" si="374"/>
        <v>32.510059077271066</v>
      </c>
      <c r="P243" s="57">
        <f t="shared" si="374"/>
        <v>32.349921642530248</v>
      </c>
      <c r="Q243" s="57">
        <f t="shared" si="374"/>
        <v>32.537549161001486</v>
      </c>
      <c r="R243" s="57">
        <f t="shared" si="374"/>
        <v>31.761392697740845</v>
      </c>
      <c r="S243" s="57">
        <f t="shared" si="374"/>
        <v>31.500981668993621</v>
      </c>
      <c r="T243" s="57">
        <f t="shared" si="374"/>
        <v>31.60068087474297</v>
      </c>
      <c r="U243" s="57">
        <f t="shared" si="374"/>
        <v>31.135290859337001</v>
      </c>
      <c r="W243" s="58">
        <f t="shared" ref="W243" si="412">W826</f>
        <v>34.267400000000002</v>
      </c>
      <c r="X243" s="196">
        <f>'[84]CAI 2016'!X66</f>
        <v>0</v>
      </c>
      <c r="Y243" s="196">
        <f>'[84]CAI 2016'!Y66</f>
        <v>0</v>
      </c>
      <c r="Z243" s="196">
        <f>'[84]CAI 2016'!Z66</f>
        <v>0</v>
      </c>
      <c r="AA243" s="196">
        <f>'[84]CAI 2016'!AA66</f>
        <v>0</v>
      </c>
      <c r="AB243" s="196">
        <f>'[84]CAI 2016'!AB66</f>
        <v>0</v>
      </c>
      <c r="AC243" s="196">
        <f>'[84]CAI 2016'!AC66</f>
        <v>0</v>
      </c>
      <c r="AD243" s="196">
        <f>'[84]CAI 2016'!AD66</f>
        <v>0</v>
      </c>
      <c r="AF243" s="57">
        <f t="shared" si="376"/>
        <v>32.189953002779134</v>
      </c>
      <c r="AG243" s="58">
        <f t="shared" si="377"/>
        <v>34.267400000000002</v>
      </c>
      <c r="AH243" s="65">
        <f t="shared" si="378"/>
        <v>2.0774469972208678</v>
      </c>
      <c r="AI243" s="66">
        <f t="shared" si="379"/>
        <v>6.4537124271088889E-2</v>
      </c>
      <c r="AK243" s="139"/>
      <c r="AL243" s="139"/>
      <c r="AM243" s="139"/>
      <c r="AN243" s="140"/>
      <c r="AP243" s="139"/>
      <c r="AQ243" s="139"/>
      <c r="AR243" s="139"/>
      <c r="AS243" s="140"/>
      <c r="AU243" s="139"/>
      <c r="AV243" s="139"/>
      <c r="AW243" s="139"/>
      <c r="AX243" s="140"/>
      <c r="AZ243" s="139"/>
      <c r="BA243" s="139"/>
      <c r="BB243" s="139"/>
      <c r="BC243" s="140"/>
      <c r="BE243" s="139"/>
      <c r="BF243" s="139"/>
      <c r="BG243" s="139"/>
      <c r="BH243" s="140"/>
      <c r="BJ243" s="139"/>
      <c r="BK243" s="139"/>
      <c r="BL243" s="139"/>
      <c r="BM243" s="140"/>
      <c r="BO243" s="139"/>
      <c r="BP243" s="139"/>
      <c r="BQ243" s="139"/>
      <c r="BR243" s="140"/>
    </row>
    <row r="244" spans="1:70">
      <c r="B244" s="438"/>
      <c r="D244" s="6" t="s">
        <v>45</v>
      </c>
      <c r="E244" s="186">
        <f t="shared" ref="E244:L244" si="413">E827</f>
        <v>64.849150312390336</v>
      </c>
      <c r="F244" s="186">
        <f t="shared" si="413"/>
        <v>65.043596669487215</v>
      </c>
      <c r="G244" s="186">
        <f t="shared" si="413"/>
        <v>65.264734330084934</v>
      </c>
      <c r="H244" s="186">
        <f t="shared" si="413"/>
        <v>64.827098446279109</v>
      </c>
      <c r="I244" s="186">
        <f t="shared" si="413"/>
        <v>64.968083310893263</v>
      </c>
      <c r="J244" s="186">
        <f t="shared" si="413"/>
        <v>65.165521547789695</v>
      </c>
      <c r="K244" s="186">
        <f t="shared" si="413"/>
        <v>65.367708689395855</v>
      </c>
      <c r="L244" s="186">
        <f t="shared" si="413"/>
        <v>65.254562777867775</v>
      </c>
      <c r="N244" s="57">
        <f t="shared" ref="N244" si="414">N827</f>
        <v>65.437323387824776</v>
      </c>
      <c r="O244" s="57">
        <f t="shared" si="374"/>
        <v>65.037699482606982</v>
      </c>
      <c r="P244" s="57">
        <f t="shared" si="374"/>
        <v>65.350647745004935</v>
      </c>
      <c r="Q244" s="57">
        <f t="shared" si="374"/>
        <v>65.248170253001774</v>
      </c>
      <c r="R244" s="57">
        <f t="shared" si="374"/>
        <v>64.940145980526708</v>
      </c>
      <c r="S244" s="57">
        <f t="shared" si="374"/>
        <v>64.132691178528248</v>
      </c>
      <c r="T244" s="57">
        <f t="shared" si="374"/>
        <v>64.121141813606584</v>
      </c>
      <c r="U244" s="57">
        <f t="shared" si="374"/>
        <v>63.205577364720725</v>
      </c>
      <c r="W244" s="58">
        <f t="shared" ref="W244" si="415">W827</f>
        <v>66.472189999999983</v>
      </c>
      <c r="X244" s="196">
        <f>'[84]CAI 2016'!X67</f>
        <v>0</v>
      </c>
      <c r="Y244" s="196">
        <f>'[84]CAI 2016'!Y67</f>
        <v>0</v>
      </c>
      <c r="Z244" s="196">
        <f>'[84]CAI 2016'!Z67</f>
        <v>0</v>
      </c>
      <c r="AA244" s="196">
        <f>'[84]CAI 2016'!AA67</f>
        <v>0</v>
      </c>
      <c r="AB244" s="196">
        <f>'[84]CAI 2016'!AB67</f>
        <v>0</v>
      </c>
      <c r="AC244" s="196">
        <f>'[84]CAI 2016'!AC67</f>
        <v>0</v>
      </c>
      <c r="AD244" s="196">
        <f>'[84]CAI 2016'!AD67</f>
        <v>0</v>
      </c>
      <c r="AF244" s="57">
        <f t="shared" si="376"/>
        <v>65.437323387824776</v>
      </c>
      <c r="AG244" s="58">
        <f t="shared" si="377"/>
        <v>66.472189999999983</v>
      </c>
      <c r="AH244" s="65">
        <f t="shared" si="378"/>
        <v>1.0348666121752075</v>
      </c>
      <c r="AI244" s="66">
        <f t="shared" si="379"/>
        <v>1.581462319358487E-2</v>
      </c>
      <c r="AJ244" s="13"/>
      <c r="AK244" s="139"/>
      <c r="AL244" s="139"/>
      <c r="AM244" s="139"/>
      <c r="AN244" s="140"/>
      <c r="AP244" s="139"/>
      <c r="AQ244" s="139"/>
      <c r="AR244" s="139"/>
      <c r="AS244" s="140"/>
      <c r="AU244" s="139"/>
      <c r="AV244" s="139"/>
      <c r="AW244" s="139"/>
      <c r="AX244" s="140"/>
      <c r="AZ244" s="139"/>
      <c r="BA244" s="139"/>
      <c r="BB244" s="139"/>
      <c r="BC244" s="140"/>
      <c r="BE244" s="139"/>
      <c r="BF244" s="139"/>
      <c r="BG244" s="139"/>
      <c r="BH244" s="140"/>
      <c r="BJ244" s="139"/>
      <c r="BK244" s="139"/>
      <c r="BL244" s="139"/>
      <c r="BM244" s="140"/>
      <c r="BO244" s="139"/>
      <c r="BP244" s="139"/>
      <c r="BQ244" s="139"/>
      <c r="BR244" s="140"/>
    </row>
    <row r="245" spans="1:70">
      <c r="A245" s="1"/>
      <c r="B245" s="438"/>
      <c r="D245" s="4" t="s">
        <v>77</v>
      </c>
      <c r="E245" s="187">
        <f>SUM(E231:E244)</f>
        <v>662.60568417022193</v>
      </c>
      <c r="F245" s="187">
        <f t="shared" ref="F245" si="416">SUM(F231:F244)</f>
        <v>656.29148703184637</v>
      </c>
      <c r="G245" s="187">
        <f t="shared" ref="G245" si="417">SUM(G231:G244)</f>
        <v>650.48890632033738</v>
      </c>
      <c r="H245" s="187">
        <f t="shared" ref="H245" si="418">SUM(H231:H244)</f>
        <v>652.21462221166485</v>
      </c>
      <c r="I245" s="187">
        <f t="shared" ref="I245" si="419">SUM(I231:I244)</f>
        <v>650.49660188471887</v>
      </c>
      <c r="J245" s="187">
        <f t="shared" ref="J245" si="420">SUM(J231:J244)</f>
        <v>647.51468805494437</v>
      </c>
      <c r="K245" s="187">
        <f t="shared" ref="K245" si="421">SUM(K231:K244)</f>
        <v>650.17574685012119</v>
      </c>
      <c r="L245" s="187">
        <f t="shared" ref="L245" si="422">SUM(L231:L244)</f>
        <v>649.25758352567834</v>
      </c>
      <c r="M245" s="1"/>
      <c r="N245" s="178">
        <f>SUM(N231:N244)</f>
        <v>658.00266297619964</v>
      </c>
      <c r="O245" s="178">
        <f t="shared" ref="O245:U245" si="423">SUM(O231:O244)</f>
        <v>650.45396951986629</v>
      </c>
      <c r="P245" s="178">
        <f t="shared" si="423"/>
        <v>641.46706900021479</v>
      </c>
      <c r="Q245" s="178">
        <f t="shared" si="423"/>
        <v>640.30589471090548</v>
      </c>
      <c r="R245" s="178">
        <f t="shared" si="423"/>
        <v>635.42162061945908</v>
      </c>
      <c r="S245" s="178">
        <f t="shared" si="423"/>
        <v>630.53582209813408</v>
      </c>
      <c r="T245" s="178">
        <f t="shared" si="423"/>
        <v>629.10229256402999</v>
      </c>
      <c r="U245" s="178">
        <f t="shared" si="423"/>
        <v>623.35974932380282</v>
      </c>
      <c r="V245" s="1"/>
      <c r="W245" s="183">
        <f t="shared" ref="W245:X245" si="424">SUM(W231:W244)</f>
        <v>700.57926774090322</v>
      </c>
      <c r="X245" s="197">
        <f t="shared" si="424"/>
        <v>0</v>
      </c>
      <c r="Y245" s="197">
        <f t="shared" ref="Y245" si="425">SUM(Y231:Y244)</f>
        <v>0</v>
      </c>
      <c r="Z245" s="197">
        <f t="shared" ref="Z245" si="426">SUM(Z231:Z244)</f>
        <v>0</v>
      </c>
      <c r="AA245" s="197">
        <f t="shared" ref="AA245" si="427">SUM(AA231:AA244)</f>
        <v>0</v>
      </c>
      <c r="AB245" s="197">
        <f t="shared" ref="AB245" si="428">SUM(AB231:AB244)</f>
        <v>0</v>
      </c>
      <c r="AC245" s="197">
        <f t="shared" ref="AC245" si="429">SUM(AC231:AC244)</f>
        <v>0</v>
      </c>
      <c r="AD245" s="197">
        <f t="shared" ref="AD245" si="430">SUM(AD231:AD244)</f>
        <v>0</v>
      </c>
      <c r="AE245" s="1"/>
      <c r="AF245" s="178">
        <f t="shared" si="376"/>
        <v>658.00266297619964</v>
      </c>
      <c r="AG245" s="183">
        <f t="shared" si="377"/>
        <v>700.57926774090322</v>
      </c>
      <c r="AH245" s="67">
        <f t="shared" si="378"/>
        <v>42.576604764703575</v>
      </c>
      <c r="AI245" s="68">
        <f t="shared" si="379"/>
        <v>6.4705824399138634E-2</v>
      </c>
      <c r="AK245" s="139"/>
      <c r="AL245" s="139"/>
      <c r="AM245" s="139"/>
      <c r="AN245" s="140"/>
      <c r="AP245" s="139"/>
      <c r="AQ245" s="139"/>
      <c r="AR245" s="139"/>
      <c r="AS245" s="140"/>
      <c r="AU245" s="139"/>
      <c r="AV245" s="139"/>
      <c r="AW245" s="139"/>
      <c r="AX245" s="140"/>
      <c r="AZ245" s="139"/>
      <c r="BA245" s="139"/>
      <c r="BB245" s="139"/>
      <c r="BC245" s="140"/>
      <c r="BE245" s="139"/>
      <c r="BF245" s="139"/>
      <c r="BG245" s="139"/>
      <c r="BH245" s="140"/>
      <c r="BJ245" s="139"/>
      <c r="BK245" s="139"/>
      <c r="BL245" s="139"/>
      <c r="BM245" s="140"/>
      <c r="BO245" s="139"/>
      <c r="BP245" s="139"/>
      <c r="BQ245" s="139"/>
      <c r="BR245" s="140"/>
    </row>
    <row r="246" spans="1:70">
      <c r="A246" s="1"/>
      <c r="B246" s="438"/>
      <c r="D246" s="4" t="s">
        <v>181</v>
      </c>
      <c r="E246" s="187">
        <f>E245-SUM(E234:E237)</f>
        <v>473.99804494276975</v>
      </c>
      <c r="F246" s="187">
        <f t="shared" ref="F246" si="431">F245-SUM(F234:F237)</f>
        <v>467.28819266500113</v>
      </c>
      <c r="G246" s="187">
        <f t="shared" ref="G246" si="432">G245-SUM(G234:G237)</f>
        <v>462.00288141069348</v>
      </c>
      <c r="H246" s="187">
        <f t="shared" ref="H246" si="433">H245-SUM(H234:H237)</f>
        <v>462.56799537198606</v>
      </c>
      <c r="I246" s="187">
        <f t="shared" ref="I246" si="434">I245-SUM(I234:I237)</f>
        <v>459.22353373845874</v>
      </c>
      <c r="J246" s="187">
        <f t="shared" ref="J246" si="435">J245-SUM(J234:J237)</f>
        <v>453.93551589232919</v>
      </c>
      <c r="K246" s="187">
        <f t="shared" ref="K246" si="436">K245-SUM(K234:K237)</f>
        <v>455.15984204434284</v>
      </c>
      <c r="L246" s="187">
        <f t="shared" ref="L246" si="437">L245-SUM(L234:L237)</f>
        <v>452.67439729550392</v>
      </c>
      <c r="M246" s="1"/>
      <c r="N246" s="178">
        <f t="shared" ref="N246:U246" si="438">N245-SUM(N234:N237)</f>
        <v>469.39502374874746</v>
      </c>
      <c r="O246" s="178">
        <f t="shared" si="438"/>
        <v>461.45067515302105</v>
      </c>
      <c r="P246" s="178">
        <f t="shared" si="438"/>
        <v>452.98104409057089</v>
      </c>
      <c r="Q246" s="178">
        <f t="shared" si="438"/>
        <v>450.65926787122669</v>
      </c>
      <c r="R246" s="178">
        <f t="shared" si="438"/>
        <v>444.14855247319895</v>
      </c>
      <c r="S246" s="178">
        <f t="shared" si="438"/>
        <v>436.9566499355189</v>
      </c>
      <c r="T246" s="178">
        <f t="shared" si="438"/>
        <v>434.08638775825165</v>
      </c>
      <c r="U246" s="178">
        <f t="shared" si="438"/>
        <v>426.7765630936284</v>
      </c>
      <c r="V246" s="1"/>
      <c r="W246" s="183">
        <f>W245-SUM(W234:W237)</f>
        <v>477.92006774090322</v>
      </c>
      <c r="X246" s="197">
        <f t="shared" ref="X246" si="439">X245-SUM(X234:X237)</f>
        <v>0</v>
      </c>
      <c r="Y246" s="197">
        <f t="shared" ref="Y246" si="440">Y245-SUM(Y234:Y237)</f>
        <v>0</v>
      </c>
      <c r="Z246" s="197">
        <f t="shared" ref="Z246" si="441">Z245-SUM(Z234:Z237)</f>
        <v>0</v>
      </c>
      <c r="AA246" s="197">
        <f t="shared" ref="AA246" si="442">AA245-SUM(AA234:AA237)</f>
        <v>0</v>
      </c>
      <c r="AB246" s="197">
        <f t="shared" ref="AB246" si="443">AB245-SUM(AB234:AB237)</f>
        <v>0</v>
      </c>
      <c r="AC246" s="197">
        <f t="shared" ref="AC246" si="444">AC245-SUM(AC234:AC237)</f>
        <v>0</v>
      </c>
      <c r="AD246" s="197">
        <f t="shared" ref="AD246" si="445">AD245-SUM(AD234:AD237)</f>
        <v>0</v>
      </c>
      <c r="AE246" s="1"/>
      <c r="AF246" s="178">
        <f t="shared" si="376"/>
        <v>469.39502374874746</v>
      </c>
      <c r="AG246" s="183">
        <f t="shared" si="377"/>
        <v>477.92006774090322</v>
      </c>
      <c r="AH246" s="67">
        <f t="shared" si="378"/>
        <v>8.5250439921557586</v>
      </c>
      <c r="AI246" s="68">
        <f t="shared" si="379"/>
        <v>1.8161769002304016E-2</v>
      </c>
      <c r="AK246" s="139"/>
      <c r="AL246" s="139"/>
      <c r="AM246" s="139"/>
      <c r="AN246" s="140"/>
      <c r="AP246" s="139"/>
      <c r="AQ246" s="139"/>
      <c r="AR246" s="139"/>
      <c r="AS246" s="140"/>
      <c r="AU246" s="139"/>
      <c r="AV246" s="139"/>
      <c r="AW246" s="139"/>
      <c r="AX246" s="140"/>
      <c r="AZ246" s="139"/>
      <c r="BA246" s="139"/>
      <c r="BB246" s="139"/>
      <c r="BC246" s="140"/>
      <c r="BE246" s="139"/>
      <c r="BF246" s="139"/>
      <c r="BG246" s="139"/>
      <c r="BH246" s="140"/>
      <c r="BJ246" s="139"/>
      <c r="BK246" s="139"/>
      <c r="BL246" s="139"/>
      <c r="BM246" s="140"/>
      <c r="BO246" s="139"/>
      <c r="BP246" s="139"/>
      <c r="BQ246" s="139"/>
      <c r="BR246" s="140"/>
    </row>
    <row r="247" spans="1:70">
      <c r="B247" s="438"/>
    </row>
    <row r="248" spans="1:70">
      <c r="B248" s="438"/>
      <c r="D248" s="141" t="s">
        <v>255</v>
      </c>
    </row>
    <row r="249" spans="1:70">
      <c r="B249" s="438"/>
      <c r="E249" s="388" t="s">
        <v>430</v>
      </c>
      <c r="F249" s="389"/>
      <c r="G249" s="389"/>
      <c r="H249" s="389"/>
      <c r="I249" s="389"/>
      <c r="J249" s="389"/>
      <c r="K249" s="389"/>
      <c r="L249" s="390"/>
      <c r="N249" s="388" t="s">
        <v>297</v>
      </c>
      <c r="O249" s="389"/>
      <c r="P249" s="389"/>
      <c r="Q249" s="389"/>
      <c r="R249" s="389"/>
      <c r="S249" s="389"/>
      <c r="T249" s="389"/>
      <c r="U249" s="390"/>
      <c r="W249" s="388" t="s">
        <v>298</v>
      </c>
      <c r="X249" s="389"/>
      <c r="Y249" s="389"/>
      <c r="Z249" s="389"/>
      <c r="AA249" s="389"/>
      <c r="AB249" s="389"/>
      <c r="AC249" s="389"/>
      <c r="AD249" s="390"/>
      <c r="AF249" s="221" t="s">
        <v>69</v>
      </c>
      <c r="AG249" s="221" t="s">
        <v>194</v>
      </c>
      <c r="AH249" s="397" t="s">
        <v>219</v>
      </c>
      <c r="AI249" s="397"/>
      <c r="AK249" s="7" t="s">
        <v>69</v>
      </c>
      <c r="AL249" s="6" t="s">
        <v>194</v>
      </c>
      <c r="AM249" s="392" t="s">
        <v>219</v>
      </c>
      <c r="AN249" s="392"/>
      <c r="AP249" s="7" t="s">
        <v>69</v>
      </c>
      <c r="AQ249" s="6" t="s">
        <v>194</v>
      </c>
      <c r="AR249" s="392" t="s">
        <v>219</v>
      </c>
      <c r="AS249" s="392"/>
      <c r="AU249" s="7" t="s">
        <v>69</v>
      </c>
      <c r="AV249" s="6" t="s">
        <v>194</v>
      </c>
      <c r="AW249" s="392" t="s">
        <v>219</v>
      </c>
      <c r="AX249" s="392"/>
      <c r="AZ249" s="7" t="s">
        <v>69</v>
      </c>
      <c r="BA249" s="6" t="s">
        <v>194</v>
      </c>
      <c r="BB249" s="392" t="s">
        <v>219</v>
      </c>
      <c r="BC249" s="392"/>
      <c r="BE249" s="7" t="s">
        <v>69</v>
      </c>
      <c r="BF249" s="6" t="s">
        <v>194</v>
      </c>
      <c r="BG249" s="392" t="s">
        <v>219</v>
      </c>
      <c r="BH249" s="392"/>
      <c r="BJ249" s="7" t="s">
        <v>69</v>
      </c>
      <c r="BK249" s="6" t="s">
        <v>194</v>
      </c>
      <c r="BL249" s="392" t="s">
        <v>219</v>
      </c>
      <c r="BM249" s="392"/>
      <c r="BO249" s="7" t="s">
        <v>69</v>
      </c>
      <c r="BP249" s="6" t="s">
        <v>194</v>
      </c>
      <c r="BQ249" s="392" t="s">
        <v>219</v>
      </c>
      <c r="BR249" s="392"/>
    </row>
    <row r="250" spans="1:70">
      <c r="B250" s="438"/>
      <c r="E250" s="221">
        <v>2016</v>
      </c>
      <c r="F250" s="221">
        <v>2017</v>
      </c>
      <c r="G250" s="221">
        <v>2018</v>
      </c>
      <c r="H250" s="221">
        <v>2019</v>
      </c>
      <c r="I250" s="221">
        <v>2020</v>
      </c>
      <c r="J250" s="221">
        <v>2021</v>
      </c>
      <c r="K250" s="221">
        <v>2022</v>
      </c>
      <c r="L250" s="221">
        <v>2023</v>
      </c>
      <c r="N250" s="221">
        <v>2016</v>
      </c>
      <c r="O250" s="221">
        <v>2017</v>
      </c>
      <c r="P250" s="221">
        <v>2018</v>
      </c>
      <c r="Q250" s="221">
        <v>2019</v>
      </c>
      <c r="R250" s="221">
        <v>2020</v>
      </c>
      <c r="S250" s="221">
        <v>2021</v>
      </c>
      <c r="T250" s="221">
        <v>2022</v>
      </c>
      <c r="U250" s="221">
        <v>2023</v>
      </c>
      <c r="W250" s="221">
        <v>2016</v>
      </c>
      <c r="X250" s="221">
        <v>2017</v>
      </c>
      <c r="Y250" s="221">
        <v>2018</v>
      </c>
      <c r="Z250" s="221">
        <v>2019</v>
      </c>
      <c r="AA250" s="221">
        <v>2020</v>
      </c>
      <c r="AB250" s="221">
        <v>2021</v>
      </c>
      <c r="AC250" s="221">
        <v>2022</v>
      </c>
      <c r="AD250" s="221">
        <v>2023</v>
      </c>
      <c r="AF250" s="221" t="s">
        <v>252</v>
      </c>
      <c r="AG250" s="221" t="s">
        <v>252</v>
      </c>
      <c r="AH250" s="221" t="s">
        <v>252</v>
      </c>
      <c r="AI250" s="221" t="s">
        <v>221</v>
      </c>
      <c r="AK250" s="6" t="s">
        <v>252</v>
      </c>
      <c r="AL250" s="6" t="s">
        <v>252</v>
      </c>
      <c r="AM250" s="6" t="s">
        <v>252</v>
      </c>
      <c r="AN250" s="6" t="s">
        <v>221</v>
      </c>
      <c r="AP250" s="6" t="s">
        <v>252</v>
      </c>
      <c r="AQ250" s="6" t="s">
        <v>252</v>
      </c>
      <c r="AR250" s="6" t="s">
        <v>252</v>
      </c>
      <c r="AS250" s="6" t="s">
        <v>221</v>
      </c>
      <c r="AU250" s="6" t="s">
        <v>252</v>
      </c>
      <c r="AV250" s="6" t="s">
        <v>252</v>
      </c>
      <c r="AW250" s="6" t="s">
        <v>252</v>
      </c>
      <c r="AX250" s="6" t="s">
        <v>221</v>
      </c>
      <c r="AZ250" s="6" t="s">
        <v>252</v>
      </c>
      <c r="BA250" s="6" t="s">
        <v>252</v>
      </c>
      <c r="BB250" s="6" t="s">
        <v>252</v>
      </c>
      <c r="BC250" s="6" t="s">
        <v>221</v>
      </c>
      <c r="BE250" s="6" t="s">
        <v>252</v>
      </c>
      <c r="BF250" s="6" t="s">
        <v>252</v>
      </c>
      <c r="BG250" s="6" t="s">
        <v>252</v>
      </c>
      <c r="BH250" s="6" t="s">
        <v>221</v>
      </c>
      <c r="BJ250" s="6" t="s">
        <v>252</v>
      </c>
      <c r="BK250" s="6" t="s">
        <v>252</v>
      </c>
      <c r="BL250" s="6" t="s">
        <v>252</v>
      </c>
      <c r="BM250" s="6" t="s">
        <v>221</v>
      </c>
      <c r="BO250" s="6" t="s">
        <v>252</v>
      </c>
      <c r="BP250" s="6" t="s">
        <v>252</v>
      </c>
      <c r="BQ250" s="6" t="s">
        <v>252</v>
      </c>
      <c r="BR250" s="6" t="s">
        <v>221</v>
      </c>
    </row>
    <row r="251" spans="1:70">
      <c r="B251" s="438"/>
      <c r="D251" s="6" t="s">
        <v>27</v>
      </c>
      <c r="E251" s="186">
        <f>E834</f>
        <v>34.06111135230983</v>
      </c>
      <c r="F251" s="186">
        <f t="shared" ref="F251:L251" si="446">F834</f>
        <v>32.461348557252961</v>
      </c>
      <c r="G251" s="186">
        <f t="shared" si="446"/>
        <v>32.247766588021278</v>
      </c>
      <c r="H251" s="186">
        <f t="shared" si="446"/>
        <v>32.143892969761779</v>
      </c>
      <c r="I251" s="186">
        <f t="shared" si="446"/>
        <v>31.762414114081473</v>
      </c>
      <c r="J251" s="186">
        <f t="shared" si="446"/>
        <v>32.723996345869715</v>
      </c>
      <c r="K251" s="186">
        <f t="shared" si="446"/>
        <v>32.522022199850973</v>
      </c>
      <c r="L251" s="186">
        <f t="shared" si="446"/>
        <v>31.698278616557715</v>
      </c>
      <c r="N251" s="57">
        <f>N834</f>
        <v>33.150408802655107</v>
      </c>
      <c r="O251" s="57">
        <f t="shared" ref="O251:U251" si="447">O834</f>
        <v>31.679458404580362</v>
      </c>
      <c r="P251" s="57">
        <f t="shared" si="447"/>
        <v>31.256019817452881</v>
      </c>
      <c r="Q251" s="57">
        <f t="shared" si="447"/>
        <v>31.148749682671355</v>
      </c>
      <c r="R251" s="57">
        <f t="shared" si="447"/>
        <v>30.63504472320119</v>
      </c>
      <c r="S251" s="57">
        <f t="shared" si="447"/>
        <v>31.046694671763948</v>
      </c>
      <c r="T251" s="57">
        <f t="shared" si="447"/>
        <v>30.716386459234105</v>
      </c>
      <c r="U251" s="57">
        <f t="shared" si="447"/>
        <v>29.948223778539237</v>
      </c>
      <c r="W251" s="58">
        <f t="shared" ref="W251:AD251" si="448">W834</f>
        <v>30.271344459809225</v>
      </c>
      <c r="X251" s="196">
        <f t="shared" si="448"/>
        <v>0</v>
      </c>
      <c r="Y251" s="196">
        <f t="shared" si="448"/>
        <v>0</v>
      </c>
      <c r="Z251" s="196">
        <f t="shared" si="448"/>
        <v>0</v>
      </c>
      <c r="AA251" s="196">
        <f t="shared" si="448"/>
        <v>0</v>
      </c>
      <c r="AB251" s="196">
        <f t="shared" si="448"/>
        <v>0</v>
      </c>
      <c r="AC251" s="196">
        <f t="shared" si="448"/>
        <v>0</v>
      </c>
      <c r="AD251" s="196">
        <f t="shared" si="448"/>
        <v>0</v>
      </c>
      <c r="AF251" s="57">
        <f>N251</f>
        <v>33.150408802655107</v>
      </c>
      <c r="AG251" s="58">
        <f>W251</f>
        <v>30.271344459809225</v>
      </c>
      <c r="AH251" s="65">
        <f>AG251-AF251</f>
        <v>-2.8790643428458829</v>
      </c>
      <c r="AI251" s="66">
        <f>AH251/AF251</f>
        <v>-8.6848532094581307E-2</v>
      </c>
      <c r="AK251" s="139"/>
      <c r="AL251" s="139"/>
      <c r="AM251" s="139"/>
      <c r="AN251" s="140"/>
      <c r="AP251" s="139"/>
      <c r="AQ251" s="139"/>
      <c r="AR251" s="139"/>
      <c r="AS251" s="140"/>
      <c r="AU251" s="139"/>
      <c r="AV251" s="139"/>
      <c r="AW251" s="139"/>
      <c r="AX251" s="140"/>
      <c r="AZ251" s="139"/>
      <c r="BA251" s="139"/>
      <c r="BB251" s="139"/>
      <c r="BC251" s="140"/>
      <c r="BE251" s="139"/>
      <c r="BF251" s="139"/>
      <c r="BG251" s="139"/>
      <c r="BH251" s="140"/>
      <c r="BJ251" s="139"/>
      <c r="BK251" s="139"/>
      <c r="BL251" s="139"/>
      <c r="BM251" s="140"/>
      <c r="BO251" s="139"/>
      <c r="BP251" s="139"/>
      <c r="BQ251" s="139"/>
      <c r="BR251" s="140"/>
    </row>
    <row r="252" spans="1:70">
      <c r="B252" s="438"/>
      <c r="D252" s="6" t="s">
        <v>75</v>
      </c>
      <c r="E252" s="186">
        <f t="shared" ref="E252:L252" si="449">E835</f>
        <v>18.316173431754191</v>
      </c>
      <c r="F252" s="186">
        <f t="shared" si="449"/>
        <v>18.376310810940069</v>
      </c>
      <c r="G252" s="186">
        <f t="shared" si="449"/>
        <v>18.50326850970955</v>
      </c>
      <c r="H252" s="186">
        <f t="shared" si="449"/>
        <v>18.600589841338561</v>
      </c>
      <c r="I252" s="186">
        <f t="shared" si="449"/>
        <v>18.589718720703164</v>
      </c>
      <c r="J252" s="186">
        <f t="shared" si="449"/>
        <v>18.596024435567447</v>
      </c>
      <c r="K252" s="186">
        <f t="shared" si="449"/>
        <v>18.664885837487997</v>
      </c>
      <c r="L252" s="186">
        <f t="shared" si="449"/>
        <v>18.707677676801261</v>
      </c>
      <c r="N252" s="57">
        <f t="shared" ref="N252:N264" si="450">N835</f>
        <v>20.659837621426743</v>
      </c>
      <c r="O252" s="57">
        <f t="shared" ref="O252:U264" si="451">O835</f>
        <v>20.643395820447438</v>
      </c>
      <c r="P252" s="57">
        <f t="shared" si="451"/>
        <v>20.610210522258885</v>
      </c>
      <c r="Q252" s="57">
        <f t="shared" si="451"/>
        <v>20.643402348228001</v>
      </c>
      <c r="R252" s="57">
        <f t="shared" si="451"/>
        <v>20.432025644492686</v>
      </c>
      <c r="S252" s="57">
        <f t="shared" si="451"/>
        <v>20.050162081470393</v>
      </c>
      <c r="T252" s="57">
        <f t="shared" si="451"/>
        <v>19.858465070911414</v>
      </c>
      <c r="U252" s="57">
        <f t="shared" si="451"/>
        <v>19.561610829618903</v>
      </c>
      <c r="W252" s="58">
        <f t="shared" ref="W252:AD252" si="452">W835</f>
        <v>18.875933110395366</v>
      </c>
      <c r="X252" s="196">
        <f t="shared" si="452"/>
        <v>0</v>
      </c>
      <c r="Y252" s="196">
        <f t="shared" si="452"/>
        <v>0</v>
      </c>
      <c r="Z252" s="196">
        <f t="shared" si="452"/>
        <v>0</v>
      </c>
      <c r="AA252" s="196">
        <f t="shared" si="452"/>
        <v>0</v>
      </c>
      <c r="AB252" s="196">
        <f t="shared" si="452"/>
        <v>0</v>
      </c>
      <c r="AC252" s="196">
        <f t="shared" si="452"/>
        <v>0</v>
      </c>
      <c r="AD252" s="196">
        <f t="shared" si="452"/>
        <v>0</v>
      </c>
      <c r="AF252" s="57">
        <f t="shared" ref="AF252:AF266" si="453">N252</f>
        <v>20.659837621426743</v>
      </c>
      <c r="AG252" s="58">
        <f t="shared" ref="AG252:AG266" si="454">W252</f>
        <v>18.875933110395366</v>
      </c>
      <c r="AH252" s="65">
        <f t="shared" ref="AH252:AH266" si="455">AG252-AF252</f>
        <v>-1.7839045110313769</v>
      </c>
      <c r="AI252" s="66">
        <f t="shared" ref="AI252:AI266" si="456">AH252/AF252</f>
        <v>-8.6346492345189235E-2</v>
      </c>
      <c r="AK252" s="139"/>
      <c r="AL252" s="139"/>
      <c r="AM252" s="139"/>
      <c r="AN252" s="140"/>
      <c r="AP252" s="139"/>
      <c r="AQ252" s="139"/>
      <c r="AR252" s="139"/>
      <c r="AS252" s="140"/>
      <c r="AU252" s="139"/>
      <c r="AV252" s="139"/>
      <c r="AW252" s="139"/>
      <c r="AX252" s="140"/>
      <c r="AZ252" s="139"/>
      <c r="BA252" s="139"/>
      <c r="BB252" s="139"/>
      <c r="BC252" s="140"/>
      <c r="BE252" s="139"/>
      <c r="BF252" s="139"/>
      <c r="BG252" s="139"/>
      <c r="BH252" s="140"/>
      <c r="BJ252" s="139"/>
      <c r="BK252" s="139"/>
      <c r="BL252" s="139"/>
      <c r="BM252" s="140"/>
      <c r="BO252" s="139"/>
      <c r="BP252" s="139"/>
      <c r="BQ252" s="139"/>
      <c r="BR252" s="140"/>
    </row>
    <row r="253" spans="1:70">
      <c r="B253" s="438"/>
      <c r="D253" s="6" t="s">
        <v>76</v>
      </c>
      <c r="E253" s="186">
        <f t="shared" ref="E253:L253" si="457">E836</f>
        <v>21.398564067923974</v>
      </c>
      <c r="F253" s="186">
        <f t="shared" si="457"/>
        <v>21.198404060687132</v>
      </c>
      <c r="G253" s="186">
        <f t="shared" si="457"/>
        <v>21.149101745660463</v>
      </c>
      <c r="H253" s="186">
        <f t="shared" si="457"/>
        <v>21.334366499826174</v>
      </c>
      <c r="I253" s="186">
        <f t="shared" si="457"/>
        <v>21.231079784852561</v>
      </c>
      <c r="J253" s="186">
        <f t="shared" si="457"/>
        <v>21.200786662254231</v>
      </c>
      <c r="K253" s="186">
        <f t="shared" si="457"/>
        <v>21.222431047541544</v>
      </c>
      <c r="L253" s="186">
        <f t="shared" si="457"/>
        <v>21.153896452220057</v>
      </c>
      <c r="N253" s="57">
        <f t="shared" si="450"/>
        <v>23.905806364757137</v>
      </c>
      <c r="O253" s="57">
        <f t="shared" si="451"/>
        <v>23.577340064574781</v>
      </c>
      <c r="P253" s="57">
        <f t="shared" si="451"/>
        <v>23.487340431372285</v>
      </c>
      <c r="Q253" s="57">
        <f t="shared" si="451"/>
        <v>23.647718632270962</v>
      </c>
      <c r="R253" s="57">
        <f t="shared" si="451"/>
        <v>23.235090407554598</v>
      </c>
      <c r="S253" s="57">
        <f t="shared" si="451"/>
        <v>22.849248585632239</v>
      </c>
      <c r="T253" s="57">
        <f t="shared" si="451"/>
        <v>22.557119191906274</v>
      </c>
      <c r="U253" s="57">
        <f t="shared" si="451"/>
        <v>22.175397875915468</v>
      </c>
      <c r="W253" s="58">
        <f t="shared" ref="W253:AD253" si="458">W836</f>
        <v>20.72303067401316</v>
      </c>
      <c r="X253" s="196">
        <f t="shared" si="458"/>
        <v>0</v>
      </c>
      <c r="Y253" s="196">
        <f t="shared" si="458"/>
        <v>0</v>
      </c>
      <c r="Z253" s="196">
        <f t="shared" si="458"/>
        <v>0</v>
      </c>
      <c r="AA253" s="196">
        <f t="shared" si="458"/>
        <v>0</v>
      </c>
      <c r="AB253" s="196">
        <f t="shared" si="458"/>
        <v>0</v>
      </c>
      <c r="AC253" s="196">
        <f t="shared" si="458"/>
        <v>0</v>
      </c>
      <c r="AD253" s="196">
        <f t="shared" si="458"/>
        <v>0</v>
      </c>
      <c r="AF253" s="57">
        <f t="shared" si="453"/>
        <v>23.905806364757137</v>
      </c>
      <c r="AG253" s="58">
        <f t="shared" si="454"/>
        <v>20.72303067401316</v>
      </c>
      <c r="AH253" s="65">
        <f t="shared" si="455"/>
        <v>-3.182775690743977</v>
      </c>
      <c r="AI253" s="66">
        <f t="shared" si="456"/>
        <v>-0.13313818585246084</v>
      </c>
      <c r="AK253" s="139"/>
      <c r="AL253" s="139"/>
      <c r="AM253" s="139"/>
      <c r="AN253" s="140"/>
      <c r="AP253" s="139"/>
      <c r="AQ253" s="139"/>
      <c r="AR253" s="139"/>
      <c r="AS253" s="140"/>
      <c r="AU253" s="139"/>
      <c r="AV253" s="139"/>
      <c r="AW253" s="139"/>
      <c r="AX253" s="140"/>
      <c r="AZ253" s="139"/>
      <c r="BA253" s="139"/>
      <c r="BB253" s="139"/>
      <c r="BC253" s="140"/>
      <c r="BE253" s="139"/>
      <c r="BF253" s="139"/>
      <c r="BG253" s="139"/>
      <c r="BH253" s="140"/>
      <c r="BJ253" s="139"/>
      <c r="BK253" s="139"/>
      <c r="BL253" s="139"/>
      <c r="BM253" s="140"/>
      <c r="BO253" s="139"/>
      <c r="BP253" s="139"/>
      <c r="BQ253" s="139"/>
      <c r="BR253" s="140"/>
    </row>
    <row r="254" spans="1:70">
      <c r="B254" s="438"/>
      <c r="D254" s="6" t="s">
        <v>35</v>
      </c>
      <c r="E254" s="186">
        <f t="shared" ref="E254:L254" si="459">E837</f>
        <v>29.056916713019081</v>
      </c>
      <c r="F254" s="186">
        <f t="shared" si="459"/>
        <v>29.100021405414566</v>
      </c>
      <c r="G254" s="186">
        <f t="shared" si="459"/>
        <v>29.005081896538833</v>
      </c>
      <c r="H254" s="186">
        <f t="shared" si="459"/>
        <v>29.080230203855901</v>
      </c>
      <c r="I254" s="186">
        <f t="shared" si="459"/>
        <v>29.313101190165753</v>
      </c>
      <c r="J254" s="186">
        <f t="shared" si="459"/>
        <v>29.476342547061332</v>
      </c>
      <c r="K254" s="186">
        <f t="shared" si="459"/>
        <v>29.674390827695078</v>
      </c>
      <c r="L254" s="186">
        <f t="shared" si="459"/>
        <v>29.721418508967297</v>
      </c>
      <c r="N254" s="57">
        <f t="shared" si="450"/>
        <v>29.056916713019081</v>
      </c>
      <c r="O254" s="57">
        <f t="shared" si="451"/>
        <v>29.100021405414566</v>
      </c>
      <c r="P254" s="57">
        <f t="shared" si="451"/>
        <v>29.005081896538833</v>
      </c>
      <c r="Q254" s="57">
        <f t="shared" si="451"/>
        <v>29.080230203855901</v>
      </c>
      <c r="R254" s="57">
        <f t="shared" si="451"/>
        <v>29.313101190165753</v>
      </c>
      <c r="S254" s="57">
        <f t="shared" si="451"/>
        <v>29.476342547061332</v>
      </c>
      <c r="T254" s="57">
        <f t="shared" si="451"/>
        <v>29.674390827695078</v>
      </c>
      <c r="U254" s="57">
        <f t="shared" si="451"/>
        <v>29.721418508967297</v>
      </c>
      <c r="W254" s="58">
        <f t="shared" ref="W254:AD254" si="460">W837</f>
        <v>26.523400000000002</v>
      </c>
      <c r="X254" s="196">
        <f t="shared" si="460"/>
        <v>0</v>
      </c>
      <c r="Y254" s="196">
        <f t="shared" si="460"/>
        <v>0</v>
      </c>
      <c r="Z254" s="196">
        <f t="shared" si="460"/>
        <v>0</v>
      </c>
      <c r="AA254" s="196">
        <f t="shared" si="460"/>
        <v>0</v>
      </c>
      <c r="AB254" s="196">
        <f t="shared" si="460"/>
        <v>0</v>
      </c>
      <c r="AC254" s="196">
        <f t="shared" si="460"/>
        <v>0</v>
      </c>
      <c r="AD254" s="196">
        <f t="shared" si="460"/>
        <v>0</v>
      </c>
      <c r="AF254" s="57">
        <f t="shared" si="453"/>
        <v>29.056916713019081</v>
      </c>
      <c r="AG254" s="58">
        <f t="shared" si="454"/>
        <v>26.523400000000002</v>
      </c>
      <c r="AH254" s="65">
        <f t="shared" si="455"/>
        <v>-2.533516713019079</v>
      </c>
      <c r="AI254" s="66">
        <f t="shared" si="456"/>
        <v>-8.7191519253105254E-2</v>
      </c>
      <c r="AJ254" s="13"/>
      <c r="AK254" s="139"/>
      <c r="AL254" s="139"/>
      <c r="AM254" s="139"/>
      <c r="AN254" s="140"/>
      <c r="AP254" s="139"/>
      <c r="AQ254" s="139"/>
      <c r="AR254" s="139"/>
      <c r="AS254" s="140"/>
      <c r="AU254" s="139"/>
      <c r="AV254" s="139"/>
      <c r="AW254" s="139"/>
      <c r="AX254" s="140"/>
      <c r="AZ254" s="139"/>
      <c r="BA254" s="139"/>
      <c r="BB254" s="139"/>
      <c r="BC254" s="140"/>
      <c r="BE254" s="139"/>
      <c r="BF254" s="139"/>
      <c r="BG254" s="139"/>
      <c r="BH254" s="140"/>
      <c r="BJ254" s="139"/>
      <c r="BK254" s="139"/>
      <c r="BL254" s="139"/>
      <c r="BM254" s="140"/>
      <c r="BO254" s="139"/>
      <c r="BP254" s="139"/>
      <c r="BQ254" s="139"/>
      <c r="BR254" s="140"/>
    </row>
    <row r="255" spans="1:70">
      <c r="B255" s="438"/>
      <c r="D255" s="6" t="s">
        <v>36</v>
      </c>
      <c r="E255" s="186">
        <f t="shared" ref="E255:L255" si="461">E838</f>
        <v>30.263645302725521</v>
      </c>
      <c r="F255" s="186">
        <f t="shared" si="461"/>
        <v>30.26861531175328</v>
      </c>
      <c r="G255" s="186">
        <f t="shared" si="461"/>
        <v>30.119060848430575</v>
      </c>
      <c r="H255" s="186">
        <f t="shared" si="461"/>
        <v>30.143191674507815</v>
      </c>
      <c r="I255" s="186">
        <f t="shared" si="461"/>
        <v>30.324837237388827</v>
      </c>
      <c r="J255" s="186">
        <f t="shared" si="461"/>
        <v>30.461578646745547</v>
      </c>
      <c r="K255" s="186">
        <f t="shared" si="461"/>
        <v>30.826875477874356</v>
      </c>
      <c r="L255" s="186">
        <f t="shared" si="461"/>
        <v>30.824705407732353</v>
      </c>
      <c r="N255" s="57">
        <f t="shared" si="450"/>
        <v>30.263645302725521</v>
      </c>
      <c r="O255" s="57">
        <f t="shared" si="451"/>
        <v>30.26861531175328</v>
      </c>
      <c r="P255" s="57">
        <f t="shared" si="451"/>
        <v>30.119060848430575</v>
      </c>
      <c r="Q255" s="57">
        <f t="shared" si="451"/>
        <v>30.143191674507815</v>
      </c>
      <c r="R255" s="57">
        <f t="shared" si="451"/>
        <v>30.324837237388827</v>
      </c>
      <c r="S255" s="57">
        <f t="shared" si="451"/>
        <v>30.461578646745547</v>
      </c>
      <c r="T255" s="57">
        <f t="shared" si="451"/>
        <v>30.826875477874356</v>
      </c>
      <c r="U255" s="57">
        <f t="shared" si="451"/>
        <v>30.824705407732353</v>
      </c>
      <c r="W255" s="58">
        <f t="shared" ref="W255:AD255" si="462">W838</f>
        <v>26.614599999999999</v>
      </c>
      <c r="X255" s="196">
        <f t="shared" si="462"/>
        <v>0</v>
      </c>
      <c r="Y255" s="196">
        <f t="shared" si="462"/>
        <v>0</v>
      </c>
      <c r="Z255" s="196">
        <f t="shared" si="462"/>
        <v>0</v>
      </c>
      <c r="AA255" s="196">
        <f t="shared" si="462"/>
        <v>0</v>
      </c>
      <c r="AB255" s="196">
        <f t="shared" si="462"/>
        <v>0</v>
      </c>
      <c r="AC255" s="196">
        <f t="shared" si="462"/>
        <v>0</v>
      </c>
      <c r="AD255" s="196">
        <f t="shared" si="462"/>
        <v>0</v>
      </c>
      <c r="AF255" s="57">
        <f t="shared" si="453"/>
        <v>30.263645302725521</v>
      </c>
      <c r="AG255" s="58">
        <f t="shared" si="454"/>
        <v>26.614599999999999</v>
      </c>
      <c r="AH255" s="65">
        <f t="shared" si="455"/>
        <v>-3.6490453027255221</v>
      </c>
      <c r="AI255" s="66">
        <f t="shared" si="456"/>
        <v>-0.12057520719081689</v>
      </c>
      <c r="AK255" s="139"/>
      <c r="AL255" s="139"/>
      <c r="AM255" s="139"/>
      <c r="AN255" s="140"/>
      <c r="AP255" s="139"/>
      <c r="AQ255" s="139"/>
      <c r="AR255" s="139"/>
      <c r="AS255" s="140"/>
      <c r="AU255" s="139"/>
      <c r="AV255" s="139"/>
      <c r="AW255" s="139"/>
      <c r="AX255" s="140"/>
      <c r="AZ255" s="139"/>
      <c r="BA255" s="139"/>
      <c r="BB255" s="139"/>
      <c r="BC255" s="140"/>
      <c r="BE255" s="139"/>
      <c r="BF255" s="139"/>
      <c r="BG255" s="139"/>
      <c r="BH255" s="140"/>
      <c r="BJ255" s="139"/>
      <c r="BK255" s="139"/>
      <c r="BL255" s="139"/>
      <c r="BM255" s="140"/>
      <c r="BO255" s="139"/>
      <c r="BP255" s="139"/>
      <c r="BQ255" s="139"/>
      <c r="BR255" s="140"/>
    </row>
    <row r="256" spans="1:70">
      <c r="B256" s="438"/>
      <c r="D256" s="6" t="s">
        <v>37</v>
      </c>
      <c r="E256" s="186">
        <f t="shared" ref="E256:L256" si="463">E839</f>
        <v>15.74206896753798</v>
      </c>
      <c r="F256" s="186">
        <f t="shared" si="463"/>
        <v>15.738178321025536</v>
      </c>
      <c r="G256" s="186">
        <f t="shared" si="463"/>
        <v>15.593217480873129</v>
      </c>
      <c r="H256" s="186">
        <f t="shared" si="463"/>
        <v>15.711287080449802</v>
      </c>
      <c r="I256" s="186">
        <f t="shared" si="463"/>
        <v>15.653331073909245</v>
      </c>
      <c r="J256" s="186">
        <f t="shared" si="463"/>
        <v>15.772697804242362</v>
      </c>
      <c r="K256" s="186">
        <f t="shared" si="463"/>
        <v>15.798603796905805</v>
      </c>
      <c r="L256" s="186">
        <f t="shared" si="463"/>
        <v>15.802956841927463</v>
      </c>
      <c r="N256" s="57">
        <f t="shared" si="450"/>
        <v>15.74206896753798</v>
      </c>
      <c r="O256" s="57">
        <f t="shared" si="451"/>
        <v>15.738178321025536</v>
      </c>
      <c r="P256" s="57">
        <f t="shared" si="451"/>
        <v>15.593217480873129</v>
      </c>
      <c r="Q256" s="57">
        <f t="shared" si="451"/>
        <v>15.711287080449802</v>
      </c>
      <c r="R256" s="57">
        <f t="shared" si="451"/>
        <v>15.653331073909245</v>
      </c>
      <c r="S256" s="57">
        <f t="shared" si="451"/>
        <v>15.772697804242362</v>
      </c>
      <c r="T256" s="57">
        <f t="shared" si="451"/>
        <v>15.798603796905805</v>
      </c>
      <c r="U256" s="57">
        <f t="shared" si="451"/>
        <v>15.802956841927463</v>
      </c>
      <c r="W256" s="58">
        <f t="shared" ref="W256:AD256" si="464">W839</f>
        <v>14.4369</v>
      </c>
      <c r="X256" s="196">
        <f t="shared" si="464"/>
        <v>0</v>
      </c>
      <c r="Y256" s="196">
        <f t="shared" si="464"/>
        <v>0</v>
      </c>
      <c r="Z256" s="196">
        <f t="shared" si="464"/>
        <v>0</v>
      </c>
      <c r="AA256" s="196">
        <f t="shared" si="464"/>
        <v>0</v>
      </c>
      <c r="AB256" s="196">
        <f t="shared" si="464"/>
        <v>0</v>
      </c>
      <c r="AC256" s="196">
        <f t="shared" si="464"/>
        <v>0</v>
      </c>
      <c r="AD256" s="196">
        <f t="shared" si="464"/>
        <v>0</v>
      </c>
      <c r="AF256" s="57">
        <f t="shared" si="453"/>
        <v>15.74206896753798</v>
      </c>
      <c r="AG256" s="58">
        <f t="shared" si="454"/>
        <v>14.4369</v>
      </c>
      <c r="AH256" s="65">
        <f t="shared" si="455"/>
        <v>-1.3051689675379805</v>
      </c>
      <c r="AI256" s="66">
        <f t="shared" si="456"/>
        <v>-8.2909620725801311E-2</v>
      </c>
      <c r="AK256" s="139"/>
      <c r="AL256" s="139"/>
      <c r="AM256" s="139"/>
      <c r="AN256" s="140"/>
      <c r="AP256" s="139"/>
      <c r="AQ256" s="139"/>
      <c r="AR256" s="139"/>
      <c r="AS256" s="140"/>
      <c r="AU256" s="139"/>
      <c r="AV256" s="139"/>
      <c r="AW256" s="139"/>
      <c r="AX256" s="140"/>
      <c r="AZ256" s="139"/>
      <c r="BA256" s="139"/>
      <c r="BB256" s="139"/>
      <c r="BC256" s="140"/>
      <c r="BE256" s="139"/>
      <c r="BF256" s="139"/>
      <c r="BG256" s="139"/>
      <c r="BH256" s="140"/>
      <c r="BJ256" s="139"/>
      <c r="BK256" s="139"/>
      <c r="BL256" s="139"/>
      <c r="BM256" s="140"/>
      <c r="BO256" s="139"/>
      <c r="BP256" s="139"/>
      <c r="BQ256" s="139"/>
      <c r="BR256" s="140"/>
    </row>
    <row r="257" spans="1:70">
      <c r="B257" s="438"/>
      <c r="D257" s="6" t="s">
        <v>38</v>
      </c>
      <c r="E257" s="186">
        <f t="shared" ref="E257:L257" si="465">E840</f>
        <v>24.938638861366332</v>
      </c>
      <c r="F257" s="186">
        <f t="shared" si="465"/>
        <v>25.003910785893673</v>
      </c>
      <c r="G257" s="186">
        <f t="shared" si="465"/>
        <v>25.005235654578684</v>
      </c>
      <c r="H257" s="186">
        <f t="shared" si="465"/>
        <v>25.063140305822575</v>
      </c>
      <c r="I257" s="186">
        <f t="shared" si="465"/>
        <v>25.157963138294907</v>
      </c>
      <c r="J257" s="186">
        <f t="shared" si="465"/>
        <v>25.350095153032033</v>
      </c>
      <c r="K257" s="186">
        <f t="shared" si="465"/>
        <v>25.378296810412895</v>
      </c>
      <c r="L257" s="186">
        <f t="shared" si="465"/>
        <v>25.528038089921573</v>
      </c>
      <c r="N257" s="57">
        <f t="shared" si="450"/>
        <v>24.938638861366332</v>
      </c>
      <c r="O257" s="57">
        <f t="shared" si="451"/>
        <v>25.003910785893673</v>
      </c>
      <c r="P257" s="57">
        <f t="shared" si="451"/>
        <v>25.005235654578684</v>
      </c>
      <c r="Q257" s="57">
        <f t="shared" si="451"/>
        <v>25.063140305822575</v>
      </c>
      <c r="R257" s="57">
        <f t="shared" si="451"/>
        <v>25.157963138294907</v>
      </c>
      <c r="S257" s="57">
        <f t="shared" si="451"/>
        <v>25.350095153032033</v>
      </c>
      <c r="T257" s="57">
        <f t="shared" si="451"/>
        <v>25.378296810412895</v>
      </c>
      <c r="U257" s="57">
        <f t="shared" si="451"/>
        <v>25.528038089921573</v>
      </c>
      <c r="W257" s="58">
        <f t="shared" ref="W257:AD257" si="466">W840</f>
        <v>23.215100000000003</v>
      </c>
      <c r="X257" s="196">
        <f t="shared" si="466"/>
        <v>0</v>
      </c>
      <c r="Y257" s="196">
        <f t="shared" si="466"/>
        <v>0</v>
      </c>
      <c r="Z257" s="196">
        <f t="shared" si="466"/>
        <v>0</v>
      </c>
      <c r="AA257" s="196">
        <f t="shared" si="466"/>
        <v>0</v>
      </c>
      <c r="AB257" s="196">
        <f t="shared" si="466"/>
        <v>0</v>
      </c>
      <c r="AC257" s="196">
        <f t="shared" si="466"/>
        <v>0</v>
      </c>
      <c r="AD257" s="196">
        <f t="shared" si="466"/>
        <v>0</v>
      </c>
      <c r="AF257" s="57">
        <f t="shared" si="453"/>
        <v>24.938638861366332</v>
      </c>
      <c r="AG257" s="58">
        <f t="shared" si="454"/>
        <v>23.215100000000003</v>
      </c>
      <c r="AH257" s="65">
        <f t="shared" si="455"/>
        <v>-1.7235388613663289</v>
      </c>
      <c r="AI257" s="66">
        <f t="shared" si="456"/>
        <v>-6.9111184092582836E-2</v>
      </c>
      <c r="AK257" s="139"/>
      <c r="AL257" s="139"/>
      <c r="AM257" s="139"/>
      <c r="AN257" s="140"/>
      <c r="AP257" s="139"/>
      <c r="AQ257" s="139"/>
      <c r="AR257" s="139"/>
      <c r="AS257" s="140"/>
      <c r="AU257" s="139"/>
      <c r="AV257" s="139"/>
      <c r="AW257" s="139"/>
      <c r="AX257" s="140"/>
      <c r="AZ257" s="139"/>
      <c r="BA257" s="139"/>
      <c r="BB257" s="139"/>
      <c r="BC257" s="140"/>
      <c r="BE257" s="139"/>
      <c r="BF257" s="139"/>
      <c r="BG257" s="139"/>
      <c r="BH257" s="140"/>
      <c r="BJ257" s="139"/>
      <c r="BK257" s="139"/>
      <c r="BL257" s="139"/>
      <c r="BM257" s="140"/>
      <c r="BO257" s="139"/>
      <c r="BP257" s="139"/>
      <c r="BQ257" s="139"/>
      <c r="BR257" s="140"/>
    </row>
    <row r="258" spans="1:70">
      <c r="B258" s="438"/>
      <c r="D258" s="6" t="s">
        <v>39</v>
      </c>
      <c r="E258" s="186">
        <f t="shared" ref="E258:L258" si="467">E841</f>
        <v>23.477185768409999</v>
      </c>
      <c r="F258" s="186">
        <f t="shared" si="467"/>
        <v>23.700655172764122</v>
      </c>
      <c r="G258" s="186">
        <f t="shared" si="467"/>
        <v>23.332397401755042</v>
      </c>
      <c r="H258" s="186">
        <f t="shared" si="467"/>
        <v>23.122807131756019</v>
      </c>
      <c r="I258" s="186">
        <f t="shared" si="467"/>
        <v>23.124648446357526</v>
      </c>
      <c r="J258" s="186">
        <f t="shared" si="467"/>
        <v>23.144947478165001</v>
      </c>
      <c r="K258" s="186">
        <f t="shared" si="467"/>
        <v>23.138413142506078</v>
      </c>
      <c r="L258" s="186">
        <f t="shared" si="467"/>
        <v>22.861188148632039</v>
      </c>
      <c r="N258" s="57">
        <f t="shared" si="450"/>
        <v>25.409186966152419</v>
      </c>
      <c r="O258" s="57">
        <f t="shared" si="451"/>
        <v>24.858187820048521</v>
      </c>
      <c r="P258" s="57">
        <f t="shared" si="451"/>
        <v>23.8733880175857</v>
      </c>
      <c r="Q258" s="57">
        <f t="shared" si="451"/>
        <v>23.642832336412351</v>
      </c>
      <c r="R258" s="57">
        <f t="shared" si="451"/>
        <v>23.258219341443947</v>
      </c>
      <c r="S258" s="57">
        <f t="shared" si="451"/>
        <v>22.777610745934563</v>
      </c>
      <c r="T258" s="57">
        <f t="shared" si="451"/>
        <v>22.133735652029618</v>
      </c>
      <c r="U258" s="57">
        <f t="shared" si="451"/>
        <v>21.529501072272357</v>
      </c>
      <c r="W258" s="58">
        <f t="shared" ref="W258:AD258" si="468">W841</f>
        <v>21.172101499952159</v>
      </c>
      <c r="X258" s="196">
        <f t="shared" si="468"/>
        <v>0</v>
      </c>
      <c r="Y258" s="196">
        <f t="shared" si="468"/>
        <v>0</v>
      </c>
      <c r="Z258" s="196">
        <f t="shared" si="468"/>
        <v>0</v>
      </c>
      <c r="AA258" s="196">
        <f t="shared" si="468"/>
        <v>0</v>
      </c>
      <c r="AB258" s="196">
        <f t="shared" si="468"/>
        <v>0</v>
      </c>
      <c r="AC258" s="196">
        <f t="shared" si="468"/>
        <v>0</v>
      </c>
      <c r="AD258" s="196">
        <f t="shared" si="468"/>
        <v>0</v>
      </c>
      <c r="AF258" s="57">
        <f t="shared" si="453"/>
        <v>25.409186966152419</v>
      </c>
      <c r="AG258" s="58">
        <f t="shared" si="454"/>
        <v>21.172101499952159</v>
      </c>
      <c r="AH258" s="65">
        <f t="shared" si="455"/>
        <v>-4.2370854662002593</v>
      </c>
      <c r="AI258" s="66">
        <f t="shared" si="456"/>
        <v>-0.16675407488812929</v>
      </c>
      <c r="AJ258" s="13"/>
      <c r="AK258" s="139"/>
      <c r="AL258" s="139"/>
      <c r="AM258" s="139"/>
      <c r="AN258" s="140"/>
      <c r="AP258" s="139"/>
      <c r="AQ258" s="139"/>
      <c r="AR258" s="139"/>
      <c r="AS258" s="140"/>
      <c r="AU258" s="139"/>
      <c r="AV258" s="139"/>
      <c r="AW258" s="139"/>
      <c r="AX258" s="140"/>
      <c r="AZ258" s="139"/>
      <c r="BA258" s="139"/>
      <c r="BB258" s="139"/>
      <c r="BC258" s="140"/>
      <c r="BE258" s="139"/>
      <c r="BF258" s="139"/>
      <c r="BG258" s="139"/>
      <c r="BH258" s="140"/>
      <c r="BJ258" s="139"/>
      <c r="BK258" s="139"/>
      <c r="BL258" s="139"/>
      <c r="BM258" s="140"/>
      <c r="BO258" s="139"/>
      <c r="BP258" s="139"/>
      <c r="BQ258" s="139"/>
      <c r="BR258" s="140"/>
    </row>
    <row r="259" spans="1:70">
      <c r="B259" s="438"/>
      <c r="D259" s="6" t="s">
        <v>40</v>
      </c>
      <c r="E259" s="186">
        <f t="shared" ref="E259:L259" si="469">E842</f>
        <v>23.839553668854229</v>
      </c>
      <c r="F259" s="186">
        <f t="shared" si="469"/>
        <v>23.916569373834932</v>
      </c>
      <c r="G259" s="186">
        <f t="shared" si="469"/>
        <v>23.682693272568926</v>
      </c>
      <c r="H259" s="186">
        <f t="shared" si="469"/>
        <v>23.8270756868788</v>
      </c>
      <c r="I259" s="186">
        <f t="shared" si="469"/>
        <v>23.921012332547985</v>
      </c>
      <c r="J259" s="186">
        <f t="shared" si="469"/>
        <v>23.886532949671651</v>
      </c>
      <c r="K259" s="186">
        <f t="shared" si="469"/>
        <v>23.796375691960026</v>
      </c>
      <c r="L259" s="186">
        <f t="shared" si="469"/>
        <v>23.54741026201566</v>
      </c>
      <c r="N259" s="57">
        <f t="shared" si="450"/>
        <v>25.965768310720662</v>
      </c>
      <c r="O259" s="57">
        <f t="shared" si="451"/>
        <v>25.633118924761288</v>
      </c>
      <c r="P259" s="57">
        <f t="shared" si="451"/>
        <v>24.695580248865056</v>
      </c>
      <c r="Q259" s="57">
        <f t="shared" si="451"/>
        <v>24.414041271368994</v>
      </c>
      <c r="R259" s="57">
        <f t="shared" si="451"/>
        <v>23.918963032072849</v>
      </c>
      <c r="S259" s="57">
        <f t="shared" si="451"/>
        <v>23.505144560622028</v>
      </c>
      <c r="T259" s="57">
        <f t="shared" si="451"/>
        <v>23.34508077364816</v>
      </c>
      <c r="U259" s="57">
        <f t="shared" si="451"/>
        <v>22.808537924045229</v>
      </c>
      <c r="W259" s="58">
        <f t="shared" ref="W259:AD259" si="470">W842</f>
        <v>18.217348221263958</v>
      </c>
      <c r="X259" s="196">
        <f t="shared" si="470"/>
        <v>0</v>
      </c>
      <c r="Y259" s="196">
        <f t="shared" si="470"/>
        <v>0</v>
      </c>
      <c r="Z259" s="196">
        <f t="shared" si="470"/>
        <v>0</v>
      </c>
      <c r="AA259" s="196">
        <f t="shared" si="470"/>
        <v>0</v>
      </c>
      <c r="AB259" s="196">
        <f t="shared" si="470"/>
        <v>0</v>
      </c>
      <c r="AC259" s="196">
        <f t="shared" si="470"/>
        <v>0</v>
      </c>
      <c r="AD259" s="196">
        <f t="shared" si="470"/>
        <v>0</v>
      </c>
      <c r="AF259" s="57">
        <f t="shared" si="453"/>
        <v>25.965768310720662</v>
      </c>
      <c r="AG259" s="58">
        <f t="shared" si="454"/>
        <v>18.217348221263958</v>
      </c>
      <c r="AH259" s="65">
        <f t="shared" si="455"/>
        <v>-7.7484200894567046</v>
      </c>
      <c r="AI259" s="66">
        <f t="shared" si="456"/>
        <v>-0.29840904365836007</v>
      </c>
      <c r="AK259" s="139"/>
      <c r="AL259" s="139"/>
      <c r="AM259" s="139"/>
      <c r="AN259" s="140"/>
      <c r="AP259" s="139"/>
      <c r="AQ259" s="139"/>
      <c r="AR259" s="139"/>
      <c r="AS259" s="140"/>
      <c r="AU259" s="139"/>
      <c r="AV259" s="139"/>
      <c r="AW259" s="139"/>
      <c r="AX259" s="140"/>
      <c r="AZ259" s="139"/>
      <c r="BA259" s="139"/>
      <c r="BB259" s="139"/>
      <c r="BC259" s="140"/>
      <c r="BE259" s="139"/>
      <c r="BF259" s="139"/>
      <c r="BG259" s="139"/>
      <c r="BH259" s="140"/>
      <c r="BJ259" s="139"/>
      <c r="BK259" s="139"/>
      <c r="BL259" s="139"/>
      <c r="BM259" s="140"/>
      <c r="BO259" s="139"/>
      <c r="BP259" s="139"/>
      <c r="BQ259" s="139"/>
      <c r="BR259" s="140"/>
    </row>
    <row r="260" spans="1:70">
      <c r="B260" s="438"/>
      <c r="D260" s="6" t="s">
        <v>41</v>
      </c>
      <c r="E260" s="186">
        <f t="shared" ref="E260:L260" si="471">E843</f>
        <v>30.471587954617469</v>
      </c>
      <c r="F260" s="186">
        <f t="shared" si="471"/>
        <v>30.756763251899606</v>
      </c>
      <c r="G260" s="186">
        <f t="shared" si="471"/>
        <v>30.438600710089542</v>
      </c>
      <c r="H260" s="186">
        <f t="shared" si="471"/>
        <v>30.78514133914776</v>
      </c>
      <c r="I260" s="186">
        <f t="shared" si="471"/>
        <v>30.77536949180023</v>
      </c>
      <c r="J260" s="186">
        <f t="shared" si="471"/>
        <v>30.712725846319426</v>
      </c>
      <c r="K260" s="186">
        <f t="shared" si="471"/>
        <v>30.746492407345546</v>
      </c>
      <c r="L260" s="186">
        <f t="shared" si="471"/>
        <v>30.324051562872</v>
      </c>
      <c r="N260" s="57">
        <f t="shared" si="450"/>
        <v>32.188302044128555</v>
      </c>
      <c r="O260" s="57">
        <f t="shared" si="451"/>
        <v>31.562470835543394</v>
      </c>
      <c r="P260" s="57">
        <f t="shared" si="451"/>
        <v>30.656435034720989</v>
      </c>
      <c r="Q260" s="57">
        <f t="shared" si="451"/>
        <v>30.605675701177752</v>
      </c>
      <c r="R260" s="57">
        <f t="shared" si="451"/>
        <v>30.050857692535971</v>
      </c>
      <c r="S260" s="57">
        <f t="shared" si="451"/>
        <v>29.352825697443269</v>
      </c>
      <c r="T260" s="57">
        <f t="shared" si="451"/>
        <v>29.078014409459623</v>
      </c>
      <c r="U260" s="57">
        <f t="shared" si="451"/>
        <v>28.47045065710844</v>
      </c>
      <c r="W260" s="58">
        <f t="shared" ref="W260:AD260" si="472">W843</f>
        <v>26.585477045781907</v>
      </c>
      <c r="X260" s="196">
        <f t="shared" si="472"/>
        <v>0</v>
      </c>
      <c r="Y260" s="196">
        <f t="shared" si="472"/>
        <v>0</v>
      </c>
      <c r="Z260" s="196">
        <f t="shared" si="472"/>
        <v>0</v>
      </c>
      <c r="AA260" s="196">
        <f t="shared" si="472"/>
        <v>0</v>
      </c>
      <c r="AB260" s="196">
        <f t="shared" si="472"/>
        <v>0</v>
      </c>
      <c r="AC260" s="196">
        <f t="shared" si="472"/>
        <v>0</v>
      </c>
      <c r="AD260" s="196">
        <f t="shared" si="472"/>
        <v>0</v>
      </c>
      <c r="AF260" s="57">
        <f t="shared" si="453"/>
        <v>32.188302044128555</v>
      </c>
      <c r="AG260" s="58">
        <f t="shared" si="454"/>
        <v>26.585477045781907</v>
      </c>
      <c r="AH260" s="65">
        <f t="shared" si="455"/>
        <v>-5.602824998346648</v>
      </c>
      <c r="AI260" s="66">
        <f t="shared" si="456"/>
        <v>-0.17406401215775391</v>
      </c>
      <c r="AK260" s="139"/>
      <c r="AL260" s="139"/>
      <c r="AM260" s="139"/>
      <c r="AN260" s="140"/>
      <c r="AP260" s="139"/>
      <c r="AQ260" s="139"/>
      <c r="AR260" s="139"/>
      <c r="AS260" s="140"/>
      <c r="AU260" s="139"/>
      <c r="AV260" s="139"/>
      <c r="AW260" s="139"/>
      <c r="AX260" s="140"/>
      <c r="AZ260" s="139"/>
      <c r="BA260" s="139"/>
      <c r="BB260" s="139"/>
      <c r="BC260" s="140"/>
      <c r="BE260" s="139"/>
      <c r="BF260" s="139"/>
      <c r="BG260" s="139"/>
      <c r="BH260" s="140"/>
      <c r="BJ260" s="139"/>
      <c r="BK260" s="139"/>
      <c r="BL260" s="139"/>
      <c r="BM260" s="140"/>
      <c r="BO260" s="139"/>
      <c r="BP260" s="139"/>
      <c r="BQ260" s="139"/>
      <c r="BR260" s="140"/>
    </row>
    <row r="261" spans="1:70">
      <c r="B261" s="438"/>
      <c r="D261" s="6" t="s">
        <v>42</v>
      </c>
      <c r="E261" s="186">
        <f t="shared" ref="E261:L261" si="473">E844</f>
        <v>19.730968412602067</v>
      </c>
      <c r="F261" s="186">
        <f t="shared" si="473"/>
        <v>21.005708709805226</v>
      </c>
      <c r="G261" s="186">
        <f t="shared" si="473"/>
        <v>21.062493137124005</v>
      </c>
      <c r="H261" s="186">
        <f t="shared" si="473"/>
        <v>21.02714118906254</v>
      </c>
      <c r="I261" s="186">
        <f t="shared" si="473"/>
        <v>21.206006614500794</v>
      </c>
      <c r="J261" s="186">
        <f t="shared" si="473"/>
        <v>21.013745939183639</v>
      </c>
      <c r="K261" s="186">
        <f t="shared" si="473"/>
        <v>20.878397049347072</v>
      </c>
      <c r="L261" s="186">
        <f t="shared" si="473"/>
        <v>21.016862537282162</v>
      </c>
      <c r="N261" s="57">
        <f t="shared" si="450"/>
        <v>22.131666885276989</v>
      </c>
      <c r="O261" s="57">
        <f t="shared" si="451"/>
        <v>22.267507276474504</v>
      </c>
      <c r="P261" s="57">
        <f t="shared" si="451"/>
        <v>22.07135945616194</v>
      </c>
      <c r="Q261" s="57">
        <f t="shared" si="451"/>
        <v>21.821272743028146</v>
      </c>
      <c r="R261" s="57">
        <f t="shared" si="451"/>
        <v>21.801404610329953</v>
      </c>
      <c r="S261" s="57">
        <f t="shared" si="451"/>
        <v>21.689928518884621</v>
      </c>
      <c r="T261" s="57">
        <f t="shared" si="451"/>
        <v>21.612944663645528</v>
      </c>
      <c r="U261" s="57">
        <f t="shared" si="451"/>
        <v>21.429594467952771</v>
      </c>
      <c r="W261" s="58">
        <f t="shared" ref="W261:AD261" si="474">W844</f>
        <v>22.745468032575065</v>
      </c>
      <c r="X261" s="196">
        <f t="shared" si="474"/>
        <v>0</v>
      </c>
      <c r="Y261" s="196">
        <f t="shared" si="474"/>
        <v>0</v>
      </c>
      <c r="Z261" s="196">
        <f t="shared" si="474"/>
        <v>0</v>
      </c>
      <c r="AA261" s="196">
        <f t="shared" si="474"/>
        <v>0</v>
      </c>
      <c r="AB261" s="196">
        <f t="shared" si="474"/>
        <v>0</v>
      </c>
      <c r="AC261" s="196">
        <f t="shared" si="474"/>
        <v>0</v>
      </c>
      <c r="AD261" s="196">
        <f t="shared" si="474"/>
        <v>0</v>
      </c>
      <c r="AF261" s="57">
        <f t="shared" si="453"/>
        <v>22.131666885276989</v>
      </c>
      <c r="AG261" s="58">
        <f t="shared" si="454"/>
        <v>22.745468032575065</v>
      </c>
      <c r="AH261" s="65">
        <f t="shared" si="455"/>
        <v>0.61380114729807644</v>
      </c>
      <c r="AI261" s="66">
        <f t="shared" si="456"/>
        <v>2.7734067681382167E-2</v>
      </c>
      <c r="AJ261" s="13"/>
      <c r="AK261" s="139"/>
      <c r="AL261" s="139"/>
      <c r="AM261" s="139"/>
      <c r="AN261" s="140"/>
      <c r="AP261" s="139"/>
      <c r="AQ261" s="139"/>
      <c r="AR261" s="139"/>
      <c r="AS261" s="140"/>
      <c r="AU261" s="139"/>
      <c r="AV261" s="139"/>
      <c r="AW261" s="139"/>
      <c r="AX261" s="140"/>
      <c r="AZ261" s="139"/>
      <c r="BA261" s="139"/>
      <c r="BB261" s="139"/>
      <c r="BC261" s="140"/>
      <c r="BE261" s="139"/>
      <c r="BF261" s="139"/>
      <c r="BG261" s="139"/>
      <c r="BH261" s="140"/>
      <c r="BJ261" s="139"/>
      <c r="BK261" s="139"/>
      <c r="BL261" s="139"/>
      <c r="BM261" s="140"/>
      <c r="BO261" s="139"/>
      <c r="BP261" s="139"/>
      <c r="BQ261" s="139"/>
      <c r="BR261" s="140"/>
    </row>
    <row r="262" spans="1:70">
      <c r="B262" s="438"/>
      <c r="D262" s="6" t="s">
        <v>43</v>
      </c>
      <c r="E262" s="186">
        <f t="shared" ref="E262:L262" si="475">E845</f>
        <v>18.539603783881162</v>
      </c>
      <c r="F262" s="186">
        <f t="shared" si="475"/>
        <v>17.944005741756591</v>
      </c>
      <c r="G262" s="186">
        <f t="shared" si="475"/>
        <v>17.713780428287031</v>
      </c>
      <c r="H262" s="186">
        <f t="shared" si="475"/>
        <v>17.129165956147872</v>
      </c>
      <c r="I262" s="186">
        <f t="shared" si="475"/>
        <v>16.96405230894386</v>
      </c>
      <c r="J262" s="186">
        <f t="shared" si="475"/>
        <v>16.646157007305785</v>
      </c>
      <c r="K262" s="186">
        <f t="shared" si="475"/>
        <v>17.273184080859121</v>
      </c>
      <c r="L262" s="186">
        <f t="shared" si="475"/>
        <v>17.494155958358199</v>
      </c>
      <c r="N262" s="57">
        <f t="shared" si="450"/>
        <v>18.429247529992498</v>
      </c>
      <c r="O262" s="57">
        <f t="shared" si="451"/>
        <v>18.139120522262573</v>
      </c>
      <c r="P262" s="57">
        <f t="shared" si="451"/>
        <v>17.563753417936343</v>
      </c>
      <c r="Q262" s="57">
        <f t="shared" si="451"/>
        <v>16.916283430011884</v>
      </c>
      <c r="R262" s="57">
        <f t="shared" si="451"/>
        <v>16.79797786748296</v>
      </c>
      <c r="S262" s="57">
        <f t="shared" si="451"/>
        <v>16.410542858969372</v>
      </c>
      <c r="T262" s="57">
        <f t="shared" si="451"/>
        <v>16.642529882105666</v>
      </c>
      <c r="U262" s="57">
        <f t="shared" si="451"/>
        <v>16.608806144208444</v>
      </c>
      <c r="W262" s="58">
        <f t="shared" ref="W262:AD262" si="476">W845</f>
        <v>26.247567824200523</v>
      </c>
      <c r="X262" s="196">
        <f t="shared" si="476"/>
        <v>0</v>
      </c>
      <c r="Y262" s="196">
        <f t="shared" si="476"/>
        <v>0</v>
      </c>
      <c r="Z262" s="196">
        <f t="shared" si="476"/>
        <v>0</v>
      </c>
      <c r="AA262" s="196">
        <f t="shared" si="476"/>
        <v>0</v>
      </c>
      <c r="AB262" s="196">
        <f t="shared" si="476"/>
        <v>0</v>
      </c>
      <c r="AC262" s="196">
        <f t="shared" si="476"/>
        <v>0</v>
      </c>
      <c r="AD262" s="196">
        <f t="shared" si="476"/>
        <v>0</v>
      </c>
      <c r="AF262" s="57">
        <f t="shared" si="453"/>
        <v>18.429247529992498</v>
      </c>
      <c r="AG262" s="58">
        <f t="shared" si="454"/>
        <v>26.247567824200523</v>
      </c>
      <c r="AH262" s="65">
        <f t="shared" si="455"/>
        <v>7.818320294208025</v>
      </c>
      <c r="AI262" s="66">
        <f t="shared" si="456"/>
        <v>0.42423437427296889</v>
      </c>
      <c r="AK262" s="139"/>
      <c r="AL262" s="139"/>
      <c r="AM262" s="139"/>
      <c r="AN262" s="140"/>
      <c r="AP262" s="139"/>
      <c r="AQ262" s="139"/>
      <c r="AR262" s="139"/>
      <c r="AS262" s="140"/>
      <c r="AU262" s="139"/>
      <c r="AV262" s="139"/>
      <c r="AW262" s="139"/>
      <c r="AX262" s="140"/>
      <c r="AZ262" s="139"/>
      <c r="BA262" s="139"/>
      <c r="BB262" s="139"/>
      <c r="BC262" s="140"/>
      <c r="BE262" s="139"/>
      <c r="BF262" s="139"/>
      <c r="BG262" s="139"/>
      <c r="BH262" s="140"/>
      <c r="BJ262" s="139"/>
      <c r="BK262" s="139"/>
      <c r="BL262" s="139"/>
      <c r="BM262" s="140"/>
      <c r="BO262" s="139"/>
      <c r="BP262" s="139"/>
      <c r="BQ262" s="139"/>
      <c r="BR262" s="140"/>
    </row>
    <row r="263" spans="1:70">
      <c r="B263" s="438"/>
      <c r="D263" s="6" t="s">
        <v>44</v>
      </c>
      <c r="E263" s="186">
        <f t="shared" ref="E263:L263" si="477">E846</f>
        <v>18.775613131217671</v>
      </c>
      <c r="F263" s="186">
        <f t="shared" si="477"/>
        <v>19.168363365641312</v>
      </c>
      <c r="G263" s="186">
        <f t="shared" si="477"/>
        <v>19.519540475798653</v>
      </c>
      <c r="H263" s="186">
        <f t="shared" si="477"/>
        <v>19.713959893499542</v>
      </c>
      <c r="I263" s="186">
        <f t="shared" si="477"/>
        <v>19.732250595064436</v>
      </c>
      <c r="J263" s="186">
        <f t="shared" si="477"/>
        <v>19.756260207601894</v>
      </c>
      <c r="K263" s="186">
        <f t="shared" si="477"/>
        <v>19.788905696495274</v>
      </c>
      <c r="L263" s="186">
        <f t="shared" si="477"/>
        <v>19.828105337942535</v>
      </c>
      <c r="N263" s="57">
        <f t="shared" si="450"/>
        <v>20.581283997389402</v>
      </c>
      <c r="O263" s="57">
        <f t="shared" si="451"/>
        <v>20.822127915999495</v>
      </c>
      <c r="P263" s="57">
        <f t="shared" si="451"/>
        <v>20.784016818212503</v>
      </c>
      <c r="Q263" s="57">
        <f t="shared" si="451"/>
        <v>20.934713273751822</v>
      </c>
      <c r="R263" s="57">
        <f t="shared" si="451"/>
        <v>20.509803244393211</v>
      </c>
      <c r="S263" s="57">
        <f t="shared" si="451"/>
        <v>20.341321646412929</v>
      </c>
      <c r="T263" s="57">
        <f t="shared" si="451"/>
        <v>20.371289085343502</v>
      </c>
      <c r="U263" s="57">
        <f t="shared" si="451"/>
        <v>20.119284495809794</v>
      </c>
      <c r="W263" s="58">
        <f t="shared" ref="W263:AD263" si="478">W846</f>
        <v>18.948500000000003</v>
      </c>
      <c r="X263" s="196">
        <f t="shared" si="478"/>
        <v>0</v>
      </c>
      <c r="Y263" s="196">
        <f t="shared" si="478"/>
        <v>0</v>
      </c>
      <c r="Z263" s="196">
        <f t="shared" si="478"/>
        <v>0</v>
      </c>
      <c r="AA263" s="196">
        <f t="shared" si="478"/>
        <v>0</v>
      </c>
      <c r="AB263" s="196">
        <f t="shared" si="478"/>
        <v>0</v>
      </c>
      <c r="AC263" s="196">
        <f t="shared" si="478"/>
        <v>0</v>
      </c>
      <c r="AD263" s="196">
        <f t="shared" si="478"/>
        <v>0</v>
      </c>
      <c r="AF263" s="57">
        <f t="shared" si="453"/>
        <v>20.581283997389402</v>
      </c>
      <c r="AG263" s="58">
        <f t="shared" si="454"/>
        <v>18.948500000000003</v>
      </c>
      <c r="AH263" s="65">
        <f t="shared" si="455"/>
        <v>-1.6327839973893994</v>
      </c>
      <c r="AI263" s="66">
        <f t="shared" si="456"/>
        <v>-7.9333437000165152E-2</v>
      </c>
      <c r="AK263" s="139"/>
      <c r="AL263" s="139"/>
      <c r="AM263" s="139"/>
      <c r="AN263" s="140"/>
      <c r="AP263" s="139"/>
      <c r="AQ263" s="139"/>
      <c r="AR263" s="139"/>
      <c r="AS263" s="140"/>
      <c r="AU263" s="139"/>
      <c r="AV263" s="139"/>
      <c r="AW263" s="139"/>
      <c r="AX263" s="140"/>
      <c r="AZ263" s="139"/>
      <c r="BA263" s="139"/>
      <c r="BB263" s="139"/>
      <c r="BC263" s="140"/>
      <c r="BE263" s="139"/>
      <c r="BF263" s="139"/>
      <c r="BG263" s="139"/>
      <c r="BH263" s="140"/>
      <c r="BJ263" s="139"/>
      <c r="BK263" s="139"/>
      <c r="BL263" s="139"/>
      <c r="BM263" s="140"/>
      <c r="BO263" s="139"/>
      <c r="BP263" s="139"/>
      <c r="BQ263" s="139"/>
      <c r="BR263" s="140"/>
    </row>
    <row r="264" spans="1:70">
      <c r="B264" s="438"/>
      <c r="D264" s="6" t="s">
        <v>45</v>
      </c>
      <c r="E264" s="186">
        <f t="shared" ref="E264:L264" si="479">E847</f>
        <v>28.487810280248642</v>
      </c>
      <c r="F264" s="186">
        <f t="shared" si="479"/>
        <v>29.143698760872127</v>
      </c>
      <c r="G264" s="186">
        <f t="shared" si="479"/>
        <v>29.760801349699484</v>
      </c>
      <c r="H264" s="186">
        <f t="shared" si="479"/>
        <v>30.244014396233105</v>
      </c>
      <c r="I264" s="186">
        <f t="shared" si="479"/>
        <v>30.302973536855802</v>
      </c>
      <c r="J264" s="186">
        <f t="shared" si="479"/>
        <v>30.36222676844131</v>
      </c>
      <c r="K264" s="186">
        <f t="shared" si="479"/>
        <v>30.434600245101233</v>
      </c>
      <c r="L264" s="186">
        <f t="shared" si="479"/>
        <v>30.509715714907202</v>
      </c>
      <c r="N264" s="57">
        <f t="shared" si="450"/>
        <v>32.855263533657855</v>
      </c>
      <c r="O264" s="57">
        <f t="shared" si="451"/>
        <v>32.784912139875225</v>
      </c>
      <c r="P264" s="57">
        <f t="shared" si="451"/>
        <v>33.073886397174547</v>
      </c>
      <c r="Q264" s="57">
        <f t="shared" si="451"/>
        <v>33.198313219467273</v>
      </c>
      <c r="R264" s="57">
        <f t="shared" si="451"/>
        <v>33.033601916712115</v>
      </c>
      <c r="S264" s="57">
        <f t="shared" si="451"/>
        <v>32.600499442878203</v>
      </c>
      <c r="T264" s="57">
        <f t="shared" si="451"/>
        <v>32.586130884497095</v>
      </c>
      <c r="U264" s="57">
        <f t="shared" si="451"/>
        <v>32.141068546687784</v>
      </c>
      <c r="W264" s="58">
        <f t="shared" ref="W264:AD264" si="480">W847</f>
        <v>32.572331239999997</v>
      </c>
      <c r="X264" s="196">
        <f t="shared" si="480"/>
        <v>0</v>
      </c>
      <c r="Y264" s="196">
        <f t="shared" si="480"/>
        <v>0</v>
      </c>
      <c r="Z264" s="196">
        <f t="shared" si="480"/>
        <v>0</v>
      </c>
      <c r="AA264" s="196">
        <f t="shared" si="480"/>
        <v>0</v>
      </c>
      <c r="AB264" s="196">
        <f t="shared" si="480"/>
        <v>0</v>
      </c>
      <c r="AC264" s="196">
        <f t="shared" si="480"/>
        <v>0</v>
      </c>
      <c r="AD264" s="196">
        <f t="shared" si="480"/>
        <v>0</v>
      </c>
      <c r="AF264" s="57">
        <f t="shared" si="453"/>
        <v>32.855263533657855</v>
      </c>
      <c r="AG264" s="58">
        <f t="shared" si="454"/>
        <v>32.572331239999997</v>
      </c>
      <c r="AH264" s="65">
        <f t="shared" si="455"/>
        <v>-0.28293229365785777</v>
      </c>
      <c r="AI264" s="66">
        <f t="shared" si="456"/>
        <v>-8.6114753993074503E-3</v>
      </c>
      <c r="AK264" s="139"/>
      <c r="AL264" s="139"/>
      <c r="AM264" s="139"/>
      <c r="AN264" s="140"/>
      <c r="AP264" s="139"/>
      <c r="AQ264" s="139"/>
      <c r="AR264" s="139"/>
      <c r="AS264" s="140"/>
      <c r="AU264" s="139"/>
      <c r="AV264" s="139"/>
      <c r="AW264" s="139"/>
      <c r="AX264" s="140"/>
      <c r="AZ264" s="139"/>
      <c r="BA264" s="139"/>
      <c r="BB264" s="139"/>
      <c r="BC264" s="140"/>
      <c r="BE264" s="139"/>
      <c r="BF264" s="139"/>
      <c r="BG264" s="139"/>
      <c r="BH264" s="140"/>
      <c r="BJ264" s="139"/>
      <c r="BK264" s="139"/>
      <c r="BL264" s="139"/>
      <c r="BM264" s="140"/>
      <c r="BO264" s="139"/>
      <c r="BP264" s="139"/>
      <c r="BQ264" s="139"/>
      <c r="BR264" s="140"/>
    </row>
    <row r="265" spans="1:70">
      <c r="A265" s="1"/>
      <c r="B265" s="438"/>
      <c r="D265" s="4" t="s">
        <v>77</v>
      </c>
      <c r="E265" s="187">
        <f>SUM(E251:E264)</f>
        <v>337.09944169646815</v>
      </c>
      <c r="F265" s="187">
        <f t="shared" ref="F265" si="481">SUM(F251:F264)</f>
        <v>337.78255362954121</v>
      </c>
      <c r="G265" s="187">
        <f t="shared" ref="G265" si="482">SUM(G251:G264)</f>
        <v>337.13303949913512</v>
      </c>
      <c r="H265" s="187">
        <f t="shared" ref="H265" si="483">SUM(H251:H264)</f>
        <v>337.92600416828822</v>
      </c>
      <c r="I265" s="187">
        <f t="shared" ref="I265" si="484">SUM(I251:I264)</f>
        <v>338.05875858546659</v>
      </c>
      <c r="J265" s="187">
        <f t="shared" ref="J265" si="485">SUM(J251:J264)</f>
        <v>339.10411779146131</v>
      </c>
      <c r="K265" s="187">
        <f t="shared" ref="K265" si="486">SUM(K251:K264)</f>
        <v>340.143874311383</v>
      </c>
      <c r="L265" s="187">
        <f t="shared" ref="L265" si="487">SUM(L251:L264)</f>
        <v>339.01846111613753</v>
      </c>
      <c r="M265" s="1"/>
      <c r="N265" s="178">
        <f>SUM(N251:N264)</f>
        <v>355.27804190080633</v>
      </c>
      <c r="O265" s="178">
        <f t="shared" ref="O265" si="488">SUM(O251:O264)</f>
        <v>352.07836554865463</v>
      </c>
      <c r="P265" s="178">
        <f t="shared" ref="P265" si="489">SUM(P251:P264)</f>
        <v>347.79458604216239</v>
      </c>
      <c r="Q265" s="178">
        <f t="shared" ref="Q265" si="490">SUM(Q251:Q264)</f>
        <v>346.97085190302465</v>
      </c>
      <c r="R265" s="178">
        <f t="shared" ref="R265" si="491">SUM(R251:R264)</f>
        <v>344.12222111997824</v>
      </c>
      <c r="S265" s="178">
        <f t="shared" ref="S265" si="492">SUM(S251:S264)</f>
        <v>341.68469296109288</v>
      </c>
      <c r="T265" s="178">
        <f t="shared" ref="T265" si="493">SUM(T251:T264)</f>
        <v>340.57986298566919</v>
      </c>
      <c r="U265" s="178">
        <f t="shared" ref="U265" si="494">SUM(U251:U264)</f>
        <v>336.66959464070709</v>
      </c>
      <c r="V265" s="1"/>
      <c r="W265" s="183">
        <f>SUM(W251:W264)</f>
        <v>327.14910210799138</v>
      </c>
      <c r="X265" s="197">
        <f t="shared" ref="X265" si="495">SUM(X251:X264)</f>
        <v>0</v>
      </c>
      <c r="Y265" s="197">
        <f t="shared" ref="Y265" si="496">SUM(Y251:Y264)</f>
        <v>0</v>
      </c>
      <c r="Z265" s="197">
        <f t="shared" ref="Z265" si="497">SUM(Z251:Z264)</f>
        <v>0</v>
      </c>
      <c r="AA265" s="197">
        <f t="shared" ref="AA265" si="498">SUM(AA251:AA264)</f>
        <v>0</v>
      </c>
      <c r="AB265" s="197">
        <f t="shared" ref="AB265" si="499">SUM(AB251:AB264)</f>
        <v>0</v>
      </c>
      <c r="AC265" s="197">
        <f t="shared" ref="AC265" si="500">SUM(AC251:AC264)</f>
        <v>0</v>
      </c>
      <c r="AD265" s="197">
        <f t="shared" ref="AD265" si="501">SUM(AD251:AD264)</f>
        <v>0</v>
      </c>
      <c r="AE265" s="1"/>
      <c r="AF265" s="178">
        <f t="shared" si="453"/>
        <v>355.27804190080633</v>
      </c>
      <c r="AG265" s="183">
        <f t="shared" si="454"/>
        <v>327.14910210799138</v>
      </c>
      <c r="AH265" s="67">
        <f t="shared" si="455"/>
        <v>-28.128939792814947</v>
      </c>
      <c r="AI265" s="68">
        <f t="shared" si="456"/>
        <v>-7.9174439383643505E-2</v>
      </c>
      <c r="AJ265" s="13"/>
      <c r="AK265" s="139"/>
      <c r="AL265" s="139"/>
      <c r="AM265" s="139"/>
      <c r="AN265" s="140"/>
      <c r="AP265" s="139"/>
      <c r="AQ265" s="139"/>
      <c r="AR265" s="139"/>
      <c r="AS265" s="140"/>
      <c r="AU265" s="139"/>
      <c r="AV265" s="139"/>
      <c r="AW265" s="139"/>
      <c r="AX265" s="140"/>
      <c r="AZ265" s="139"/>
      <c r="BA265" s="139"/>
      <c r="BB265" s="139"/>
      <c r="BC265" s="140"/>
      <c r="BE265" s="139"/>
      <c r="BF265" s="139"/>
      <c r="BG265" s="139"/>
      <c r="BH265" s="140"/>
      <c r="BJ265" s="139"/>
      <c r="BK265" s="139"/>
      <c r="BL265" s="139"/>
      <c r="BM265" s="140"/>
      <c r="BO265" s="139"/>
      <c r="BP265" s="139"/>
      <c r="BQ265" s="139"/>
      <c r="BR265" s="140"/>
    </row>
    <row r="266" spans="1:70">
      <c r="A266" s="1"/>
      <c r="B266" s="438"/>
      <c r="D266" s="4" t="s">
        <v>181</v>
      </c>
      <c r="E266" s="187">
        <f>E265-SUM(E254:E257)</f>
        <v>237.09817185181925</v>
      </c>
      <c r="F266" s="187">
        <f t="shared" ref="F266" si="502">F265-SUM(F254:F257)</f>
        <v>237.67182780545414</v>
      </c>
      <c r="G266" s="187">
        <f t="shared" ref="G266" si="503">G265-SUM(G254:G257)</f>
        <v>237.41044361871391</v>
      </c>
      <c r="H266" s="187">
        <f t="shared" ref="H266" si="504">H265-SUM(H254:H257)</f>
        <v>237.92815490365211</v>
      </c>
      <c r="I266" s="187">
        <f t="shared" ref="I266" si="505">I265-SUM(I254:I257)</f>
        <v>237.60952594570784</v>
      </c>
      <c r="J266" s="187">
        <f t="shared" ref="J266" si="506">J265-SUM(J254:J257)</f>
        <v>238.04340364038003</v>
      </c>
      <c r="K266" s="187">
        <f t="shared" ref="K266" si="507">K265-SUM(K254:K257)</f>
        <v>238.46570739849489</v>
      </c>
      <c r="L266" s="187">
        <f t="shared" ref="L266" si="508">L265-SUM(L254:L257)</f>
        <v>237.14134226758884</v>
      </c>
      <c r="M266" s="1"/>
      <c r="N266" s="178">
        <f>N265-SUM(N254:N257)</f>
        <v>255.27677205615743</v>
      </c>
      <c r="O266" s="178">
        <f t="shared" ref="O266" si="509">O265-SUM(O254:O257)</f>
        <v>251.96763972456756</v>
      </c>
      <c r="P266" s="178">
        <f t="shared" ref="P266" si="510">P265-SUM(P254:P257)</f>
        <v>248.07199016174118</v>
      </c>
      <c r="Q266" s="178">
        <f t="shared" ref="Q266" si="511">Q265-SUM(Q254:Q257)</f>
        <v>246.97300263838855</v>
      </c>
      <c r="R266" s="178">
        <f t="shared" ref="R266" si="512">R265-SUM(R254:R257)</f>
        <v>243.67298848021949</v>
      </c>
      <c r="S266" s="178">
        <f t="shared" ref="S266" si="513">S265-SUM(S254:S257)</f>
        <v>240.62397881001161</v>
      </c>
      <c r="T266" s="178">
        <f t="shared" ref="T266" si="514">T265-SUM(T254:T257)</f>
        <v>238.90169607278108</v>
      </c>
      <c r="U266" s="178">
        <f t="shared" ref="U266" si="515">U265-SUM(U254:U257)</f>
        <v>234.7924757921584</v>
      </c>
      <c r="V266" s="1"/>
      <c r="W266" s="183">
        <f>W265-SUM(W254:W257)</f>
        <v>236.35910210799136</v>
      </c>
      <c r="X266" s="197">
        <f t="shared" ref="X266" si="516">X265-SUM(X254:X257)</f>
        <v>0</v>
      </c>
      <c r="Y266" s="197">
        <f t="shared" ref="Y266" si="517">Y265-SUM(Y254:Y257)</f>
        <v>0</v>
      </c>
      <c r="Z266" s="197">
        <f t="shared" ref="Z266" si="518">Z265-SUM(Z254:Z257)</f>
        <v>0</v>
      </c>
      <c r="AA266" s="197">
        <f t="shared" ref="AA266" si="519">AA265-SUM(AA254:AA257)</f>
        <v>0</v>
      </c>
      <c r="AB266" s="197">
        <f t="shared" ref="AB266" si="520">AB265-SUM(AB254:AB257)</f>
        <v>0</v>
      </c>
      <c r="AC266" s="197">
        <f t="shared" ref="AC266" si="521">AC265-SUM(AC254:AC257)</f>
        <v>0</v>
      </c>
      <c r="AD266" s="197">
        <f t="shared" ref="AD266" si="522">AD265-SUM(AD254:AD257)</f>
        <v>0</v>
      </c>
      <c r="AE266" s="1"/>
      <c r="AF266" s="178">
        <f t="shared" si="453"/>
        <v>255.27677205615743</v>
      </c>
      <c r="AG266" s="183">
        <f t="shared" si="454"/>
        <v>236.35910210799136</v>
      </c>
      <c r="AH266" s="67">
        <f t="shared" si="455"/>
        <v>-18.917669948166065</v>
      </c>
      <c r="AI266" s="68">
        <f t="shared" si="456"/>
        <v>-7.4106507207026398E-2</v>
      </c>
      <c r="AK266" s="139"/>
      <c r="AL266" s="139"/>
      <c r="AM266" s="139"/>
      <c r="AN266" s="140"/>
      <c r="AP266" s="139"/>
      <c r="AQ266" s="139"/>
      <c r="AR266" s="139"/>
      <c r="AS266" s="140"/>
      <c r="AU266" s="139"/>
      <c r="AV266" s="139"/>
      <c r="AW266" s="139"/>
      <c r="AX266" s="140"/>
      <c r="AZ266" s="139"/>
      <c r="BA266" s="139"/>
      <c r="BB266" s="139"/>
      <c r="BC266" s="140"/>
      <c r="BE266" s="139"/>
      <c r="BF266" s="139"/>
      <c r="BG266" s="139"/>
      <c r="BH266" s="140"/>
      <c r="BJ266" s="139"/>
      <c r="BK266" s="139"/>
      <c r="BL266" s="139"/>
      <c r="BM266" s="140"/>
      <c r="BO266" s="139"/>
      <c r="BP266" s="139"/>
      <c r="BQ266" s="139"/>
      <c r="BR266" s="140"/>
    </row>
    <row r="267" spans="1:70">
      <c r="B267" s="438"/>
    </row>
    <row r="268" spans="1:70">
      <c r="A268" s="1"/>
      <c r="B268" s="438"/>
      <c r="D268" s="1" t="s">
        <v>267</v>
      </c>
      <c r="E268" s="1"/>
      <c r="N268" s="1"/>
      <c r="W268" s="1"/>
    </row>
    <row r="269" spans="1:70">
      <c r="A269" s="1"/>
      <c r="B269" s="438"/>
      <c r="E269" s="388" t="s">
        <v>430</v>
      </c>
      <c r="F269" s="389"/>
      <c r="G269" s="389"/>
      <c r="H269" s="389"/>
      <c r="I269" s="389"/>
      <c r="J269" s="389"/>
      <c r="K269" s="389"/>
      <c r="L269" s="390"/>
      <c r="N269" s="388" t="s">
        <v>297</v>
      </c>
      <c r="O269" s="389"/>
      <c r="P269" s="389"/>
      <c r="Q269" s="389"/>
      <c r="R269" s="389"/>
      <c r="S269" s="389"/>
      <c r="T269" s="389"/>
      <c r="U269" s="390"/>
      <c r="W269" s="388" t="s">
        <v>298</v>
      </c>
      <c r="X269" s="389"/>
      <c r="Y269" s="389"/>
      <c r="Z269" s="389"/>
      <c r="AA269" s="389"/>
      <c r="AB269" s="389"/>
      <c r="AC269" s="389"/>
      <c r="AD269" s="390"/>
      <c r="AF269" s="221" t="s">
        <v>69</v>
      </c>
      <c r="AG269" s="221" t="s">
        <v>194</v>
      </c>
      <c r="AH269" s="397" t="s">
        <v>219</v>
      </c>
      <c r="AI269" s="397"/>
      <c r="AK269" s="7" t="s">
        <v>69</v>
      </c>
      <c r="AL269" s="6" t="s">
        <v>194</v>
      </c>
      <c r="AM269" s="392" t="s">
        <v>219</v>
      </c>
      <c r="AN269" s="392"/>
      <c r="AP269" s="7" t="s">
        <v>69</v>
      </c>
      <c r="AQ269" s="6" t="s">
        <v>194</v>
      </c>
      <c r="AR269" s="392" t="s">
        <v>219</v>
      </c>
      <c r="AS269" s="392"/>
      <c r="AU269" s="7" t="s">
        <v>69</v>
      </c>
      <c r="AV269" s="6" t="s">
        <v>194</v>
      </c>
      <c r="AW269" s="392" t="s">
        <v>219</v>
      </c>
      <c r="AX269" s="392"/>
      <c r="AZ269" s="7" t="s">
        <v>69</v>
      </c>
      <c r="BA269" s="6" t="s">
        <v>194</v>
      </c>
      <c r="BB269" s="392" t="s">
        <v>219</v>
      </c>
      <c r="BC269" s="392"/>
      <c r="BE269" s="7" t="s">
        <v>69</v>
      </c>
      <c r="BF269" s="6" t="s">
        <v>194</v>
      </c>
      <c r="BG269" s="392" t="s">
        <v>219</v>
      </c>
      <c r="BH269" s="392"/>
      <c r="BJ269" s="7" t="s">
        <v>69</v>
      </c>
      <c r="BK269" s="6" t="s">
        <v>194</v>
      </c>
      <c r="BL269" s="392" t="s">
        <v>219</v>
      </c>
      <c r="BM269" s="392"/>
      <c r="BO269" s="7" t="s">
        <v>69</v>
      </c>
      <c r="BP269" s="6" t="s">
        <v>194</v>
      </c>
      <c r="BQ269" s="392" t="s">
        <v>219</v>
      </c>
      <c r="BR269" s="392"/>
    </row>
    <row r="270" spans="1:70">
      <c r="A270" s="1"/>
      <c r="B270" s="438"/>
      <c r="E270" s="221">
        <v>2016</v>
      </c>
      <c r="F270" s="221">
        <v>2017</v>
      </c>
      <c r="G270" s="221">
        <v>2018</v>
      </c>
      <c r="H270" s="221">
        <v>2019</v>
      </c>
      <c r="I270" s="221">
        <v>2020</v>
      </c>
      <c r="J270" s="221">
        <v>2021</v>
      </c>
      <c r="K270" s="221">
        <v>2022</v>
      </c>
      <c r="L270" s="221">
        <v>2023</v>
      </c>
      <c r="N270" s="221">
        <v>2016</v>
      </c>
      <c r="O270" s="221">
        <v>2017</v>
      </c>
      <c r="P270" s="221">
        <v>2018</v>
      </c>
      <c r="Q270" s="221">
        <v>2019</v>
      </c>
      <c r="R270" s="221">
        <v>2020</v>
      </c>
      <c r="S270" s="221">
        <v>2021</v>
      </c>
      <c r="T270" s="221">
        <v>2022</v>
      </c>
      <c r="U270" s="221">
        <v>2023</v>
      </c>
      <c r="W270" s="221">
        <v>2016</v>
      </c>
      <c r="X270" s="221">
        <v>2017</v>
      </c>
      <c r="Y270" s="221">
        <v>2018</v>
      </c>
      <c r="Z270" s="221">
        <v>2019</v>
      </c>
      <c r="AA270" s="221">
        <v>2020</v>
      </c>
      <c r="AB270" s="221">
        <v>2021</v>
      </c>
      <c r="AC270" s="221">
        <v>2022</v>
      </c>
      <c r="AD270" s="221">
        <v>2023</v>
      </c>
      <c r="AF270" s="221" t="s">
        <v>252</v>
      </c>
      <c r="AG270" s="221" t="s">
        <v>252</v>
      </c>
      <c r="AH270" s="221" t="s">
        <v>252</v>
      </c>
      <c r="AI270" s="221" t="s">
        <v>221</v>
      </c>
      <c r="AK270" s="6" t="s">
        <v>252</v>
      </c>
      <c r="AL270" s="6" t="s">
        <v>252</v>
      </c>
      <c r="AM270" s="6" t="s">
        <v>252</v>
      </c>
      <c r="AN270" s="6" t="s">
        <v>221</v>
      </c>
      <c r="AP270" s="6" t="s">
        <v>252</v>
      </c>
      <c r="AQ270" s="6" t="s">
        <v>252</v>
      </c>
      <c r="AR270" s="6" t="s">
        <v>252</v>
      </c>
      <c r="AS270" s="6" t="s">
        <v>221</v>
      </c>
      <c r="AU270" s="6" t="s">
        <v>252</v>
      </c>
      <c r="AV270" s="6" t="s">
        <v>252</v>
      </c>
      <c r="AW270" s="6" t="s">
        <v>252</v>
      </c>
      <c r="AX270" s="6" t="s">
        <v>221</v>
      </c>
      <c r="AZ270" s="6" t="s">
        <v>252</v>
      </c>
      <c r="BA270" s="6" t="s">
        <v>252</v>
      </c>
      <c r="BB270" s="6" t="s">
        <v>252</v>
      </c>
      <c r="BC270" s="6" t="s">
        <v>221</v>
      </c>
      <c r="BE270" s="6" t="s">
        <v>252</v>
      </c>
      <c r="BF270" s="6" t="s">
        <v>252</v>
      </c>
      <c r="BG270" s="6" t="s">
        <v>252</v>
      </c>
      <c r="BH270" s="6" t="s">
        <v>221</v>
      </c>
      <c r="BJ270" s="6" t="s">
        <v>252</v>
      </c>
      <c r="BK270" s="6" t="s">
        <v>252</v>
      </c>
      <c r="BL270" s="6" t="s">
        <v>252</v>
      </c>
      <c r="BM270" s="6" t="s">
        <v>221</v>
      </c>
      <c r="BO270" s="6" t="s">
        <v>252</v>
      </c>
      <c r="BP270" s="6" t="s">
        <v>252</v>
      </c>
      <c r="BQ270" s="6" t="s">
        <v>252</v>
      </c>
      <c r="BR270" s="6" t="s">
        <v>221</v>
      </c>
    </row>
    <row r="271" spans="1:70">
      <c r="A271" s="1"/>
      <c r="B271" s="438"/>
      <c r="D271" s="6" t="s">
        <v>27</v>
      </c>
      <c r="E271" s="186">
        <f>SUM(E474,E554,E574,E734)</f>
        <v>6.3882726595403918</v>
      </c>
      <c r="F271" s="186">
        <f t="shared" ref="F271:L271" si="523">SUM(F474,F554,F574,F734)</f>
        <v>6.3919525587870289</v>
      </c>
      <c r="G271" s="186">
        <f t="shared" si="523"/>
        <v>6.3673659008358747</v>
      </c>
      <c r="H271" s="186">
        <f t="shared" si="523"/>
        <v>6.3266853566635861</v>
      </c>
      <c r="I271" s="186">
        <f t="shared" si="523"/>
        <v>4.8042186825463808</v>
      </c>
      <c r="J271" s="186">
        <f t="shared" si="523"/>
        <v>7.5657821759311865</v>
      </c>
      <c r="K271" s="186">
        <f t="shared" si="523"/>
        <v>6.7156161542617552</v>
      </c>
      <c r="L271" s="186">
        <f t="shared" si="523"/>
        <v>6.7447603323950602</v>
      </c>
      <c r="N271" s="57">
        <f>SUM(N474,N554,N574,N734)</f>
        <v>7.478269267081064</v>
      </c>
      <c r="O271" s="57">
        <f t="shared" ref="O271:U271" si="524">SUM(O474,O554,O574,O734)</f>
        <v>7.1859808578270261</v>
      </c>
      <c r="P271" s="57">
        <f t="shared" si="524"/>
        <v>7.2534505249344221</v>
      </c>
      <c r="Q271" s="57">
        <f t="shared" si="524"/>
        <v>7.0681898115832276</v>
      </c>
      <c r="R271" s="57">
        <f t="shared" si="524"/>
        <v>6.6871840788314758</v>
      </c>
      <c r="S271" s="57">
        <f t="shared" si="524"/>
        <v>7.2851559159959081</v>
      </c>
      <c r="T271" s="57">
        <f t="shared" si="524"/>
        <v>6.9609346818344395</v>
      </c>
      <c r="U271" s="57">
        <f t="shared" si="524"/>
        <v>6.8225930864771769</v>
      </c>
      <c r="W271" s="58">
        <f>SUM(W474,W554,W574,W734)</f>
        <v>3.617982275399692</v>
      </c>
      <c r="X271" s="196">
        <f t="shared" ref="X271:AD271" si="525">SUM(X474,X554,X574,X734)</f>
        <v>0</v>
      </c>
      <c r="Y271" s="196">
        <f t="shared" si="525"/>
        <v>0</v>
      </c>
      <c r="Z271" s="196">
        <f t="shared" si="525"/>
        <v>0</v>
      </c>
      <c r="AA271" s="196">
        <f t="shared" si="525"/>
        <v>0</v>
      </c>
      <c r="AB271" s="196">
        <f t="shared" si="525"/>
        <v>0</v>
      </c>
      <c r="AC271" s="196">
        <f t="shared" si="525"/>
        <v>0</v>
      </c>
      <c r="AD271" s="196">
        <f t="shared" si="525"/>
        <v>0</v>
      </c>
      <c r="AF271" s="57">
        <f>N271</f>
        <v>7.478269267081064</v>
      </c>
      <c r="AG271" s="58">
        <f>W271</f>
        <v>3.617982275399692</v>
      </c>
      <c r="AH271" s="65">
        <f>AG271-AF271</f>
        <v>-3.860286991681372</v>
      </c>
      <c r="AI271" s="66">
        <f>AH271/AF271</f>
        <v>-0.51620058783843825</v>
      </c>
      <c r="AK271" s="139"/>
      <c r="AL271" s="139"/>
      <c r="AM271" s="139"/>
      <c r="AN271" s="140"/>
      <c r="AP271" s="139"/>
      <c r="AQ271" s="139"/>
      <c r="AR271" s="139"/>
      <c r="AS271" s="140"/>
      <c r="AU271" s="139"/>
      <c r="AV271" s="139"/>
      <c r="AW271" s="139"/>
      <c r="AX271" s="140"/>
      <c r="AZ271" s="139"/>
      <c r="BA271" s="139"/>
      <c r="BB271" s="139"/>
      <c r="BC271" s="140"/>
      <c r="BE271" s="139"/>
      <c r="BF271" s="139"/>
      <c r="BG271" s="139"/>
      <c r="BH271" s="140"/>
      <c r="BJ271" s="139"/>
      <c r="BK271" s="139"/>
      <c r="BL271" s="139"/>
      <c r="BM271" s="140"/>
      <c r="BO271" s="139"/>
      <c r="BP271" s="139"/>
      <c r="BQ271" s="139"/>
      <c r="BR271" s="140"/>
    </row>
    <row r="272" spans="1:70">
      <c r="A272" s="1"/>
      <c r="B272" s="438"/>
      <c r="D272" s="6" t="s">
        <v>75</v>
      </c>
      <c r="E272" s="186">
        <f t="shared" ref="E272:L272" si="526">SUM(E475,E555,E575,E735)</f>
        <v>14.222388256289811</v>
      </c>
      <c r="F272" s="186">
        <f t="shared" si="526"/>
        <v>12.413747503939872</v>
      </c>
      <c r="G272" s="186">
        <f t="shared" si="526"/>
        <v>7.1974665503624591</v>
      </c>
      <c r="H272" s="186">
        <f t="shared" si="526"/>
        <v>6.602002252053671</v>
      </c>
      <c r="I272" s="186">
        <f t="shared" si="526"/>
        <v>4.5261517192766183</v>
      </c>
      <c r="J272" s="186">
        <f t="shared" si="526"/>
        <v>4.5400930705879512</v>
      </c>
      <c r="K272" s="186">
        <f t="shared" si="526"/>
        <v>4.5645332867336172</v>
      </c>
      <c r="L272" s="186">
        <f t="shared" si="526"/>
        <v>4.5495167033638682</v>
      </c>
      <c r="N272" s="57">
        <f t="shared" ref="N272:N284" si="527">SUM(N475,N555,N575,N735)</f>
        <v>9.4899599633876939</v>
      </c>
      <c r="O272" s="57">
        <f t="shared" ref="O272:U284" si="528">SUM(O475,O555,O575,O735)</f>
        <v>8.8466208487118756</v>
      </c>
      <c r="P272" s="57">
        <f t="shared" si="528"/>
        <v>7.1936195507677789</v>
      </c>
      <c r="Q272" s="57">
        <f t="shared" si="528"/>
        <v>6.9673954559588491</v>
      </c>
      <c r="R272" s="57">
        <f t="shared" si="528"/>
        <v>6.3731793293736425</v>
      </c>
      <c r="S272" s="57">
        <f t="shared" si="528"/>
        <v>6.1638992460252382</v>
      </c>
      <c r="T272" s="57">
        <f t="shared" si="528"/>
        <v>5.9522934198382664</v>
      </c>
      <c r="U272" s="57">
        <f t="shared" si="528"/>
        <v>5.8996509095859739</v>
      </c>
      <c r="W272" s="58">
        <f t="shared" ref="W272:AD272" si="529">SUM(W475,W555,W575,W735)</f>
        <v>6.355986166469676</v>
      </c>
      <c r="X272" s="196">
        <f t="shared" si="529"/>
        <v>0</v>
      </c>
      <c r="Y272" s="196">
        <f t="shared" si="529"/>
        <v>0</v>
      </c>
      <c r="Z272" s="196">
        <f t="shared" si="529"/>
        <v>0</v>
      </c>
      <c r="AA272" s="196">
        <f t="shared" si="529"/>
        <v>0</v>
      </c>
      <c r="AB272" s="196">
        <f t="shared" si="529"/>
        <v>0</v>
      </c>
      <c r="AC272" s="196">
        <f t="shared" si="529"/>
        <v>0</v>
      </c>
      <c r="AD272" s="196">
        <f t="shared" si="529"/>
        <v>0</v>
      </c>
      <c r="AF272" s="57">
        <f t="shared" ref="AF272:AF286" si="530">N272</f>
        <v>9.4899599633876939</v>
      </c>
      <c r="AG272" s="58">
        <f t="shared" ref="AG272:AG286" si="531">W272</f>
        <v>6.355986166469676</v>
      </c>
      <c r="AH272" s="65">
        <f t="shared" ref="AH272:AH286" si="532">AG272-AF272</f>
        <v>-3.1339737969180179</v>
      </c>
      <c r="AI272" s="66">
        <f t="shared" ref="AI272:AI286" si="533">AH272/AF272</f>
        <v>-0.33024099248141214</v>
      </c>
      <c r="AK272" s="139"/>
      <c r="AL272" s="139"/>
      <c r="AM272" s="139"/>
      <c r="AN272" s="140"/>
      <c r="AP272" s="139"/>
      <c r="AQ272" s="139"/>
      <c r="AR272" s="139"/>
      <c r="AS272" s="140"/>
      <c r="AU272" s="139"/>
      <c r="AV272" s="139"/>
      <c r="AW272" s="139"/>
      <c r="AX272" s="140"/>
      <c r="AZ272" s="139"/>
      <c r="BA272" s="139"/>
      <c r="BB272" s="139"/>
      <c r="BC272" s="140"/>
      <c r="BE272" s="139"/>
      <c r="BF272" s="139"/>
      <c r="BG272" s="139"/>
      <c r="BH272" s="140"/>
      <c r="BJ272" s="139"/>
      <c r="BK272" s="139"/>
      <c r="BL272" s="139"/>
      <c r="BM272" s="140"/>
      <c r="BO272" s="139"/>
      <c r="BP272" s="139"/>
      <c r="BQ272" s="139"/>
      <c r="BR272" s="140"/>
    </row>
    <row r="273" spans="1:71">
      <c r="A273" s="1"/>
      <c r="B273" s="438"/>
      <c r="D273" s="6" t="s">
        <v>76</v>
      </c>
      <c r="E273" s="186">
        <f t="shared" ref="E273:L273" si="534">SUM(E476,E556,E576,E736)</f>
        <v>16.673598397653912</v>
      </c>
      <c r="F273" s="186">
        <f t="shared" si="534"/>
        <v>15.343689490279598</v>
      </c>
      <c r="G273" s="186">
        <f t="shared" si="534"/>
        <v>13.883647104224302</v>
      </c>
      <c r="H273" s="186">
        <f t="shared" si="534"/>
        <v>10.710699733852753</v>
      </c>
      <c r="I273" s="186">
        <f t="shared" si="534"/>
        <v>5.9030844827294322</v>
      </c>
      <c r="J273" s="186">
        <f t="shared" si="534"/>
        <v>6.058474940607665</v>
      </c>
      <c r="K273" s="186">
        <f t="shared" si="534"/>
        <v>6.0824391305685985</v>
      </c>
      <c r="L273" s="186">
        <f t="shared" si="534"/>
        <v>6.0768326303584717</v>
      </c>
      <c r="N273" s="57">
        <f t="shared" si="527"/>
        <v>12.050712987586738</v>
      </c>
      <c r="O273" s="57">
        <f t="shared" si="528"/>
        <v>10.72922347148287</v>
      </c>
      <c r="P273" s="57">
        <f t="shared" si="528"/>
        <v>10.53740888483614</v>
      </c>
      <c r="Q273" s="57">
        <f t="shared" si="528"/>
        <v>9.2321980881393522</v>
      </c>
      <c r="R273" s="57">
        <f t="shared" si="528"/>
        <v>7.5924457755038262</v>
      </c>
      <c r="S273" s="57">
        <f t="shared" si="528"/>
        <v>7.5988089509989427</v>
      </c>
      <c r="T273" s="57">
        <f t="shared" si="528"/>
        <v>7.2109510611961722</v>
      </c>
      <c r="U273" s="57">
        <f t="shared" si="528"/>
        <v>7.358706135124697</v>
      </c>
      <c r="W273" s="58">
        <f t="shared" ref="W273:AD273" si="535">SUM(W476,W556,W576,W736)</f>
        <v>12.170262052523224</v>
      </c>
      <c r="X273" s="196">
        <f t="shared" si="535"/>
        <v>0</v>
      </c>
      <c r="Y273" s="196">
        <f t="shared" si="535"/>
        <v>0</v>
      </c>
      <c r="Z273" s="196">
        <f t="shared" si="535"/>
        <v>0</v>
      </c>
      <c r="AA273" s="196">
        <f t="shared" si="535"/>
        <v>0</v>
      </c>
      <c r="AB273" s="196">
        <f t="shared" si="535"/>
        <v>0</v>
      </c>
      <c r="AC273" s="196">
        <f t="shared" si="535"/>
        <v>0</v>
      </c>
      <c r="AD273" s="196">
        <f t="shared" si="535"/>
        <v>0</v>
      </c>
      <c r="AF273" s="57">
        <f t="shared" si="530"/>
        <v>12.050712987586738</v>
      </c>
      <c r="AG273" s="58">
        <f t="shared" si="531"/>
        <v>12.170262052523224</v>
      </c>
      <c r="AH273" s="65">
        <f t="shared" si="532"/>
        <v>0.11954906493648565</v>
      </c>
      <c r="AI273" s="66">
        <f t="shared" si="533"/>
        <v>9.9204972402571843E-3</v>
      </c>
      <c r="AK273" s="139"/>
      <c r="AL273" s="139"/>
      <c r="AM273" s="139"/>
      <c r="AN273" s="140"/>
      <c r="AP273" s="139"/>
      <c r="AQ273" s="139"/>
      <c r="AR273" s="139"/>
      <c r="AS273" s="140"/>
      <c r="AU273" s="139"/>
      <c r="AV273" s="139"/>
      <c r="AW273" s="139"/>
      <c r="AX273" s="140"/>
      <c r="AZ273" s="139"/>
      <c r="BA273" s="139"/>
      <c r="BB273" s="139"/>
      <c r="BC273" s="140"/>
      <c r="BE273" s="139"/>
      <c r="BF273" s="139"/>
      <c r="BG273" s="139"/>
      <c r="BH273" s="140"/>
      <c r="BJ273" s="139"/>
      <c r="BK273" s="139"/>
      <c r="BL273" s="139"/>
      <c r="BM273" s="140"/>
      <c r="BO273" s="139"/>
      <c r="BP273" s="139"/>
      <c r="BQ273" s="139"/>
      <c r="BR273" s="140"/>
    </row>
    <row r="274" spans="1:71">
      <c r="A274" s="1"/>
      <c r="B274" s="438"/>
      <c r="D274" s="6" t="s">
        <v>35</v>
      </c>
      <c r="E274" s="186">
        <f t="shared" ref="E274:L274" si="536">SUM(E477,E557,E577,E737)</f>
        <v>8.9524443149903217</v>
      </c>
      <c r="F274" s="186">
        <f t="shared" si="536"/>
        <v>9.285957730770944</v>
      </c>
      <c r="G274" s="186">
        <f t="shared" si="536"/>
        <v>9.6856731447603153</v>
      </c>
      <c r="H274" s="186">
        <f t="shared" si="536"/>
        <v>9.7377000392571702</v>
      </c>
      <c r="I274" s="186">
        <f t="shared" si="536"/>
        <v>9.6211118816382513</v>
      </c>
      <c r="J274" s="186">
        <f t="shared" si="536"/>
        <v>9.6786147001112539</v>
      </c>
      <c r="K274" s="186">
        <f t="shared" si="536"/>
        <v>9.4407949529092186</v>
      </c>
      <c r="L274" s="186">
        <f t="shared" si="536"/>
        <v>9.2508291053530556</v>
      </c>
      <c r="N274" s="57">
        <f t="shared" si="527"/>
        <v>8.9524443149903217</v>
      </c>
      <c r="O274" s="57">
        <f t="shared" si="528"/>
        <v>9.285957730770944</v>
      </c>
      <c r="P274" s="57">
        <f t="shared" si="528"/>
        <v>9.6856731447603153</v>
      </c>
      <c r="Q274" s="57">
        <f t="shared" si="528"/>
        <v>9.7377000392571702</v>
      </c>
      <c r="R274" s="57">
        <f t="shared" si="528"/>
        <v>9.6211118816382513</v>
      </c>
      <c r="S274" s="57">
        <f t="shared" si="528"/>
        <v>9.6786147001112539</v>
      </c>
      <c r="T274" s="57">
        <f t="shared" si="528"/>
        <v>9.4407949529092186</v>
      </c>
      <c r="U274" s="57">
        <f t="shared" si="528"/>
        <v>9.2508291053530556</v>
      </c>
      <c r="W274" s="58">
        <f t="shared" ref="W274:AD274" si="537">SUM(W477,W557,W577,W737)</f>
        <v>15.699100000000001</v>
      </c>
      <c r="X274" s="196">
        <f t="shared" si="537"/>
        <v>0</v>
      </c>
      <c r="Y274" s="196">
        <f t="shared" si="537"/>
        <v>0</v>
      </c>
      <c r="Z274" s="196">
        <f t="shared" si="537"/>
        <v>0</v>
      </c>
      <c r="AA274" s="196">
        <f t="shared" si="537"/>
        <v>0</v>
      </c>
      <c r="AB274" s="196">
        <f t="shared" si="537"/>
        <v>0</v>
      </c>
      <c r="AC274" s="196">
        <f t="shared" si="537"/>
        <v>0</v>
      </c>
      <c r="AD274" s="196">
        <f t="shared" si="537"/>
        <v>0</v>
      </c>
      <c r="AF274" s="57">
        <f t="shared" si="530"/>
        <v>8.9524443149903217</v>
      </c>
      <c r="AG274" s="58">
        <f t="shared" si="531"/>
        <v>15.699100000000001</v>
      </c>
      <c r="AH274" s="65">
        <f t="shared" si="532"/>
        <v>6.7466556850096797</v>
      </c>
      <c r="AI274" s="66">
        <f t="shared" si="533"/>
        <v>0.75361046074453841</v>
      </c>
      <c r="AK274" s="139"/>
      <c r="AL274" s="139"/>
      <c r="AM274" s="139"/>
      <c r="AN274" s="140"/>
      <c r="AP274" s="139"/>
      <c r="AQ274" s="139"/>
      <c r="AR274" s="139"/>
      <c r="AS274" s="140"/>
      <c r="AU274" s="139"/>
      <c r="AV274" s="139"/>
      <c r="AW274" s="139"/>
      <c r="AX274" s="140"/>
      <c r="AZ274" s="139"/>
      <c r="BA274" s="139"/>
      <c r="BB274" s="139"/>
      <c r="BC274" s="140"/>
      <c r="BE274" s="139"/>
      <c r="BF274" s="139"/>
      <c r="BG274" s="139"/>
      <c r="BH274" s="140"/>
      <c r="BJ274" s="139"/>
      <c r="BK274" s="139"/>
      <c r="BL274" s="139"/>
      <c r="BM274" s="140"/>
      <c r="BO274" s="139"/>
      <c r="BP274" s="139"/>
      <c r="BQ274" s="139"/>
      <c r="BR274" s="140"/>
    </row>
    <row r="275" spans="1:71">
      <c r="A275" s="1"/>
      <c r="B275" s="438"/>
      <c r="D275" s="6" t="s">
        <v>36</v>
      </c>
      <c r="E275" s="186">
        <f t="shared" ref="E275:L275" si="538">SUM(E478,E558,E578,E738)</f>
        <v>8.6293335985009918</v>
      </c>
      <c r="F275" s="186">
        <f t="shared" si="538"/>
        <v>9.6018104852859416</v>
      </c>
      <c r="G275" s="186">
        <f t="shared" si="538"/>
        <v>9.2435036779852382</v>
      </c>
      <c r="H275" s="186">
        <f t="shared" si="538"/>
        <v>8.5619712732617259</v>
      </c>
      <c r="I275" s="186">
        <f t="shared" si="538"/>
        <v>8.2810404372834157</v>
      </c>
      <c r="J275" s="186">
        <f t="shared" si="538"/>
        <v>7.9889833082068913</v>
      </c>
      <c r="K275" s="186">
        <f t="shared" si="538"/>
        <v>7.8285664800731798</v>
      </c>
      <c r="L275" s="186">
        <f t="shared" si="538"/>
        <v>7.5268650838182207</v>
      </c>
      <c r="N275" s="57">
        <f t="shared" si="527"/>
        <v>8.6293335985009918</v>
      </c>
      <c r="O275" s="57">
        <f t="shared" si="528"/>
        <v>9.6018104852859416</v>
      </c>
      <c r="P275" s="57">
        <f t="shared" si="528"/>
        <v>9.2435036779852382</v>
      </c>
      <c r="Q275" s="57">
        <f t="shared" si="528"/>
        <v>8.5619712732617259</v>
      </c>
      <c r="R275" s="57">
        <f t="shared" si="528"/>
        <v>8.2810404372834157</v>
      </c>
      <c r="S275" s="57">
        <f t="shared" si="528"/>
        <v>7.9889833082068913</v>
      </c>
      <c r="T275" s="57">
        <f t="shared" si="528"/>
        <v>7.8285664800731798</v>
      </c>
      <c r="U275" s="57">
        <f t="shared" si="528"/>
        <v>7.5268650838182207</v>
      </c>
      <c r="W275" s="58">
        <f t="shared" ref="W275:AD275" si="539">SUM(W478,W558,W578,W738)</f>
        <v>12.429300000000001</v>
      </c>
      <c r="X275" s="196">
        <f t="shared" si="539"/>
        <v>0</v>
      </c>
      <c r="Y275" s="196">
        <f t="shared" si="539"/>
        <v>0</v>
      </c>
      <c r="Z275" s="196">
        <f t="shared" si="539"/>
        <v>0</v>
      </c>
      <c r="AA275" s="196">
        <f t="shared" si="539"/>
        <v>0</v>
      </c>
      <c r="AB275" s="196">
        <f t="shared" si="539"/>
        <v>0</v>
      </c>
      <c r="AC275" s="196">
        <f t="shared" si="539"/>
        <v>0</v>
      </c>
      <c r="AD275" s="196">
        <f t="shared" si="539"/>
        <v>0</v>
      </c>
      <c r="AF275" s="57">
        <f t="shared" si="530"/>
        <v>8.6293335985009918</v>
      </c>
      <c r="AG275" s="58">
        <f t="shared" si="531"/>
        <v>12.429300000000001</v>
      </c>
      <c r="AH275" s="65">
        <f t="shared" si="532"/>
        <v>3.7999664014990095</v>
      </c>
      <c r="AI275" s="66">
        <f t="shared" si="533"/>
        <v>0.44035456018980479</v>
      </c>
      <c r="AK275" s="139"/>
      <c r="AL275" s="139"/>
      <c r="AM275" s="139"/>
      <c r="AN275" s="140"/>
      <c r="AP275" s="139"/>
      <c r="AQ275" s="139"/>
      <c r="AR275" s="139"/>
      <c r="AS275" s="140"/>
      <c r="AU275" s="139"/>
      <c r="AV275" s="139"/>
      <c r="AW275" s="139"/>
      <c r="AX275" s="140"/>
      <c r="AZ275" s="139"/>
      <c r="BA275" s="139"/>
      <c r="BB275" s="139"/>
      <c r="BC275" s="140"/>
      <c r="BE275" s="139"/>
      <c r="BF275" s="139"/>
      <c r="BG275" s="139"/>
      <c r="BH275" s="140"/>
      <c r="BJ275" s="139"/>
      <c r="BK275" s="139"/>
      <c r="BL275" s="139"/>
      <c r="BM275" s="140"/>
      <c r="BO275" s="139"/>
      <c r="BP275" s="139"/>
      <c r="BQ275" s="139"/>
      <c r="BR275" s="140"/>
    </row>
    <row r="276" spans="1:71">
      <c r="A276" s="1"/>
      <c r="B276" s="438"/>
      <c r="D276" s="6" t="s">
        <v>37</v>
      </c>
      <c r="E276" s="186">
        <f t="shared" ref="E276:L276" si="540">SUM(E479,E559,E579,E739)</f>
        <v>12.464986821245819</v>
      </c>
      <c r="F276" s="186">
        <f t="shared" si="540"/>
        <v>10.977112692417766</v>
      </c>
      <c r="G276" s="186">
        <f t="shared" si="540"/>
        <v>9.9727135353542931</v>
      </c>
      <c r="H276" s="186">
        <f t="shared" si="540"/>
        <v>8.9260261992547694</v>
      </c>
      <c r="I276" s="186">
        <f t="shared" si="540"/>
        <v>8.9972177291468682</v>
      </c>
      <c r="J276" s="186">
        <f t="shared" si="540"/>
        <v>8.8196096227530223</v>
      </c>
      <c r="K276" s="186">
        <f t="shared" si="540"/>
        <v>8.9713483971090593</v>
      </c>
      <c r="L276" s="186">
        <f t="shared" si="540"/>
        <v>9.1076213783896236</v>
      </c>
      <c r="N276" s="57">
        <f t="shared" si="527"/>
        <v>12.464986821245819</v>
      </c>
      <c r="O276" s="57">
        <f t="shared" si="528"/>
        <v>10.977112692417766</v>
      </c>
      <c r="P276" s="57">
        <f t="shared" si="528"/>
        <v>9.9727135353542931</v>
      </c>
      <c r="Q276" s="57">
        <f t="shared" si="528"/>
        <v>8.9260261992547694</v>
      </c>
      <c r="R276" s="57">
        <f t="shared" si="528"/>
        <v>8.9972177291468682</v>
      </c>
      <c r="S276" s="57">
        <f t="shared" si="528"/>
        <v>8.8196096227530223</v>
      </c>
      <c r="T276" s="57">
        <f t="shared" si="528"/>
        <v>8.9713483971090593</v>
      </c>
      <c r="U276" s="57">
        <f t="shared" si="528"/>
        <v>9.1076213783896236</v>
      </c>
      <c r="W276" s="58">
        <f t="shared" ref="W276:AD276" si="541">SUM(W479,W559,W579,W739)</f>
        <v>11.382899999999999</v>
      </c>
      <c r="X276" s="196">
        <f t="shared" si="541"/>
        <v>0</v>
      </c>
      <c r="Y276" s="196">
        <f t="shared" si="541"/>
        <v>0</v>
      </c>
      <c r="Z276" s="196">
        <f t="shared" si="541"/>
        <v>0</v>
      </c>
      <c r="AA276" s="196">
        <f t="shared" si="541"/>
        <v>0</v>
      </c>
      <c r="AB276" s="196">
        <f t="shared" si="541"/>
        <v>0</v>
      </c>
      <c r="AC276" s="196">
        <f t="shared" si="541"/>
        <v>0</v>
      </c>
      <c r="AD276" s="196">
        <f t="shared" si="541"/>
        <v>0</v>
      </c>
      <c r="AF276" s="57">
        <f t="shared" si="530"/>
        <v>12.464986821245819</v>
      </c>
      <c r="AG276" s="58">
        <f t="shared" si="531"/>
        <v>11.382899999999999</v>
      </c>
      <c r="AH276" s="65">
        <f t="shared" si="532"/>
        <v>-1.0820868212458201</v>
      </c>
      <c r="AI276" s="66">
        <f t="shared" si="533"/>
        <v>-8.6810105519042211E-2</v>
      </c>
      <c r="AK276" s="139"/>
      <c r="AL276" s="139"/>
      <c r="AM276" s="139"/>
      <c r="AN276" s="140"/>
      <c r="AP276" s="139"/>
      <c r="AQ276" s="139"/>
      <c r="AR276" s="139"/>
      <c r="AS276" s="140"/>
      <c r="AU276" s="139"/>
      <c r="AV276" s="139"/>
      <c r="AW276" s="139"/>
      <c r="AX276" s="140"/>
      <c r="AZ276" s="139"/>
      <c r="BA276" s="139"/>
      <c r="BB276" s="139"/>
      <c r="BC276" s="140"/>
      <c r="BE276" s="139"/>
      <c r="BF276" s="139"/>
      <c r="BG276" s="139"/>
      <c r="BH276" s="140"/>
      <c r="BJ276" s="139"/>
      <c r="BK276" s="139"/>
      <c r="BL276" s="139"/>
      <c r="BM276" s="140"/>
      <c r="BO276" s="139"/>
      <c r="BP276" s="139"/>
      <c r="BQ276" s="139"/>
      <c r="BR276" s="140"/>
    </row>
    <row r="277" spans="1:71">
      <c r="A277" s="1"/>
      <c r="B277" s="438"/>
      <c r="D277" s="6" t="s">
        <v>38</v>
      </c>
      <c r="E277" s="186">
        <f t="shared" ref="E277:L277" si="542">SUM(E480,E560,E580,E740)</f>
        <v>12.029789328687317</v>
      </c>
      <c r="F277" s="186">
        <f t="shared" si="542"/>
        <v>12.318994636986741</v>
      </c>
      <c r="G277" s="186">
        <f t="shared" si="542"/>
        <v>12.564896698959203</v>
      </c>
      <c r="H277" s="186">
        <f t="shared" si="542"/>
        <v>12.796161023387238</v>
      </c>
      <c r="I277" s="186">
        <f t="shared" si="542"/>
        <v>12.611709451881751</v>
      </c>
      <c r="J277" s="186">
        <f t="shared" si="542"/>
        <v>12.880422213929698</v>
      </c>
      <c r="K277" s="186">
        <f t="shared" si="542"/>
        <v>12.596441472803606</v>
      </c>
      <c r="L277" s="186">
        <f t="shared" si="542"/>
        <v>12.466804115567793</v>
      </c>
      <c r="N277" s="57">
        <f t="shared" si="527"/>
        <v>12.029789328687317</v>
      </c>
      <c r="O277" s="57">
        <f t="shared" si="528"/>
        <v>12.318994636986741</v>
      </c>
      <c r="P277" s="57">
        <f t="shared" si="528"/>
        <v>12.564896698959203</v>
      </c>
      <c r="Q277" s="57">
        <f t="shared" si="528"/>
        <v>12.796161023387238</v>
      </c>
      <c r="R277" s="57">
        <f t="shared" si="528"/>
        <v>12.611709451881751</v>
      </c>
      <c r="S277" s="57">
        <f t="shared" si="528"/>
        <v>12.880422213929698</v>
      </c>
      <c r="T277" s="57">
        <f t="shared" si="528"/>
        <v>12.596441472803606</v>
      </c>
      <c r="U277" s="57">
        <f t="shared" si="528"/>
        <v>12.466804115567793</v>
      </c>
      <c r="W277" s="58">
        <f t="shared" ref="W277:AD277" si="543">SUM(W480,W560,W580,W740)</f>
        <v>15.778500000000001</v>
      </c>
      <c r="X277" s="196">
        <f t="shared" si="543"/>
        <v>0</v>
      </c>
      <c r="Y277" s="196">
        <f t="shared" si="543"/>
        <v>0</v>
      </c>
      <c r="Z277" s="196">
        <f t="shared" si="543"/>
        <v>0</v>
      </c>
      <c r="AA277" s="196">
        <f t="shared" si="543"/>
        <v>0</v>
      </c>
      <c r="AB277" s="196">
        <f t="shared" si="543"/>
        <v>0</v>
      </c>
      <c r="AC277" s="196">
        <f t="shared" si="543"/>
        <v>0</v>
      </c>
      <c r="AD277" s="196">
        <f t="shared" si="543"/>
        <v>0</v>
      </c>
      <c r="AF277" s="57">
        <f t="shared" si="530"/>
        <v>12.029789328687317</v>
      </c>
      <c r="AG277" s="58">
        <f t="shared" si="531"/>
        <v>15.778500000000001</v>
      </c>
      <c r="AH277" s="65">
        <f t="shared" si="532"/>
        <v>3.7487106713126845</v>
      </c>
      <c r="AI277" s="66">
        <f t="shared" si="533"/>
        <v>0.31161897925952636</v>
      </c>
      <c r="AK277" s="139"/>
      <c r="AL277" s="139"/>
      <c r="AM277" s="139"/>
      <c r="AN277" s="140"/>
      <c r="AP277" s="139"/>
      <c r="AQ277" s="139"/>
      <c r="AR277" s="139"/>
      <c r="AS277" s="140"/>
      <c r="AU277" s="139"/>
      <c r="AV277" s="139"/>
      <c r="AW277" s="139"/>
      <c r="AX277" s="140"/>
      <c r="AZ277" s="139"/>
      <c r="BA277" s="139"/>
      <c r="BB277" s="139"/>
      <c r="BC277" s="140"/>
      <c r="BE277" s="139"/>
      <c r="BF277" s="139"/>
      <c r="BG277" s="139"/>
      <c r="BH277" s="140"/>
      <c r="BJ277" s="139"/>
      <c r="BK277" s="139"/>
      <c r="BL277" s="139"/>
      <c r="BM277" s="140"/>
      <c r="BO277" s="139"/>
      <c r="BP277" s="139"/>
      <c r="BQ277" s="139"/>
      <c r="BR277" s="140"/>
    </row>
    <row r="278" spans="1:71">
      <c r="A278" s="1"/>
      <c r="B278" s="438"/>
      <c r="D278" s="6" t="s">
        <v>39</v>
      </c>
      <c r="E278" s="186">
        <f t="shared" ref="E278:L278" si="544">SUM(E481,E561,E581,E741)</f>
        <v>0.99812918300343378</v>
      </c>
      <c r="F278" s="186">
        <f t="shared" si="544"/>
        <v>1.5985032098422041</v>
      </c>
      <c r="G278" s="186">
        <f t="shared" si="544"/>
        <v>1.0090418141144033</v>
      </c>
      <c r="H278" s="186">
        <f t="shared" si="544"/>
        <v>1.0093834007825246</v>
      </c>
      <c r="I278" s="186">
        <f t="shared" si="544"/>
        <v>0.82993628929579166</v>
      </c>
      <c r="J278" s="186">
        <f t="shared" si="544"/>
        <v>0.54066306153537014</v>
      </c>
      <c r="K278" s="186">
        <f t="shared" si="544"/>
        <v>0.54579879332954728</v>
      </c>
      <c r="L278" s="186">
        <f t="shared" si="544"/>
        <v>0.55100041472688743</v>
      </c>
      <c r="N278" s="57">
        <f t="shared" si="527"/>
        <v>0.99411755753857445</v>
      </c>
      <c r="O278" s="57">
        <f t="shared" si="528"/>
        <v>1.5607590488077578</v>
      </c>
      <c r="P278" s="57">
        <f t="shared" si="528"/>
        <v>0.8264116428439725</v>
      </c>
      <c r="Q278" s="57">
        <f t="shared" si="528"/>
        <v>0.76854149731844057</v>
      </c>
      <c r="R278" s="57">
        <f t="shared" si="528"/>
        <v>0.73616149291924815</v>
      </c>
      <c r="S278" s="57">
        <f t="shared" si="528"/>
        <v>0.65291454164756368</v>
      </c>
      <c r="T278" s="57">
        <f t="shared" si="528"/>
        <v>0.59045980163579581</v>
      </c>
      <c r="U278" s="57">
        <f t="shared" si="528"/>
        <v>0.55840004685779943</v>
      </c>
      <c r="W278" s="58">
        <f t="shared" ref="W278:AD278" si="545">SUM(W481,W561,W581,W741)</f>
        <v>0.19405732050190452</v>
      </c>
      <c r="X278" s="196">
        <f t="shared" si="545"/>
        <v>0</v>
      </c>
      <c r="Y278" s="196">
        <f t="shared" si="545"/>
        <v>0</v>
      </c>
      <c r="Z278" s="196">
        <f t="shared" si="545"/>
        <v>0</v>
      </c>
      <c r="AA278" s="196">
        <f t="shared" si="545"/>
        <v>0</v>
      </c>
      <c r="AB278" s="196">
        <f t="shared" si="545"/>
        <v>0</v>
      </c>
      <c r="AC278" s="196">
        <f t="shared" si="545"/>
        <v>0</v>
      </c>
      <c r="AD278" s="196">
        <f t="shared" si="545"/>
        <v>0</v>
      </c>
      <c r="AF278" s="57">
        <f t="shared" si="530"/>
        <v>0.99411755753857445</v>
      </c>
      <c r="AG278" s="58">
        <f t="shared" si="531"/>
        <v>0.19405732050190452</v>
      </c>
      <c r="AH278" s="65">
        <f t="shared" si="532"/>
        <v>-0.80006023703666995</v>
      </c>
      <c r="AI278" s="66">
        <f t="shared" si="533"/>
        <v>-0.80479439375118922</v>
      </c>
      <c r="AK278" s="139"/>
      <c r="AL278" s="139"/>
      <c r="AM278" s="139"/>
      <c r="AN278" s="140"/>
      <c r="AP278" s="139"/>
      <c r="AQ278" s="139"/>
      <c r="AR278" s="139"/>
      <c r="AS278" s="140"/>
      <c r="AU278" s="139"/>
      <c r="AV278" s="139"/>
      <c r="AW278" s="139"/>
      <c r="AX278" s="140"/>
      <c r="AZ278" s="139"/>
      <c r="BA278" s="139"/>
      <c r="BB278" s="139"/>
      <c r="BC278" s="140"/>
      <c r="BE278" s="139"/>
      <c r="BF278" s="139"/>
      <c r="BG278" s="139"/>
      <c r="BH278" s="140"/>
      <c r="BJ278" s="139"/>
      <c r="BK278" s="139"/>
      <c r="BL278" s="139"/>
      <c r="BM278" s="140"/>
      <c r="BO278" s="139"/>
      <c r="BP278" s="139"/>
      <c r="BQ278" s="139"/>
      <c r="BR278" s="140"/>
    </row>
    <row r="279" spans="1:71">
      <c r="A279" s="1"/>
      <c r="B279" s="438"/>
      <c r="D279" s="6" t="s">
        <v>40</v>
      </c>
      <c r="E279" s="186">
        <f t="shared" ref="E279:L279" si="546">SUM(E482,E562,E582,E742)</f>
        <v>10.785893890451089</v>
      </c>
      <c r="F279" s="186">
        <f t="shared" si="546"/>
        <v>10.907031831943756</v>
      </c>
      <c r="G279" s="186">
        <f t="shared" si="546"/>
        <v>10.438121969559315</v>
      </c>
      <c r="H279" s="186">
        <f t="shared" si="546"/>
        <v>10.548410261700981</v>
      </c>
      <c r="I279" s="186">
        <f t="shared" si="546"/>
        <v>10.288386783004025</v>
      </c>
      <c r="J279" s="186">
        <f t="shared" si="546"/>
        <v>9.7730138858116433</v>
      </c>
      <c r="K279" s="186">
        <f t="shared" si="546"/>
        <v>9.5992466820551865</v>
      </c>
      <c r="L279" s="186">
        <f t="shared" si="546"/>
        <v>9.5846192096645435</v>
      </c>
      <c r="N279" s="57">
        <f t="shared" si="527"/>
        <v>9.7937031717666443</v>
      </c>
      <c r="O279" s="57">
        <f t="shared" si="528"/>
        <v>9.8401343364557494</v>
      </c>
      <c r="P279" s="57">
        <f t="shared" si="528"/>
        <v>9.0912007182858758</v>
      </c>
      <c r="Q279" s="57">
        <f t="shared" si="528"/>
        <v>9.0112474266702094</v>
      </c>
      <c r="R279" s="57">
        <f t="shared" si="528"/>
        <v>8.85821957514605</v>
      </c>
      <c r="S279" s="57">
        <f t="shared" si="528"/>
        <v>8.5439531371466373</v>
      </c>
      <c r="T279" s="57">
        <f t="shared" si="528"/>
        <v>8.282641355473416</v>
      </c>
      <c r="U279" s="57">
        <f t="shared" si="528"/>
        <v>8.0744182450567514</v>
      </c>
      <c r="W279" s="58">
        <f t="shared" ref="W279:AD279" si="547">SUM(W482,W562,W582,W742)</f>
        <v>2.5193961741000765</v>
      </c>
      <c r="X279" s="196">
        <f t="shared" si="547"/>
        <v>0</v>
      </c>
      <c r="Y279" s="196">
        <f t="shared" si="547"/>
        <v>0</v>
      </c>
      <c r="Z279" s="196">
        <f t="shared" si="547"/>
        <v>0</v>
      </c>
      <c r="AA279" s="196">
        <f t="shared" si="547"/>
        <v>0</v>
      </c>
      <c r="AB279" s="196">
        <f t="shared" si="547"/>
        <v>0</v>
      </c>
      <c r="AC279" s="196">
        <f t="shared" si="547"/>
        <v>0</v>
      </c>
      <c r="AD279" s="196">
        <f t="shared" si="547"/>
        <v>0</v>
      </c>
      <c r="AF279" s="57">
        <f t="shared" si="530"/>
        <v>9.7937031717666443</v>
      </c>
      <c r="AG279" s="58">
        <f t="shared" si="531"/>
        <v>2.5193961741000765</v>
      </c>
      <c r="AH279" s="65">
        <f t="shared" si="532"/>
        <v>-7.2743069976665673</v>
      </c>
      <c r="AI279" s="66">
        <f t="shared" si="533"/>
        <v>-0.74275346823221988</v>
      </c>
      <c r="AK279" s="139"/>
      <c r="AL279" s="139"/>
      <c r="AM279" s="139"/>
      <c r="AN279" s="140"/>
      <c r="AP279" s="139"/>
      <c r="AQ279" s="139"/>
      <c r="AR279" s="139"/>
      <c r="AS279" s="140"/>
      <c r="AU279" s="139"/>
      <c r="AV279" s="139"/>
      <c r="AW279" s="139"/>
      <c r="AX279" s="140"/>
      <c r="AZ279" s="139"/>
      <c r="BA279" s="139"/>
      <c r="BB279" s="139"/>
      <c r="BC279" s="140"/>
      <c r="BE279" s="139"/>
      <c r="BF279" s="139"/>
      <c r="BG279" s="139"/>
      <c r="BH279" s="140"/>
      <c r="BJ279" s="139"/>
      <c r="BK279" s="139"/>
      <c r="BL279" s="139"/>
      <c r="BM279" s="140"/>
      <c r="BO279" s="139"/>
      <c r="BP279" s="139"/>
      <c r="BQ279" s="139"/>
      <c r="BR279" s="140"/>
    </row>
    <row r="280" spans="1:71">
      <c r="A280" s="1"/>
      <c r="B280" s="438"/>
      <c r="D280" s="6" t="s">
        <v>41</v>
      </c>
      <c r="E280" s="186">
        <f t="shared" ref="E280:L280" si="548">SUM(E483,E563,E583,E743)</f>
        <v>18.4530045650435</v>
      </c>
      <c r="F280" s="186">
        <f t="shared" si="548"/>
        <v>19.813074568729405</v>
      </c>
      <c r="G280" s="186">
        <f t="shared" si="548"/>
        <v>20.396219083688699</v>
      </c>
      <c r="H280" s="186">
        <f t="shared" si="548"/>
        <v>20.621626804656248</v>
      </c>
      <c r="I280" s="186">
        <f t="shared" si="548"/>
        <v>19.646369095054478</v>
      </c>
      <c r="J280" s="186">
        <f t="shared" si="548"/>
        <v>18.976066712885142</v>
      </c>
      <c r="K280" s="186">
        <f t="shared" si="548"/>
        <v>18.986978783040261</v>
      </c>
      <c r="L280" s="186">
        <f t="shared" si="548"/>
        <v>18.973140658791191</v>
      </c>
      <c r="N280" s="57">
        <f t="shared" si="527"/>
        <v>18.610166579763177</v>
      </c>
      <c r="O280" s="57">
        <f t="shared" si="528"/>
        <v>19.181693906007464</v>
      </c>
      <c r="P280" s="57">
        <f t="shared" si="528"/>
        <v>19.423560911100846</v>
      </c>
      <c r="Q280" s="57">
        <f t="shared" si="528"/>
        <v>19.320270306480428</v>
      </c>
      <c r="R280" s="57">
        <f t="shared" si="528"/>
        <v>18.287441745611325</v>
      </c>
      <c r="S280" s="57">
        <f t="shared" si="528"/>
        <v>17.608119272472518</v>
      </c>
      <c r="T280" s="57">
        <f t="shared" si="528"/>
        <v>17.210321247887972</v>
      </c>
      <c r="U280" s="57">
        <f t="shared" si="528"/>
        <v>16.736437401257973</v>
      </c>
      <c r="W280" s="58">
        <f t="shared" ref="W280:AD280" si="549">SUM(W483,W563,W583,W743)</f>
        <v>6.7302506458075078</v>
      </c>
      <c r="X280" s="196">
        <f t="shared" si="549"/>
        <v>0</v>
      </c>
      <c r="Y280" s="196">
        <f t="shared" si="549"/>
        <v>0</v>
      </c>
      <c r="Z280" s="196">
        <f t="shared" si="549"/>
        <v>0</v>
      </c>
      <c r="AA280" s="196">
        <f t="shared" si="549"/>
        <v>0</v>
      </c>
      <c r="AB280" s="196">
        <f t="shared" si="549"/>
        <v>0</v>
      </c>
      <c r="AC280" s="196">
        <f t="shared" si="549"/>
        <v>0</v>
      </c>
      <c r="AD280" s="196">
        <f t="shared" si="549"/>
        <v>0</v>
      </c>
      <c r="AF280" s="57">
        <f t="shared" si="530"/>
        <v>18.610166579763177</v>
      </c>
      <c r="AG280" s="58">
        <f t="shared" si="531"/>
        <v>6.7302506458075078</v>
      </c>
      <c r="AH280" s="65">
        <f t="shared" si="532"/>
        <v>-11.879915933955669</v>
      </c>
      <c r="AI280" s="66">
        <f t="shared" si="533"/>
        <v>-0.63835623840540856</v>
      </c>
      <c r="AK280" s="139"/>
      <c r="AL280" s="139"/>
      <c r="AM280" s="139"/>
      <c r="AN280" s="140"/>
      <c r="AP280" s="139"/>
      <c r="AQ280" s="139"/>
      <c r="AR280" s="139"/>
      <c r="AS280" s="140"/>
      <c r="AU280" s="139"/>
      <c r="AV280" s="139"/>
      <c r="AW280" s="139"/>
      <c r="AX280" s="140"/>
      <c r="AZ280" s="139"/>
      <c r="BA280" s="139"/>
      <c r="BB280" s="139"/>
      <c r="BC280" s="140"/>
      <c r="BE280" s="139"/>
      <c r="BF280" s="139"/>
      <c r="BG280" s="139"/>
      <c r="BH280" s="140"/>
      <c r="BJ280" s="139"/>
      <c r="BK280" s="139"/>
      <c r="BL280" s="139"/>
      <c r="BM280" s="140"/>
      <c r="BO280" s="139"/>
      <c r="BP280" s="139"/>
      <c r="BQ280" s="139"/>
      <c r="BR280" s="140"/>
    </row>
    <row r="281" spans="1:71">
      <c r="A281" s="1"/>
      <c r="B281" s="438"/>
      <c r="D281" s="6" t="s">
        <v>42</v>
      </c>
      <c r="E281" s="186">
        <f t="shared" ref="E281:L281" si="550">SUM(E484,E564,E584,E744)</f>
        <v>8.2487729369800977</v>
      </c>
      <c r="F281" s="186">
        <f t="shared" si="550"/>
        <v>8.8069324569146357</v>
      </c>
      <c r="G281" s="186">
        <f t="shared" si="550"/>
        <v>9.193464853545148</v>
      </c>
      <c r="H281" s="186">
        <f t="shared" si="550"/>
        <v>8.1737809203850862</v>
      </c>
      <c r="I281" s="186">
        <f t="shared" si="550"/>
        <v>8.7714292013009807</v>
      </c>
      <c r="J281" s="186">
        <f t="shared" si="550"/>
        <v>9.27473583588894</v>
      </c>
      <c r="K281" s="186">
        <f t="shared" si="550"/>
        <v>8.4814135799714965</v>
      </c>
      <c r="L281" s="186">
        <f t="shared" si="550"/>
        <v>9.0751557473535485</v>
      </c>
      <c r="N281" s="57">
        <f t="shared" si="527"/>
        <v>7.47230146120957</v>
      </c>
      <c r="O281" s="57">
        <f t="shared" si="528"/>
        <v>7.8781645163760139</v>
      </c>
      <c r="P281" s="57">
        <f t="shared" si="528"/>
        <v>8.1592070678691275</v>
      </c>
      <c r="Q281" s="57">
        <f t="shared" si="528"/>
        <v>7.2380971654276633</v>
      </c>
      <c r="R281" s="57">
        <f t="shared" si="528"/>
        <v>7.6331036625407362</v>
      </c>
      <c r="S281" s="57">
        <f t="shared" si="528"/>
        <v>7.9237514484097611</v>
      </c>
      <c r="T281" s="57">
        <f t="shared" si="528"/>
        <v>7.0554809425690506</v>
      </c>
      <c r="U281" s="57">
        <f t="shared" si="528"/>
        <v>7.431739061469286</v>
      </c>
      <c r="W281" s="58">
        <f t="shared" ref="W281:AD281" si="551">SUM(W484,W564,W584,W744)</f>
        <v>3.6529880503232528</v>
      </c>
      <c r="X281" s="196">
        <f t="shared" si="551"/>
        <v>0</v>
      </c>
      <c r="Y281" s="196">
        <f t="shared" si="551"/>
        <v>0</v>
      </c>
      <c r="Z281" s="196">
        <f t="shared" si="551"/>
        <v>0</v>
      </c>
      <c r="AA281" s="196">
        <f t="shared" si="551"/>
        <v>0</v>
      </c>
      <c r="AB281" s="196">
        <f t="shared" si="551"/>
        <v>0</v>
      </c>
      <c r="AC281" s="196">
        <f t="shared" si="551"/>
        <v>0</v>
      </c>
      <c r="AD281" s="196">
        <f t="shared" si="551"/>
        <v>0</v>
      </c>
      <c r="AF281" s="57">
        <f t="shared" si="530"/>
        <v>7.47230146120957</v>
      </c>
      <c r="AG281" s="58">
        <f t="shared" si="531"/>
        <v>3.6529880503232528</v>
      </c>
      <c r="AH281" s="65">
        <f t="shared" si="532"/>
        <v>-3.8193134108863172</v>
      </c>
      <c r="AI281" s="66">
        <f t="shared" si="533"/>
        <v>-0.51112946000817139</v>
      </c>
      <c r="AK281" s="139"/>
      <c r="AL281" s="139"/>
      <c r="AM281" s="139"/>
      <c r="AN281" s="140"/>
      <c r="AP281" s="139"/>
      <c r="AQ281" s="139"/>
      <c r="AR281" s="139"/>
      <c r="AS281" s="140"/>
      <c r="AU281" s="139"/>
      <c r="AV281" s="139"/>
      <c r="AW281" s="139"/>
      <c r="AX281" s="140"/>
      <c r="AZ281" s="139"/>
      <c r="BA281" s="139"/>
      <c r="BB281" s="139"/>
      <c r="BC281" s="140"/>
      <c r="BE281" s="139"/>
      <c r="BF281" s="139"/>
      <c r="BG281" s="139"/>
      <c r="BH281" s="140"/>
      <c r="BJ281" s="139"/>
      <c r="BK281" s="139"/>
      <c r="BL281" s="139"/>
      <c r="BM281" s="140"/>
      <c r="BO281" s="139"/>
      <c r="BP281" s="139"/>
      <c r="BQ281" s="139"/>
      <c r="BR281" s="140"/>
    </row>
    <row r="282" spans="1:71">
      <c r="A282" s="1"/>
      <c r="B282" s="438"/>
      <c r="D282" s="6" t="s">
        <v>43</v>
      </c>
      <c r="E282" s="186">
        <f t="shared" ref="E282:L282" si="552">SUM(E485,E565,E585,E745)</f>
        <v>12.847523301841234</v>
      </c>
      <c r="F282" s="186">
        <f t="shared" si="552"/>
        <v>13.462384699587355</v>
      </c>
      <c r="G282" s="186">
        <f t="shared" si="552"/>
        <v>13.072891637319353</v>
      </c>
      <c r="H282" s="186">
        <f t="shared" si="552"/>
        <v>13.123868348625789</v>
      </c>
      <c r="I282" s="186">
        <f t="shared" si="552"/>
        <v>13.26045190216203</v>
      </c>
      <c r="J282" s="186">
        <f t="shared" si="552"/>
        <v>13.126972022642326</v>
      </c>
      <c r="K282" s="186">
        <f t="shared" si="552"/>
        <v>13.221448233830985</v>
      </c>
      <c r="L282" s="186">
        <f t="shared" si="552"/>
        <v>13.558471761594868</v>
      </c>
      <c r="N282" s="57">
        <f t="shared" si="527"/>
        <v>12.35180410222072</v>
      </c>
      <c r="O282" s="57">
        <f t="shared" si="528"/>
        <v>12.694099325938556</v>
      </c>
      <c r="P282" s="57">
        <f t="shared" si="528"/>
        <v>12.088990752604985</v>
      </c>
      <c r="Q282" s="57">
        <f t="shared" si="528"/>
        <v>12.045290706269881</v>
      </c>
      <c r="R282" s="57">
        <f t="shared" si="528"/>
        <v>12.053670958560652</v>
      </c>
      <c r="S282" s="57">
        <f t="shared" si="528"/>
        <v>11.715623851272936</v>
      </c>
      <c r="T282" s="57">
        <f t="shared" si="528"/>
        <v>11.528965562629843</v>
      </c>
      <c r="U282" s="57">
        <f t="shared" si="528"/>
        <v>11.630599757479448</v>
      </c>
      <c r="W282" s="58">
        <f t="shared" ref="W282:AD282" si="553">SUM(W485,W565,W585,W745)</f>
        <v>11.47329321873446</v>
      </c>
      <c r="X282" s="196">
        <f t="shared" si="553"/>
        <v>0</v>
      </c>
      <c r="Y282" s="196">
        <f t="shared" si="553"/>
        <v>0</v>
      </c>
      <c r="Z282" s="196">
        <f t="shared" si="553"/>
        <v>0</v>
      </c>
      <c r="AA282" s="196">
        <f t="shared" si="553"/>
        <v>0</v>
      </c>
      <c r="AB282" s="196">
        <f t="shared" si="553"/>
        <v>0</v>
      </c>
      <c r="AC282" s="196">
        <f t="shared" si="553"/>
        <v>0</v>
      </c>
      <c r="AD282" s="196">
        <f t="shared" si="553"/>
        <v>0</v>
      </c>
      <c r="AF282" s="57">
        <f t="shared" si="530"/>
        <v>12.35180410222072</v>
      </c>
      <c r="AG282" s="58">
        <f t="shared" si="531"/>
        <v>11.47329321873446</v>
      </c>
      <c r="AH282" s="65">
        <f t="shared" si="532"/>
        <v>-0.8785108834862605</v>
      </c>
      <c r="AI282" s="66">
        <f t="shared" si="533"/>
        <v>-7.112409460317734E-2</v>
      </c>
      <c r="AK282" s="139"/>
      <c r="AL282" s="139"/>
      <c r="AM282" s="139"/>
      <c r="AN282" s="140"/>
      <c r="AP282" s="139"/>
      <c r="AQ282" s="139"/>
      <c r="AR282" s="139"/>
      <c r="AS282" s="140"/>
      <c r="AU282" s="139"/>
      <c r="AV282" s="139"/>
      <c r="AW282" s="139"/>
      <c r="AX282" s="140"/>
      <c r="AZ282" s="139"/>
      <c r="BA282" s="139"/>
      <c r="BB282" s="139"/>
      <c r="BC282" s="140"/>
      <c r="BE282" s="139"/>
      <c r="BF282" s="139"/>
      <c r="BG282" s="139"/>
      <c r="BH282" s="140"/>
      <c r="BJ282" s="139"/>
      <c r="BK282" s="139"/>
      <c r="BL282" s="139"/>
      <c r="BM282" s="140"/>
      <c r="BO282" s="139"/>
      <c r="BP282" s="139"/>
      <c r="BQ282" s="139"/>
      <c r="BR282" s="140"/>
    </row>
    <row r="283" spans="1:71">
      <c r="A283" s="1"/>
      <c r="B283" s="438"/>
      <c r="D283" s="6" t="s">
        <v>44</v>
      </c>
      <c r="E283" s="186">
        <f t="shared" ref="E283:L283" si="554">SUM(E486,E566,E586,E746)</f>
        <v>8.511574886384512</v>
      </c>
      <c r="F283" s="186">
        <f t="shared" si="554"/>
        <v>8.5143596769535801</v>
      </c>
      <c r="G283" s="186">
        <f t="shared" si="554"/>
        <v>8.519253489030298</v>
      </c>
      <c r="H283" s="186">
        <f t="shared" si="554"/>
        <v>8.5243830417980444</v>
      </c>
      <c r="I283" s="186">
        <f t="shared" si="554"/>
        <v>7.3172005809019316</v>
      </c>
      <c r="J283" s="186">
        <f t="shared" si="554"/>
        <v>7.3341469951138558</v>
      </c>
      <c r="K283" s="186">
        <f t="shared" si="554"/>
        <v>7.3513841495765986</v>
      </c>
      <c r="L283" s="186">
        <f t="shared" si="554"/>
        <v>7.3689961752772533</v>
      </c>
      <c r="N283" s="57">
        <f t="shared" si="527"/>
        <v>9.0114155621495424</v>
      </c>
      <c r="O283" s="57">
        <f t="shared" si="528"/>
        <v>8.8716650359901834</v>
      </c>
      <c r="P283" s="57">
        <f t="shared" si="528"/>
        <v>8.7113652705173372</v>
      </c>
      <c r="Q283" s="57">
        <f t="shared" si="528"/>
        <v>8.5802589738583404</v>
      </c>
      <c r="R283" s="57">
        <f t="shared" si="528"/>
        <v>8.146326573726709</v>
      </c>
      <c r="S283" s="57">
        <f t="shared" si="528"/>
        <v>8.0168746735209382</v>
      </c>
      <c r="T283" s="57">
        <f t="shared" si="528"/>
        <v>7.8932414640840012</v>
      </c>
      <c r="U283" s="57">
        <f t="shared" si="528"/>
        <v>7.7534392966334149</v>
      </c>
      <c r="W283" s="58">
        <f t="shared" ref="W283:AD283" si="555">SUM(W486,W566,W586,W746)</f>
        <v>8.3991000000000007</v>
      </c>
      <c r="X283" s="196">
        <f t="shared" si="555"/>
        <v>0</v>
      </c>
      <c r="Y283" s="196">
        <f t="shared" si="555"/>
        <v>0</v>
      </c>
      <c r="Z283" s="196">
        <f t="shared" si="555"/>
        <v>0</v>
      </c>
      <c r="AA283" s="196">
        <f t="shared" si="555"/>
        <v>0</v>
      </c>
      <c r="AB283" s="196">
        <f t="shared" si="555"/>
        <v>0</v>
      </c>
      <c r="AC283" s="196">
        <f t="shared" si="555"/>
        <v>0</v>
      </c>
      <c r="AD283" s="196">
        <f t="shared" si="555"/>
        <v>0</v>
      </c>
      <c r="AF283" s="57">
        <f t="shared" si="530"/>
        <v>9.0114155621495424</v>
      </c>
      <c r="AG283" s="58">
        <f t="shared" si="531"/>
        <v>8.3991000000000007</v>
      </c>
      <c r="AH283" s="65">
        <f t="shared" si="532"/>
        <v>-0.61231556214954175</v>
      </c>
      <c r="AI283" s="66">
        <f t="shared" si="533"/>
        <v>-6.794887639201079E-2</v>
      </c>
      <c r="AK283" s="139"/>
      <c r="AL283" s="139"/>
      <c r="AM283" s="139"/>
      <c r="AN283" s="140"/>
      <c r="AP283" s="139"/>
      <c r="AQ283" s="139"/>
      <c r="AR283" s="139"/>
      <c r="AS283" s="140"/>
      <c r="AU283" s="139"/>
      <c r="AV283" s="139"/>
      <c r="AW283" s="139"/>
      <c r="AX283" s="140"/>
      <c r="AZ283" s="139"/>
      <c r="BA283" s="139"/>
      <c r="BB283" s="139"/>
      <c r="BC283" s="140"/>
      <c r="BE283" s="139"/>
      <c r="BF283" s="139"/>
      <c r="BG283" s="139"/>
      <c r="BH283" s="140"/>
      <c r="BJ283" s="139"/>
      <c r="BK283" s="139"/>
      <c r="BL283" s="139"/>
      <c r="BM283" s="140"/>
      <c r="BO283" s="139"/>
      <c r="BP283" s="139"/>
      <c r="BQ283" s="139"/>
      <c r="BR283" s="140"/>
    </row>
    <row r="284" spans="1:71">
      <c r="A284" s="1"/>
      <c r="B284" s="438"/>
      <c r="D284" s="6" t="s">
        <v>45</v>
      </c>
      <c r="E284" s="186">
        <f t="shared" ref="E284:L284" si="556">SUM(E487,E567,E587,E747)</f>
        <v>26.14769867792171</v>
      </c>
      <c r="F284" s="186">
        <f t="shared" si="556"/>
        <v>23.850098949740072</v>
      </c>
      <c r="G284" s="186">
        <f t="shared" si="556"/>
        <v>22.24314033987007</v>
      </c>
      <c r="H284" s="186">
        <f t="shared" si="556"/>
        <v>20.417913844477081</v>
      </c>
      <c r="I284" s="186">
        <f t="shared" si="556"/>
        <v>16.894844182481549</v>
      </c>
      <c r="J284" s="186">
        <f t="shared" si="556"/>
        <v>16.88954182034243</v>
      </c>
      <c r="K284" s="186">
        <f t="shared" si="556"/>
        <v>16.738204637033583</v>
      </c>
      <c r="L284" s="186">
        <f t="shared" si="556"/>
        <v>16.589252148662247</v>
      </c>
      <c r="N284" s="57">
        <f t="shared" si="527"/>
        <v>19.798086451043098</v>
      </c>
      <c r="O284" s="57">
        <f t="shared" si="528"/>
        <v>18.676187182622318</v>
      </c>
      <c r="P284" s="57">
        <f t="shared" si="528"/>
        <v>17.78269964504943</v>
      </c>
      <c r="Q284" s="57">
        <f t="shared" si="528"/>
        <v>16.277473570352683</v>
      </c>
      <c r="R284" s="57">
        <f t="shared" si="528"/>
        <v>15.116122379469177</v>
      </c>
      <c r="S284" s="57">
        <f t="shared" si="528"/>
        <v>14.900750192008458</v>
      </c>
      <c r="T284" s="57">
        <f t="shared" si="528"/>
        <v>14.666167466368204</v>
      </c>
      <c r="U284" s="57">
        <f t="shared" si="528"/>
        <v>14.505004806267873</v>
      </c>
      <c r="W284" s="58">
        <f t="shared" ref="W284:AD284" si="557">SUM(W487,W567,W587,W747)</f>
        <v>19.773</v>
      </c>
      <c r="X284" s="196">
        <f t="shared" si="557"/>
        <v>0</v>
      </c>
      <c r="Y284" s="196">
        <f t="shared" si="557"/>
        <v>0</v>
      </c>
      <c r="Z284" s="196">
        <f t="shared" si="557"/>
        <v>0</v>
      </c>
      <c r="AA284" s="196">
        <f t="shared" si="557"/>
        <v>0</v>
      </c>
      <c r="AB284" s="196">
        <f t="shared" si="557"/>
        <v>0</v>
      </c>
      <c r="AC284" s="196">
        <f t="shared" si="557"/>
        <v>0</v>
      </c>
      <c r="AD284" s="196">
        <f t="shared" si="557"/>
        <v>0</v>
      </c>
      <c r="AF284" s="57">
        <f t="shared" si="530"/>
        <v>19.798086451043098</v>
      </c>
      <c r="AG284" s="58">
        <f t="shared" si="531"/>
        <v>19.773</v>
      </c>
      <c r="AH284" s="65">
        <f t="shared" si="532"/>
        <v>-2.5086451043097924E-2</v>
      </c>
      <c r="AI284" s="66">
        <f t="shared" si="533"/>
        <v>-1.267114935836448E-3</v>
      </c>
      <c r="AK284" s="139"/>
      <c r="AL284" s="139"/>
      <c r="AM284" s="139"/>
      <c r="AN284" s="140"/>
      <c r="AP284" s="139"/>
      <c r="AQ284" s="139"/>
      <c r="AR284" s="139"/>
      <c r="AS284" s="140"/>
      <c r="AU284" s="139"/>
      <c r="AV284" s="139"/>
      <c r="AW284" s="139"/>
      <c r="AX284" s="140"/>
      <c r="AZ284" s="139"/>
      <c r="BA284" s="139"/>
      <c r="BB284" s="139"/>
      <c r="BC284" s="140"/>
      <c r="BE284" s="139"/>
      <c r="BF284" s="139"/>
      <c r="BG284" s="139"/>
      <c r="BH284" s="140"/>
      <c r="BJ284" s="139"/>
      <c r="BK284" s="139"/>
      <c r="BL284" s="139"/>
      <c r="BM284" s="140"/>
      <c r="BO284" s="139"/>
      <c r="BP284" s="139"/>
      <c r="BQ284" s="139"/>
      <c r="BR284" s="140"/>
    </row>
    <row r="285" spans="1:71">
      <c r="A285" s="1"/>
      <c r="B285" s="438"/>
      <c r="D285" s="4" t="s">
        <v>77</v>
      </c>
      <c r="E285" s="187">
        <f>SUM(E271:E284)</f>
        <v>165.35341081853414</v>
      </c>
      <c r="F285" s="187">
        <f t="shared" ref="F285:L285" si="558">SUM(F271:F284)</f>
        <v>163.28565049217889</v>
      </c>
      <c r="G285" s="187">
        <f t="shared" si="558"/>
        <v>153.78739979960901</v>
      </c>
      <c r="H285" s="187">
        <f t="shared" si="558"/>
        <v>146.08061250015666</v>
      </c>
      <c r="I285" s="187">
        <f t="shared" si="558"/>
        <v>131.75315241870351</v>
      </c>
      <c r="J285" s="187">
        <f t="shared" si="558"/>
        <v>133.44712036634738</v>
      </c>
      <c r="K285" s="187">
        <f t="shared" si="558"/>
        <v>131.1242147332967</v>
      </c>
      <c r="L285" s="187">
        <f t="shared" si="558"/>
        <v>131.42386546531662</v>
      </c>
      <c r="M285" s="1"/>
      <c r="N285" s="178">
        <f t="shared" ref="N285:U285" si="559">SUM(N271:N284)</f>
        <v>149.12709116717127</v>
      </c>
      <c r="O285" s="178">
        <f t="shared" si="559"/>
        <v>147.64840407568121</v>
      </c>
      <c r="P285" s="178">
        <f t="shared" si="559"/>
        <v>142.53470202586897</v>
      </c>
      <c r="Q285" s="178">
        <f t="shared" si="559"/>
        <v>136.53082153721996</v>
      </c>
      <c r="R285" s="178">
        <f t="shared" si="559"/>
        <v>130.99493507163314</v>
      </c>
      <c r="S285" s="178">
        <f t="shared" si="559"/>
        <v>129.77748107449975</v>
      </c>
      <c r="T285" s="178">
        <f t="shared" si="559"/>
        <v>126.18860830641222</v>
      </c>
      <c r="U285" s="178">
        <f t="shared" si="559"/>
        <v>125.12310842933908</v>
      </c>
      <c r="V285" s="1"/>
      <c r="W285" s="183">
        <f>SUM(W271:W284)</f>
        <v>130.1761159038598</v>
      </c>
      <c r="X285" s="197">
        <f t="shared" ref="X285:AD285" si="560">SUM(X271:X284)</f>
        <v>0</v>
      </c>
      <c r="Y285" s="197">
        <f t="shared" si="560"/>
        <v>0</v>
      </c>
      <c r="Z285" s="197">
        <f t="shared" si="560"/>
        <v>0</v>
      </c>
      <c r="AA285" s="197">
        <f t="shared" si="560"/>
        <v>0</v>
      </c>
      <c r="AB285" s="197">
        <f t="shared" si="560"/>
        <v>0</v>
      </c>
      <c r="AC285" s="197">
        <f t="shared" si="560"/>
        <v>0</v>
      </c>
      <c r="AD285" s="197">
        <f t="shared" si="560"/>
        <v>0</v>
      </c>
      <c r="AE285" s="1"/>
      <c r="AF285" s="178">
        <f t="shared" si="530"/>
        <v>149.12709116717127</v>
      </c>
      <c r="AG285" s="183">
        <f t="shared" si="531"/>
        <v>130.1761159038598</v>
      </c>
      <c r="AH285" s="67">
        <f t="shared" si="532"/>
        <v>-18.950975263311477</v>
      </c>
      <c r="AI285" s="68">
        <f t="shared" si="533"/>
        <v>-0.12707935972590961</v>
      </c>
      <c r="AK285" s="139"/>
      <c r="AL285" s="139"/>
      <c r="AM285" s="139"/>
      <c r="AN285" s="140"/>
      <c r="AP285" s="139"/>
      <c r="AQ285" s="139"/>
      <c r="AR285" s="139"/>
      <c r="AS285" s="140"/>
      <c r="AU285" s="139"/>
      <c r="AV285" s="139"/>
      <c r="AW285" s="139"/>
      <c r="AX285" s="140"/>
      <c r="AZ285" s="139"/>
      <c r="BA285" s="139"/>
      <c r="BB285" s="139"/>
      <c r="BC285" s="140"/>
      <c r="BE285" s="139"/>
      <c r="BF285" s="139"/>
      <c r="BG285" s="139"/>
      <c r="BH285" s="140"/>
      <c r="BJ285" s="139"/>
      <c r="BK285" s="139"/>
      <c r="BL285" s="139"/>
      <c r="BM285" s="140"/>
      <c r="BO285" s="139"/>
      <c r="BP285" s="139"/>
      <c r="BQ285" s="139"/>
      <c r="BR285" s="140"/>
    </row>
    <row r="286" spans="1:71">
      <c r="A286" s="1"/>
      <c r="B286" s="438"/>
      <c r="D286" s="4" t="s">
        <v>181</v>
      </c>
      <c r="E286" s="187">
        <f>E285-SUM(E274:E277)</f>
        <v>123.27685675510969</v>
      </c>
      <c r="F286" s="187">
        <f t="shared" ref="F286:L286" si="561">F285-SUM(F274:F277)</f>
        <v>121.1017749467175</v>
      </c>
      <c r="G286" s="187">
        <f t="shared" si="561"/>
        <v>112.32061274254995</v>
      </c>
      <c r="H286" s="187">
        <f t="shared" si="561"/>
        <v>106.05875396499576</v>
      </c>
      <c r="I286" s="187">
        <f t="shared" si="561"/>
        <v>92.242072918753223</v>
      </c>
      <c r="J286" s="187">
        <f t="shared" si="561"/>
        <v>94.079490521346514</v>
      </c>
      <c r="K286" s="187">
        <f t="shared" si="561"/>
        <v>92.287063430401631</v>
      </c>
      <c r="L286" s="187">
        <f t="shared" si="561"/>
        <v>93.071745782187932</v>
      </c>
      <c r="M286" s="1"/>
      <c r="N286" s="178">
        <f t="shared" ref="N286:U286" si="562">N285-SUM(N274:N277)</f>
        <v>107.05053710374682</v>
      </c>
      <c r="O286" s="178">
        <f t="shared" si="562"/>
        <v>105.46452853021982</v>
      </c>
      <c r="P286" s="178">
        <f t="shared" si="562"/>
        <v>101.06791496880992</v>
      </c>
      <c r="Q286" s="178">
        <f t="shared" si="562"/>
        <v>96.508963002059062</v>
      </c>
      <c r="R286" s="178">
        <f t="shared" si="562"/>
        <v>91.483855571682852</v>
      </c>
      <c r="S286" s="178">
        <f t="shared" si="562"/>
        <v>90.409851229498884</v>
      </c>
      <c r="T286" s="178">
        <f t="shared" si="562"/>
        <v>87.351457003517154</v>
      </c>
      <c r="U286" s="178">
        <f t="shared" si="562"/>
        <v>86.770988746210392</v>
      </c>
      <c r="V286" s="1"/>
      <c r="W286" s="183">
        <f>W285-SUM(W274:W277)</f>
        <v>74.886315903859781</v>
      </c>
      <c r="X286" s="197">
        <f t="shared" ref="X286:AD286" si="563">X285-SUM(X274:X277)</f>
        <v>0</v>
      </c>
      <c r="Y286" s="197">
        <f t="shared" si="563"/>
        <v>0</v>
      </c>
      <c r="Z286" s="197">
        <f t="shared" si="563"/>
        <v>0</v>
      </c>
      <c r="AA286" s="197">
        <f t="shared" si="563"/>
        <v>0</v>
      </c>
      <c r="AB286" s="197">
        <f t="shared" si="563"/>
        <v>0</v>
      </c>
      <c r="AC286" s="197">
        <f t="shared" si="563"/>
        <v>0</v>
      </c>
      <c r="AD286" s="197">
        <f t="shared" si="563"/>
        <v>0</v>
      </c>
      <c r="AE286" s="1"/>
      <c r="AF286" s="178">
        <f t="shared" si="530"/>
        <v>107.05053710374682</v>
      </c>
      <c r="AG286" s="183">
        <f t="shared" si="531"/>
        <v>74.886315903859781</v>
      </c>
      <c r="AH286" s="67">
        <f t="shared" si="532"/>
        <v>-32.164221199887038</v>
      </c>
      <c r="AI286" s="68">
        <f t="shared" si="533"/>
        <v>-0.30045828886141362</v>
      </c>
      <c r="AK286" s="139"/>
      <c r="AL286" s="139"/>
      <c r="AM286" s="139"/>
      <c r="AN286" s="140"/>
      <c r="AP286" s="139"/>
      <c r="AQ286" s="139"/>
      <c r="AR286" s="139"/>
      <c r="AS286" s="140"/>
      <c r="AU286" s="139"/>
      <c r="AV286" s="139"/>
      <c r="AW286" s="139"/>
      <c r="AX286" s="140"/>
      <c r="AZ286" s="139"/>
      <c r="BA286" s="139"/>
      <c r="BB286" s="139"/>
      <c r="BC286" s="140"/>
      <c r="BE286" s="139"/>
      <c r="BF286" s="139"/>
      <c r="BG286" s="139"/>
      <c r="BH286" s="140"/>
      <c r="BJ286" s="139"/>
      <c r="BK286" s="139"/>
      <c r="BL286" s="139"/>
      <c r="BM286" s="140"/>
      <c r="BO286" s="139"/>
      <c r="BP286" s="139"/>
      <c r="BQ286" s="139"/>
      <c r="BR286" s="140"/>
    </row>
    <row r="287" spans="1:71">
      <c r="A287" s="1"/>
      <c r="B287" s="438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</row>
    <row r="288" spans="1:71">
      <c r="A288" s="1"/>
      <c r="B288" s="438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</row>
    <row r="289" spans="1:71">
      <c r="A289" s="1"/>
      <c r="B289" s="438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</row>
    <row r="290" spans="1:71">
      <c r="A290" s="1"/>
      <c r="B290" s="438"/>
    </row>
    <row r="291" spans="1:71">
      <c r="A291" s="1"/>
      <c r="B291" s="438"/>
      <c r="D291" s="1" t="s">
        <v>23</v>
      </c>
      <c r="E291" s="1"/>
      <c r="N291" s="1"/>
      <c r="W291" s="1"/>
    </row>
    <row r="292" spans="1:71">
      <c r="A292" s="1"/>
      <c r="B292" s="438"/>
      <c r="E292" s="388" t="s">
        <v>430</v>
      </c>
      <c r="F292" s="389"/>
      <c r="G292" s="389"/>
      <c r="H292" s="389"/>
      <c r="I292" s="389"/>
      <c r="J292" s="389"/>
      <c r="K292" s="389"/>
      <c r="L292" s="390"/>
      <c r="N292" s="388" t="s">
        <v>297</v>
      </c>
      <c r="O292" s="389"/>
      <c r="P292" s="389"/>
      <c r="Q292" s="389"/>
      <c r="R292" s="389"/>
      <c r="S292" s="389"/>
      <c r="T292" s="389"/>
      <c r="U292" s="390"/>
      <c r="W292" s="388" t="s">
        <v>298</v>
      </c>
      <c r="X292" s="389"/>
      <c r="Y292" s="389"/>
      <c r="Z292" s="389"/>
      <c r="AA292" s="389"/>
      <c r="AB292" s="389"/>
      <c r="AC292" s="389"/>
      <c r="AD292" s="390"/>
      <c r="AF292" s="221" t="s">
        <v>69</v>
      </c>
      <c r="AG292" s="221" t="s">
        <v>194</v>
      </c>
      <c r="AH292" s="397" t="s">
        <v>219</v>
      </c>
      <c r="AI292" s="397"/>
      <c r="AK292" s="7" t="s">
        <v>69</v>
      </c>
      <c r="AL292" s="6" t="s">
        <v>194</v>
      </c>
      <c r="AM292" s="392" t="s">
        <v>219</v>
      </c>
      <c r="AN292" s="392"/>
      <c r="AP292" s="7" t="s">
        <v>69</v>
      </c>
      <c r="AQ292" s="6" t="s">
        <v>194</v>
      </c>
      <c r="AR292" s="392" t="s">
        <v>219</v>
      </c>
      <c r="AS292" s="392"/>
      <c r="AU292" s="7" t="s">
        <v>69</v>
      </c>
      <c r="AV292" s="6" t="s">
        <v>194</v>
      </c>
      <c r="AW292" s="392" t="s">
        <v>219</v>
      </c>
      <c r="AX292" s="392"/>
      <c r="AZ292" s="7" t="s">
        <v>69</v>
      </c>
      <c r="BA292" s="6" t="s">
        <v>194</v>
      </c>
      <c r="BB292" s="392" t="s">
        <v>219</v>
      </c>
      <c r="BC292" s="392"/>
      <c r="BE292" s="7" t="s">
        <v>69</v>
      </c>
      <c r="BF292" s="6" t="s">
        <v>194</v>
      </c>
      <c r="BG292" s="392" t="s">
        <v>219</v>
      </c>
      <c r="BH292" s="392"/>
      <c r="BJ292" s="7" t="s">
        <v>69</v>
      </c>
      <c r="BK292" s="6" t="s">
        <v>194</v>
      </c>
      <c r="BL292" s="392" t="s">
        <v>219</v>
      </c>
      <c r="BM292" s="392"/>
      <c r="BO292" s="7" t="s">
        <v>69</v>
      </c>
      <c r="BP292" s="6" t="s">
        <v>194</v>
      </c>
      <c r="BQ292" s="392" t="s">
        <v>219</v>
      </c>
      <c r="BR292" s="392"/>
    </row>
    <row r="293" spans="1:71">
      <c r="A293" s="1"/>
      <c r="B293" s="438"/>
      <c r="E293" s="221">
        <v>2016</v>
      </c>
      <c r="F293" s="221">
        <v>2017</v>
      </c>
      <c r="G293" s="221">
        <v>2018</v>
      </c>
      <c r="H293" s="221">
        <v>2019</v>
      </c>
      <c r="I293" s="221">
        <v>2020</v>
      </c>
      <c r="J293" s="221">
        <v>2021</v>
      </c>
      <c r="K293" s="221">
        <v>2022</v>
      </c>
      <c r="L293" s="221">
        <v>2023</v>
      </c>
      <c r="N293" s="221">
        <v>2016</v>
      </c>
      <c r="O293" s="221">
        <v>2017</v>
      </c>
      <c r="P293" s="221">
        <v>2018</v>
      </c>
      <c r="Q293" s="221">
        <v>2019</v>
      </c>
      <c r="R293" s="221">
        <v>2020</v>
      </c>
      <c r="S293" s="221">
        <v>2021</v>
      </c>
      <c r="T293" s="221">
        <v>2022</v>
      </c>
      <c r="U293" s="221">
        <v>2023</v>
      </c>
      <c r="W293" s="221">
        <v>2016</v>
      </c>
      <c r="X293" s="221">
        <v>2017</v>
      </c>
      <c r="Y293" s="221">
        <v>2018</v>
      </c>
      <c r="Z293" s="221">
        <v>2019</v>
      </c>
      <c r="AA293" s="221">
        <v>2020</v>
      </c>
      <c r="AB293" s="221">
        <v>2021</v>
      </c>
      <c r="AC293" s="221">
        <v>2022</v>
      </c>
      <c r="AD293" s="221">
        <v>2023</v>
      </c>
      <c r="AF293" s="221" t="s">
        <v>252</v>
      </c>
      <c r="AG293" s="221" t="s">
        <v>252</v>
      </c>
      <c r="AH293" s="221" t="s">
        <v>252</v>
      </c>
      <c r="AI293" s="221" t="s">
        <v>221</v>
      </c>
      <c r="AK293" s="6" t="s">
        <v>252</v>
      </c>
      <c r="AL293" s="6" t="s">
        <v>252</v>
      </c>
      <c r="AM293" s="6" t="s">
        <v>252</v>
      </c>
      <c r="AN293" s="6" t="s">
        <v>221</v>
      </c>
      <c r="AP293" s="6" t="s">
        <v>252</v>
      </c>
      <c r="AQ293" s="6" t="s">
        <v>252</v>
      </c>
      <c r="AR293" s="6" t="s">
        <v>252</v>
      </c>
      <c r="AS293" s="6" t="s">
        <v>221</v>
      </c>
      <c r="AU293" s="6" t="s">
        <v>252</v>
      </c>
      <c r="AV293" s="6" t="s">
        <v>252</v>
      </c>
      <c r="AW293" s="6" t="s">
        <v>252</v>
      </c>
      <c r="AX293" s="6" t="s">
        <v>221</v>
      </c>
      <c r="AZ293" s="6" t="s">
        <v>252</v>
      </c>
      <c r="BA293" s="6" t="s">
        <v>252</v>
      </c>
      <c r="BB293" s="6" t="s">
        <v>252</v>
      </c>
      <c r="BC293" s="6" t="s">
        <v>221</v>
      </c>
      <c r="BE293" s="6" t="s">
        <v>252</v>
      </c>
      <c r="BF293" s="6" t="s">
        <v>252</v>
      </c>
      <c r="BG293" s="6" t="s">
        <v>252</v>
      </c>
      <c r="BH293" s="6" t="s">
        <v>221</v>
      </c>
      <c r="BJ293" s="6" t="s">
        <v>252</v>
      </c>
      <c r="BK293" s="6" t="s">
        <v>252</v>
      </c>
      <c r="BL293" s="6" t="s">
        <v>252</v>
      </c>
      <c r="BM293" s="6" t="s">
        <v>221</v>
      </c>
      <c r="BO293" s="6" t="s">
        <v>252</v>
      </c>
      <c r="BP293" s="6" t="s">
        <v>252</v>
      </c>
      <c r="BQ293" s="6" t="s">
        <v>252</v>
      </c>
      <c r="BR293" s="6" t="s">
        <v>221</v>
      </c>
    </row>
    <row r="294" spans="1:71">
      <c r="A294" s="1"/>
      <c r="B294" s="438"/>
      <c r="D294" s="6" t="s">
        <v>27</v>
      </c>
      <c r="E294" s="186">
        <f>'[84]Load Related NI 2016'!C73</f>
        <v>3.8706128394646302</v>
      </c>
      <c r="F294" s="186">
        <f>'[84]Load Related NI 2016'!D73</f>
        <v>4.155149142837729</v>
      </c>
      <c r="G294" s="186">
        <f>'[84]Load Related NI 2016'!E73</f>
        <v>4.0950671621083483</v>
      </c>
      <c r="H294" s="186">
        <f>'[84]Load Related NI 2016'!F73</f>
        <v>5.2065778661594706</v>
      </c>
      <c r="I294" s="186">
        <f>'[84]Load Related NI 2016'!G73</f>
        <v>4.6106766685743521</v>
      </c>
      <c r="J294" s="186">
        <f>'[84]Load Related NI 2016'!H73</f>
        <v>3.8953099879435475</v>
      </c>
      <c r="K294" s="186">
        <f>'[84]Load Related NI 2016'!I73</f>
        <v>3.7093501502073503</v>
      </c>
      <c r="L294" s="186">
        <f>'[84]Load Related NI 2016'!J73</f>
        <v>4.3770801024739407</v>
      </c>
      <c r="N294" s="57">
        <f>'[84]Load Related NI 2016'!M73</f>
        <v>3.2501816552503184</v>
      </c>
      <c r="O294" s="57">
        <f>'[84]Load Related NI 2016'!N73</f>
        <v>3.8859020489658009</v>
      </c>
      <c r="P294" s="57">
        <f>'[84]Load Related NI 2016'!O73</f>
        <v>2.9013939658617538</v>
      </c>
      <c r="Q294" s="57">
        <f>'[84]Load Related NI 2016'!P73</f>
        <v>3.7286967719018564</v>
      </c>
      <c r="R294" s="57">
        <f>'[84]Load Related NI 2016'!Q73</f>
        <v>3.4207626655815022</v>
      </c>
      <c r="S294" s="57">
        <f>'[84]Load Related NI 2016'!R73</f>
        <v>3.4170675348349597</v>
      </c>
      <c r="T294" s="57">
        <f>'[84]Load Related NI 2016'!S73</f>
        <v>4.2254413621918552</v>
      </c>
      <c r="U294" s="57">
        <f>'[84]Load Related NI 2016'!T73</f>
        <v>3.9413728733917952</v>
      </c>
      <c r="W294" s="58">
        <f>'[84]Load Related NI 2016'!W73</f>
        <v>0.42964825522099098</v>
      </c>
      <c r="X294" s="196">
        <f>'[84]Load Related NI 2016'!X73</f>
        <v>0</v>
      </c>
      <c r="Y294" s="196">
        <f>'[84]Load Related NI 2016'!Y73</f>
        <v>0</v>
      </c>
      <c r="Z294" s="196">
        <f>'[84]Load Related NI 2016'!Z73</f>
        <v>0</v>
      </c>
      <c r="AA294" s="196">
        <f>'[84]Load Related NI 2016'!AA73</f>
        <v>0</v>
      </c>
      <c r="AB294" s="196">
        <f>'[84]Load Related NI 2016'!AB73</f>
        <v>0</v>
      </c>
      <c r="AC294" s="196">
        <f>'[84]Load Related NI 2016'!AC73</f>
        <v>0</v>
      </c>
      <c r="AD294" s="196">
        <f>'[84]Load Related NI 2016'!AD73</f>
        <v>0</v>
      </c>
      <c r="AF294" s="57">
        <f>N294</f>
        <v>3.2501816552503184</v>
      </c>
      <c r="AG294" s="58">
        <f>W294</f>
        <v>0.42964825522099098</v>
      </c>
      <c r="AH294" s="65">
        <f>AG294-AF294</f>
        <v>-2.8205334000293276</v>
      </c>
      <c r="AI294" s="66">
        <f>AH294/AF294</f>
        <v>-0.86780792558873121</v>
      </c>
      <c r="AK294" s="139"/>
      <c r="AL294" s="139"/>
      <c r="AM294" s="139"/>
      <c r="AN294" s="140"/>
      <c r="AP294" s="139"/>
      <c r="AQ294" s="139"/>
      <c r="AR294" s="139"/>
      <c r="AS294" s="140"/>
      <c r="AU294" s="139"/>
      <c r="AV294" s="139"/>
      <c r="AW294" s="139"/>
      <c r="AX294" s="140"/>
      <c r="AZ294" s="139"/>
      <c r="BA294" s="139"/>
      <c r="BB294" s="139"/>
      <c r="BC294" s="140"/>
      <c r="BE294" s="139"/>
      <c r="BF294" s="139"/>
      <c r="BG294" s="139"/>
      <c r="BH294" s="140"/>
      <c r="BJ294" s="139"/>
      <c r="BK294" s="139"/>
      <c r="BL294" s="139"/>
      <c r="BM294" s="140"/>
      <c r="BO294" s="139"/>
      <c r="BP294" s="139"/>
      <c r="BQ294" s="139"/>
      <c r="BR294" s="140"/>
    </row>
    <row r="295" spans="1:71">
      <c r="A295" s="1"/>
      <c r="B295" s="438"/>
      <c r="D295" s="6" t="s">
        <v>75</v>
      </c>
      <c r="E295" s="186">
        <f>'[84]Load Related NI 2016'!C74</f>
        <v>1.0052486202208963</v>
      </c>
      <c r="F295" s="186">
        <f>'[84]Load Related NI 2016'!D74</f>
        <v>0.28602455753604372</v>
      </c>
      <c r="G295" s="186">
        <f>'[84]Load Related NI 2016'!E74</f>
        <v>0.63393236470388004</v>
      </c>
      <c r="H295" s="186">
        <f>'[84]Load Related NI 2016'!F74</f>
        <v>0.62969367800192599</v>
      </c>
      <c r="I295" s="186">
        <f>'[84]Load Related NI 2016'!G74</f>
        <v>0.6262687665014447</v>
      </c>
      <c r="J295" s="186">
        <f>'[84]Load Related NI 2016'!H74</f>
        <v>0.6304091879100685</v>
      </c>
      <c r="K295" s="186">
        <f>'[84]Load Related NI 2016'!I74</f>
        <v>0.63936969639969021</v>
      </c>
      <c r="L295" s="186">
        <f>'[84]Load Related NI 2016'!J74</f>
        <v>0.64198948251792298</v>
      </c>
      <c r="N295" s="57">
        <f>'[84]Load Related NI 2016'!M74</f>
        <v>1.1667254754559244</v>
      </c>
      <c r="O295" s="57">
        <f>'[84]Load Related NI 2016'!N74</f>
        <v>0.86536398983988327</v>
      </c>
      <c r="P295" s="57">
        <f>'[84]Load Related NI 2016'!O74</f>
        <v>0.81854069080590652</v>
      </c>
      <c r="Q295" s="57">
        <f>'[84]Load Related NI 2016'!P74</f>
        <v>0.78046674402840532</v>
      </c>
      <c r="R295" s="57">
        <f>'[84]Load Related NI 2016'!Q74</f>
        <v>0.92226526853185287</v>
      </c>
      <c r="S295" s="57">
        <f>'[84]Load Related NI 2016'!R74</f>
        <v>0.79152058855691587</v>
      </c>
      <c r="T295" s="57">
        <f>'[84]Load Related NI 2016'!S74</f>
        <v>0.54738509657809298</v>
      </c>
      <c r="U295" s="57">
        <f>'[84]Load Related NI 2016'!T74</f>
        <v>0.5347296342226302</v>
      </c>
      <c r="W295" s="58">
        <f>'[84]Load Related NI 2016'!W74</f>
        <v>1.6934082204615439</v>
      </c>
      <c r="X295" s="196">
        <f>'[84]Load Related NI 2016'!X74</f>
        <v>0</v>
      </c>
      <c r="Y295" s="196">
        <f>'[84]Load Related NI 2016'!Y74</f>
        <v>0</v>
      </c>
      <c r="Z295" s="196">
        <f>'[84]Load Related NI 2016'!Z74</f>
        <v>0</v>
      </c>
      <c r="AA295" s="196">
        <f>'[84]Load Related NI 2016'!AA74</f>
        <v>0</v>
      </c>
      <c r="AB295" s="196">
        <f>'[84]Load Related NI 2016'!AB74</f>
        <v>0</v>
      </c>
      <c r="AC295" s="196">
        <f>'[84]Load Related NI 2016'!AC74</f>
        <v>0</v>
      </c>
      <c r="AD295" s="196">
        <f>'[84]Load Related NI 2016'!AD74</f>
        <v>0</v>
      </c>
      <c r="AF295" s="57">
        <f t="shared" ref="AF295:AF309" si="564">N295</f>
        <v>1.1667254754559244</v>
      </c>
      <c r="AG295" s="58">
        <f t="shared" ref="AG295:AG309" si="565">W295</f>
        <v>1.6934082204615439</v>
      </c>
      <c r="AH295" s="65">
        <f t="shared" ref="AH295:AH309" si="566">AG295-AF295</f>
        <v>0.52668274500561951</v>
      </c>
      <c r="AI295" s="66">
        <f t="shared" ref="AI295:AI309" si="567">AH295/AF295</f>
        <v>0.4514195979133877</v>
      </c>
      <c r="AK295" s="139"/>
      <c r="AL295" s="139"/>
      <c r="AM295" s="139"/>
      <c r="AN295" s="140"/>
      <c r="AP295" s="139"/>
      <c r="AQ295" s="139"/>
      <c r="AR295" s="139"/>
      <c r="AS295" s="140"/>
      <c r="AU295" s="139"/>
      <c r="AV295" s="139"/>
      <c r="AW295" s="139"/>
      <c r="AX295" s="140"/>
      <c r="AZ295" s="139"/>
      <c r="BA295" s="139"/>
      <c r="BB295" s="139"/>
      <c r="BC295" s="140"/>
      <c r="BE295" s="139"/>
      <c r="BF295" s="139"/>
      <c r="BG295" s="139"/>
      <c r="BH295" s="140"/>
      <c r="BJ295" s="139"/>
      <c r="BK295" s="139"/>
      <c r="BL295" s="139"/>
      <c r="BM295" s="140"/>
      <c r="BO295" s="139"/>
      <c r="BP295" s="139"/>
      <c r="BQ295" s="139"/>
      <c r="BR295" s="140"/>
    </row>
    <row r="296" spans="1:71">
      <c r="A296" s="1"/>
      <c r="B296" s="438"/>
      <c r="D296" s="6" t="s">
        <v>76</v>
      </c>
      <c r="E296" s="186">
        <f>'[84]Load Related NI 2016'!C75</f>
        <v>0.78116006394758675</v>
      </c>
      <c r="F296" s="186">
        <f>'[84]Load Related NI 2016'!D75</f>
        <v>0.79693823224574611</v>
      </c>
      <c r="G296" s="186">
        <f>'[84]Load Related NI 2016'!E75</f>
        <v>0.79854797127200572</v>
      </c>
      <c r="H296" s="186">
        <f>'[84]Load Related NI 2016'!F75</f>
        <v>0.8006963144117365</v>
      </c>
      <c r="I296" s="186">
        <f>'[84]Load Related NI 2016'!G75</f>
        <v>0.80499496942981819</v>
      </c>
      <c r="J296" s="186">
        <f>'[84]Load Related NI 2016'!H75</f>
        <v>0.80962503281115072</v>
      </c>
      <c r="K296" s="186">
        <f>'[84]Load Related NI 2016'!I75</f>
        <v>0.8053927370977314</v>
      </c>
      <c r="L296" s="186">
        <f>'[84]Load Related NI 2016'!J75</f>
        <v>0.82045515560627547</v>
      </c>
      <c r="N296" s="57">
        <f>'[84]Load Related NI 2016'!M75</f>
        <v>0.74153386978856106</v>
      </c>
      <c r="O296" s="57">
        <f>'[84]Load Related NI 2016'!N75</f>
        <v>0.90248494750866115</v>
      </c>
      <c r="P296" s="57">
        <f>'[84]Load Related NI 2016'!O75</f>
        <v>0.92531535947331334</v>
      </c>
      <c r="Q296" s="57">
        <f>'[84]Load Related NI 2016'!P75</f>
        <v>1.180561945201912</v>
      </c>
      <c r="R296" s="57">
        <f>'[84]Load Related NI 2016'!Q75</f>
        <v>1.4816570216460063</v>
      </c>
      <c r="S296" s="57">
        <f>'[84]Load Related NI 2016'!R75</f>
        <v>1.2426968577577233</v>
      </c>
      <c r="T296" s="57">
        <f>'[84]Load Related NI 2016'!S75</f>
        <v>1.011066042407172</v>
      </c>
      <c r="U296" s="57">
        <f>'[84]Load Related NI 2016'!T75</f>
        <v>1.1620033887008954</v>
      </c>
      <c r="W296" s="58">
        <f>'[84]Load Related NI 2016'!W75</f>
        <v>0.82683242273986424</v>
      </c>
      <c r="X296" s="196">
        <f>'[84]Load Related NI 2016'!X75</f>
        <v>0</v>
      </c>
      <c r="Y296" s="196">
        <f>'[84]Load Related NI 2016'!Y75</f>
        <v>0</v>
      </c>
      <c r="Z296" s="196">
        <f>'[84]Load Related NI 2016'!Z75</f>
        <v>0</v>
      </c>
      <c r="AA296" s="196">
        <f>'[84]Load Related NI 2016'!AA75</f>
        <v>0</v>
      </c>
      <c r="AB296" s="196">
        <f>'[84]Load Related NI 2016'!AB75</f>
        <v>0</v>
      </c>
      <c r="AC296" s="196">
        <f>'[84]Load Related NI 2016'!AC75</f>
        <v>0</v>
      </c>
      <c r="AD296" s="196">
        <f>'[84]Load Related NI 2016'!AD75</f>
        <v>0</v>
      </c>
      <c r="AF296" s="57">
        <f t="shared" si="564"/>
        <v>0.74153386978856106</v>
      </c>
      <c r="AG296" s="58">
        <f t="shared" si="565"/>
        <v>0.82683242273986424</v>
      </c>
      <c r="AH296" s="65">
        <f t="shared" si="566"/>
        <v>8.5298552951303175E-2</v>
      </c>
      <c r="AI296" s="66">
        <f t="shared" si="567"/>
        <v>0.11502988120505536</v>
      </c>
      <c r="AK296" s="139"/>
      <c r="AL296" s="139"/>
      <c r="AM296" s="139"/>
      <c r="AN296" s="140"/>
      <c r="AP296" s="139"/>
      <c r="AQ296" s="139"/>
      <c r="AR296" s="139"/>
      <c r="AS296" s="140"/>
      <c r="AU296" s="139"/>
      <c r="AV296" s="139"/>
      <c r="AW296" s="139"/>
      <c r="AX296" s="140"/>
      <c r="AZ296" s="139"/>
      <c r="BA296" s="139"/>
      <c r="BB296" s="139"/>
      <c r="BC296" s="140"/>
      <c r="BE296" s="139"/>
      <c r="BF296" s="139"/>
      <c r="BG296" s="139"/>
      <c r="BH296" s="140"/>
      <c r="BJ296" s="139"/>
      <c r="BK296" s="139"/>
      <c r="BL296" s="139"/>
      <c r="BM296" s="140"/>
      <c r="BO296" s="139"/>
      <c r="BP296" s="139"/>
      <c r="BQ296" s="139"/>
      <c r="BR296" s="140"/>
    </row>
    <row r="297" spans="1:71">
      <c r="A297" s="1"/>
      <c r="B297" s="438"/>
      <c r="D297" s="6" t="s">
        <v>35</v>
      </c>
      <c r="E297" s="186">
        <f>'[84]Load Related NI 2016'!C76</f>
        <v>2.3199205192008052</v>
      </c>
      <c r="F297" s="186">
        <f>'[84]Load Related NI 2016'!D76</f>
        <v>2.3625660054393309</v>
      </c>
      <c r="G297" s="186">
        <f>'[84]Load Related NI 2016'!E76</f>
        <v>2.4994919994930509</v>
      </c>
      <c r="H297" s="186">
        <f>'[84]Load Related NI 2016'!F76</f>
        <v>2.7091344479389452</v>
      </c>
      <c r="I297" s="186">
        <f>'[84]Load Related NI 2016'!G76</f>
        <v>2.6967884624064582</v>
      </c>
      <c r="J297" s="186">
        <f>'[84]Load Related NI 2016'!H76</f>
        <v>2.7734496046540298</v>
      </c>
      <c r="K297" s="186">
        <f>'[84]Load Related NI 2016'!I76</f>
        <v>2.8644440617303384</v>
      </c>
      <c r="L297" s="186">
        <f>'[84]Load Related NI 2016'!J76</f>
        <v>2.9618404724745022</v>
      </c>
      <c r="N297" s="57">
        <f>'[84]Load Related NI 2016'!M76</f>
        <v>2.3199205192008052</v>
      </c>
      <c r="O297" s="57">
        <f>'[84]Load Related NI 2016'!N76</f>
        <v>2.3625660054393309</v>
      </c>
      <c r="P297" s="57">
        <f>'[84]Load Related NI 2016'!O76</f>
        <v>2.4994919994930509</v>
      </c>
      <c r="Q297" s="57">
        <f>'[84]Load Related NI 2016'!P76</f>
        <v>2.7091344479389452</v>
      </c>
      <c r="R297" s="57">
        <f>'[84]Load Related NI 2016'!Q76</f>
        <v>2.6967884624064582</v>
      </c>
      <c r="S297" s="57">
        <f>'[84]Load Related NI 2016'!R76</f>
        <v>2.7734496046540298</v>
      </c>
      <c r="T297" s="57">
        <f>'[84]Load Related NI 2016'!S76</f>
        <v>2.8644440617303384</v>
      </c>
      <c r="U297" s="57">
        <f>'[84]Load Related NI 2016'!T76</f>
        <v>2.9618404724745022</v>
      </c>
      <c r="W297" s="58">
        <f>'[84]Load Related NI 2016'!W76</f>
        <v>5.5970000000000004</v>
      </c>
      <c r="X297" s="196">
        <f>'[84]Load Related NI 2016'!X76</f>
        <v>0</v>
      </c>
      <c r="Y297" s="196">
        <f>'[84]Load Related NI 2016'!Y76</f>
        <v>0</v>
      </c>
      <c r="Z297" s="196">
        <f>'[84]Load Related NI 2016'!Z76</f>
        <v>0</v>
      </c>
      <c r="AA297" s="196">
        <f>'[84]Load Related NI 2016'!AA76</f>
        <v>0</v>
      </c>
      <c r="AB297" s="196">
        <f>'[84]Load Related NI 2016'!AB76</f>
        <v>0</v>
      </c>
      <c r="AC297" s="196">
        <f>'[84]Load Related NI 2016'!AC76</f>
        <v>0</v>
      </c>
      <c r="AD297" s="196">
        <f>'[84]Load Related NI 2016'!AD76</f>
        <v>0</v>
      </c>
      <c r="AF297" s="57">
        <f t="shared" si="564"/>
        <v>2.3199205192008052</v>
      </c>
      <c r="AG297" s="58">
        <f t="shared" si="565"/>
        <v>5.5970000000000004</v>
      </c>
      <c r="AH297" s="65">
        <f t="shared" si="566"/>
        <v>3.2770794807991952</v>
      </c>
      <c r="AI297" s="66">
        <f t="shared" si="567"/>
        <v>1.4125826525850653</v>
      </c>
      <c r="AK297" s="139"/>
      <c r="AL297" s="139"/>
      <c r="AM297" s="139"/>
      <c r="AN297" s="140"/>
      <c r="AP297" s="139"/>
      <c r="AQ297" s="139"/>
      <c r="AR297" s="139"/>
      <c r="AS297" s="140"/>
      <c r="AU297" s="139"/>
      <c r="AV297" s="139"/>
      <c r="AW297" s="139"/>
      <c r="AX297" s="140"/>
      <c r="AZ297" s="139"/>
      <c r="BA297" s="139"/>
      <c r="BB297" s="139"/>
      <c r="BC297" s="140"/>
      <c r="BE297" s="139"/>
      <c r="BF297" s="139"/>
      <c r="BG297" s="139"/>
      <c r="BH297" s="140"/>
      <c r="BJ297" s="139"/>
      <c r="BK297" s="139"/>
      <c r="BL297" s="139"/>
      <c r="BM297" s="140"/>
      <c r="BO297" s="139"/>
      <c r="BP297" s="139"/>
      <c r="BQ297" s="139"/>
      <c r="BR297" s="140"/>
    </row>
    <row r="298" spans="1:71">
      <c r="A298" s="1"/>
      <c r="B298" s="438"/>
      <c r="D298" s="6" t="s">
        <v>36</v>
      </c>
      <c r="E298" s="186">
        <f>'[84]Load Related NI 2016'!C77</f>
        <v>2.148985730810288</v>
      </c>
      <c r="F298" s="186">
        <f>'[84]Load Related NI 2016'!D77</f>
        <v>2.19644680512322</v>
      </c>
      <c r="G298" s="186">
        <f>'[84]Load Related NI 2016'!E77</f>
        <v>2.3136058815096319</v>
      </c>
      <c r="H298" s="186">
        <f>'[84]Load Related NI 2016'!F77</f>
        <v>2.532409920320482</v>
      </c>
      <c r="I298" s="186">
        <f>'[84]Load Related NI 2016'!G77</f>
        <v>2.5073542668723996</v>
      </c>
      <c r="J298" s="186">
        <f>'[84]Load Related NI 2016'!H77</f>
        <v>2.7768622796768998</v>
      </c>
      <c r="K298" s="186">
        <f>'[84]Load Related NI 2016'!I77</f>
        <v>2.676734453473959</v>
      </c>
      <c r="L298" s="186">
        <f>'[84]Load Related NI 2016'!J77</f>
        <v>2.7536797231240304</v>
      </c>
      <c r="N298" s="57">
        <f>'[84]Load Related NI 2016'!M77</f>
        <v>2.148985730810288</v>
      </c>
      <c r="O298" s="57">
        <f>'[84]Load Related NI 2016'!N77</f>
        <v>2.19644680512322</v>
      </c>
      <c r="P298" s="57">
        <f>'[84]Load Related NI 2016'!O77</f>
        <v>2.3136058815096319</v>
      </c>
      <c r="Q298" s="57">
        <f>'[84]Load Related NI 2016'!P77</f>
        <v>2.532409920320482</v>
      </c>
      <c r="R298" s="57">
        <f>'[84]Load Related NI 2016'!Q77</f>
        <v>2.5073542668723996</v>
      </c>
      <c r="S298" s="57">
        <f>'[84]Load Related NI 2016'!R77</f>
        <v>2.7768622796768998</v>
      </c>
      <c r="T298" s="57">
        <f>'[84]Load Related NI 2016'!S77</f>
        <v>2.676734453473959</v>
      </c>
      <c r="U298" s="57">
        <f>'[84]Load Related NI 2016'!T77</f>
        <v>2.7536797231240304</v>
      </c>
      <c r="W298" s="58">
        <f>'[84]Load Related NI 2016'!W77</f>
        <v>21.309200000000001</v>
      </c>
      <c r="X298" s="196">
        <f>'[84]Load Related NI 2016'!X77</f>
        <v>0</v>
      </c>
      <c r="Y298" s="196">
        <f>'[84]Load Related NI 2016'!Y77</f>
        <v>0</v>
      </c>
      <c r="Z298" s="196">
        <f>'[84]Load Related NI 2016'!Z77</f>
        <v>0</v>
      </c>
      <c r="AA298" s="196">
        <f>'[84]Load Related NI 2016'!AA77</f>
        <v>0</v>
      </c>
      <c r="AB298" s="196">
        <f>'[84]Load Related NI 2016'!AB77</f>
        <v>0</v>
      </c>
      <c r="AC298" s="196">
        <f>'[84]Load Related NI 2016'!AC77</f>
        <v>0</v>
      </c>
      <c r="AD298" s="196">
        <f>'[84]Load Related NI 2016'!AD77</f>
        <v>0</v>
      </c>
      <c r="AF298" s="57">
        <f t="shared" si="564"/>
        <v>2.148985730810288</v>
      </c>
      <c r="AG298" s="58">
        <f t="shared" si="565"/>
        <v>21.309200000000001</v>
      </c>
      <c r="AH298" s="65">
        <f t="shared" si="566"/>
        <v>19.160214269189712</v>
      </c>
      <c r="AI298" s="66">
        <f t="shared" si="567"/>
        <v>8.9159336865234735</v>
      </c>
      <c r="AK298" s="139"/>
      <c r="AL298" s="139"/>
      <c r="AM298" s="139"/>
      <c r="AN298" s="140"/>
      <c r="AP298" s="139"/>
      <c r="AQ298" s="139"/>
      <c r="AR298" s="139"/>
      <c r="AS298" s="140"/>
      <c r="AU298" s="139"/>
      <c r="AV298" s="139"/>
      <c r="AW298" s="139"/>
      <c r="AX298" s="140"/>
      <c r="AZ298" s="139"/>
      <c r="BA298" s="139"/>
      <c r="BB298" s="139"/>
      <c r="BC298" s="140"/>
      <c r="BE298" s="139"/>
      <c r="BF298" s="139"/>
      <c r="BG298" s="139"/>
      <c r="BH298" s="140"/>
      <c r="BJ298" s="139"/>
      <c r="BK298" s="139"/>
      <c r="BL298" s="139"/>
      <c r="BM298" s="140"/>
      <c r="BO298" s="139"/>
      <c r="BP298" s="139"/>
      <c r="BQ298" s="139"/>
      <c r="BR298" s="140"/>
    </row>
    <row r="299" spans="1:71">
      <c r="A299" s="1"/>
      <c r="B299" s="438"/>
      <c r="D299" s="6" t="s">
        <v>37</v>
      </c>
      <c r="E299" s="186">
        <f>'[84]Load Related NI 2016'!C78</f>
        <v>1.1431775776546726</v>
      </c>
      <c r="F299" s="186">
        <f>'[84]Load Related NI 2016'!D78</f>
        <v>1.0159131150192351</v>
      </c>
      <c r="G299" s="186">
        <f>'[84]Load Related NI 2016'!E78</f>
        <v>1.2675338211588163</v>
      </c>
      <c r="H299" s="186">
        <f>'[84]Load Related NI 2016'!F78</f>
        <v>1.1586701423676318</v>
      </c>
      <c r="I299" s="186">
        <f>'[84]Load Related NI 2016'!G78</f>
        <v>1.4338204327034294</v>
      </c>
      <c r="J299" s="186">
        <f>'[84]Load Related NI 2016'!H78</f>
        <v>1.2805915199945799</v>
      </c>
      <c r="K299" s="186">
        <f>'[84]Load Related NI 2016'!I78</f>
        <v>1.3023104437876525</v>
      </c>
      <c r="L299" s="186">
        <f>'[84]Load Related NI 2016'!J78</f>
        <v>1.5200207866181437</v>
      </c>
      <c r="N299" s="57">
        <f>'[84]Load Related NI 2016'!M78</f>
        <v>1.1431775776546726</v>
      </c>
      <c r="O299" s="57">
        <f>'[84]Load Related NI 2016'!N78</f>
        <v>1.0159131150192351</v>
      </c>
      <c r="P299" s="57">
        <f>'[84]Load Related NI 2016'!O78</f>
        <v>1.2675338211588163</v>
      </c>
      <c r="Q299" s="57">
        <f>'[84]Load Related NI 2016'!P78</f>
        <v>1.1586701423676318</v>
      </c>
      <c r="R299" s="57">
        <f>'[84]Load Related NI 2016'!Q78</f>
        <v>1.4338204327034294</v>
      </c>
      <c r="S299" s="57">
        <f>'[84]Load Related NI 2016'!R78</f>
        <v>1.2805915199945799</v>
      </c>
      <c r="T299" s="57">
        <f>'[84]Load Related NI 2016'!S78</f>
        <v>1.3023104437876525</v>
      </c>
      <c r="U299" s="57">
        <f>'[84]Load Related NI 2016'!T78</f>
        <v>1.5200207866181437</v>
      </c>
      <c r="W299" s="58">
        <f>'[84]Load Related NI 2016'!W78</f>
        <v>1.2711000000000001</v>
      </c>
      <c r="X299" s="196">
        <f>'[84]Load Related NI 2016'!X78</f>
        <v>0</v>
      </c>
      <c r="Y299" s="196">
        <f>'[84]Load Related NI 2016'!Y78</f>
        <v>0</v>
      </c>
      <c r="Z299" s="196">
        <f>'[84]Load Related NI 2016'!Z78</f>
        <v>0</v>
      </c>
      <c r="AA299" s="196">
        <f>'[84]Load Related NI 2016'!AA78</f>
        <v>0</v>
      </c>
      <c r="AB299" s="196">
        <f>'[84]Load Related NI 2016'!AB78</f>
        <v>0</v>
      </c>
      <c r="AC299" s="196">
        <f>'[84]Load Related NI 2016'!AC78</f>
        <v>0</v>
      </c>
      <c r="AD299" s="196">
        <f>'[84]Load Related NI 2016'!AD78</f>
        <v>0</v>
      </c>
      <c r="AF299" s="57">
        <f t="shared" si="564"/>
        <v>1.1431775776546726</v>
      </c>
      <c r="AG299" s="58">
        <f t="shared" si="565"/>
        <v>1.2711000000000001</v>
      </c>
      <c r="AH299" s="65">
        <f t="shared" si="566"/>
        <v>0.12792242234532747</v>
      </c>
      <c r="AI299" s="66">
        <f t="shared" si="567"/>
        <v>0.1119007447712291</v>
      </c>
      <c r="AK299" s="139"/>
      <c r="AL299" s="139"/>
      <c r="AM299" s="139"/>
      <c r="AN299" s="140"/>
      <c r="AP299" s="139"/>
      <c r="AQ299" s="139"/>
      <c r="AR299" s="139"/>
      <c r="AS299" s="140"/>
      <c r="AU299" s="139"/>
      <c r="AV299" s="139"/>
      <c r="AW299" s="139"/>
      <c r="AX299" s="140"/>
      <c r="AZ299" s="139"/>
      <c r="BA299" s="139"/>
      <c r="BB299" s="139"/>
      <c r="BC299" s="140"/>
      <c r="BE299" s="139"/>
      <c r="BF299" s="139"/>
      <c r="BG299" s="139"/>
      <c r="BH299" s="140"/>
      <c r="BJ299" s="139"/>
      <c r="BK299" s="139"/>
      <c r="BL299" s="139"/>
      <c r="BM299" s="140"/>
      <c r="BO299" s="139"/>
      <c r="BP299" s="139"/>
      <c r="BQ299" s="139"/>
      <c r="BR299" s="140"/>
    </row>
    <row r="300" spans="1:71">
      <c r="A300" s="1"/>
      <c r="B300" s="438"/>
      <c r="D300" s="6" t="s">
        <v>38</v>
      </c>
      <c r="E300" s="186">
        <f>'[84]Load Related NI 2016'!C79</f>
        <v>1.1400505138052659</v>
      </c>
      <c r="F300" s="186">
        <f>'[84]Load Related NI 2016'!D79</f>
        <v>1.1508948423858809</v>
      </c>
      <c r="G300" s="186">
        <f>'[84]Load Related NI 2016'!E79</f>
        <v>1.071254762189684</v>
      </c>
      <c r="H300" s="186">
        <f>'[84]Load Related NI 2016'!F79</f>
        <v>1.2407249973870935</v>
      </c>
      <c r="I300" s="186">
        <f>'[84]Load Related NI 2016'!G79</f>
        <v>1.3586282637945055</v>
      </c>
      <c r="J300" s="186">
        <f>'[84]Load Related NI 2016'!H79</f>
        <v>1.1913811398847374</v>
      </c>
      <c r="K300" s="186">
        <f>'[84]Load Related NI 2016'!I79</f>
        <v>1.395759799754408</v>
      </c>
      <c r="L300" s="186">
        <f>'[84]Load Related NI 2016'!J79</f>
        <v>1.4180768282984215</v>
      </c>
      <c r="N300" s="57">
        <f>'[84]Load Related NI 2016'!M79</f>
        <v>1.1400505138052659</v>
      </c>
      <c r="O300" s="57">
        <f>'[84]Load Related NI 2016'!N79</f>
        <v>1.1508948423858809</v>
      </c>
      <c r="P300" s="57">
        <f>'[84]Load Related NI 2016'!O79</f>
        <v>1.071254762189684</v>
      </c>
      <c r="Q300" s="57">
        <f>'[84]Load Related NI 2016'!P79</f>
        <v>1.2407249973870935</v>
      </c>
      <c r="R300" s="57">
        <f>'[84]Load Related NI 2016'!Q79</f>
        <v>1.3586282637945055</v>
      </c>
      <c r="S300" s="57">
        <f>'[84]Load Related NI 2016'!R79</f>
        <v>1.1913811398847374</v>
      </c>
      <c r="T300" s="57">
        <f>'[84]Load Related NI 2016'!S79</f>
        <v>1.395759799754408</v>
      </c>
      <c r="U300" s="57">
        <f>'[84]Load Related NI 2016'!T79</f>
        <v>1.4180768282984215</v>
      </c>
      <c r="W300" s="58">
        <f>'[84]Load Related NI 2016'!W79</f>
        <v>3.1190000000000002</v>
      </c>
      <c r="X300" s="196">
        <f>'[84]Load Related NI 2016'!X79</f>
        <v>0</v>
      </c>
      <c r="Y300" s="196">
        <f>'[84]Load Related NI 2016'!Y79</f>
        <v>0</v>
      </c>
      <c r="Z300" s="196">
        <f>'[84]Load Related NI 2016'!Z79</f>
        <v>0</v>
      </c>
      <c r="AA300" s="196">
        <f>'[84]Load Related NI 2016'!AA79</f>
        <v>0</v>
      </c>
      <c r="AB300" s="196">
        <f>'[84]Load Related NI 2016'!AB79</f>
        <v>0</v>
      </c>
      <c r="AC300" s="196">
        <f>'[84]Load Related NI 2016'!AC79</f>
        <v>0</v>
      </c>
      <c r="AD300" s="196">
        <f>'[84]Load Related NI 2016'!AD79</f>
        <v>0</v>
      </c>
      <c r="AF300" s="57">
        <f t="shared" si="564"/>
        <v>1.1400505138052659</v>
      </c>
      <c r="AG300" s="58">
        <f t="shared" si="565"/>
        <v>3.1190000000000002</v>
      </c>
      <c r="AH300" s="65">
        <f t="shared" si="566"/>
        <v>1.9789494861947343</v>
      </c>
      <c r="AI300" s="66">
        <f t="shared" si="567"/>
        <v>1.7358436860743893</v>
      </c>
      <c r="AK300" s="139"/>
      <c r="AL300" s="139"/>
      <c r="AM300" s="139"/>
      <c r="AN300" s="140"/>
      <c r="AP300" s="139"/>
      <c r="AQ300" s="139"/>
      <c r="AR300" s="139"/>
      <c r="AS300" s="140"/>
      <c r="AU300" s="139"/>
      <c r="AV300" s="139"/>
      <c r="AW300" s="139"/>
      <c r="AX300" s="140"/>
      <c r="AZ300" s="139"/>
      <c r="BA300" s="139"/>
      <c r="BB300" s="139"/>
      <c r="BC300" s="140"/>
      <c r="BE300" s="139"/>
      <c r="BF300" s="139"/>
      <c r="BG300" s="139"/>
      <c r="BH300" s="140"/>
      <c r="BJ300" s="139"/>
      <c r="BK300" s="139"/>
      <c r="BL300" s="139"/>
      <c r="BM300" s="140"/>
      <c r="BO300" s="139"/>
      <c r="BP300" s="139"/>
      <c r="BQ300" s="139"/>
      <c r="BR300" s="140"/>
    </row>
    <row r="301" spans="1:71">
      <c r="A301" s="1"/>
      <c r="B301" s="438"/>
      <c r="D301" s="6" t="s">
        <v>39</v>
      </c>
      <c r="E301" s="186">
        <f>'[84]Load Related NI 2016'!C80</f>
        <v>1.6603294371109012</v>
      </c>
      <c r="F301" s="186">
        <f>'[84]Load Related NI 2016'!D80</f>
        <v>1.627302384816083</v>
      </c>
      <c r="G301" s="186">
        <f>'[84]Load Related NI 2016'!E80</f>
        <v>1.6646984089648813</v>
      </c>
      <c r="H301" s="186">
        <f>'[84]Load Related NI 2016'!F80</f>
        <v>1.705386786671657</v>
      </c>
      <c r="I301" s="186">
        <f>'[84]Load Related NI 2016'!G80</f>
        <v>1.7467949562027603</v>
      </c>
      <c r="J301" s="186">
        <f>'[84]Load Related NI 2016'!H80</f>
        <v>1.7869302142499839</v>
      </c>
      <c r="K301" s="186">
        <f>'[84]Load Related NI 2016'!I80</f>
        <v>1.8278690472935397</v>
      </c>
      <c r="L301" s="186">
        <f>'[84]Load Related NI 2016'!J80</f>
        <v>1.8706931767317545</v>
      </c>
      <c r="N301" s="57">
        <f>'[84]Load Related NI 2016'!M80</f>
        <v>1.5257191729012241</v>
      </c>
      <c r="O301" s="57">
        <f>'[84]Load Related NI 2016'!N80</f>
        <v>1.4347979434674207</v>
      </c>
      <c r="P301" s="57">
        <f>'[84]Load Related NI 2016'!O80</f>
        <v>1.5236899955103527</v>
      </c>
      <c r="Q301" s="57">
        <f>'[84]Load Related NI 2016'!P80</f>
        <v>1.4300197646148884</v>
      </c>
      <c r="R301" s="57">
        <f>'[84]Load Related NI 2016'!Q80</f>
        <v>1.5824799592784995</v>
      </c>
      <c r="S301" s="57">
        <f>'[84]Load Related NI 2016'!R80</f>
        <v>1.5577756899998787</v>
      </c>
      <c r="T301" s="57">
        <f>'[84]Load Related NI 2016'!S80</f>
        <v>1.4253459161898299</v>
      </c>
      <c r="U301" s="57">
        <f>'[84]Load Related NI 2016'!T80</f>
        <v>1.412736018141691</v>
      </c>
      <c r="W301" s="58">
        <f>'[84]Load Related NI 2016'!W80</f>
        <v>5.3204772307141717</v>
      </c>
      <c r="X301" s="196">
        <f>'[84]Load Related NI 2016'!X80</f>
        <v>0</v>
      </c>
      <c r="Y301" s="196">
        <f>'[84]Load Related NI 2016'!Y80</f>
        <v>0</v>
      </c>
      <c r="Z301" s="196">
        <f>'[84]Load Related NI 2016'!Z80</f>
        <v>0</v>
      </c>
      <c r="AA301" s="196">
        <f>'[84]Load Related NI 2016'!AA80</f>
        <v>0</v>
      </c>
      <c r="AB301" s="196">
        <f>'[84]Load Related NI 2016'!AB80</f>
        <v>0</v>
      </c>
      <c r="AC301" s="196">
        <f>'[84]Load Related NI 2016'!AC80</f>
        <v>0</v>
      </c>
      <c r="AD301" s="196">
        <f>'[84]Load Related NI 2016'!AD80</f>
        <v>0</v>
      </c>
      <c r="AF301" s="57">
        <f t="shared" si="564"/>
        <v>1.5257191729012241</v>
      </c>
      <c r="AG301" s="58">
        <f t="shared" si="565"/>
        <v>5.3204772307141717</v>
      </c>
      <c r="AH301" s="65">
        <f t="shared" si="566"/>
        <v>3.7947580578129476</v>
      </c>
      <c r="AI301" s="66">
        <f t="shared" si="567"/>
        <v>2.4871930072144557</v>
      </c>
      <c r="AK301" s="139"/>
      <c r="AL301" s="139"/>
      <c r="AM301" s="139"/>
      <c r="AN301" s="140"/>
      <c r="AP301" s="139"/>
      <c r="AQ301" s="139"/>
      <c r="AR301" s="139"/>
      <c r="AS301" s="140"/>
      <c r="AU301" s="139"/>
      <c r="AV301" s="139"/>
      <c r="AW301" s="139"/>
      <c r="AX301" s="140"/>
      <c r="AZ301" s="139"/>
      <c r="BA301" s="139"/>
      <c r="BB301" s="139"/>
      <c r="BC301" s="140"/>
      <c r="BE301" s="139"/>
      <c r="BF301" s="139"/>
      <c r="BG301" s="139"/>
      <c r="BH301" s="140"/>
      <c r="BJ301" s="139"/>
      <c r="BK301" s="139"/>
      <c r="BL301" s="139"/>
      <c r="BM301" s="140"/>
      <c r="BO301" s="139"/>
      <c r="BP301" s="139"/>
      <c r="BQ301" s="139"/>
      <c r="BR301" s="140"/>
    </row>
    <row r="302" spans="1:71">
      <c r="A302" s="1"/>
      <c r="B302" s="438"/>
      <c r="D302" s="6" t="s">
        <v>40</v>
      </c>
      <c r="E302" s="186">
        <f>'[84]Load Related NI 2016'!C81</f>
        <v>2.7692338209678198</v>
      </c>
      <c r="F302" s="186">
        <f>'[84]Load Related NI 2016'!D81</f>
        <v>2.8251321458638445</v>
      </c>
      <c r="G302" s="186">
        <f>'[84]Load Related NI 2016'!E81</f>
        <v>2.8871584366692997</v>
      </c>
      <c r="H302" s="186">
        <f>'[84]Load Related NI 2016'!F81</f>
        <v>2.9450872127663446</v>
      </c>
      <c r="I302" s="186">
        <f>'[84]Load Related NI 2016'!G81</f>
        <v>3.008359198643956</v>
      </c>
      <c r="J302" s="186">
        <f>'[84]Load Related NI 2016'!H81</f>
        <v>3.0394509351065708</v>
      </c>
      <c r="K302" s="186">
        <f>'[84]Load Related NI 2016'!I81</f>
        <v>3.1242450401822959</v>
      </c>
      <c r="L302" s="186">
        <f>'[84]Load Related NI 2016'!J81</f>
        <v>3.1881171696564086</v>
      </c>
      <c r="N302" s="57">
        <f>'[84]Load Related NI 2016'!M81</f>
        <v>2.6450009698533896</v>
      </c>
      <c r="O302" s="57">
        <f>'[84]Load Related NI 2016'!N81</f>
        <v>3.2510870015082705</v>
      </c>
      <c r="P302" s="57">
        <f>'[84]Load Related NI 2016'!O81</f>
        <v>3.3407579997111978</v>
      </c>
      <c r="Q302" s="57">
        <f>'[84]Load Related NI 2016'!P81</f>
        <v>2.6549822010779254</v>
      </c>
      <c r="R302" s="57">
        <f>'[84]Load Related NI 2016'!Q81</f>
        <v>2.3117797412222032</v>
      </c>
      <c r="S302" s="57">
        <f>'[84]Load Related NI 2016'!R81</f>
        <v>2.297746176999949</v>
      </c>
      <c r="T302" s="57">
        <f>'[84]Load Related NI 2016'!S81</f>
        <v>2.8063349243594846</v>
      </c>
      <c r="U302" s="57">
        <f>'[84]Load Related NI 2016'!T81</f>
        <v>2.6756771548814497</v>
      </c>
      <c r="W302" s="58">
        <f>'[84]Load Related NI 2016'!W81</f>
        <v>1.9398464574146626</v>
      </c>
      <c r="X302" s="196">
        <f>'[84]Load Related NI 2016'!X81</f>
        <v>0</v>
      </c>
      <c r="Y302" s="196">
        <f>'[84]Load Related NI 2016'!Y81</f>
        <v>0</v>
      </c>
      <c r="Z302" s="196">
        <f>'[84]Load Related NI 2016'!Z81</f>
        <v>0</v>
      </c>
      <c r="AA302" s="196">
        <f>'[84]Load Related NI 2016'!AA81</f>
        <v>0</v>
      </c>
      <c r="AB302" s="196">
        <f>'[84]Load Related NI 2016'!AB81</f>
        <v>0</v>
      </c>
      <c r="AC302" s="196">
        <f>'[84]Load Related NI 2016'!AC81</f>
        <v>0</v>
      </c>
      <c r="AD302" s="196">
        <f>'[84]Load Related NI 2016'!AD81</f>
        <v>0</v>
      </c>
      <c r="AF302" s="57">
        <f t="shared" si="564"/>
        <v>2.6450009698533896</v>
      </c>
      <c r="AG302" s="58">
        <f t="shared" si="565"/>
        <v>1.9398464574146626</v>
      </c>
      <c r="AH302" s="65">
        <f t="shared" si="566"/>
        <v>-0.70515451243872707</v>
      </c>
      <c r="AI302" s="66">
        <f t="shared" si="567"/>
        <v>-0.26659896176817405</v>
      </c>
      <c r="AK302" s="139"/>
      <c r="AL302" s="139"/>
      <c r="AM302" s="139"/>
      <c r="AN302" s="140"/>
      <c r="AP302" s="139"/>
      <c r="AQ302" s="139"/>
      <c r="AR302" s="139"/>
      <c r="AS302" s="140"/>
      <c r="AU302" s="139"/>
      <c r="AV302" s="139"/>
      <c r="AW302" s="139"/>
      <c r="AX302" s="140"/>
      <c r="AZ302" s="139"/>
      <c r="BA302" s="139"/>
      <c r="BB302" s="139"/>
      <c r="BC302" s="140"/>
      <c r="BE302" s="139"/>
      <c r="BF302" s="139"/>
      <c r="BG302" s="139"/>
      <c r="BH302" s="140"/>
      <c r="BJ302" s="139"/>
      <c r="BK302" s="139"/>
      <c r="BL302" s="139"/>
      <c r="BM302" s="140"/>
      <c r="BO302" s="139"/>
      <c r="BP302" s="139"/>
      <c r="BQ302" s="139"/>
      <c r="BR302" s="140"/>
    </row>
    <row r="303" spans="1:71">
      <c r="A303" s="1"/>
      <c r="B303" s="438"/>
      <c r="D303" s="6" t="s">
        <v>41</v>
      </c>
      <c r="E303" s="186">
        <f>'[84]Load Related NI 2016'!C82</f>
        <v>5.9291761963966119</v>
      </c>
      <c r="F303" s="186">
        <f>'[84]Load Related NI 2016'!D82</f>
        <v>6.0910088097759898</v>
      </c>
      <c r="G303" s="186">
        <f>'[84]Load Related NI 2016'!E82</f>
        <v>6.2622815618344818</v>
      </c>
      <c r="H303" s="186">
        <f>'[84]Load Related NI 2016'!F82</f>
        <v>6.2645730265481605</v>
      </c>
      <c r="I303" s="186">
        <f>'[84]Load Related NI 2016'!G82</f>
        <v>6.5176410471032353</v>
      </c>
      <c r="J303" s="186">
        <f>'[84]Load Related NI 2016'!H82</f>
        <v>6.6827380620310528</v>
      </c>
      <c r="K303" s="186">
        <f>'[84]Load Related NI 2016'!I82</f>
        <v>6.8115463516587722</v>
      </c>
      <c r="L303" s="186">
        <f>'[84]Load Related NI 2016'!J82</f>
        <v>6.929827341215554</v>
      </c>
      <c r="N303" s="57">
        <f>'[84]Load Related NI 2016'!M82</f>
        <v>5.722346003190947</v>
      </c>
      <c r="O303" s="57">
        <f>'[84]Load Related NI 2016'!N82</f>
        <v>6.084669301947474</v>
      </c>
      <c r="P303" s="57">
        <f>'[84]Load Related NI 2016'!O82</f>
        <v>6.061110324061656</v>
      </c>
      <c r="Q303" s="57">
        <f>'[84]Load Related NI 2016'!P82</f>
        <v>5.4446847410106871</v>
      </c>
      <c r="R303" s="57">
        <f>'[84]Load Related NI 2016'!Q82</f>
        <v>5.7574746908318515</v>
      </c>
      <c r="S303" s="57">
        <f>'[84]Load Related NI 2016'!R82</f>
        <v>6.215821034855618</v>
      </c>
      <c r="T303" s="57">
        <f>'[84]Load Related NI 2016'!S82</f>
        <v>6.4579397018505871</v>
      </c>
      <c r="U303" s="57">
        <f>'[84]Load Related NI 2016'!T82</f>
        <v>5.930782769530544</v>
      </c>
      <c r="W303" s="58">
        <f>'[84]Load Related NI 2016'!W82</f>
        <v>5.629584071384194</v>
      </c>
      <c r="X303" s="196">
        <f>'[84]Load Related NI 2016'!X82</f>
        <v>0</v>
      </c>
      <c r="Y303" s="196">
        <f>'[84]Load Related NI 2016'!Y82</f>
        <v>0</v>
      </c>
      <c r="Z303" s="196">
        <f>'[84]Load Related NI 2016'!Z82</f>
        <v>0</v>
      </c>
      <c r="AA303" s="196">
        <f>'[84]Load Related NI 2016'!AA82</f>
        <v>0</v>
      </c>
      <c r="AB303" s="196">
        <f>'[84]Load Related NI 2016'!AB82</f>
        <v>0</v>
      </c>
      <c r="AC303" s="196">
        <f>'[84]Load Related NI 2016'!AC82</f>
        <v>0</v>
      </c>
      <c r="AD303" s="196">
        <f>'[84]Load Related NI 2016'!AD82</f>
        <v>0</v>
      </c>
      <c r="AF303" s="57">
        <f t="shared" si="564"/>
        <v>5.722346003190947</v>
      </c>
      <c r="AG303" s="58">
        <f t="shared" si="565"/>
        <v>5.629584071384194</v>
      </c>
      <c r="AH303" s="65">
        <f t="shared" si="566"/>
        <v>-9.2761931806752962E-2</v>
      </c>
      <c r="AI303" s="66">
        <f t="shared" si="567"/>
        <v>-1.6210472375320577E-2</v>
      </c>
      <c r="AK303" s="139"/>
      <c r="AL303" s="139"/>
      <c r="AM303" s="139"/>
      <c r="AN303" s="140"/>
      <c r="AP303" s="139"/>
      <c r="AQ303" s="139"/>
      <c r="AR303" s="139"/>
      <c r="AS303" s="140"/>
      <c r="AU303" s="139"/>
      <c r="AV303" s="139"/>
      <c r="AW303" s="139"/>
      <c r="AX303" s="140"/>
      <c r="AZ303" s="139"/>
      <c r="BA303" s="139"/>
      <c r="BB303" s="139"/>
      <c r="BC303" s="140"/>
      <c r="BE303" s="139"/>
      <c r="BF303" s="139"/>
      <c r="BG303" s="139"/>
      <c r="BH303" s="140"/>
      <c r="BJ303" s="139"/>
      <c r="BK303" s="139"/>
      <c r="BL303" s="139"/>
      <c r="BM303" s="140"/>
      <c r="BO303" s="139"/>
      <c r="BP303" s="139"/>
      <c r="BQ303" s="139"/>
      <c r="BR303" s="140"/>
    </row>
    <row r="304" spans="1:71">
      <c r="A304" s="1"/>
      <c r="B304" s="438"/>
      <c r="D304" s="6" t="s">
        <v>42</v>
      </c>
      <c r="E304" s="186">
        <f>'[84]Load Related NI 2016'!C83</f>
        <v>0.98156382034853307</v>
      </c>
      <c r="F304" s="186">
        <f>'[84]Load Related NI 2016'!D83</f>
        <v>0.77085799587625059</v>
      </c>
      <c r="G304" s="186">
        <f>'[84]Load Related NI 2016'!E83</f>
        <v>0.68132076842895073</v>
      </c>
      <c r="H304" s="186">
        <f>'[84]Load Related NI 2016'!F83</f>
        <v>0.65379330341972031</v>
      </c>
      <c r="I304" s="186">
        <f>'[84]Load Related NI 2016'!G83</f>
        <v>0.59321864667378732</v>
      </c>
      <c r="J304" s="186">
        <f>'[84]Load Related NI 2016'!H83</f>
        <v>0.54289579126938969</v>
      </c>
      <c r="K304" s="186">
        <f>'[84]Load Related NI 2016'!I83</f>
        <v>0.56805944632426697</v>
      </c>
      <c r="L304" s="186">
        <f>'[84]Load Related NI 2016'!J83</f>
        <v>0.56019606541610567</v>
      </c>
      <c r="N304" s="57">
        <f>'[84]Load Related NI 2016'!M83</f>
        <v>0.62462883904539157</v>
      </c>
      <c r="O304" s="57">
        <f>'[84]Load Related NI 2016'!N83</f>
        <v>0.61013263165514253</v>
      </c>
      <c r="P304" s="57">
        <f>'[84]Load Related NI 2016'!O83</f>
        <v>0.68029581145617168</v>
      </c>
      <c r="Q304" s="57">
        <f>'[84]Load Related NI 2016'!P83</f>
        <v>0.55601506481792851</v>
      </c>
      <c r="R304" s="57">
        <f>'[84]Load Related NI 2016'!Q83</f>
        <v>0.43495791295089509</v>
      </c>
      <c r="S304" s="57">
        <f>'[84]Load Related NI 2016'!R83</f>
        <v>0.40078489061325878</v>
      </c>
      <c r="T304" s="57">
        <f>'[84]Load Related NI 2016'!S83</f>
        <v>0.41777354054263799</v>
      </c>
      <c r="U304" s="57">
        <f>'[84]Load Related NI 2016'!T83</f>
        <v>0.38017058357599798</v>
      </c>
      <c r="W304" s="58">
        <f>'[84]Load Related NI 2016'!W83</f>
        <v>2.306302997526001</v>
      </c>
      <c r="X304" s="196">
        <f>'[84]Load Related NI 2016'!X83</f>
        <v>0</v>
      </c>
      <c r="Y304" s="196">
        <f>'[84]Load Related NI 2016'!Y83</f>
        <v>0</v>
      </c>
      <c r="Z304" s="196">
        <f>'[84]Load Related NI 2016'!Z83</f>
        <v>0</v>
      </c>
      <c r="AA304" s="196">
        <f>'[84]Load Related NI 2016'!AA83</f>
        <v>0</v>
      </c>
      <c r="AB304" s="196">
        <f>'[84]Load Related NI 2016'!AB83</f>
        <v>0</v>
      </c>
      <c r="AC304" s="196">
        <f>'[84]Load Related NI 2016'!AC83</f>
        <v>0</v>
      </c>
      <c r="AD304" s="196">
        <f>'[84]Load Related NI 2016'!AD83</f>
        <v>0</v>
      </c>
      <c r="AF304" s="57">
        <f t="shared" si="564"/>
        <v>0.62462883904539157</v>
      </c>
      <c r="AG304" s="58">
        <f t="shared" si="565"/>
        <v>2.306302997526001</v>
      </c>
      <c r="AH304" s="65">
        <f t="shared" si="566"/>
        <v>1.6816741584806094</v>
      </c>
      <c r="AI304" s="66">
        <f t="shared" si="567"/>
        <v>2.6922774828179246</v>
      </c>
      <c r="AK304" s="139"/>
      <c r="AL304" s="139"/>
      <c r="AM304" s="139"/>
      <c r="AN304" s="140"/>
      <c r="AP304" s="139"/>
      <c r="AQ304" s="139"/>
      <c r="AR304" s="139"/>
      <c r="AS304" s="140"/>
      <c r="AU304" s="139"/>
      <c r="AV304" s="139"/>
      <c r="AW304" s="139"/>
      <c r="AX304" s="140"/>
      <c r="AZ304" s="139"/>
      <c r="BA304" s="139"/>
      <c r="BB304" s="139"/>
      <c r="BC304" s="140"/>
      <c r="BE304" s="139"/>
      <c r="BF304" s="139"/>
      <c r="BG304" s="139"/>
      <c r="BH304" s="140"/>
      <c r="BJ304" s="139"/>
      <c r="BK304" s="139"/>
      <c r="BL304" s="139"/>
      <c r="BM304" s="140"/>
      <c r="BO304" s="139"/>
      <c r="BP304" s="139"/>
      <c r="BQ304" s="139"/>
      <c r="BR304" s="140"/>
    </row>
    <row r="305" spans="1:70">
      <c r="A305" s="1"/>
      <c r="B305" s="438"/>
      <c r="D305" s="6" t="s">
        <v>43</v>
      </c>
      <c r="E305" s="186">
        <f>'[84]Load Related NI 2016'!C84</f>
        <v>3.4743599157479759</v>
      </c>
      <c r="F305" s="186">
        <f>'[84]Load Related NI 2016'!D84</f>
        <v>2.0123166514570743</v>
      </c>
      <c r="G305" s="186">
        <f>'[84]Load Related NI 2016'!E84</f>
        <v>2.9170359979017118</v>
      </c>
      <c r="H305" s="186">
        <f>'[84]Load Related NI 2016'!F84</f>
        <v>2.9190954590416074</v>
      </c>
      <c r="I305" s="186">
        <f>'[84]Load Related NI 2016'!G84</f>
        <v>2.8463909347342597</v>
      </c>
      <c r="J305" s="186">
        <f>'[84]Load Related NI 2016'!H84</f>
        <v>4.4545576110414027</v>
      </c>
      <c r="K305" s="186">
        <f>'[84]Load Related NI 2016'!I84</f>
        <v>4.4570121768733708</v>
      </c>
      <c r="L305" s="186">
        <f>'[84]Load Related NI 2016'!J84</f>
        <v>3.3376452451919802</v>
      </c>
      <c r="N305" s="57">
        <f>'[84]Load Related NI 2016'!M84</f>
        <v>3.7599849932403449</v>
      </c>
      <c r="O305" s="57">
        <f>'[84]Load Related NI 2016'!N84</f>
        <v>2.9177120769877534</v>
      </c>
      <c r="P305" s="57">
        <f>'[84]Load Related NI 2016'!O84</f>
        <v>2.7272967636534027</v>
      </c>
      <c r="Q305" s="57">
        <f>'[84]Load Related NI 2016'!P84</f>
        <v>2.2764424015764932</v>
      </c>
      <c r="R305" s="57">
        <f>'[84]Load Related NI 2016'!Q84</f>
        <v>2.0999526694420698</v>
      </c>
      <c r="S305" s="57">
        <f>'[84]Load Related NI 2016'!R84</f>
        <v>3.3608959853620695</v>
      </c>
      <c r="T305" s="57">
        <f>'[84]Load Related NI 2016'!S84</f>
        <v>3.4160404396655748</v>
      </c>
      <c r="U305" s="57">
        <f>'[84]Load Related NI 2016'!T84</f>
        <v>2.5278884360153109</v>
      </c>
      <c r="W305" s="58">
        <f>'[84]Load Related NI 2016'!W84</f>
        <v>3.3754872492584878</v>
      </c>
      <c r="X305" s="196">
        <f>'[84]Load Related NI 2016'!X84</f>
        <v>0</v>
      </c>
      <c r="Y305" s="196">
        <f>'[84]Load Related NI 2016'!Y84</f>
        <v>0</v>
      </c>
      <c r="Z305" s="196">
        <f>'[84]Load Related NI 2016'!Z84</f>
        <v>0</v>
      </c>
      <c r="AA305" s="196">
        <f>'[84]Load Related NI 2016'!AA84</f>
        <v>0</v>
      </c>
      <c r="AB305" s="196">
        <f>'[84]Load Related NI 2016'!AB84</f>
        <v>0</v>
      </c>
      <c r="AC305" s="196">
        <f>'[84]Load Related NI 2016'!AC84</f>
        <v>0</v>
      </c>
      <c r="AD305" s="196">
        <f>'[84]Load Related NI 2016'!AD84</f>
        <v>0</v>
      </c>
      <c r="AF305" s="57">
        <f t="shared" si="564"/>
        <v>3.7599849932403449</v>
      </c>
      <c r="AG305" s="58">
        <f t="shared" si="565"/>
        <v>3.3754872492584878</v>
      </c>
      <c r="AH305" s="65">
        <f t="shared" si="566"/>
        <v>-0.3844977439818571</v>
      </c>
      <c r="AI305" s="66">
        <f t="shared" si="567"/>
        <v>-0.10226044643079758</v>
      </c>
      <c r="AK305" s="139"/>
      <c r="AL305" s="139"/>
      <c r="AM305" s="139"/>
      <c r="AN305" s="140"/>
      <c r="AP305" s="139"/>
      <c r="AQ305" s="139"/>
      <c r="AR305" s="139"/>
      <c r="AS305" s="140"/>
      <c r="AU305" s="139"/>
      <c r="AV305" s="139"/>
      <c r="AW305" s="139"/>
      <c r="AX305" s="140"/>
      <c r="AZ305" s="139"/>
      <c r="BA305" s="139"/>
      <c r="BB305" s="139"/>
      <c r="BC305" s="140"/>
      <c r="BE305" s="139"/>
      <c r="BF305" s="139"/>
      <c r="BG305" s="139"/>
      <c r="BH305" s="140"/>
      <c r="BJ305" s="139"/>
      <c r="BK305" s="139"/>
      <c r="BL305" s="139"/>
      <c r="BM305" s="140"/>
      <c r="BO305" s="139"/>
      <c r="BP305" s="139"/>
      <c r="BQ305" s="139"/>
      <c r="BR305" s="140"/>
    </row>
    <row r="306" spans="1:70">
      <c r="A306" s="1"/>
      <c r="B306" s="438"/>
      <c r="D306" s="6" t="s">
        <v>44</v>
      </c>
      <c r="E306" s="186">
        <f>'[84]Load Related NI 2016'!C85</f>
        <v>3.6482031598465428</v>
      </c>
      <c r="F306" s="186">
        <f>'[84]Load Related NI 2016'!D85</f>
        <v>2.4819716343625218</v>
      </c>
      <c r="G306" s="186">
        <f>'[84]Load Related NI 2016'!E85</f>
        <v>4.0791540811810485</v>
      </c>
      <c r="H306" s="186">
        <f>'[84]Load Related NI 2016'!F85</f>
        <v>4.1343447528243065</v>
      </c>
      <c r="I306" s="186">
        <f>'[84]Load Related NI 2016'!G85</f>
        <v>5.6040641573973371</v>
      </c>
      <c r="J306" s="186">
        <f>'[84]Load Related NI 2016'!H85</f>
        <v>4.0646213492144874</v>
      </c>
      <c r="K306" s="186">
        <f>'[84]Load Related NI 2016'!I85</f>
        <v>5.6554218470079043</v>
      </c>
      <c r="L306" s="186">
        <f>'[84]Load Related NI 2016'!J85</f>
        <v>3.5536989088764024</v>
      </c>
      <c r="N306" s="57">
        <f>'[84]Load Related NI 2016'!M85</f>
        <v>1.9827801288902256</v>
      </c>
      <c r="O306" s="57">
        <f>'[84]Load Related NI 2016'!N85</f>
        <v>1.9042133630060787</v>
      </c>
      <c r="P306" s="57">
        <f>'[84]Load Related NI 2016'!O85</f>
        <v>2.7505291862500281</v>
      </c>
      <c r="Q306" s="57">
        <f>'[84]Load Related NI 2016'!P85</f>
        <v>2.8882103222666529</v>
      </c>
      <c r="R306" s="57">
        <f>'[84]Load Related NI 2016'!Q85</f>
        <v>3.7555221101117819</v>
      </c>
      <c r="S306" s="57">
        <f>'[84]Load Related NI 2016'!R85</f>
        <v>3.3076895385717493</v>
      </c>
      <c r="T306" s="57">
        <f>'[84]Load Related NI 2016'!S85</f>
        <v>4.1578491760665095</v>
      </c>
      <c r="U306" s="57">
        <f>'[84]Load Related NI 2016'!T85</f>
        <v>3.4682195875137971</v>
      </c>
      <c r="W306" s="58">
        <f>'[84]Load Related NI 2016'!W85</f>
        <v>1.6123999999999987</v>
      </c>
      <c r="X306" s="196">
        <f>'[84]Load Related NI 2016'!X85</f>
        <v>0</v>
      </c>
      <c r="Y306" s="196">
        <f>'[84]Load Related NI 2016'!Y85</f>
        <v>0</v>
      </c>
      <c r="Z306" s="196">
        <f>'[84]Load Related NI 2016'!Z85</f>
        <v>0</v>
      </c>
      <c r="AA306" s="196">
        <f>'[84]Load Related NI 2016'!AA85</f>
        <v>0</v>
      </c>
      <c r="AB306" s="196">
        <f>'[84]Load Related NI 2016'!AB85</f>
        <v>0</v>
      </c>
      <c r="AC306" s="196">
        <f>'[84]Load Related NI 2016'!AC85</f>
        <v>0</v>
      </c>
      <c r="AD306" s="196">
        <f>'[84]Load Related NI 2016'!AD85</f>
        <v>0</v>
      </c>
      <c r="AF306" s="57">
        <f t="shared" si="564"/>
        <v>1.9827801288902256</v>
      </c>
      <c r="AG306" s="58">
        <f t="shared" si="565"/>
        <v>1.6123999999999987</v>
      </c>
      <c r="AH306" s="65">
        <f t="shared" si="566"/>
        <v>-0.37038012889022687</v>
      </c>
      <c r="AI306" s="66">
        <f t="shared" si="567"/>
        <v>-0.18679838651476244</v>
      </c>
      <c r="AK306" s="139"/>
      <c r="AL306" s="139"/>
      <c r="AM306" s="139"/>
      <c r="AN306" s="140"/>
      <c r="AP306" s="139"/>
      <c r="AQ306" s="139"/>
      <c r="AR306" s="139"/>
      <c r="AS306" s="140"/>
      <c r="AU306" s="139"/>
      <c r="AV306" s="139"/>
      <c r="AW306" s="139"/>
      <c r="AX306" s="140"/>
      <c r="AZ306" s="139"/>
      <c r="BA306" s="139"/>
      <c r="BB306" s="139"/>
      <c r="BC306" s="140"/>
      <c r="BE306" s="139"/>
      <c r="BF306" s="139"/>
      <c r="BG306" s="139"/>
      <c r="BH306" s="140"/>
      <c r="BJ306" s="139"/>
      <c r="BK306" s="139"/>
      <c r="BL306" s="139"/>
      <c r="BM306" s="140"/>
      <c r="BO306" s="139"/>
      <c r="BP306" s="139"/>
      <c r="BQ306" s="139"/>
      <c r="BR306" s="140"/>
    </row>
    <row r="307" spans="1:70">
      <c r="A307" s="1"/>
      <c r="B307" s="438"/>
      <c r="D307" s="6" t="s">
        <v>45</v>
      </c>
      <c r="E307" s="186">
        <f>'[84]Load Related NI 2016'!C86</f>
        <v>2.1553242157129251</v>
      </c>
      <c r="F307" s="186">
        <f>'[84]Load Related NI 2016'!D86</f>
        <v>2.3809843254452741</v>
      </c>
      <c r="G307" s="186">
        <f>'[84]Load Related NI 2016'!E86</f>
        <v>2.5311862882800797</v>
      </c>
      <c r="H307" s="186">
        <f>'[84]Load Related NI 2016'!F86</f>
        <v>2.4247578866779853</v>
      </c>
      <c r="I307" s="186">
        <f>'[84]Load Related NI 2016'!G86</f>
        <v>2.8631385850592967</v>
      </c>
      <c r="J307" s="186">
        <f>'[84]Load Related NI 2016'!H86</f>
        <v>3.5811245057657684</v>
      </c>
      <c r="K307" s="186">
        <f>'[84]Load Related NI 2016'!I86</f>
        <v>3.5631908501892795</v>
      </c>
      <c r="L307" s="186">
        <f>'[84]Load Related NI 2016'!J86</f>
        <v>3.5100743199514315</v>
      </c>
      <c r="N307" s="57">
        <f>'[84]Load Related NI 2016'!M86</f>
        <v>2.0000766292777437</v>
      </c>
      <c r="O307" s="57">
        <f>'[84]Load Related NI 2016'!N86</f>
        <v>2.441855236233661</v>
      </c>
      <c r="P307" s="57">
        <f>'[84]Load Related NI 2016'!O86</f>
        <v>2.0995758653255412</v>
      </c>
      <c r="Q307" s="57">
        <f>'[84]Load Related NI 2016'!P86</f>
        <v>2.2736909938745664</v>
      </c>
      <c r="R307" s="57">
        <f>'[84]Load Related NI 2016'!Q86</f>
        <v>1.7176653667931079</v>
      </c>
      <c r="S307" s="57">
        <f>'[84]Load Related NI 2016'!R86</f>
        <v>2.4027576015701486</v>
      </c>
      <c r="T307" s="57">
        <f>'[84]Load Related NI 2016'!S86</f>
        <v>3.015079501895332</v>
      </c>
      <c r="U307" s="57">
        <f>'[84]Load Related NI 2016'!T86</f>
        <v>2.7154403746066218</v>
      </c>
      <c r="W307" s="58">
        <f>'[84]Load Related NI 2016'!W86</f>
        <v>2.7103000000000002</v>
      </c>
      <c r="X307" s="196">
        <f>'[84]Load Related NI 2016'!X86</f>
        <v>0</v>
      </c>
      <c r="Y307" s="196">
        <f>'[84]Load Related NI 2016'!Y86</f>
        <v>0</v>
      </c>
      <c r="Z307" s="196">
        <f>'[84]Load Related NI 2016'!Z86</f>
        <v>0</v>
      </c>
      <c r="AA307" s="196">
        <f>'[84]Load Related NI 2016'!AA86</f>
        <v>0</v>
      </c>
      <c r="AB307" s="196">
        <f>'[84]Load Related NI 2016'!AB86</f>
        <v>0</v>
      </c>
      <c r="AC307" s="196">
        <f>'[84]Load Related NI 2016'!AC86</f>
        <v>0</v>
      </c>
      <c r="AD307" s="196">
        <f>'[84]Load Related NI 2016'!AD86</f>
        <v>0</v>
      </c>
      <c r="AF307" s="57">
        <f t="shared" si="564"/>
        <v>2.0000766292777437</v>
      </c>
      <c r="AG307" s="58">
        <f t="shared" si="565"/>
        <v>2.7103000000000002</v>
      </c>
      <c r="AH307" s="65">
        <f t="shared" si="566"/>
        <v>0.7102233707222565</v>
      </c>
      <c r="AI307" s="66">
        <f t="shared" si="567"/>
        <v>0.35509807990643255</v>
      </c>
      <c r="AK307" s="139"/>
      <c r="AL307" s="139"/>
      <c r="AM307" s="139"/>
      <c r="AN307" s="140"/>
      <c r="AP307" s="139"/>
      <c r="AQ307" s="139"/>
      <c r="AR307" s="139"/>
      <c r="AS307" s="140"/>
      <c r="AU307" s="139"/>
      <c r="AV307" s="139"/>
      <c r="AW307" s="139"/>
      <c r="AX307" s="140"/>
      <c r="AZ307" s="139"/>
      <c r="BA307" s="139"/>
      <c r="BB307" s="139"/>
      <c r="BC307" s="140"/>
      <c r="BE307" s="139"/>
      <c r="BF307" s="139"/>
      <c r="BG307" s="139"/>
      <c r="BH307" s="140"/>
      <c r="BJ307" s="139"/>
      <c r="BK307" s="139"/>
      <c r="BL307" s="139"/>
      <c r="BM307" s="140"/>
      <c r="BO307" s="139"/>
      <c r="BP307" s="139"/>
      <c r="BQ307" s="139"/>
      <c r="BR307" s="140"/>
    </row>
    <row r="308" spans="1:70">
      <c r="A308" s="1"/>
      <c r="B308" s="438"/>
      <c r="D308" s="4" t="s">
        <v>77</v>
      </c>
      <c r="E308" s="187">
        <f>SUM(E294:E307)</f>
        <v>33.027346431235451</v>
      </c>
      <c r="F308" s="187">
        <f t="shared" ref="F308" si="568">SUM(F294:F307)</f>
        <v>30.153506648184226</v>
      </c>
      <c r="G308" s="187">
        <f t="shared" ref="G308" si="569">SUM(G294:G307)</f>
        <v>33.702269505695867</v>
      </c>
      <c r="H308" s="187">
        <f t="shared" ref="H308" si="570">SUM(H294:H307)</f>
        <v>35.324945794537072</v>
      </c>
      <c r="I308" s="187">
        <f t="shared" ref="I308" si="571">SUM(I294:I307)</f>
        <v>37.218139356097041</v>
      </c>
      <c r="J308" s="187">
        <f t="shared" ref="J308" si="572">SUM(J294:J307)</f>
        <v>37.509947221553674</v>
      </c>
      <c r="K308" s="187">
        <f t="shared" ref="K308" si="573">SUM(K294:K307)</f>
        <v>39.400706101980553</v>
      </c>
      <c r="L308" s="187">
        <f t="shared" ref="L308" si="574">SUM(L294:L307)</f>
        <v>37.443394778152864</v>
      </c>
      <c r="M308" s="1"/>
      <c r="N308" s="178">
        <f t="shared" ref="N308" si="575">SUM(N294:N307)</f>
        <v>30.171112078365102</v>
      </c>
      <c r="O308" s="178">
        <f t="shared" ref="O308" si="576">SUM(O294:O307)</f>
        <v>31.024039309087815</v>
      </c>
      <c r="P308" s="178">
        <f t="shared" ref="P308" si="577">SUM(P294:P307)</f>
        <v>30.980392426460504</v>
      </c>
      <c r="Q308" s="178">
        <f t="shared" ref="Q308" si="578">SUM(Q294:Q307)</f>
        <v>30.854710458385465</v>
      </c>
      <c r="R308" s="178">
        <f t="shared" ref="R308" si="579">SUM(R294:R307)</f>
        <v>31.481108832166562</v>
      </c>
      <c r="S308" s="178">
        <f t="shared" ref="S308" si="580">SUM(S294:S307)</f>
        <v>33.017040443332519</v>
      </c>
      <c r="T308" s="178">
        <f t="shared" ref="T308" si="581">SUM(T294:T307)</f>
        <v>35.719504460493432</v>
      </c>
      <c r="U308" s="178">
        <f t="shared" ref="U308" si="582">SUM(U294:U307)</f>
        <v>33.402638631095833</v>
      </c>
      <c r="V308" s="1"/>
      <c r="W308" s="183">
        <f>SUM(W294:W307)</f>
        <v>57.140586904719925</v>
      </c>
      <c r="X308" s="197">
        <f t="shared" ref="X308" si="583">SUM(X294:X307)</f>
        <v>0</v>
      </c>
      <c r="Y308" s="197">
        <f t="shared" ref="Y308" si="584">SUM(Y294:Y307)</f>
        <v>0</v>
      </c>
      <c r="Z308" s="197">
        <f t="shared" ref="Z308" si="585">SUM(Z294:Z307)</f>
        <v>0</v>
      </c>
      <c r="AA308" s="197">
        <f t="shared" ref="AA308" si="586">SUM(AA294:AA307)</f>
        <v>0</v>
      </c>
      <c r="AB308" s="197">
        <f t="shared" ref="AB308" si="587">SUM(AB294:AB307)</f>
        <v>0</v>
      </c>
      <c r="AC308" s="197">
        <f t="shared" ref="AC308" si="588">SUM(AC294:AC307)</f>
        <v>0</v>
      </c>
      <c r="AD308" s="197">
        <f t="shared" ref="AD308" si="589">SUM(AD294:AD307)</f>
        <v>0</v>
      </c>
      <c r="AE308" s="1"/>
      <c r="AF308" s="178">
        <f t="shared" si="564"/>
        <v>30.171112078365102</v>
      </c>
      <c r="AG308" s="183">
        <f t="shared" si="565"/>
        <v>57.140586904719925</v>
      </c>
      <c r="AH308" s="67">
        <f t="shared" si="566"/>
        <v>26.969474826354823</v>
      </c>
      <c r="AI308" s="68">
        <f t="shared" si="567"/>
        <v>0.8938840158196858</v>
      </c>
      <c r="AK308" s="139"/>
      <c r="AL308" s="139"/>
      <c r="AM308" s="139"/>
      <c r="AN308" s="140"/>
      <c r="AP308" s="139"/>
      <c r="AQ308" s="139"/>
      <c r="AR308" s="139"/>
      <c r="AS308" s="140"/>
      <c r="AU308" s="139"/>
      <c r="AV308" s="139"/>
      <c r="AW308" s="139"/>
      <c r="AX308" s="140"/>
      <c r="AZ308" s="139"/>
      <c r="BA308" s="139"/>
      <c r="BB308" s="139"/>
      <c r="BC308" s="140"/>
      <c r="BE308" s="139"/>
      <c r="BF308" s="139"/>
      <c r="BG308" s="139"/>
      <c r="BH308" s="140"/>
      <c r="BJ308" s="139"/>
      <c r="BK308" s="139"/>
      <c r="BL308" s="139"/>
      <c r="BM308" s="140"/>
      <c r="BO308" s="139"/>
      <c r="BP308" s="139"/>
      <c r="BQ308" s="139"/>
      <c r="BR308" s="140"/>
    </row>
    <row r="309" spans="1:70">
      <c r="A309" s="1"/>
      <c r="B309" s="438"/>
      <c r="D309" s="4" t="s">
        <v>181</v>
      </c>
      <c r="E309" s="187">
        <f>E308-SUM(E297:E300)</f>
        <v>26.27521208976442</v>
      </c>
      <c r="F309" s="187">
        <f t="shared" ref="F309" si="590">F308-SUM(F297:F300)</f>
        <v>23.427685880216558</v>
      </c>
      <c r="G309" s="187">
        <f t="shared" ref="G309" si="591">G308-SUM(G297:G300)</f>
        <v>26.550383041344684</v>
      </c>
      <c r="H309" s="187">
        <f t="shared" ref="H309" si="592">H308-SUM(H297:H300)</f>
        <v>27.684006286522919</v>
      </c>
      <c r="I309" s="187">
        <f t="shared" ref="I309" si="593">I308-SUM(I297:I300)</f>
        <v>29.221547930320249</v>
      </c>
      <c r="J309" s="187">
        <f t="shared" ref="J309" si="594">J308-SUM(J297:J300)</f>
        <v>29.487662677343426</v>
      </c>
      <c r="K309" s="187">
        <f t="shared" ref="K309" si="595">K308-SUM(K297:K300)</f>
        <v>31.161457343234197</v>
      </c>
      <c r="L309" s="187">
        <f t="shared" ref="L309" si="596">L308-SUM(L297:L300)</f>
        <v>28.789776967637767</v>
      </c>
      <c r="M309" s="1"/>
      <c r="N309" s="178">
        <f t="shared" ref="N309" si="597">N308-SUM(N297:N300)</f>
        <v>23.418977736894071</v>
      </c>
      <c r="O309" s="178">
        <f t="shared" ref="O309" si="598">O308-SUM(O297:O300)</f>
        <v>24.298218541120146</v>
      </c>
      <c r="P309" s="178">
        <f t="shared" ref="P309" si="599">P308-SUM(P297:P300)</f>
        <v>23.828505962109322</v>
      </c>
      <c r="Q309" s="178">
        <f t="shared" ref="Q309" si="600">Q308-SUM(Q297:Q300)</f>
        <v>23.213770950371313</v>
      </c>
      <c r="R309" s="178">
        <f t="shared" ref="R309" si="601">R308-SUM(R297:R300)</f>
        <v>23.48451740638977</v>
      </c>
      <c r="S309" s="178">
        <f t="shared" ref="S309" si="602">S308-SUM(S297:S300)</f>
        <v>24.994755899122271</v>
      </c>
      <c r="T309" s="178">
        <f t="shared" ref="T309" si="603">T308-SUM(T297:T300)</f>
        <v>27.480255701747076</v>
      </c>
      <c r="U309" s="178">
        <f t="shared" ref="U309" si="604">U308-SUM(U297:U300)</f>
        <v>24.749020820580736</v>
      </c>
      <c r="V309" s="1"/>
      <c r="W309" s="183">
        <f>W308-SUM(W297:W300)</f>
        <v>25.844286904719922</v>
      </c>
      <c r="X309" s="197">
        <f t="shared" ref="X309" si="605">X308-SUM(X297:X300)</f>
        <v>0</v>
      </c>
      <c r="Y309" s="197">
        <f t="shared" ref="Y309" si="606">Y308-SUM(Y297:Y300)</f>
        <v>0</v>
      </c>
      <c r="Z309" s="197">
        <f t="shared" ref="Z309" si="607">Z308-SUM(Z297:Z300)</f>
        <v>0</v>
      </c>
      <c r="AA309" s="197">
        <f t="shared" ref="AA309" si="608">AA308-SUM(AA297:AA300)</f>
        <v>0</v>
      </c>
      <c r="AB309" s="197">
        <f t="shared" ref="AB309" si="609">AB308-SUM(AB297:AB300)</f>
        <v>0</v>
      </c>
      <c r="AC309" s="197">
        <f t="shared" ref="AC309" si="610">AC308-SUM(AC297:AC300)</f>
        <v>0</v>
      </c>
      <c r="AD309" s="197">
        <f t="shared" ref="AD309" si="611">AD308-SUM(AD297:AD300)</f>
        <v>0</v>
      </c>
      <c r="AE309" s="1"/>
      <c r="AF309" s="178">
        <f t="shared" si="564"/>
        <v>23.418977736894071</v>
      </c>
      <c r="AG309" s="183">
        <f t="shared" si="565"/>
        <v>25.844286904719922</v>
      </c>
      <c r="AH309" s="67">
        <f t="shared" si="566"/>
        <v>2.4253091678258514</v>
      </c>
      <c r="AI309" s="68">
        <f t="shared" si="567"/>
        <v>0.10356170090230021</v>
      </c>
      <c r="AK309" s="139"/>
      <c r="AL309" s="139"/>
      <c r="AM309" s="139"/>
      <c r="AN309" s="140"/>
      <c r="AP309" s="139"/>
      <c r="AQ309" s="139"/>
      <c r="AR309" s="139"/>
      <c r="AS309" s="140"/>
      <c r="AU309" s="139"/>
      <c r="AV309" s="139"/>
      <c r="AW309" s="139"/>
      <c r="AX309" s="140"/>
      <c r="AZ309" s="139"/>
      <c r="BA309" s="139"/>
      <c r="BB309" s="139"/>
      <c r="BC309" s="140"/>
      <c r="BE309" s="139"/>
      <c r="BF309" s="139"/>
      <c r="BG309" s="139"/>
      <c r="BH309" s="140"/>
      <c r="BJ309" s="139"/>
      <c r="BK309" s="139"/>
      <c r="BL309" s="139"/>
      <c r="BM309" s="140"/>
      <c r="BO309" s="139"/>
      <c r="BP309" s="139"/>
      <c r="BQ309" s="139"/>
      <c r="BR309" s="140"/>
    </row>
    <row r="310" spans="1:70">
      <c r="A310" s="1"/>
      <c r="B310" s="438"/>
    </row>
    <row r="311" spans="1:70">
      <c r="A311" s="1"/>
      <c r="B311" s="438"/>
      <c r="D311" s="1" t="s">
        <v>192</v>
      </c>
    </row>
    <row r="312" spans="1:70">
      <c r="A312" s="1"/>
      <c r="B312" s="438"/>
      <c r="E312" s="388" t="s">
        <v>430</v>
      </c>
      <c r="F312" s="389"/>
      <c r="G312" s="389"/>
      <c r="H312" s="389"/>
      <c r="I312" s="389"/>
      <c r="J312" s="389"/>
      <c r="K312" s="389"/>
      <c r="L312" s="390"/>
      <c r="N312" s="388" t="s">
        <v>297</v>
      </c>
      <c r="O312" s="389"/>
      <c r="P312" s="389"/>
      <c r="Q312" s="389"/>
      <c r="R312" s="389"/>
      <c r="S312" s="389"/>
      <c r="T312" s="389"/>
      <c r="U312" s="390"/>
      <c r="W312" s="388" t="s">
        <v>298</v>
      </c>
      <c r="X312" s="389"/>
      <c r="Y312" s="389"/>
      <c r="Z312" s="389"/>
      <c r="AA312" s="389"/>
      <c r="AB312" s="389"/>
      <c r="AC312" s="389"/>
      <c r="AD312" s="390"/>
      <c r="AF312" s="221" t="s">
        <v>69</v>
      </c>
      <c r="AG312" s="221" t="s">
        <v>194</v>
      </c>
      <c r="AH312" s="397" t="s">
        <v>219</v>
      </c>
      <c r="AI312" s="397"/>
      <c r="AK312" s="7" t="s">
        <v>69</v>
      </c>
      <c r="AL312" s="6" t="s">
        <v>194</v>
      </c>
      <c r="AM312" s="392" t="s">
        <v>219</v>
      </c>
      <c r="AN312" s="392"/>
      <c r="AP312" s="7" t="s">
        <v>69</v>
      </c>
      <c r="AQ312" s="6" t="s">
        <v>194</v>
      </c>
      <c r="AR312" s="392" t="s">
        <v>219</v>
      </c>
      <c r="AS312" s="392"/>
      <c r="AU312" s="7" t="s">
        <v>69</v>
      </c>
      <c r="AV312" s="6" t="s">
        <v>194</v>
      </c>
      <c r="AW312" s="392" t="s">
        <v>219</v>
      </c>
      <c r="AX312" s="392"/>
      <c r="AZ312" s="7" t="s">
        <v>69</v>
      </c>
      <c r="BA312" s="6" t="s">
        <v>194</v>
      </c>
      <c r="BB312" s="392" t="s">
        <v>219</v>
      </c>
      <c r="BC312" s="392"/>
      <c r="BE312" s="7" t="s">
        <v>69</v>
      </c>
      <c r="BF312" s="6" t="s">
        <v>194</v>
      </c>
      <c r="BG312" s="392" t="s">
        <v>219</v>
      </c>
      <c r="BH312" s="392"/>
      <c r="BJ312" s="7" t="s">
        <v>69</v>
      </c>
      <c r="BK312" s="6" t="s">
        <v>194</v>
      </c>
      <c r="BL312" s="392" t="s">
        <v>219</v>
      </c>
      <c r="BM312" s="392"/>
      <c r="BO312" s="7" t="s">
        <v>69</v>
      </c>
      <c r="BP312" s="6" t="s">
        <v>194</v>
      </c>
      <c r="BQ312" s="392" t="s">
        <v>219</v>
      </c>
      <c r="BR312" s="392"/>
    </row>
    <row r="313" spans="1:70">
      <c r="A313" s="1"/>
      <c r="B313" s="438"/>
      <c r="E313" s="221">
        <v>2016</v>
      </c>
      <c r="F313" s="221">
        <v>2017</v>
      </c>
      <c r="G313" s="221">
        <v>2018</v>
      </c>
      <c r="H313" s="221">
        <v>2019</v>
      </c>
      <c r="I313" s="221">
        <v>2020</v>
      </c>
      <c r="J313" s="221">
        <v>2021</v>
      </c>
      <c r="K313" s="221">
        <v>2022</v>
      </c>
      <c r="L313" s="221">
        <v>2023</v>
      </c>
      <c r="N313" s="221">
        <v>2016</v>
      </c>
      <c r="O313" s="221">
        <v>2017</v>
      </c>
      <c r="P313" s="221">
        <v>2018</v>
      </c>
      <c r="Q313" s="221">
        <v>2019</v>
      </c>
      <c r="R313" s="221">
        <v>2020</v>
      </c>
      <c r="S313" s="221">
        <v>2021</v>
      </c>
      <c r="T313" s="221">
        <v>2022</v>
      </c>
      <c r="U313" s="221">
        <v>2023</v>
      </c>
      <c r="W313" s="221">
        <v>2016</v>
      </c>
      <c r="X313" s="221">
        <v>2017</v>
      </c>
      <c r="Y313" s="221">
        <v>2018</v>
      </c>
      <c r="Z313" s="221">
        <v>2019</v>
      </c>
      <c r="AA313" s="221">
        <v>2020</v>
      </c>
      <c r="AB313" s="221">
        <v>2021</v>
      </c>
      <c r="AC313" s="221">
        <v>2022</v>
      </c>
      <c r="AD313" s="221">
        <v>2023</v>
      </c>
      <c r="AF313" s="221" t="s">
        <v>252</v>
      </c>
      <c r="AG313" s="221" t="s">
        <v>252</v>
      </c>
      <c r="AH313" s="221" t="s">
        <v>252</v>
      </c>
      <c r="AI313" s="221" t="s">
        <v>221</v>
      </c>
      <c r="AK313" s="6" t="s">
        <v>252</v>
      </c>
      <c r="AL313" s="6" t="s">
        <v>252</v>
      </c>
      <c r="AM313" s="6" t="s">
        <v>252</v>
      </c>
      <c r="AN313" s="6" t="s">
        <v>221</v>
      </c>
      <c r="AP313" s="6" t="s">
        <v>252</v>
      </c>
      <c r="AQ313" s="6" t="s">
        <v>252</v>
      </c>
      <c r="AR313" s="6" t="s">
        <v>252</v>
      </c>
      <c r="AS313" s="6" t="s">
        <v>221</v>
      </c>
      <c r="AU313" s="6" t="s">
        <v>252</v>
      </c>
      <c r="AV313" s="6" t="s">
        <v>252</v>
      </c>
      <c r="AW313" s="6" t="s">
        <v>252</v>
      </c>
      <c r="AX313" s="6" t="s">
        <v>221</v>
      </c>
      <c r="AZ313" s="6" t="s">
        <v>252</v>
      </c>
      <c r="BA313" s="6" t="s">
        <v>252</v>
      </c>
      <c r="BB313" s="6" t="s">
        <v>252</v>
      </c>
      <c r="BC313" s="6" t="s">
        <v>221</v>
      </c>
      <c r="BE313" s="6" t="s">
        <v>252</v>
      </c>
      <c r="BF313" s="6" t="s">
        <v>252</v>
      </c>
      <c r="BG313" s="6" t="s">
        <v>252</v>
      </c>
      <c r="BH313" s="6" t="s">
        <v>221</v>
      </c>
      <c r="BJ313" s="6" t="s">
        <v>252</v>
      </c>
      <c r="BK313" s="6" t="s">
        <v>252</v>
      </c>
      <c r="BL313" s="6" t="s">
        <v>252</v>
      </c>
      <c r="BM313" s="6" t="s">
        <v>221</v>
      </c>
      <c r="BO313" s="6" t="s">
        <v>252</v>
      </c>
      <c r="BP313" s="6" t="s">
        <v>252</v>
      </c>
      <c r="BQ313" s="6" t="s">
        <v>252</v>
      </c>
      <c r="BR313" s="6" t="s">
        <v>221</v>
      </c>
    </row>
    <row r="314" spans="1:70">
      <c r="A314" s="1"/>
      <c r="B314" s="438"/>
      <c r="D314" s="6" t="s">
        <v>27</v>
      </c>
      <c r="E314" s="186">
        <f>'[84]Load Related NI 2016'!C92</f>
        <v>12.095291978682418</v>
      </c>
      <c r="F314" s="186">
        <f>'[84]Load Related NI 2016'!D92</f>
        <v>16.211151016941947</v>
      </c>
      <c r="G314" s="186">
        <f>'[84]Load Related NI 2016'!E92</f>
        <v>9.8300131411311416</v>
      </c>
      <c r="H314" s="186">
        <f>'[84]Load Related NI 2016'!F92</f>
        <v>13.078936607373921</v>
      </c>
      <c r="I314" s="186">
        <f>'[84]Load Related NI 2016'!G92</f>
        <v>12.981453977733967</v>
      </c>
      <c r="J314" s="186">
        <f>'[84]Load Related NI 2016'!H92</f>
        <v>13.879180500200782</v>
      </c>
      <c r="K314" s="186">
        <f>'[84]Load Related NI 2016'!I92</f>
        <v>21.024503502223464</v>
      </c>
      <c r="L314" s="186">
        <f>'[84]Load Related NI 2016'!J92</f>
        <v>15.807535071865582</v>
      </c>
      <c r="N314" s="57">
        <f>'[84]Load Related NI 2016'!M92</f>
        <v>11.934495971414689</v>
      </c>
      <c r="O314" s="57">
        <f>'[84]Load Related NI 2016'!N92</f>
        <v>15.167527039934857</v>
      </c>
      <c r="P314" s="57">
        <f>'[84]Load Related NI 2016'!O92</f>
        <v>9.7874981274014061</v>
      </c>
      <c r="Q314" s="57">
        <f>'[84]Load Related NI 2016'!P92</f>
        <v>12.744608138307042</v>
      </c>
      <c r="R314" s="57">
        <f>'[84]Load Related NI 2016'!Q92</f>
        <v>12.099684449832662</v>
      </c>
      <c r="S314" s="57">
        <f>'[84]Load Related NI 2016'!R92</f>
        <v>13.007863763356591</v>
      </c>
      <c r="T314" s="57">
        <f>'[84]Load Related NI 2016'!S92</f>
        <v>18.131463610840871</v>
      </c>
      <c r="U314" s="57">
        <f>'[84]Load Related NI 2016'!T92</f>
        <v>15.066576537280348</v>
      </c>
      <c r="W314" s="58">
        <f>'[84]Load Related NI 2016'!W92</f>
        <v>10.193792628858379</v>
      </c>
      <c r="X314" s="196">
        <f>'[84]Load Related NI 2016'!X92</f>
        <v>0</v>
      </c>
      <c r="Y314" s="196">
        <f>'[84]Load Related NI 2016'!Y92</f>
        <v>0</v>
      </c>
      <c r="Z314" s="196">
        <f>'[84]Load Related NI 2016'!Z92</f>
        <v>0</v>
      </c>
      <c r="AA314" s="196">
        <f>'[84]Load Related NI 2016'!AA92</f>
        <v>0</v>
      </c>
      <c r="AB314" s="196">
        <f>'[84]Load Related NI 2016'!AB92</f>
        <v>0</v>
      </c>
      <c r="AC314" s="196">
        <f>'[84]Load Related NI 2016'!AC92</f>
        <v>0</v>
      </c>
      <c r="AD314" s="196">
        <f>'[84]Load Related NI 2016'!AD92</f>
        <v>0</v>
      </c>
      <c r="AF314" s="57">
        <f>N314</f>
        <v>11.934495971414689</v>
      </c>
      <c r="AG314" s="58">
        <f>W314</f>
        <v>10.193792628858379</v>
      </c>
      <c r="AH314" s="65">
        <f>AG314-AF314</f>
        <v>-1.7407033425563103</v>
      </c>
      <c r="AI314" s="66">
        <f>AH314/AF314</f>
        <v>-0.1458547848795303</v>
      </c>
      <c r="AK314" s="139"/>
      <c r="AL314" s="139"/>
      <c r="AM314" s="139"/>
      <c r="AN314" s="140"/>
      <c r="AP314" s="139"/>
      <c r="AQ314" s="139"/>
      <c r="AR314" s="139"/>
      <c r="AS314" s="140"/>
      <c r="AU314" s="139"/>
      <c r="AV314" s="139"/>
      <c r="AW314" s="139"/>
      <c r="AX314" s="140"/>
      <c r="AZ314" s="139"/>
      <c r="BA314" s="139"/>
      <c r="BB314" s="139"/>
      <c r="BC314" s="140"/>
      <c r="BE314" s="139"/>
      <c r="BF314" s="139"/>
      <c r="BG314" s="139"/>
      <c r="BH314" s="140"/>
      <c r="BJ314" s="139"/>
      <c r="BK314" s="139"/>
      <c r="BL314" s="139"/>
      <c r="BM314" s="140"/>
      <c r="BO314" s="139"/>
      <c r="BP314" s="139"/>
      <c r="BQ314" s="139"/>
      <c r="BR314" s="140"/>
    </row>
    <row r="315" spans="1:70">
      <c r="A315" s="1"/>
      <c r="B315" s="438"/>
      <c r="D315" s="6" t="s">
        <v>75</v>
      </c>
      <c r="E315" s="186">
        <f>'[84]Load Related NI 2016'!C93</f>
        <v>20.457213392081265</v>
      </c>
      <c r="F315" s="186">
        <f>'[84]Load Related NI 2016'!D93</f>
        <v>16.836524311090987</v>
      </c>
      <c r="G315" s="186">
        <f>'[84]Load Related NI 2016'!E93</f>
        <v>13.397429664503409</v>
      </c>
      <c r="H315" s="186">
        <f>'[84]Load Related NI 2016'!F93</f>
        <v>13.746432896795294</v>
      </c>
      <c r="I315" s="186">
        <f>'[84]Load Related NI 2016'!G93</f>
        <v>17.458864207361145</v>
      </c>
      <c r="J315" s="186">
        <f>'[84]Load Related NI 2016'!H93</f>
        <v>14.301308501037353</v>
      </c>
      <c r="K315" s="186">
        <f>'[84]Load Related NI 2016'!I93</f>
        <v>8.1548909144706929</v>
      </c>
      <c r="L315" s="186">
        <f>'[84]Load Related NI 2016'!J93</f>
        <v>7.8934756759812812</v>
      </c>
      <c r="N315" s="57">
        <f>'[84]Load Related NI 2016'!M93</f>
        <v>17.42354428593779</v>
      </c>
      <c r="O315" s="57">
        <f>'[84]Load Related NI 2016'!N93</f>
        <v>14.883858366470298</v>
      </c>
      <c r="P315" s="57">
        <f>'[84]Load Related NI 2016'!O93</f>
        <v>12.224919793994589</v>
      </c>
      <c r="Q315" s="57">
        <f>'[84]Load Related NI 2016'!P93</f>
        <v>11.814452663930505</v>
      </c>
      <c r="R315" s="57">
        <f>'[84]Load Related NI 2016'!Q93</f>
        <v>14.660788770354399</v>
      </c>
      <c r="S315" s="57">
        <f>'[84]Load Related NI 2016'!R93</f>
        <v>12.09940342184222</v>
      </c>
      <c r="T315" s="57">
        <f>'[84]Load Related NI 2016'!S93</f>
        <v>7.2498727336996707</v>
      </c>
      <c r="U315" s="57">
        <f>'[84]Load Related NI 2016'!T93</f>
        <v>7.0055385375168484</v>
      </c>
      <c r="W315" s="58">
        <f>'[84]Load Related NI 2016'!W93</f>
        <v>14.353535022093098</v>
      </c>
      <c r="X315" s="196">
        <f>'[84]Load Related NI 2016'!X93</f>
        <v>0</v>
      </c>
      <c r="Y315" s="196">
        <f>'[84]Load Related NI 2016'!Y93</f>
        <v>0</v>
      </c>
      <c r="Z315" s="196">
        <f>'[84]Load Related NI 2016'!Z93</f>
        <v>0</v>
      </c>
      <c r="AA315" s="196">
        <f>'[84]Load Related NI 2016'!AA93</f>
        <v>0</v>
      </c>
      <c r="AB315" s="196">
        <f>'[84]Load Related NI 2016'!AB93</f>
        <v>0</v>
      </c>
      <c r="AC315" s="196">
        <f>'[84]Load Related NI 2016'!AC93</f>
        <v>0</v>
      </c>
      <c r="AD315" s="196">
        <f>'[84]Load Related NI 2016'!AD93</f>
        <v>0</v>
      </c>
      <c r="AF315" s="57">
        <f t="shared" ref="AF315:AF329" si="612">N315</f>
        <v>17.42354428593779</v>
      </c>
      <c r="AG315" s="58">
        <f t="shared" ref="AG315:AG329" si="613">W315</f>
        <v>14.353535022093098</v>
      </c>
      <c r="AH315" s="65">
        <f t="shared" ref="AH315:AH329" si="614">AG315-AF315</f>
        <v>-3.0700092638446925</v>
      </c>
      <c r="AI315" s="66">
        <f t="shared" ref="AI315:AI329" si="615">AH315/AF315</f>
        <v>-0.17619889578508077</v>
      </c>
      <c r="AK315" s="139"/>
      <c r="AL315" s="139"/>
      <c r="AM315" s="139"/>
      <c r="AN315" s="140"/>
      <c r="AP315" s="139"/>
      <c r="AQ315" s="139"/>
      <c r="AR315" s="139"/>
      <c r="AS315" s="140"/>
      <c r="AU315" s="139"/>
      <c r="AV315" s="139"/>
      <c r="AW315" s="139"/>
      <c r="AX315" s="140"/>
      <c r="AZ315" s="139"/>
      <c r="BA315" s="139"/>
      <c r="BB315" s="139"/>
      <c r="BC315" s="140"/>
      <c r="BE315" s="139"/>
      <c r="BF315" s="139"/>
      <c r="BG315" s="139"/>
      <c r="BH315" s="140"/>
      <c r="BJ315" s="139"/>
      <c r="BK315" s="139"/>
      <c r="BL315" s="139"/>
      <c r="BM315" s="140"/>
      <c r="BO315" s="139"/>
      <c r="BP315" s="139"/>
      <c r="BQ315" s="139"/>
      <c r="BR315" s="140"/>
    </row>
    <row r="316" spans="1:70">
      <c r="A316" s="1"/>
      <c r="B316" s="438"/>
      <c r="D316" s="6" t="s">
        <v>76</v>
      </c>
      <c r="E316" s="186">
        <f>'[84]Load Related NI 2016'!C94</f>
        <v>8.1023058156925138</v>
      </c>
      <c r="F316" s="186">
        <f>'[84]Load Related NI 2016'!D94</f>
        <v>10.73555162245794</v>
      </c>
      <c r="G316" s="186">
        <f>'[84]Load Related NI 2016'!E94</f>
        <v>11.220341298141538</v>
      </c>
      <c r="H316" s="186">
        <f>'[84]Load Related NI 2016'!F94</f>
        <v>15.60577174676645</v>
      </c>
      <c r="I316" s="186">
        <f>'[84]Load Related NI 2016'!G94</f>
        <v>20.84085776012828</v>
      </c>
      <c r="J316" s="186">
        <f>'[84]Load Related NI 2016'!H94</f>
        <v>16.956499421902265</v>
      </c>
      <c r="K316" s="186">
        <f>'[84]Load Related NI 2016'!I94</f>
        <v>13.168877476008454</v>
      </c>
      <c r="L316" s="186">
        <f>'[84]Load Related NI 2016'!J94</f>
        <v>15.875270022108097</v>
      </c>
      <c r="N316" s="57">
        <f>'[84]Load Related NI 2016'!M94</f>
        <v>7.7678295180979049</v>
      </c>
      <c r="O316" s="57">
        <f>'[84]Load Related NI 2016'!N94</f>
        <v>10.076633243764642</v>
      </c>
      <c r="P316" s="57">
        <f>'[84]Load Related NI 2016'!O94</f>
        <v>10.433599211750336</v>
      </c>
      <c r="Q316" s="57">
        <f>'[84]Load Related NI 2016'!P94</f>
        <v>14.207527283229291</v>
      </c>
      <c r="R316" s="57">
        <f>'[84]Load Related NI 2016'!Q94</f>
        <v>18.670188980650021</v>
      </c>
      <c r="S316" s="57">
        <f>'[84]Load Related NI 2016'!R94</f>
        <v>15.174921828480045</v>
      </c>
      <c r="T316" s="57">
        <f>'[84]Load Related NI 2016'!S94</f>
        <v>11.804177571589017</v>
      </c>
      <c r="U316" s="57">
        <f>'[84]Load Related NI 2016'!T94</f>
        <v>14.027882149062084</v>
      </c>
      <c r="W316" s="58">
        <f>'[84]Load Related NI 2016'!W94</f>
        <v>13.795502584039806</v>
      </c>
      <c r="X316" s="196">
        <f>'[84]Load Related NI 2016'!X94</f>
        <v>0</v>
      </c>
      <c r="Y316" s="196">
        <f>'[84]Load Related NI 2016'!Y94</f>
        <v>0</v>
      </c>
      <c r="Z316" s="196">
        <f>'[84]Load Related NI 2016'!Z94</f>
        <v>0</v>
      </c>
      <c r="AA316" s="196">
        <f>'[84]Load Related NI 2016'!AA94</f>
        <v>0</v>
      </c>
      <c r="AB316" s="196">
        <f>'[84]Load Related NI 2016'!AB94</f>
        <v>0</v>
      </c>
      <c r="AC316" s="196">
        <f>'[84]Load Related NI 2016'!AC94</f>
        <v>0</v>
      </c>
      <c r="AD316" s="196">
        <f>'[84]Load Related NI 2016'!AD94</f>
        <v>0</v>
      </c>
      <c r="AF316" s="57">
        <f t="shared" si="612"/>
        <v>7.7678295180979049</v>
      </c>
      <c r="AG316" s="58">
        <f t="shared" si="613"/>
        <v>13.795502584039806</v>
      </c>
      <c r="AH316" s="65">
        <f t="shared" si="614"/>
        <v>6.0276730659419009</v>
      </c>
      <c r="AI316" s="66">
        <f t="shared" si="615"/>
        <v>0.77597906234918079</v>
      </c>
      <c r="AK316" s="139"/>
      <c r="AL316" s="139"/>
      <c r="AM316" s="139"/>
      <c r="AN316" s="140"/>
      <c r="AP316" s="139"/>
      <c r="AQ316" s="139"/>
      <c r="AR316" s="139"/>
      <c r="AS316" s="140"/>
      <c r="AU316" s="139"/>
      <c r="AV316" s="139"/>
      <c r="AW316" s="139"/>
      <c r="AX316" s="140"/>
      <c r="AZ316" s="139"/>
      <c r="BA316" s="139"/>
      <c r="BB316" s="139"/>
      <c r="BC316" s="140"/>
      <c r="BE316" s="139"/>
      <c r="BF316" s="139"/>
      <c r="BG316" s="139"/>
      <c r="BH316" s="140"/>
      <c r="BJ316" s="139"/>
      <c r="BK316" s="139"/>
      <c r="BL316" s="139"/>
      <c r="BM316" s="140"/>
      <c r="BO316" s="139"/>
      <c r="BP316" s="139"/>
      <c r="BQ316" s="139"/>
      <c r="BR316" s="140"/>
    </row>
    <row r="317" spans="1:70">
      <c r="A317" s="1"/>
      <c r="B317" s="438"/>
      <c r="D317" s="6" t="s">
        <v>35</v>
      </c>
      <c r="E317" s="186">
        <f>'[84]Load Related NI 2016'!C95</f>
        <v>22.82303237381177</v>
      </c>
      <c r="F317" s="186">
        <f>'[84]Load Related NI 2016'!D95</f>
        <v>23.714306502978015</v>
      </c>
      <c r="G317" s="186">
        <f>'[84]Load Related NI 2016'!E95</f>
        <v>22.334943722383965</v>
      </c>
      <c r="H317" s="186">
        <f>'[84]Load Related NI 2016'!F95</f>
        <v>26.354545223858867</v>
      </c>
      <c r="I317" s="186">
        <f>'[84]Load Related NI 2016'!G95</f>
        <v>28.827049831134637</v>
      </c>
      <c r="J317" s="186">
        <f>'[84]Load Related NI 2016'!H95</f>
        <v>25.651659728209054</v>
      </c>
      <c r="K317" s="186">
        <f>'[84]Load Related NI 2016'!I95</f>
        <v>29.666920008520393</v>
      </c>
      <c r="L317" s="186">
        <f>'[84]Load Related NI 2016'!J95</f>
        <v>33.975117827943308</v>
      </c>
      <c r="N317" s="57">
        <f>'[84]Load Related NI 2016'!M95</f>
        <v>22.82303237381177</v>
      </c>
      <c r="O317" s="57">
        <f>'[84]Load Related NI 2016'!N95</f>
        <v>23.714306502978015</v>
      </c>
      <c r="P317" s="57">
        <f>'[84]Load Related NI 2016'!O95</f>
        <v>22.334943722383965</v>
      </c>
      <c r="Q317" s="57">
        <f>'[84]Load Related NI 2016'!P95</f>
        <v>26.354545223858867</v>
      </c>
      <c r="R317" s="57">
        <f>'[84]Load Related NI 2016'!Q95</f>
        <v>28.827049831134637</v>
      </c>
      <c r="S317" s="57">
        <f>'[84]Load Related NI 2016'!R95</f>
        <v>25.651659728209054</v>
      </c>
      <c r="T317" s="57">
        <f>'[84]Load Related NI 2016'!S95</f>
        <v>29.666920008520393</v>
      </c>
      <c r="U317" s="57">
        <f>'[84]Load Related NI 2016'!T95</f>
        <v>33.975117827943308</v>
      </c>
      <c r="W317" s="58">
        <f>'[84]Load Related NI 2016'!W95</f>
        <v>28.624400000000001</v>
      </c>
      <c r="X317" s="196">
        <f>'[84]Load Related NI 2016'!X95</f>
        <v>0</v>
      </c>
      <c r="Y317" s="196">
        <f>'[84]Load Related NI 2016'!Y95</f>
        <v>0</v>
      </c>
      <c r="Z317" s="196">
        <f>'[84]Load Related NI 2016'!Z95</f>
        <v>0</v>
      </c>
      <c r="AA317" s="196">
        <f>'[84]Load Related NI 2016'!AA95</f>
        <v>0</v>
      </c>
      <c r="AB317" s="196">
        <f>'[84]Load Related NI 2016'!AB95</f>
        <v>0</v>
      </c>
      <c r="AC317" s="196">
        <f>'[84]Load Related NI 2016'!AC95</f>
        <v>0</v>
      </c>
      <c r="AD317" s="196">
        <f>'[84]Load Related NI 2016'!AD95</f>
        <v>0</v>
      </c>
      <c r="AF317" s="57">
        <f t="shared" si="612"/>
        <v>22.82303237381177</v>
      </c>
      <c r="AG317" s="58">
        <f t="shared" si="613"/>
        <v>28.624400000000001</v>
      </c>
      <c r="AH317" s="65">
        <f t="shared" si="614"/>
        <v>5.801367626188231</v>
      </c>
      <c r="AI317" s="66">
        <f t="shared" si="615"/>
        <v>0.25418916869455943</v>
      </c>
      <c r="AK317" s="139"/>
      <c r="AL317" s="139"/>
      <c r="AM317" s="139"/>
      <c r="AN317" s="140"/>
      <c r="AP317" s="139"/>
      <c r="AQ317" s="139"/>
      <c r="AR317" s="139"/>
      <c r="AS317" s="140"/>
      <c r="AU317" s="139"/>
      <c r="AV317" s="139"/>
      <c r="AW317" s="139"/>
      <c r="AX317" s="140"/>
      <c r="AZ317" s="139"/>
      <c r="BA317" s="139"/>
      <c r="BB317" s="139"/>
      <c r="BC317" s="140"/>
      <c r="BE317" s="139"/>
      <c r="BF317" s="139"/>
      <c r="BG317" s="139"/>
      <c r="BH317" s="140"/>
      <c r="BJ317" s="139"/>
      <c r="BK317" s="139"/>
      <c r="BL317" s="139"/>
      <c r="BM317" s="140"/>
      <c r="BO317" s="139"/>
      <c r="BP317" s="139"/>
      <c r="BQ317" s="139"/>
      <c r="BR317" s="140"/>
    </row>
    <row r="318" spans="1:70">
      <c r="A318" s="1"/>
      <c r="B318" s="438"/>
      <c r="D318" s="6" t="s">
        <v>36</v>
      </c>
      <c r="E318" s="186">
        <f>'[84]Load Related NI 2016'!C96</f>
        <v>53.677460453709401</v>
      </c>
      <c r="F318" s="186">
        <f>'[84]Load Related NI 2016'!D96</f>
        <v>46.924028075529314</v>
      </c>
      <c r="G318" s="186">
        <f>'[84]Load Related NI 2016'!E96</f>
        <v>19.951742773844746</v>
      </c>
      <c r="H318" s="186">
        <f>'[84]Load Related NI 2016'!F96</f>
        <v>26.758726357943448</v>
      </c>
      <c r="I318" s="186">
        <f>'[84]Load Related NI 2016'!G96</f>
        <v>24.788330828518745</v>
      </c>
      <c r="J318" s="186">
        <f>'[84]Load Related NI 2016'!H96</f>
        <v>33.415693169458528</v>
      </c>
      <c r="K318" s="186">
        <f>'[84]Load Related NI 2016'!I96</f>
        <v>47.549692272291466</v>
      </c>
      <c r="L318" s="186">
        <f>'[84]Load Related NI 2016'!J96</f>
        <v>41.225222901531772</v>
      </c>
      <c r="N318" s="57">
        <f>'[84]Load Related NI 2016'!M96</f>
        <v>53.677460453709401</v>
      </c>
      <c r="O318" s="57">
        <f>'[84]Load Related NI 2016'!N96</f>
        <v>46.924028075529314</v>
      </c>
      <c r="P318" s="57">
        <f>'[84]Load Related NI 2016'!O96</f>
        <v>19.951742773844746</v>
      </c>
      <c r="Q318" s="57">
        <f>'[84]Load Related NI 2016'!P96</f>
        <v>26.758726357943448</v>
      </c>
      <c r="R318" s="57">
        <f>'[84]Load Related NI 2016'!Q96</f>
        <v>24.788330828518745</v>
      </c>
      <c r="S318" s="57">
        <f>'[84]Load Related NI 2016'!R96</f>
        <v>33.415693169458528</v>
      </c>
      <c r="T318" s="57">
        <f>'[84]Load Related NI 2016'!S96</f>
        <v>47.549692272291466</v>
      </c>
      <c r="U318" s="57">
        <f>'[84]Load Related NI 2016'!T96</f>
        <v>41.225222901531772</v>
      </c>
      <c r="W318" s="58">
        <f>'[84]Load Related NI 2016'!W96</f>
        <v>26.393500000000007</v>
      </c>
      <c r="X318" s="196">
        <f>'[84]Load Related NI 2016'!X96</f>
        <v>0</v>
      </c>
      <c r="Y318" s="196">
        <f>'[84]Load Related NI 2016'!Y96</f>
        <v>0</v>
      </c>
      <c r="Z318" s="196">
        <f>'[84]Load Related NI 2016'!Z96</f>
        <v>0</v>
      </c>
      <c r="AA318" s="196">
        <f>'[84]Load Related NI 2016'!AA96</f>
        <v>0</v>
      </c>
      <c r="AB318" s="196">
        <f>'[84]Load Related NI 2016'!AB96</f>
        <v>0</v>
      </c>
      <c r="AC318" s="196">
        <f>'[84]Load Related NI 2016'!AC96</f>
        <v>0</v>
      </c>
      <c r="AD318" s="196">
        <f>'[84]Load Related NI 2016'!AD96</f>
        <v>0</v>
      </c>
      <c r="AF318" s="57">
        <f t="shared" si="612"/>
        <v>53.677460453709401</v>
      </c>
      <c r="AG318" s="58">
        <f t="shared" si="613"/>
        <v>26.393500000000007</v>
      </c>
      <c r="AH318" s="65">
        <f t="shared" si="614"/>
        <v>-27.283960453709394</v>
      </c>
      <c r="AI318" s="66">
        <f t="shared" si="615"/>
        <v>-0.50829454715426881</v>
      </c>
      <c r="AK318" s="139"/>
      <c r="AL318" s="139"/>
      <c r="AM318" s="139"/>
      <c r="AN318" s="140"/>
      <c r="AP318" s="139"/>
      <c r="AQ318" s="139"/>
      <c r="AR318" s="139"/>
      <c r="AS318" s="140"/>
      <c r="AU318" s="139"/>
      <c r="AV318" s="139"/>
      <c r="AW318" s="139"/>
      <c r="AX318" s="140"/>
      <c r="AZ318" s="139"/>
      <c r="BA318" s="139"/>
      <c r="BB318" s="139"/>
      <c r="BC318" s="140"/>
      <c r="BE318" s="139"/>
      <c r="BF318" s="139"/>
      <c r="BG318" s="139"/>
      <c r="BH318" s="140"/>
      <c r="BJ318" s="139"/>
      <c r="BK318" s="139"/>
      <c r="BL318" s="139"/>
      <c r="BM318" s="140"/>
      <c r="BO318" s="139"/>
      <c r="BP318" s="139"/>
      <c r="BQ318" s="139"/>
      <c r="BR318" s="140"/>
    </row>
    <row r="319" spans="1:70">
      <c r="A319" s="1"/>
      <c r="B319" s="438"/>
      <c r="D319" s="6" t="s">
        <v>37</v>
      </c>
      <c r="E319" s="186">
        <f>'[84]Load Related NI 2016'!C97</f>
        <v>3.1357651708252874</v>
      </c>
      <c r="F319" s="186">
        <f>'[84]Load Related NI 2016'!D97</f>
        <v>3.2343640168586578</v>
      </c>
      <c r="G319" s="186">
        <f>'[84]Load Related NI 2016'!E97</f>
        <v>3.8973054347642782</v>
      </c>
      <c r="H319" s="186">
        <f>'[84]Load Related NI 2016'!F97</f>
        <v>9.7230596934364808</v>
      </c>
      <c r="I319" s="186">
        <f>'[84]Load Related NI 2016'!G97</f>
        <v>8.7178931834285205</v>
      </c>
      <c r="J319" s="186">
        <f>'[84]Load Related NI 2016'!H97</f>
        <v>8.6984079077555219</v>
      </c>
      <c r="K319" s="186">
        <f>'[84]Load Related NI 2016'!I97</f>
        <v>5.4338841733547882</v>
      </c>
      <c r="L319" s="186">
        <f>'[84]Load Related NI 2016'!J97</f>
        <v>5.3404159866752225</v>
      </c>
      <c r="N319" s="57">
        <f>'[84]Load Related NI 2016'!M97</f>
        <v>3.1357651708252874</v>
      </c>
      <c r="O319" s="57">
        <f>'[84]Load Related NI 2016'!N97</f>
        <v>3.2343640168586578</v>
      </c>
      <c r="P319" s="57">
        <f>'[84]Load Related NI 2016'!O97</f>
        <v>3.8973054347642782</v>
      </c>
      <c r="Q319" s="57">
        <f>'[84]Load Related NI 2016'!P97</f>
        <v>9.7230596934364808</v>
      </c>
      <c r="R319" s="57">
        <f>'[84]Load Related NI 2016'!Q97</f>
        <v>8.7178931834285205</v>
      </c>
      <c r="S319" s="57">
        <f>'[84]Load Related NI 2016'!R97</f>
        <v>8.6984079077555219</v>
      </c>
      <c r="T319" s="57">
        <f>'[84]Load Related NI 2016'!S97</f>
        <v>5.4338841733547882</v>
      </c>
      <c r="U319" s="57">
        <f>'[84]Load Related NI 2016'!T97</f>
        <v>5.3404159866752225</v>
      </c>
      <c r="W319" s="58">
        <f>'[84]Load Related NI 2016'!W97</f>
        <v>5.0124000000000013</v>
      </c>
      <c r="X319" s="196">
        <f>'[84]Load Related NI 2016'!X97</f>
        <v>0</v>
      </c>
      <c r="Y319" s="196">
        <f>'[84]Load Related NI 2016'!Y97</f>
        <v>0</v>
      </c>
      <c r="Z319" s="196">
        <f>'[84]Load Related NI 2016'!Z97</f>
        <v>0</v>
      </c>
      <c r="AA319" s="196">
        <f>'[84]Load Related NI 2016'!AA97</f>
        <v>0</v>
      </c>
      <c r="AB319" s="196">
        <f>'[84]Load Related NI 2016'!AB97</f>
        <v>0</v>
      </c>
      <c r="AC319" s="196">
        <f>'[84]Load Related NI 2016'!AC97</f>
        <v>0</v>
      </c>
      <c r="AD319" s="196">
        <f>'[84]Load Related NI 2016'!AD97</f>
        <v>0</v>
      </c>
      <c r="AF319" s="57">
        <f t="shared" si="612"/>
        <v>3.1357651708252874</v>
      </c>
      <c r="AG319" s="58">
        <f t="shared" si="613"/>
        <v>5.0124000000000013</v>
      </c>
      <c r="AH319" s="65">
        <f t="shared" si="614"/>
        <v>1.8766348291747139</v>
      </c>
      <c r="AI319" s="66">
        <f t="shared" si="615"/>
        <v>0.59846153233496469</v>
      </c>
      <c r="AK319" s="139"/>
      <c r="AL319" s="139"/>
      <c r="AM319" s="139"/>
      <c r="AN319" s="140"/>
      <c r="AP319" s="139"/>
      <c r="AQ319" s="139"/>
      <c r="AR319" s="139"/>
      <c r="AS319" s="140"/>
      <c r="AU319" s="139"/>
      <c r="AV319" s="139"/>
      <c r="AW319" s="139"/>
      <c r="AX319" s="140"/>
      <c r="AZ319" s="139"/>
      <c r="BA319" s="139"/>
      <c r="BB319" s="139"/>
      <c r="BC319" s="140"/>
      <c r="BE319" s="139"/>
      <c r="BF319" s="139"/>
      <c r="BG319" s="139"/>
      <c r="BH319" s="140"/>
      <c r="BJ319" s="139"/>
      <c r="BK319" s="139"/>
      <c r="BL319" s="139"/>
      <c r="BM319" s="140"/>
      <c r="BO319" s="139"/>
      <c r="BP319" s="139"/>
      <c r="BQ319" s="139"/>
      <c r="BR319" s="140"/>
    </row>
    <row r="320" spans="1:70">
      <c r="A320" s="1"/>
      <c r="B320" s="438"/>
      <c r="D320" s="6" t="s">
        <v>38</v>
      </c>
      <c r="E320" s="186">
        <f>'[84]Load Related NI 2016'!C98</f>
        <v>4.9700847399047587</v>
      </c>
      <c r="F320" s="186">
        <f>'[84]Load Related NI 2016'!D98</f>
        <v>5.7519615805900717</v>
      </c>
      <c r="G320" s="186">
        <f>'[84]Load Related NI 2016'!E98</f>
        <v>7.5431376185614845</v>
      </c>
      <c r="H320" s="186">
        <f>'[84]Load Related NI 2016'!F98</f>
        <v>13.307130473068025</v>
      </c>
      <c r="I320" s="186">
        <f>'[84]Load Related NI 2016'!G98</f>
        <v>14.183230951516922</v>
      </c>
      <c r="J320" s="186">
        <f>'[84]Load Related NI 2016'!H98</f>
        <v>14.289982071897771</v>
      </c>
      <c r="K320" s="186">
        <f>'[84]Load Related NI 2016'!I98</f>
        <v>14.991481177425884</v>
      </c>
      <c r="L320" s="186">
        <f>'[84]Load Related NI 2016'!J98</f>
        <v>16.724214807048352</v>
      </c>
      <c r="N320" s="57">
        <f>'[84]Load Related NI 2016'!M98</f>
        <v>4.9700847399047587</v>
      </c>
      <c r="O320" s="57">
        <f>'[84]Load Related NI 2016'!N98</f>
        <v>5.7519615805900717</v>
      </c>
      <c r="P320" s="57">
        <f>'[84]Load Related NI 2016'!O98</f>
        <v>7.5431376185614845</v>
      </c>
      <c r="Q320" s="57">
        <f>'[84]Load Related NI 2016'!P98</f>
        <v>13.307130473068025</v>
      </c>
      <c r="R320" s="57">
        <f>'[84]Load Related NI 2016'!Q98</f>
        <v>14.183230951516922</v>
      </c>
      <c r="S320" s="57">
        <f>'[84]Load Related NI 2016'!R98</f>
        <v>14.289982071897771</v>
      </c>
      <c r="T320" s="57">
        <f>'[84]Load Related NI 2016'!S98</f>
        <v>14.991481177425884</v>
      </c>
      <c r="U320" s="57">
        <f>'[84]Load Related NI 2016'!T98</f>
        <v>16.724214807048352</v>
      </c>
      <c r="W320" s="58">
        <f>'[84]Load Related NI 2016'!W98</f>
        <v>5.8029000000000002</v>
      </c>
      <c r="X320" s="196">
        <f>'[84]Load Related NI 2016'!X98</f>
        <v>0</v>
      </c>
      <c r="Y320" s="196">
        <f>'[84]Load Related NI 2016'!Y98</f>
        <v>0</v>
      </c>
      <c r="Z320" s="196">
        <f>'[84]Load Related NI 2016'!Z98</f>
        <v>0</v>
      </c>
      <c r="AA320" s="196">
        <f>'[84]Load Related NI 2016'!AA98</f>
        <v>0</v>
      </c>
      <c r="AB320" s="196">
        <f>'[84]Load Related NI 2016'!AB98</f>
        <v>0</v>
      </c>
      <c r="AC320" s="196">
        <f>'[84]Load Related NI 2016'!AC98</f>
        <v>0</v>
      </c>
      <c r="AD320" s="196">
        <f>'[84]Load Related NI 2016'!AD98</f>
        <v>0</v>
      </c>
      <c r="AF320" s="57">
        <f t="shared" si="612"/>
        <v>4.9700847399047587</v>
      </c>
      <c r="AG320" s="58">
        <f t="shared" si="613"/>
        <v>5.8029000000000002</v>
      </c>
      <c r="AH320" s="65">
        <f t="shared" si="614"/>
        <v>0.83281526009524143</v>
      </c>
      <c r="AI320" s="66">
        <f t="shared" si="615"/>
        <v>0.16756560575488308</v>
      </c>
      <c r="AK320" s="139"/>
      <c r="AL320" s="139"/>
      <c r="AM320" s="139"/>
      <c r="AN320" s="140"/>
      <c r="AP320" s="139"/>
      <c r="AQ320" s="139"/>
      <c r="AR320" s="139"/>
      <c r="AS320" s="140"/>
      <c r="AU320" s="139"/>
      <c r="AV320" s="139"/>
      <c r="AW320" s="139"/>
      <c r="AX320" s="140"/>
      <c r="AZ320" s="139"/>
      <c r="BA320" s="139"/>
      <c r="BB320" s="139"/>
      <c r="BC320" s="140"/>
      <c r="BE320" s="139"/>
      <c r="BF320" s="139"/>
      <c r="BG320" s="139"/>
      <c r="BH320" s="140"/>
      <c r="BJ320" s="139"/>
      <c r="BK320" s="139"/>
      <c r="BL320" s="139"/>
      <c r="BM320" s="140"/>
      <c r="BO320" s="139"/>
      <c r="BP320" s="139"/>
      <c r="BQ320" s="139"/>
      <c r="BR320" s="140"/>
    </row>
    <row r="321" spans="1:70">
      <c r="A321" s="1"/>
      <c r="B321" s="438"/>
      <c r="D321" s="6" t="s">
        <v>39</v>
      </c>
      <c r="E321" s="186">
        <f>'[84]Load Related NI 2016'!C99</f>
        <v>52.224278449256317</v>
      </c>
      <c r="F321" s="186">
        <f>'[84]Load Related NI 2016'!D99</f>
        <v>46.531485723900929</v>
      </c>
      <c r="G321" s="186">
        <f>'[84]Load Related NI 2016'!E99</f>
        <v>47.817044024075635</v>
      </c>
      <c r="H321" s="186">
        <f>'[84]Load Related NI 2016'!F99</f>
        <v>42.704807392508322</v>
      </c>
      <c r="I321" s="186">
        <f>'[84]Load Related NI 2016'!G99</f>
        <v>50.586168326070734</v>
      </c>
      <c r="J321" s="186">
        <f>'[84]Load Related NI 2016'!H99</f>
        <v>49.627482632406299</v>
      </c>
      <c r="K321" s="186">
        <f>'[84]Load Related NI 2016'!I99</f>
        <v>42.422885506972563</v>
      </c>
      <c r="L321" s="186">
        <f>'[84]Load Related NI 2016'!J99</f>
        <v>39.97188674582349</v>
      </c>
      <c r="N321" s="57">
        <f>'[84]Load Related NI 2016'!M99</f>
        <v>42.689429037656197</v>
      </c>
      <c r="O321" s="57">
        <f>'[84]Load Related NI 2016'!N99</f>
        <v>39.060626095782808</v>
      </c>
      <c r="P321" s="57">
        <f>'[84]Load Related NI 2016'!O99</f>
        <v>41.504336525997992</v>
      </c>
      <c r="Q321" s="57">
        <f>'[84]Load Related NI 2016'!P99</f>
        <v>37.455617407902487</v>
      </c>
      <c r="R321" s="57">
        <f>'[84]Load Related NI 2016'!Q99</f>
        <v>43.217603931199704</v>
      </c>
      <c r="S321" s="57">
        <f>'[84]Load Related NI 2016'!R99</f>
        <v>42.051071350218599</v>
      </c>
      <c r="T321" s="57">
        <f>'[84]Load Related NI 2016'!S99</f>
        <v>36.443432114105697</v>
      </c>
      <c r="U321" s="57">
        <f>'[84]Load Related NI 2016'!T99</f>
        <v>35.208580457061871</v>
      </c>
      <c r="W321" s="58">
        <f>'[84]Load Related NI 2016'!W99</f>
        <v>10.027481198353149</v>
      </c>
      <c r="X321" s="196">
        <f>'[84]Load Related NI 2016'!X99</f>
        <v>0</v>
      </c>
      <c r="Y321" s="196">
        <f>'[84]Load Related NI 2016'!Y99</f>
        <v>0</v>
      </c>
      <c r="Z321" s="196">
        <f>'[84]Load Related NI 2016'!Z99</f>
        <v>0</v>
      </c>
      <c r="AA321" s="196">
        <f>'[84]Load Related NI 2016'!AA99</f>
        <v>0</v>
      </c>
      <c r="AB321" s="196">
        <f>'[84]Load Related NI 2016'!AB99</f>
        <v>0</v>
      </c>
      <c r="AC321" s="196">
        <f>'[84]Load Related NI 2016'!AC99</f>
        <v>0</v>
      </c>
      <c r="AD321" s="196">
        <f>'[84]Load Related NI 2016'!AD99</f>
        <v>0</v>
      </c>
      <c r="AF321" s="57">
        <f t="shared" si="612"/>
        <v>42.689429037656197</v>
      </c>
      <c r="AG321" s="58">
        <f t="shared" si="613"/>
        <v>10.027481198353149</v>
      </c>
      <c r="AH321" s="65">
        <f t="shared" si="614"/>
        <v>-32.661947839303046</v>
      </c>
      <c r="AI321" s="66">
        <f t="shared" si="615"/>
        <v>-0.76510622361550107</v>
      </c>
      <c r="AK321" s="139"/>
      <c r="AL321" s="139"/>
      <c r="AM321" s="139"/>
      <c r="AN321" s="140"/>
      <c r="AP321" s="139"/>
      <c r="AQ321" s="139"/>
      <c r="AR321" s="139"/>
      <c r="AS321" s="140"/>
      <c r="AU321" s="139"/>
      <c r="AV321" s="139"/>
      <c r="AW321" s="139"/>
      <c r="AX321" s="140"/>
      <c r="AZ321" s="139"/>
      <c r="BA321" s="139"/>
      <c r="BB321" s="139"/>
      <c r="BC321" s="140"/>
      <c r="BE321" s="139"/>
      <c r="BF321" s="139"/>
      <c r="BG321" s="139"/>
      <c r="BH321" s="140"/>
      <c r="BJ321" s="139"/>
      <c r="BK321" s="139"/>
      <c r="BL321" s="139"/>
      <c r="BM321" s="140"/>
      <c r="BO321" s="139"/>
      <c r="BP321" s="139"/>
      <c r="BQ321" s="139"/>
      <c r="BR321" s="140"/>
    </row>
    <row r="322" spans="1:70">
      <c r="A322" s="1"/>
      <c r="B322" s="438"/>
      <c r="D322" s="6" t="s">
        <v>40</v>
      </c>
      <c r="E322" s="186">
        <f>'[84]Load Related NI 2016'!C100</f>
        <v>25.864560785153451</v>
      </c>
      <c r="F322" s="186">
        <f>'[84]Load Related NI 2016'!D100</f>
        <v>33.029487810827533</v>
      </c>
      <c r="G322" s="186">
        <f>'[84]Load Related NI 2016'!E100</f>
        <v>32.595257646131358</v>
      </c>
      <c r="H322" s="186">
        <f>'[84]Load Related NI 2016'!F100</f>
        <v>22.356288941418477</v>
      </c>
      <c r="I322" s="186">
        <f>'[84]Load Related NI 2016'!G100</f>
        <v>17.112246654987413</v>
      </c>
      <c r="J322" s="186">
        <f>'[84]Load Related NI 2016'!H100</f>
        <v>16.981435555750267</v>
      </c>
      <c r="K322" s="186">
        <f>'[84]Load Related NI 2016'!I100</f>
        <v>24.689167380635109</v>
      </c>
      <c r="L322" s="186">
        <f>'[84]Load Related NI 2016'!J100</f>
        <v>22.640485816406368</v>
      </c>
      <c r="N322" s="57">
        <f>'[84]Load Related NI 2016'!M100</f>
        <v>22.872906094676146</v>
      </c>
      <c r="O322" s="57">
        <f>'[84]Load Related NI 2016'!N100</f>
        <v>29.639132060516992</v>
      </c>
      <c r="P322" s="57">
        <f>'[84]Load Related NI 2016'!O100</f>
        <v>30.153713266527994</v>
      </c>
      <c r="Q322" s="57">
        <f>'[84]Load Related NI 2016'!P100</f>
        <v>21.710316153364829</v>
      </c>
      <c r="R322" s="57">
        <f>'[84]Load Related NI 2016'!Q100</f>
        <v>17.382770958111617</v>
      </c>
      <c r="S322" s="57">
        <f>'[84]Load Related NI 2016'!R100</f>
        <v>17.166847266226796</v>
      </c>
      <c r="T322" s="57">
        <f>'[84]Load Related NI 2016'!S100</f>
        <v>23.188893610122477</v>
      </c>
      <c r="U322" s="57">
        <f>'[84]Load Related NI 2016'!T100</f>
        <v>21.444754955982837</v>
      </c>
      <c r="W322" s="58">
        <f>'[84]Load Related NI 2016'!W100</f>
        <v>5.1435188674385062</v>
      </c>
      <c r="X322" s="196">
        <f>'[84]Load Related NI 2016'!X100</f>
        <v>0</v>
      </c>
      <c r="Y322" s="196">
        <f>'[84]Load Related NI 2016'!Y100</f>
        <v>0</v>
      </c>
      <c r="Z322" s="196">
        <f>'[84]Load Related NI 2016'!Z100</f>
        <v>0</v>
      </c>
      <c r="AA322" s="196">
        <f>'[84]Load Related NI 2016'!AA100</f>
        <v>0</v>
      </c>
      <c r="AB322" s="196">
        <f>'[84]Load Related NI 2016'!AB100</f>
        <v>0</v>
      </c>
      <c r="AC322" s="196">
        <f>'[84]Load Related NI 2016'!AC100</f>
        <v>0</v>
      </c>
      <c r="AD322" s="196">
        <f>'[84]Load Related NI 2016'!AD100</f>
        <v>0</v>
      </c>
      <c r="AF322" s="57">
        <f t="shared" si="612"/>
        <v>22.872906094676146</v>
      </c>
      <c r="AG322" s="58">
        <f t="shared" si="613"/>
        <v>5.1435188674385062</v>
      </c>
      <c r="AH322" s="65">
        <f t="shared" si="614"/>
        <v>-17.729387227237641</v>
      </c>
      <c r="AI322" s="66">
        <f t="shared" si="615"/>
        <v>-0.77512613193320012</v>
      </c>
      <c r="AK322" s="139"/>
      <c r="AL322" s="139"/>
      <c r="AM322" s="139"/>
      <c r="AN322" s="140"/>
      <c r="AP322" s="139"/>
      <c r="AQ322" s="139"/>
      <c r="AR322" s="139"/>
      <c r="AS322" s="140"/>
      <c r="AU322" s="139"/>
      <c r="AV322" s="139"/>
      <c r="AW322" s="139"/>
      <c r="AX322" s="140"/>
      <c r="AZ322" s="139"/>
      <c r="BA322" s="139"/>
      <c r="BB322" s="139"/>
      <c r="BC322" s="140"/>
      <c r="BE322" s="139"/>
      <c r="BF322" s="139"/>
      <c r="BG322" s="139"/>
      <c r="BH322" s="140"/>
      <c r="BJ322" s="139"/>
      <c r="BK322" s="139"/>
      <c r="BL322" s="139"/>
      <c r="BM322" s="140"/>
      <c r="BO322" s="139"/>
      <c r="BP322" s="139"/>
      <c r="BQ322" s="139"/>
      <c r="BR322" s="140"/>
    </row>
    <row r="323" spans="1:70">
      <c r="A323" s="1"/>
      <c r="B323" s="438"/>
      <c r="D323" s="6" t="s">
        <v>41</v>
      </c>
      <c r="E323" s="186">
        <f>'[84]Load Related NI 2016'!C101</f>
        <v>37.003251274739071</v>
      </c>
      <c r="F323" s="186">
        <f>'[84]Load Related NI 2016'!D101</f>
        <v>40.413597511616224</v>
      </c>
      <c r="G323" s="186">
        <f>'[84]Load Related NI 2016'!E101</f>
        <v>38.526775284965716</v>
      </c>
      <c r="H323" s="186">
        <f>'[84]Load Related NI 2016'!F101</f>
        <v>33.91590578446182</v>
      </c>
      <c r="I323" s="186">
        <f>'[84]Load Related NI 2016'!G101</f>
        <v>37.240528756005396</v>
      </c>
      <c r="J323" s="186">
        <f>'[84]Load Related NI 2016'!H101</f>
        <v>42.495243719960868</v>
      </c>
      <c r="K323" s="186">
        <f>'[84]Load Related NI 2016'!I101</f>
        <v>44.968675439556513</v>
      </c>
      <c r="L323" s="186">
        <f>'[84]Load Related NI 2016'!J101</f>
        <v>38.404835701843574</v>
      </c>
      <c r="N323" s="57">
        <f>'[84]Load Related NI 2016'!M101</f>
        <v>38.64669252400644</v>
      </c>
      <c r="O323" s="57">
        <f>'[84]Load Related NI 2016'!N101</f>
        <v>41.730739734722455</v>
      </c>
      <c r="P323" s="57">
        <f>'[84]Load Related NI 2016'!O101</f>
        <v>40.798847556500498</v>
      </c>
      <c r="Q323" s="57">
        <f>'[84]Load Related NI 2016'!P101</f>
        <v>35.368538211206776</v>
      </c>
      <c r="R323" s="57">
        <f>'[84]Load Related NI 2016'!Q101</f>
        <v>37.92961296098666</v>
      </c>
      <c r="S323" s="57">
        <f>'[84]Load Related NI 2016'!R101</f>
        <v>42.134813109592621</v>
      </c>
      <c r="T323" s="57">
        <f>'[84]Load Related NI 2016'!S101</f>
        <v>44.208502962183161</v>
      </c>
      <c r="U323" s="57">
        <f>'[84]Load Related NI 2016'!T101</f>
        <v>38.707806076271929</v>
      </c>
      <c r="W323" s="58">
        <f>'[84]Load Related NI 2016'!W101</f>
        <v>12.86862149303739</v>
      </c>
      <c r="X323" s="196">
        <f>'[84]Load Related NI 2016'!X101</f>
        <v>0</v>
      </c>
      <c r="Y323" s="196">
        <f>'[84]Load Related NI 2016'!Y101</f>
        <v>0</v>
      </c>
      <c r="Z323" s="196">
        <f>'[84]Load Related NI 2016'!Z101</f>
        <v>0</v>
      </c>
      <c r="AA323" s="196">
        <f>'[84]Load Related NI 2016'!AA101</f>
        <v>0</v>
      </c>
      <c r="AB323" s="196">
        <f>'[84]Load Related NI 2016'!AB101</f>
        <v>0</v>
      </c>
      <c r="AC323" s="196">
        <f>'[84]Load Related NI 2016'!AC101</f>
        <v>0</v>
      </c>
      <c r="AD323" s="196">
        <f>'[84]Load Related NI 2016'!AD101</f>
        <v>0</v>
      </c>
      <c r="AF323" s="57">
        <f t="shared" si="612"/>
        <v>38.64669252400644</v>
      </c>
      <c r="AG323" s="58">
        <f t="shared" si="613"/>
        <v>12.86862149303739</v>
      </c>
      <c r="AH323" s="65">
        <f t="shared" si="614"/>
        <v>-25.778071030969052</v>
      </c>
      <c r="AI323" s="66">
        <f t="shared" si="615"/>
        <v>-0.66701881448085898</v>
      </c>
      <c r="AK323" s="139"/>
      <c r="AL323" s="139"/>
      <c r="AM323" s="139"/>
      <c r="AN323" s="140"/>
      <c r="AP323" s="139"/>
      <c r="AQ323" s="139"/>
      <c r="AR323" s="139"/>
      <c r="AS323" s="140"/>
      <c r="AU323" s="139"/>
      <c r="AV323" s="139"/>
      <c r="AW323" s="139"/>
      <c r="AX323" s="140"/>
      <c r="AZ323" s="139"/>
      <c r="BA323" s="139"/>
      <c r="BB323" s="139"/>
      <c r="BC323" s="140"/>
      <c r="BE323" s="139"/>
      <c r="BF323" s="139"/>
      <c r="BG323" s="139"/>
      <c r="BH323" s="140"/>
      <c r="BJ323" s="139"/>
      <c r="BK323" s="139"/>
      <c r="BL323" s="139"/>
      <c r="BM323" s="140"/>
      <c r="BO323" s="139"/>
      <c r="BP323" s="139"/>
      <c r="BQ323" s="139"/>
      <c r="BR323" s="140"/>
    </row>
    <row r="324" spans="1:70">
      <c r="A324" s="1"/>
      <c r="B324" s="438"/>
      <c r="D324" s="6" t="s">
        <v>42</v>
      </c>
      <c r="E324" s="186">
        <f>'[84]Load Related NI 2016'!C102</f>
        <v>17.468049732589179</v>
      </c>
      <c r="F324" s="186">
        <f>'[84]Load Related NI 2016'!D102</f>
        <v>19.980931542231371</v>
      </c>
      <c r="G324" s="186">
        <f>'[84]Load Related NI 2016'!E102</f>
        <v>26.42694940582755</v>
      </c>
      <c r="H324" s="186">
        <f>'[84]Load Related NI 2016'!F102</f>
        <v>21.044775647533978</v>
      </c>
      <c r="I324" s="186">
        <f>'[84]Load Related NI 2016'!G102</f>
        <v>15.002203970023041</v>
      </c>
      <c r="J324" s="186">
        <f>'[84]Load Related NI 2016'!H102</f>
        <v>14.327013731844049</v>
      </c>
      <c r="K324" s="186">
        <f>'[84]Load Related NI 2016'!I102</f>
        <v>17.963809692461648</v>
      </c>
      <c r="L324" s="186">
        <f>'[84]Load Related NI 2016'!J102</f>
        <v>15.813085556616375</v>
      </c>
      <c r="N324" s="57">
        <f>'[84]Load Related NI 2016'!M102</f>
        <v>17.994599136692006</v>
      </c>
      <c r="O324" s="57">
        <f>'[84]Load Related NI 2016'!N102</f>
        <v>19.994793940585225</v>
      </c>
      <c r="P324" s="57">
        <f>'[84]Load Related NI 2016'!O102</f>
        <v>24.931912623949973</v>
      </c>
      <c r="Q324" s="57">
        <f>'[84]Load Related NI 2016'!P102</f>
        <v>19.367741539216258</v>
      </c>
      <c r="R324" s="57">
        <f>'[84]Load Related NI 2016'!Q102</f>
        <v>14.05118866860491</v>
      </c>
      <c r="S324" s="57">
        <f>'[84]Load Related NI 2016'!R102</f>
        <v>13.106490102128184</v>
      </c>
      <c r="T324" s="57">
        <f>'[84]Load Related NI 2016'!S102</f>
        <v>14.400103026902105</v>
      </c>
      <c r="U324" s="57">
        <f>'[84]Load Related NI 2016'!T102</f>
        <v>12.5818330785992</v>
      </c>
      <c r="W324" s="58">
        <f>'[84]Load Related NI 2016'!W102</f>
        <v>8.0584531573441005</v>
      </c>
      <c r="X324" s="196">
        <f>'[84]Load Related NI 2016'!X102</f>
        <v>0</v>
      </c>
      <c r="Y324" s="196">
        <f>'[84]Load Related NI 2016'!Y102</f>
        <v>0</v>
      </c>
      <c r="Z324" s="196">
        <f>'[84]Load Related NI 2016'!Z102</f>
        <v>0</v>
      </c>
      <c r="AA324" s="196">
        <f>'[84]Load Related NI 2016'!AA102</f>
        <v>0</v>
      </c>
      <c r="AB324" s="196">
        <f>'[84]Load Related NI 2016'!AB102</f>
        <v>0</v>
      </c>
      <c r="AC324" s="196">
        <f>'[84]Load Related NI 2016'!AC102</f>
        <v>0</v>
      </c>
      <c r="AD324" s="196">
        <f>'[84]Load Related NI 2016'!AD102</f>
        <v>0</v>
      </c>
      <c r="AF324" s="57">
        <f t="shared" si="612"/>
        <v>17.994599136692006</v>
      </c>
      <c r="AG324" s="58">
        <f t="shared" si="613"/>
        <v>8.0584531573441005</v>
      </c>
      <c r="AH324" s="65">
        <f t="shared" si="614"/>
        <v>-9.9361459793479057</v>
      </c>
      <c r="AI324" s="66">
        <f t="shared" si="615"/>
        <v>-0.55217378858346122</v>
      </c>
      <c r="AK324" s="139"/>
      <c r="AL324" s="139"/>
      <c r="AM324" s="139"/>
      <c r="AN324" s="140"/>
      <c r="AP324" s="139"/>
      <c r="AQ324" s="139"/>
      <c r="AR324" s="139"/>
      <c r="AS324" s="140"/>
      <c r="AU324" s="139"/>
      <c r="AV324" s="139"/>
      <c r="AW324" s="139"/>
      <c r="AX324" s="140"/>
      <c r="AZ324" s="139"/>
      <c r="BA324" s="139"/>
      <c r="BB324" s="139"/>
      <c r="BC324" s="140"/>
      <c r="BE324" s="139"/>
      <c r="BF324" s="139"/>
      <c r="BG324" s="139"/>
      <c r="BH324" s="140"/>
      <c r="BJ324" s="139"/>
      <c r="BK324" s="139"/>
      <c r="BL324" s="139"/>
      <c r="BM324" s="140"/>
      <c r="BO324" s="139"/>
      <c r="BP324" s="139"/>
      <c r="BQ324" s="139"/>
      <c r="BR324" s="140"/>
    </row>
    <row r="325" spans="1:70">
      <c r="A325" s="1"/>
      <c r="B325" s="438"/>
      <c r="D325" s="6" t="s">
        <v>43</v>
      </c>
      <c r="E325" s="186">
        <f>'[84]Load Related NI 2016'!C103</f>
        <v>26.901965756314215</v>
      </c>
      <c r="F325" s="186">
        <f>'[84]Load Related NI 2016'!D103</f>
        <v>24.319695837688752</v>
      </c>
      <c r="G325" s="186">
        <f>'[84]Load Related NI 2016'!E103</f>
        <v>19.90659707435454</v>
      </c>
      <c r="H325" s="186">
        <f>'[84]Load Related NI 2016'!F103</f>
        <v>15.90673953950621</v>
      </c>
      <c r="I325" s="186">
        <f>'[84]Load Related NI 2016'!G103</f>
        <v>15.197508968767977</v>
      </c>
      <c r="J325" s="186">
        <f>'[84]Load Related NI 2016'!H103</f>
        <v>24.0546347724644</v>
      </c>
      <c r="K325" s="186">
        <f>'[84]Load Related NI 2016'!I103</f>
        <v>25.75651861659933</v>
      </c>
      <c r="L325" s="186">
        <f>'[84]Load Related NI 2016'!J103</f>
        <v>21.089802757213747</v>
      </c>
      <c r="N325" s="57">
        <f>'[84]Load Related NI 2016'!M103</f>
        <v>25.97656225072242</v>
      </c>
      <c r="O325" s="57">
        <f>'[84]Load Related NI 2016'!N103</f>
        <v>22.156685862920543</v>
      </c>
      <c r="P325" s="57">
        <f>'[84]Load Related NI 2016'!O103</f>
        <v>18.279697206435461</v>
      </c>
      <c r="Q325" s="57">
        <f>'[84]Load Related NI 2016'!P103</f>
        <v>14.274491091602041</v>
      </c>
      <c r="R325" s="57">
        <f>'[84]Load Related NI 2016'!Q103</f>
        <v>13.043122578877474</v>
      </c>
      <c r="S325" s="57">
        <f>'[84]Load Related NI 2016'!R103</f>
        <v>20.976019556846794</v>
      </c>
      <c r="T325" s="57">
        <f>'[84]Load Related NI 2016'!S103</f>
        <v>21.764559740284366</v>
      </c>
      <c r="U325" s="57">
        <f>'[84]Load Related NI 2016'!T103</f>
        <v>16.547716740658579</v>
      </c>
      <c r="W325" s="58">
        <f>'[84]Load Related NI 2016'!W103</f>
        <v>21.114182626194609</v>
      </c>
      <c r="X325" s="196">
        <f>'[84]Load Related NI 2016'!X103</f>
        <v>0</v>
      </c>
      <c r="Y325" s="196">
        <f>'[84]Load Related NI 2016'!Y103</f>
        <v>0</v>
      </c>
      <c r="Z325" s="196">
        <f>'[84]Load Related NI 2016'!Z103</f>
        <v>0</v>
      </c>
      <c r="AA325" s="196">
        <f>'[84]Load Related NI 2016'!AA103</f>
        <v>0</v>
      </c>
      <c r="AB325" s="196">
        <f>'[84]Load Related NI 2016'!AB103</f>
        <v>0</v>
      </c>
      <c r="AC325" s="196">
        <f>'[84]Load Related NI 2016'!AC103</f>
        <v>0</v>
      </c>
      <c r="AD325" s="196">
        <f>'[84]Load Related NI 2016'!AD103</f>
        <v>0</v>
      </c>
      <c r="AF325" s="57">
        <f t="shared" si="612"/>
        <v>25.97656225072242</v>
      </c>
      <c r="AG325" s="58">
        <f t="shared" si="613"/>
        <v>21.114182626194609</v>
      </c>
      <c r="AH325" s="65">
        <f t="shared" si="614"/>
        <v>-4.8623796245278115</v>
      </c>
      <c r="AI325" s="66">
        <f t="shared" si="615"/>
        <v>-0.18718333771793019</v>
      </c>
      <c r="AK325" s="139"/>
      <c r="AL325" s="139"/>
      <c r="AM325" s="139"/>
      <c r="AN325" s="140"/>
      <c r="AP325" s="139"/>
      <c r="AQ325" s="139"/>
      <c r="AR325" s="139"/>
      <c r="AS325" s="140"/>
      <c r="AU325" s="139"/>
      <c r="AV325" s="139"/>
      <c r="AW325" s="139"/>
      <c r="AX325" s="140"/>
      <c r="AZ325" s="139"/>
      <c r="BA325" s="139"/>
      <c r="BB325" s="139"/>
      <c r="BC325" s="140"/>
      <c r="BE325" s="139"/>
      <c r="BF325" s="139"/>
      <c r="BG325" s="139"/>
      <c r="BH325" s="140"/>
      <c r="BJ325" s="139"/>
      <c r="BK325" s="139"/>
      <c r="BL325" s="139"/>
      <c r="BM325" s="140"/>
      <c r="BO325" s="139"/>
      <c r="BP325" s="139"/>
      <c r="BQ325" s="139"/>
      <c r="BR325" s="140"/>
    </row>
    <row r="326" spans="1:70">
      <c r="A326" s="1"/>
      <c r="B326" s="438"/>
      <c r="D326" s="6" t="s">
        <v>44</v>
      </c>
      <c r="E326" s="186">
        <f>'[84]Load Related NI 2016'!C104</f>
        <v>6.1406799190723556</v>
      </c>
      <c r="F326" s="186">
        <f>'[84]Load Related NI 2016'!D104</f>
        <v>6.7717656256768457</v>
      </c>
      <c r="G326" s="186">
        <f>'[84]Load Related NI 2016'!E104</f>
        <v>8.8864943581252245</v>
      </c>
      <c r="H326" s="186">
        <f>'[84]Load Related NI 2016'!F104</f>
        <v>8.2901079396650967</v>
      </c>
      <c r="I326" s="186">
        <f>'[84]Load Related NI 2016'!G104</f>
        <v>8.6089489588759136</v>
      </c>
      <c r="J326" s="186">
        <f>'[84]Load Related NI 2016'!H104</f>
        <v>7.1643205374664625</v>
      </c>
      <c r="K326" s="186">
        <f>'[84]Load Related NI 2016'!I104</f>
        <v>9.1851805678242151</v>
      </c>
      <c r="L326" s="186">
        <f>'[84]Load Related NI 2016'!J104</f>
        <v>8.6467555056238563</v>
      </c>
      <c r="N326" s="57">
        <f>'[84]Load Related NI 2016'!M104</f>
        <v>4.4619625705531414</v>
      </c>
      <c r="O326" s="57">
        <f>'[84]Load Related NI 2016'!N104</f>
        <v>5.2019360496237468</v>
      </c>
      <c r="P326" s="57">
        <f>'[84]Load Related NI 2016'!O104</f>
        <v>6.9525287525069794</v>
      </c>
      <c r="Q326" s="57">
        <f>'[84]Load Related NI 2016'!P104</f>
        <v>7.1420622791402923</v>
      </c>
      <c r="R326" s="57">
        <f>'[84]Load Related NI 2016'!Q104</f>
        <v>8.5881783056110272</v>
      </c>
      <c r="S326" s="57">
        <f>'[84]Load Related NI 2016'!R104</f>
        <v>8.054890303716423</v>
      </c>
      <c r="T326" s="57">
        <f>'[84]Load Related NI 2016'!S104</f>
        <v>9.7968839277763244</v>
      </c>
      <c r="U326" s="57">
        <f>'[84]Load Related NI 2016'!T104</f>
        <v>9.2134471577389512</v>
      </c>
      <c r="W326" s="58">
        <f>'[84]Load Related NI 2016'!W104</f>
        <v>2.7084907959516862</v>
      </c>
      <c r="X326" s="196">
        <f>'[84]Load Related NI 2016'!X104</f>
        <v>0</v>
      </c>
      <c r="Y326" s="196">
        <f>'[84]Load Related NI 2016'!Y104</f>
        <v>0</v>
      </c>
      <c r="Z326" s="196">
        <f>'[84]Load Related NI 2016'!Z104</f>
        <v>0</v>
      </c>
      <c r="AA326" s="196">
        <f>'[84]Load Related NI 2016'!AA104</f>
        <v>0</v>
      </c>
      <c r="AB326" s="196">
        <f>'[84]Load Related NI 2016'!AB104</f>
        <v>0</v>
      </c>
      <c r="AC326" s="196">
        <f>'[84]Load Related NI 2016'!AC104</f>
        <v>0</v>
      </c>
      <c r="AD326" s="196">
        <f>'[84]Load Related NI 2016'!AD104</f>
        <v>0</v>
      </c>
      <c r="AF326" s="57">
        <f t="shared" si="612"/>
        <v>4.4619625705531414</v>
      </c>
      <c r="AG326" s="58">
        <f t="shared" si="613"/>
        <v>2.7084907959516862</v>
      </c>
      <c r="AH326" s="65">
        <f t="shared" si="614"/>
        <v>-1.7534717746014552</v>
      </c>
      <c r="AI326" s="66">
        <f t="shared" si="615"/>
        <v>-0.39298217922614276</v>
      </c>
      <c r="AK326" s="139"/>
      <c r="AL326" s="139"/>
      <c r="AM326" s="139"/>
      <c r="AN326" s="140"/>
      <c r="AP326" s="139"/>
      <c r="AQ326" s="139"/>
      <c r="AR326" s="139"/>
      <c r="AS326" s="140"/>
      <c r="AU326" s="139"/>
      <c r="AV326" s="139"/>
      <c r="AW326" s="139"/>
      <c r="AX326" s="140"/>
      <c r="AZ326" s="139"/>
      <c r="BA326" s="139"/>
      <c r="BB326" s="139"/>
      <c r="BC326" s="140"/>
      <c r="BE326" s="139"/>
      <c r="BF326" s="139"/>
      <c r="BG326" s="139"/>
      <c r="BH326" s="140"/>
      <c r="BJ326" s="139"/>
      <c r="BK326" s="139"/>
      <c r="BL326" s="139"/>
      <c r="BM326" s="140"/>
      <c r="BO326" s="139"/>
      <c r="BP326" s="139"/>
      <c r="BQ326" s="139"/>
      <c r="BR326" s="140"/>
    </row>
    <row r="327" spans="1:70">
      <c r="A327" s="1"/>
      <c r="B327" s="438"/>
      <c r="D327" s="6" t="s">
        <v>45</v>
      </c>
      <c r="E327" s="186">
        <f>'[84]Load Related NI 2016'!C105</f>
        <v>28.764868661274122</v>
      </c>
      <c r="F327" s="186">
        <f>'[84]Load Related NI 2016'!D105</f>
        <v>37.437885253486918</v>
      </c>
      <c r="G327" s="186">
        <f>'[84]Load Related NI 2016'!E105</f>
        <v>29.829788593823743</v>
      </c>
      <c r="H327" s="186">
        <f>'[84]Load Related NI 2016'!F105</f>
        <v>34.873129769186818</v>
      </c>
      <c r="I327" s="186">
        <f>'[84]Load Related NI 2016'!G105</f>
        <v>17.620318889940492</v>
      </c>
      <c r="J327" s="186">
        <f>'[84]Load Related NI 2016'!H105</f>
        <v>31.235808466526013</v>
      </c>
      <c r="K327" s="186">
        <f>'[84]Load Related NI 2016'!I105</f>
        <v>45.846158281286328</v>
      </c>
      <c r="L327" s="186">
        <f>'[84]Load Related NI 2016'!J105</f>
        <v>40.398069627305873</v>
      </c>
      <c r="N327" s="57">
        <f>'[84]Load Related NI 2016'!M105</f>
        <v>25.003199242286723</v>
      </c>
      <c r="O327" s="57">
        <f>'[84]Load Related NI 2016'!N105</f>
        <v>31.868876799088415</v>
      </c>
      <c r="P327" s="57">
        <f>'[84]Load Related NI 2016'!O105</f>
        <v>25.336882968876697</v>
      </c>
      <c r="Q327" s="57">
        <f>'[84]Load Related NI 2016'!P105</f>
        <v>29.04443961114195</v>
      </c>
      <c r="R327" s="57">
        <f>'[84]Load Related NI 2016'!Q105</f>
        <v>16.617593305659771</v>
      </c>
      <c r="S327" s="57">
        <f>'[84]Load Related NI 2016'!R105</f>
        <v>26.184469832071805</v>
      </c>
      <c r="T327" s="57">
        <f>'[84]Load Related NI 2016'!S105</f>
        <v>37.355660173045337</v>
      </c>
      <c r="U327" s="57">
        <f>'[84]Load Related NI 2016'!T105</f>
        <v>32.503027546994616</v>
      </c>
      <c r="W327" s="58">
        <f>'[84]Load Related NI 2016'!W105</f>
        <v>12.896120590701299</v>
      </c>
      <c r="X327" s="196">
        <f>'[84]Load Related NI 2016'!X105</f>
        <v>0</v>
      </c>
      <c r="Y327" s="196">
        <f>'[84]Load Related NI 2016'!Y105</f>
        <v>0</v>
      </c>
      <c r="Z327" s="196">
        <f>'[84]Load Related NI 2016'!Z105</f>
        <v>0</v>
      </c>
      <c r="AA327" s="196">
        <f>'[84]Load Related NI 2016'!AA105</f>
        <v>0</v>
      </c>
      <c r="AB327" s="196">
        <f>'[84]Load Related NI 2016'!AB105</f>
        <v>0</v>
      </c>
      <c r="AC327" s="196">
        <f>'[84]Load Related NI 2016'!AC105</f>
        <v>0</v>
      </c>
      <c r="AD327" s="196">
        <f>'[84]Load Related NI 2016'!AD105</f>
        <v>0</v>
      </c>
      <c r="AF327" s="57">
        <f t="shared" si="612"/>
        <v>25.003199242286723</v>
      </c>
      <c r="AG327" s="58">
        <f t="shared" si="613"/>
        <v>12.896120590701299</v>
      </c>
      <c r="AH327" s="65">
        <f t="shared" si="614"/>
        <v>-12.107078651585423</v>
      </c>
      <c r="AI327" s="66">
        <f t="shared" si="615"/>
        <v>-0.48422118042835482</v>
      </c>
      <c r="AK327" s="139"/>
      <c r="AL327" s="139"/>
      <c r="AM327" s="139"/>
      <c r="AN327" s="140"/>
      <c r="AP327" s="139"/>
      <c r="AQ327" s="139"/>
      <c r="AR327" s="139"/>
      <c r="AS327" s="140"/>
      <c r="AU327" s="139"/>
      <c r="AV327" s="139"/>
      <c r="AW327" s="139"/>
      <c r="AX327" s="140"/>
      <c r="AZ327" s="139"/>
      <c r="BA327" s="139"/>
      <c r="BB327" s="139"/>
      <c r="BC327" s="140"/>
      <c r="BE327" s="139"/>
      <c r="BF327" s="139"/>
      <c r="BG327" s="139"/>
      <c r="BH327" s="140"/>
      <c r="BJ327" s="139"/>
      <c r="BK327" s="139"/>
      <c r="BL327" s="139"/>
      <c r="BM327" s="140"/>
      <c r="BO327" s="139"/>
      <c r="BP327" s="139"/>
      <c r="BQ327" s="139"/>
      <c r="BR327" s="140"/>
    </row>
    <row r="328" spans="1:70">
      <c r="A328" s="1"/>
      <c r="B328" s="438"/>
      <c r="D328" s="4" t="s">
        <v>77</v>
      </c>
      <c r="E328" s="187">
        <f>SUM(E314:E327)</f>
        <v>319.62880850310614</v>
      </c>
      <c r="F328" s="187">
        <f t="shared" ref="F328" si="616">SUM(F314:F327)</f>
        <v>331.89273643187551</v>
      </c>
      <c r="G328" s="187">
        <f t="shared" ref="G328" si="617">SUM(G314:G327)</f>
        <v>292.16382004063433</v>
      </c>
      <c r="H328" s="187">
        <f t="shared" ref="H328" si="618">SUM(H314:H327)</f>
        <v>297.66635801352322</v>
      </c>
      <c r="I328" s="187">
        <f t="shared" ref="I328" si="619">SUM(I314:I327)</f>
        <v>289.16560526449319</v>
      </c>
      <c r="J328" s="187">
        <f t="shared" ref="J328" si="620">SUM(J314:J327)</f>
        <v>313.07867071687969</v>
      </c>
      <c r="K328" s="187">
        <f t="shared" ref="K328" si="621">SUM(K314:K327)</f>
        <v>350.82264500963083</v>
      </c>
      <c r="L328" s="187">
        <f t="shared" ref="L328" si="622">SUM(L314:L327)</f>
        <v>323.80617400398688</v>
      </c>
      <c r="M328" s="1"/>
      <c r="N328" s="178">
        <f t="shared" ref="N328" si="623">SUM(N314:N327)</f>
        <v>299.37756337029469</v>
      </c>
      <c r="O328" s="178">
        <f t="shared" ref="O328" si="624">SUM(O314:O327)</f>
        <v>309.40546936936607</v>
      </c>
      <c r="P328" s="178">
        <f t="shared" ref="P328" si="625">SUM(P314:P327)</f>
        <v>274.13106558349642</v>
      </c>
      <c r="Q328" s="178">
        <f t="shared" ref="Q328" si="626">SUM(Q314:Q327)</f>
        <v>279.2732561273483</v>
      </c>
      <c r="R328" s="178">
        <f t="shared" ref="R328" si="627">SUM(R314:R327)</f>
        <v>272.77723770448711</v>
      </c>
      <c r="S328" s="178">
        <f t="shared" ref="S328" si="628">SUM(S314:S327)</f>
        <v>292.01253341180097</v>
      </c>
      <c r="T328" s="178">
        <f t="shared" ref="T328" si="629">SUM(T314:T327)</f>
        <v>321.98552710214153</v>
      </c>
      <c r="U328" s="178">
        <f t="shared" ref="U328" si="630">SUM(U314:U327)</f>
        <v>299.57213476036588</v>
      </c>
      <c r="V328" s="1"/>
      <c r="W328" s="183">
        <f>SUM(W314:W327)</f>
        <v>176.992898964012</v>
      </c>
      <c r="X328" s="197">
        <f t="shared" ref="X328" si="631">SUM(X314:X327)</f>
        <v>0</v>
      </c>
      <c r="Y328" s="197">
        <f t="shared" ref="Y328" si="632">SUM(Y314:Y327)</f>
        <v>0</v>
      </c>
      <c r="Z328" s="197">
        <f t="shared" ref="Z328" si="633">SUM(Z314:Z327)</f>
        <v>0</v>
      </c>
      <c r="AA328" s="197">
        <f t="shared" ref="AA328" si="634">SUM(AA314:AA327)</f>
        <v>0</v>
      </c>
      <c r="AB328" s="197">
        <f t="shared" ref="AB328" si="635">SUM(AB314:AB327)</f>
        <v>0</v>
      </c>
      <c r="AC328" s="197">
        <f t="shared" ref="AC328" si="636">SUM(AC314:AC327)</f>
        <v>0</v>
      </c>
      <c r="AD328" s="197">
        <f t="shared" ref="AD328" si="637">SUM(AD314:AD327)</f>
        <v>0</v>
      </c>
      <c r="AE328" s="1"/>
      <c r="AF328" s="178">
        <f t="shared" si="612"/>
        <v>299.37756337029469</v>
      </c>
      <c r="AG328" s="183">
        <f t="shared" si="613"/>
        <v>176.992898964012</v>
      </c>
      <c r="AH328" s="67">
        <f t="shared" si="614"/>
        <v>-122.3846644062827</v>
      </c>
      <c r="AI328" s="68">
        <f t="shared" si="615"/>
        <v>-0.40879704887873419</v>
      </c>
      <c r="AK328" s="139"/>
      <c r="AL328" s="139"/>
      <c r="AM328" s="139"/>
      <c r="AN328" s="140"/>
      <c r="AP328" s="139"/>
      <c r="AQ328" s="139"/>
      <c r="AR328" s="139"/>
      <c r="AS328" s="140"/>
      <c r="AU328" s="139"/>
      <c r="AV328" s="139"/>
      <c r="AW328" s="139"/>
      <c r="AX328" s="140"/>
      <c r="AZ328" s="139"/>
      <c r="BA328" s="139"/>
      <c r="BB328" s="139"/>
      <c r="BC328" s="140"/>
      <c r="BE328" s="139"/>
      <c r="BF328" s="139"/>
      <c r="BG328" s="139"/>
      <c r="BH328" s="140"/>
      <c r="BJ328" s="139"/>
      <c r="BK328" s="139"/>
      <c r="BL328" s="139"/>
      <c r="BM328" s="140"/>
      <c r="BO328" s="139"/>
      <c r="BP328" s="139"/>
      <c r="BQ328" s="139"/>
      <c r="BR328" s="140"/>
    </row>
    <row r="329" spans="1:70">
      <c r="A329" s="1"/>
      <c r="B329" s="438"/>
      <c r="D329" s="4" t="s">
        <v>181</v>
      </c>
      <c r="E329" s="187">
        <f>E328-SUM(E317:E320)</f>
        <v>235.02246576485493</v>
      </c>
      <c r="F329" s="187">
        <f t="shared" ref="F329" si="638">F328-SUM(F317:F320)</f>
        <v>252.26807625591942</v>
      </c>
      <c r="G329" s="187">
        <f t="shared" ref="G329" si="639">G328-SUM(G317:G320)</f>
        <v>238.43669049107984</v>
      </c>
      <c r="H329" s="187">
        <f t="shared" ref="H329" si="640">H328-SUM(H317:H320)</f>
        <v>221.52289626521639</v>
      </c>
      <c r="I329" s="187">
        <f t="shared" ref="I329" si="641">I328-SUM(I317:I320)</f>
        <v>212.64910046989436</v>
      </c>
      <c r="J329" s="187">
        <f t="shared" ref="J329" si="642">J328-SUM(J317:J320)</f>
        <v>231.0229278395588</v>
      </c>
      <c r="K329" s="187">
        <f t="shared" ref="K329" si="643">K328-SUM(K317:K320)</f>
        <v>253.18066737803832</v>
      </c>
      <c r="L329" s="187">
        <f t="shared" ref="L329" si="644">L328-SUM(L317:L320)</f>
        <v>226.54120248078823</v>
      </c>
      <c r="M329" s="1"/>
      <c r="N329" s="178">
        <f t="shared" ref="N329" si="645">N328-SUM(N317:N320)</f>
        <v>214.77122063204348</v>
      </c>
      <c r="O329" s="178">
        <f t="shared" ref="O329" si="646">O328-SUM(O317:O320)</f>
        <v>229.78080919340999</v>
      </c>
      <c r="P329" s="178">
        <f t="shared" ref="P329" si="647">P328-SUM(P317:P320)</f>
        <v>220.40393603394193</v>
      </c>
      <c r="Q329" s="178">
        <f t="shared" ref="Q329" si="648">Q328-SUM(Q317:Q320)</f>
        <v>203.12979437904147</v>
      </c>
      <c r="R329" s="178">
        <f t="shared" ref="R329" si="649">R328-SUM(R317:R320)</f>
        <v>196.26073290988828</v>
      </c>
      <c r="S329" s="178">
        <f t="shared" ref="S329" si="650">S328-SUM(S317:S320)</f>
        <v>209.95679053448009</v>
      </c>
      <c r="T329" s="178">
        <f t="shared" ref="T329" si="651">T328-SUM(T317:T320)</f>
        <v>224.34354947054902</v>
      </c>
      <c r="U329" s="178">
        <f t="shared" ref="U329" si="652">U328-SUM(U317:U320)</f>
        <v>202.30716323716723</v>
      </c>
      <c r="V329" s="1"/>
      <c r="W329" s="183">
        <f>W328-SUM(W317:W320)</f>
        <v>111.15969896401199</v>
      </c>
      <c r="X329" s="197">
        <f t="shared" ref="X329" si="653">X328-SUM(X317:X320)</f>
        <v>0</v>
      </c>
      <c r="Y329" s="197">
        <f t="shared" ref="Y329" si="654">Y328-SUM(Y317:Y320)</f>
        <v>0</v>
      </c>
      <c r="Z329" s="197">
        <f t="shared" ref="Z329" si="655">Z328-SUM(Z317:Z320)</f>
        <v>0</v>
      </c>
      <c r="AA329" s="197">
        <f t="shared" ref="AA329" si="656">AA328-SUM(AA317:AA320)</f>
        <v>0</v>
      </c>
      <c r="AB329" s="197">
        <f t="shared" ref="AB329" si="657">AB328-SUM(AB317:AB320)</f>
        <v>0</v>
      </c>
      <c r="AC329" s="197">
        <f t="shared" ref="AC329" si="658">AC328-SUM(AC317:AC320)</f>
        <v>0</v>
      </c>
      <c r="AD329" s="197">
        <f t="shared" ref="AD329" si="659">AD328-SUM(AD317:AD320)</f>
        <v>0</v>
      </c>
      <c r="AE329" s="1"/>
      <c r="AF329" s="178">
        <f t="shared" si="612"/>
        <v>214.77122063204348</v>
      </c>
      <c r="AG329" s="183">
        <f t="shared" si="613"/>
        <v>111.15969896401199</v>
      </c>
      <c r="AH329" s="67">
        <f t="shared" si="614"/>
        <v>-103.61152166803149</v>
      </c>
      <c r="AI329" s="68">
        <f t="shared" si="615"/>
        <v>-0.48242740048278532</v>
      </c>
      <c r="AK329" s="139"/>
      <c r="AL329" s="139"/>
      <c r="AM329" s="139"/>
      <c r="AN329" s="140"/>
      <c r="AP329" s="139"/>
      <c r="AQ329" s="139"/>
      <c r="AR329" s="139"/>
      <c r="AS329" s="140"/>
      <c r="AU329" s="139"/>
      <c r="AV329" s="139"/>
      <c r="AW329" s="139"/>
      <c r="AX329" s="140"/>
      <c r="AZ329" s="139"/>
      <c r="BA329" s="139"/>
      <c r="BB329" s="139"/>
      <c r="BC329" s="140"/>
      <c r="BE329" s="139"/>
      <c r="BF329" s="139"/>
      <c r="BG329" s="139"/>
      <c r="BH329" s="140"/>
      <c r="BJ329" s="139"/>
      <c r="BK329" s="139"/>
      <c r="BL329" s="139"/>
      <c r="BM329" s="140"/>
      <c r="BO329" s="139"/>
      <c r="BP329" s="139"/>
      <c r="BQ329" s="139"/>
      <c r="BR329" s="140"/>
    </row>
    <row r="330" spans="1:70">
      <c r="A330" s="1"/>
      <c r="B330" s="438"/>
    </row>
    <row r="331" spans="1:70">
      <c r="A331" s="1"/>
      <c r="B331" s="438"/>
      <c r="D331" s="1" t="s">
        <v>193</v>
      </c>
    </row>
    <row r="332" spans="1:70">
      <c r="A332" s="1"/>
      <c r="B332" s="438"/>
      <c r="E332" s="388" t="s">
        <v>430</v>
      </c>
      <c r="F332" s="389"/>
      <c r="G332" s="389"/>
      <c r="H332" s="389"/>
      <c r="I332" s="389"/>
      <c r="J332" s="389"/>
      <c r="K332" s="389"/>
      <c r="L332" s="390"/>
      <c r="N332" s="388" t="s">
        <v>297</v>
      </c>
      <c r="O332" s="389"/>
      <c r="P332" s="389"/>
      <c r="Q332" s="389"/>
      <c r="R332" s="389"/>
      <c r="S332" s="389"/>
      <c r="T332" s="389"/>
      <c r="U332" s="390"/>
      <c r="W332" s="388" t="s">
        <v>298</v>
      </c>
      <c r="X332" s="389"/>
      <c r="Y332" s="389"/>
      <c r="Z332" s="389"/>
      <c r="AA332" s="389"/>
      <c r="AB332" s="389"/>
      <c r="AC332" s="389"/>
      <c r="AD332" s="390"/>
      <c r="AF332" s="221" t="s">
        <v>69</v>
      </c>
      <c r="AG332" s="221" t="s">
        <v>194</v>
      </c>
      <c r="AH332" s="397" t="s">
        <v>219</v>
      </c>
      <c r="AI332" s="397"/>
      <c r="AK332" s="7" t="s">
        <v>69</v>
      </c>
      <c r="AL332" s="6" t="s">
        <v>194</v>
      </c>
      <c r="AM332" s="392" t="s">
        <v>219</v>
      </c>
      <c r="AN332" s="392"/>
      <c r="AP332" s="7" t="s">
        <v>69</v>
      </c>
      <c r="AQ332" s="6" t="s">
        <v>194</v>
      </c>
      <c r="AR332" s="392" t="s">
        <v>219</v>
      </c>
      <c r="AS332" s="392"/>
      <c r="AU332" s="7" t="s">
        <v>69</v>
      </c>
      <c r="AV332" s="6" t="s">
        <v>194</v>
      </c>
      <c r="AW332" s="392" t="s">
        <v>219</v>
      </c>
      <c r="AX332" s="392"/>
      <c r="AZ332" s="7" t="s">
        <v>69</v>
      </c>
      <c r="BA332" s="6" t="s">
        <v>194</v>
      </c>
      <c r="BB332" s="392" t="s">
        <v>219</v>
      </c>
      <c r="BC332" s="392"/>
      <c r="BE332" s="7" t="s">
        <v>69</v>
      </c>
      <c r="BF332" s="6" t="s">
        <v>194</v>
      </c>
      <c r="BG332" s="392" t="s">
        <v>219</v>
      </c>
      <c r="BH332" s="392"/>
      <c r="BJ332" s="7" t="s">
        <v>69</v>
      </c>
      <c r="BK332" s="6" t="s">
        <v>194</v>
      </c>
      <c r="BL332" s="392" t="s">
        <v>219</v>
      </c>
      <c r="BM332" s="392"/>
      <c r="BO332" s="7" t="s">
        <v>69</v>
      </c>
      <c r="BP332" s="6" t="s">
        <v>194</v>
      </c>
      <c r="BQ332" s="392" t="s">
        <v>219</v>
      </c>
      <c r="BR332" s="392"/>
    </row>
    <row r="333" spans="1:70">
      <c r="A333" s="1"/>
      <c r="B333" s="438"/>
      <c r="E333" s="221">
        <v>2016</v>
      </c>
      <c r="F333" s="221">
        <v>2017</v>
      </c>
      <c r="G333" s="221">
        <v>2018</v>
      </c>
      <c r="H333" s="221">
        <v>2019</v>
      </c>
      <c r="I333" s="221">
        <v>2020</v>
      </c>
      <c r="J333" s="221">
        <v>2021</v>
      </c>
      <c r="K333" s="221">
        <v>2022</v>
      </c>
      <c r="L333" s="221">
        <v>2023</v>
      </c>
      <c r="N333" s="221">
        <v>2016</v>
      </c>
      <c r="O333" s="221">
        <v>2017</v>
      </c>
      <c r="P333" s="221">
        <v>2018</v>
      </c>
      <c r="Q333" s="221">
        <v>2019</v>
      </c>
      <c r="R333" s="221">
        <v>2020</v>
      </c>
      <c r="S333" s="221">
        <v>2021</v>
      </c>
      <c r="T333" s="221">
        <v>2022</v>
      </c>
      <c r="U333" s="221">
        <v>2023</v>
      </c>
      <c r="W333" s="221">
        <v>2016</v>
      </c>
      <c r="X333" s="221">
        <v>2017</v>
      </c>
      <c r="Y333" s="221">
        <v>2018</v>
      </c>
      <c r="Z333" s="221">
        <v>2019</v>
      </c>
      <c r="AA333" s="221">
        <v>2020</v>
      </c>
      <c r="AB333" s="221">
        <v>2021</v>
      </c>
      <c r="AC333" s="221">
        <v>2022</v>
      </c>
      <c r="AD333" s="221">
        <v>2023</v>
      </c>
      <c r="AF333" s="221" t="s">
        <v>252</v>
      </c>
      <c r="AG333" s="221" t="s">
        <v>252</v>
      </c>
      <c r="AH333" s="221" t="s">
        <v>252</v>
      </c>
      <c r="AI333" s="221" t="s">
        <v>221</v>
      </c>
      <c r="AK333" s="6" t="s">
        <v>252</v>
      </c>
      <c r="AL333" s="6" t="s">
        <v>252</v>
      </c>
      <c r="AM333" s="6" t="s">
        <v>252</v>
      </c>
      <c r="AN333" s="6" t="s">
        <v>221</v>
      </c>
      <c r="AP333" s="6" t="s">
        <v>252</v>
      </c>
      <c r="AQ333" s="6" t="s">
        <v>252</v>
      </c>
      <c r="AR333" s="6" t="s">
        <v>252</v>
      </c>
      <c r="AS333" s="6" t="s">
        <v>221</v>
      </c>
      <c r="AU333" s="6" t="s">
        <v>252</v>
      </c>
      <c r="AV333" s="6" t="s">
        <v>252</v>
      </c>
      <c r="AW333" s="6" t="s">
        <v>252</v>
      </c>
      <c r="AX333" s="6" t="s">
        <v>221</v>
      </c>
      <c r="AZ333" s="6" t="s">
        <v>252</v>
      </c>
      <c r="BA333" s="6" t="s">
        <v>252</v>
      </c>
      <c r="BB333" s="6" t="s">
        <v>252</v>
      </c>
      <c r="BC333" s="6" t="s">
        <v>221</v>
      </c>
      <c r="BE333" s="6" t="s">
        <v>252</v>
      </c>
      <c r="BF333" s="6" t="s">
        <v>252</v>
      </c>
      <c r="BG333" s="6" t="s">
        <v>252</v>
      </c>
      <c r="BH333" s="6" t="s">
        <v>221</v>
      </c>
      <c r="BJ333" s="6" t="s">
        <v>252</v>
      </c>
      <c r="BK333" s="6" t="s">
        <v>252</v>
      </c>
      <c r="BL333" s="6" t="s">
        <v>252</v>
      </c>
      <c r="BM333" s="6" t="s">
        <v>221</v>
      </c>
      <c r="BO333" s="6" t="s">
        <v>252</v>
      </c>
      <c r="BP333" s="6" t="s">
        <v>252</v>
      </c>
      <c r="BQ333" s="6" t="s">
        <v>252</v>
      </c>
      <c r="BR333" s="6" t="s">
        <v>221</v>
      </c>
    </row>
    <row r="334" spans="1:70">
      <c r="A334" s="1"/>
      <c r="B334" s="438"/>
      <c r="D334" s="6" t="s">
        <v>27</v>
      </c>
      <c r="E334" s="186">
        <f>'[84]Load Related NI 2016'!C111</f>
        <v>0</v>
      </c>
      <c r="F334" s="186">
        <f>'[84]Load Related NI 2016'!D111</f>
        <v>0</v>
      </c>
      <c r="G334" s="186">
        <f>'[84]Load Related NI 2016'!E111</f>
        <v>0</v>
      </c>
      <c r="H334" s="186">
        <f>'[84]Load Related NI 2016'!F111</f>
        <v>0</v>
      </c>
      <c r="I334" s="186">
        <f>'[84]Load Related NI 2016'!G111</f>
        <v>0</v>
      </c>
      <c r="J334" s="186">
        <f>'[84]Load Related NI 2016'!H111</f>
        <v>1.7780826961562866</v>
      </c>
      <c r="K334" s="186">
        <f>'[84]Load Related NI 2016'!I111</f>
        <v>1.7737267156373926</v>
      </c>
      <c r="L334" s="186">
        <f>'[84]Load Related NI 2016'!J111</f>
        <v>3.5274809716181981</v>
      </c>
      <c r="N334" s="57">
        <f>'[84]Load Related NI 2016'!M111</f>
        <v>0.55431505799335479</v>
      </c>
      <c r="O334" s="57">
        <f>'[84]Load Related NI 2016'!N111</f>
        <v>0.69142559353409117</v>
      </c>
      <c r="P334" s="57">
        <f>'[84]Load Related NI 2016'!O111</f>
        <v>0.45598424794673825</v>
      </c>
      <c r="Q334" s="57">
        <f>'[84]Load Related NI 2016'!P111</f>
        <v>0.58941286892624312</v>
      </c>
      <c r="R334" s="57">
        <f>'[84]Load Related NI 2016'!Q111</f>
        <v>0.55080951199684325</v>
      </c>
      <c r="S334" s="57">
        <f>'[84]Load Related NI 2016'!R111</f>
        <v>1.0378647552533826</v>
      </c>
      <c r="T334" s="57">
        <f>'[84]Load Related NI 2016'!S111</f>
        <v>1.2443805636956418</v>
      </c>
      <c r="U334" s="57">
        <f>'[84]Load Related NI 2016'!T111</f>
        <v>1.5732929427477884</v>
      </c>
      <c r="W334" s="58">
        <f>'[84]Load Related NI 2016'!W111</f>
        <v>0</v>
      </c>
      <c r="X334" s="196">
        <f>'[84]Load Related NI 2016'!X111</f>
        <v>0</v>
      </c>
      <c r="Y334" s="196">
        <f>'[84]Load Related NI 2016'!Y111</f>
        <v>0</v>
      </c>
      <c r="Z334" s="196">
        <f>'[84]Load Related NI 2016'!Z111</f>
        <v>0</v>
      </c>
      <c r="AA334" s="196">
        <f>'[84]Load Related NI 2016'!AA111</f>
        <v>0</v>
      </c>
      <c r="AB334" s="196">
        <f>'[84]Load Related NI 2016'!AB111</f>
        <v>0</v>
      </c>
      <c r="AC334" s="196">
        <f>'[84]Load Related NI 2016'!AC111</f>
        <v>0</v>
      </c>
      <c r="AD334" s="196">
        <f>'[84]Load Related NI 2016'!AD111</f>
        <v>0</v>
      </c>
      <c r="AF334" s="57">
        <f>N334</f>
        <v>0.55431505799335479</v>
      </c>
      <c r="AG334" s="58">
        <f>W334</f>
        <v>0</v>
      </c>
      <c r="AH334" s="65" t="str">
        <f>IF(AG334&gt;0,AG334-AF334,"")</f>
        <v/>
      </c>
      <c r="AI334" s="66" t="str">
        <f>IF(AG334&gt;0,AH334/AF334,"")</f>
        <v/>
      </c>
      <c r="AK334" s="139"/>
      <c r="AL334" s="139"/>
      <c r="AM334" s="139"/>
      <c r="AN334" s="140"/>
      <c r="AP334" s="139"/>
      <c r="AQ334" s="139"/>
      <c r="AR334" s="139"/>
      <c r="AS334" s="140"/>
      <c r="AU334" s="139"/>
      <c r="AV334" s="139"/>
      <c r="AW334" s="139"/>
      <c r="AX334" s="140"/>
      <c r="AZ334" s="139"/>
      <c r="BA334" s="139"/>
      <c r="BB334" s="139"/>
      <c r="BC334" s="140"/>
      <c r="BE334" s="139"/>
      <c r="BF334" s="139"/>
      <c r="BG334" s="139"/>
      <c r="BH334" s="140"/>
      <c r="BJ334" s="139"/>
      <c r="BK334" s="139"/>
      <c r="BL334" s="139"/>
      <c r="BM334" s="140"/>
      <c r="BO334" s="139"/>
      <c r="BP334" s="139"/>
      <c r="BQ334" s="139"/>
      <c r="BR334" s="140"/>
    </row>
    <row r="335" spans="1:70">
      <c r="A335" s="1"/>
      <c r="B335" s="438"/>
      <c r="D335" s="6" t="s">
        <v>75</v>
      </c>
      <c r="E335" s="186">
        <f>'[84]Load Related NI 2016'!C112</f>
        <v>0.50427628503180277</v>
      </c>
      <c r="F335" s="186">
        <f>'[84]Load Related NI 2016'!D112</f>
        <v>2.1228955366908453</v>
      </c>
      <c r="G335" s="186">
        <f>'[84]Load Related NI 2016'!E112</f>
        <v>2.1520493484790211</v>
      </c>
      <c r="H335" s="186">
        <f>'[84]Load Related NI 2016'!F112</f>
        <v>1.0563495104681719</v>
      </c>
      <c r="I335" s="186">
        <f>'[84]Load Related NI 2016'!G112</f>
        <v>1.0722139072914338</v>
      </c>
      <c r="J335" s="186">
        <f>'[84]Load Related NI 2016'!H112</f>
        <v>1.0882948038058624</v>
      </c>
      <c r="K335" s="186">
        <f>'[84]Load Related NI 2016'!I112</f>
        <v>1.1054334198418556</v>
      </c>
      <c r="L335" s="186">
        <f>'[84]Load Related NI 2016'!J112</f>
        <v>1.1222127480241346</v>
      </c>
      <c r="N335" s="57">
        <f>'[84]Load Related NI 2016'!M112</f>
        <v>1.4288711441258823</v>
      </c>
      <c r="O335" s="57">
        <f>'[84]Load Related NI 2016'!N112</f>
        <v>1.6605300931141296</v>
      </c>
      <c r="P335" s="57">
        <f>'[84]Load Related NI 2016'!O112</f>
        <v>1.4773960994553321</v>
      </c>
      <c r="Q335" s="57">
        <f>'[84]Load Related NI 2016'!P112</f>
        <v>1.1507929963709882</v>
      </c>
      <c r="R335" s="57">
        <f>'[84]Load Related NI 2016'!Q112</f>
        <v>1.3577831317814637</v>
      </c>
      <c r="S335" s="57">
        <f>'[84]Load Related NI 2016'!R112</f>
        <v>1.174256404538337</v>
      </c>
      <c r="T335" s="57">
        <f>'[84]Load Related NI 2016'!S112</f>
        <v>0.82790308975669147</v>
      </c>
      <c r="U335" s="57">
        <f>'[84]Load Related NI 2016'!T112</f>
        <v>0.8131547538368501</v>
      </c>
      <c r="W335" s="58">
        <f>'[84]Load Related NI 2016'!W112</f>
        <v>0.42761805265227787</v>
      </c>
      <c r="X335" s="196">
        <f>'[84]Load Related NI 2016'!X112</f>
        <v>0</v>
      </c>
      <c r="Y335" s="196">
        <f>'[84]Load Related NI 2016'!Y112</f>
        <v>0</v>
      </c>
      <c r="Z335" s="196">
        <f>'[84]Load Related NI 2016'!Z112</f>
        <v>0</v>
      </c>
      <c r="AA335" s="196">
        <f>'[84]Load Related NI 2016'!AA112</f>
        <v>0</v>
      </c>
      <c r="AB335" s="196">
        <f>'[84]Load Related NI 2016'!AB112</f>
        <v>0</v>
      </c>
      <c r="AC335" s="196">
        <f>'[84]Load Related NI 2016'!AC112</f>
        <v>0</v>
      </c>
      <c r="AD335" s="196">
        <f>'[84]Load Related NI 2016'!AD112</f>
        <v>0</v>
      </c>
      <c r="AF335" s="57">
        <f t="shared" ref="AF335:AF349" si="660">N335</f>
        <v>1.4288711441258823</v>
      </c>
      <c r="AG335" s="58">
        <f t="shared" ref="AG335:AG349" si="661">W335</f>
        <v>0.42761805265227787</v>
      </c>
      <c r="AH335" s="65">
        <f t="shared" ref="AH335:AH349" si="662">IF(AG335&gt;0,AG335-AF335,"")</f>
        <v>-1.0012530914736044</v>
      </c>
      <c r="AI335" s="66">
        <f t="shared" ref="AI335:AI349" si="663">IF(AG335&gt;0,AH335/AF335,"")</f>
        <v>-0.70073015022367535</v>
      </c>
      <c r="AK335" s="139"/>
      <c r="AL335" s="139"/>
      <c r="AM335" s="139"/>
      <c r="AN335" s="140"/>
      <c r="AP335" s="139"/>
      <c r="AQ335" s="139"/>
      <c r="AR335" s="139"/>
      <c r="AS335" s="140"/>
      <c r="AU335" s="139"/>
      <c r="AV335" s="139"/>
      <c r="AW335" s="139"/>
      <c r="AX335" s="140"/>
      <c r="AZ335" s="139"/>
      <c r="BA335" s="139"/>
      <c r="BB335" s="139"/>
      <c r="BC335" s="140"/>
      <c r="BE335" s="139"/>
      <c r="BF335" s="139"/>
      <c r="BG335" s="139"/>
      <c r="BH335" s="140"/>
      <c r="BJ335" s="139"/>
      <c r="BK335" s="139"/>
      <c r="BL335" s="139"/>
      <c r="BM335" s="140"/>
      <c r="BO335" s="139"/>
      <c r="BP335" s="139"/>
      <c r="BQ335" s="139"/>
      <c r="BR335" s="140"/>
    </row>
    <row r="336" spans="1:70">
      <c r="A336" s="1"/>
      <c r="B336" s="438"/>
      <c r="D336" s="6" t="s">
        <v>76</v>
      </c>
      <c r="E336" s="186">
        <f>'[84]Load Related NI 2016'!C113</f>
        <v>0</v>
      </c>
      <c r="F336" s="186">
        <f>'[84]Load Related NI 2016'!D113</f>
        <v>0</v>
      </c>
      <c r="G336" s="186">
        <f>'[84]Load Related NI 2016'!E113</f>
        <v>0</v>
      </c>
      <c r="H336" s="186">
        <f>'[84]Load Related NI 2016'!F113</f>
        <v>0</v>
      </c>
      <c r="I336" s="186">
        <f>'[84]Load Related NI 2016'!G113</f>
        <v>0</v>
      </c>
      <c r="J336" s="186">
        <f>'[84]Load Related NI 2016'!H113</f>
        <v>0</v>
      </c>
      <c r="K336" s="186">
        <f>'[84]Load Related NI 2016'!I113</f>
        <v>0</v>
      </c>
      <c r="L336" s="186">
        <f>'[84]Load Related NI 2016'!J113</f>
        <v>0</v>
      </c>
      <c r="N336" s="57">
        <f>'[84]Load Related NI 2016'!M113</f>
        <v>0</v>
      </c>
      <c r="O336" s="57">
        <f>'[84]Load Related NI 2016'!N113</f>
        <v>0</v>
      </c>
      <c r="P336" s="57">
        <f>'[84]Load Related NI 2016'!O113</f>
        <v>0</v>
      </c>
      <c r="Q336" s="57">
        <f>'[84]Load Related NI 2016'!P113</f>
        <v>0</v>
      </c>
      <c r="R336" s="57">
        <f>'[84]Load Related NI 2016'!Q113</f>
        <v>0</v>
      </c>
      <c r="S336" s="57">
        <f>'[84]Load Related NI 2016'!R113</f>
        <v>0</v>
      </c>
      <c r="T336" s="57">
        <f>'[84]Load Related NI 2016'!S113</f>
        <v>0</v>
      </c>
      <c r="U336" s="57">
        <f>'[84]Load Related NI 2016'!T113</f>
        <v>0</v>
      </c>
      <c r="W336" s="58">
        <f>'[84]Load Related NI 2016'!W113</f>
        <v>0</v>
      </c>
      <c r="X336" s="196">
        <f>'[84]Load Related NI 2016'!X113</f>
        <v>0</v>
      </c>
      <c r="Y336" s="196">
        <f>'[84]Load Related NI 2016'!Y113</f>
        <v>0</v>
      </c>
      <c r="Z336" s="196">
        <f>'[84]Load Related NI 2016'!Z113</f>
        <v>0</v>
      </c>
      <c r="AA336" s="196">
        <f>'[84]Load Related NI 2016'!AA113</f>
        <v>0</v>
      </c>
      <c r="AB336" s="196">
        <f>'[84]Load Related NI 2016'!AB113</f>
        <v>0</v>
      </c>
      <c r="AC336" s="196">
        <f>'[84]Load Related NI 2016'!AC113</f>
        <v>0</v>
      </c>
      <c r="AD336" s="196">
        <f>'[84]Load Related NI 2016'!AD113</f>
        <v>0</v>
      </c>
      <c r="AF336" s="57">
        <f t="shared" si="660"/>
        <v>0</v>
      </c>
      <c r="AG336" s="58">
        <f t="shared" si="661"/>
        <v>0</v>
      </c>
      <c r="AH336" s="65" t="str">
        <f t="shared" si="662"/>
        <v/>
      </c>
      <c r="AI336" s="66" t="str">
        <f t="shared" si="663"/>
        <v/>
      </c>
      <c r="AK336" s="139"/>
      <c r="AL336" s="139"/>
      <c r="AM336" s="139"/>
      <c r="AN336" s="140"/>
      <c r="AP336" s="139"/>
      <c r="AQ336" s="139"/>
      <c r="AR336" s="139"/>
      <c r="AS336" s="140"/>
      <c r="AU336" s="139"/>
      <c r="AV336" s="139"/>
      <c r="AW336" s="139"/>
      <c r="AX336" s="140"/>
      <c r="AZ336" s="139"/>
      <c r="BA336" s="139"/>
      <c r="BB336" s="139"/>
      <c r="BC336" s="140"/>
      <c r="BE336" s="139"/>
      <c r="BF336" s="139"/>
      <c r="BG336" s="139"/>
      <c r="BH336" s="140"/>
      <c r="BJ336" s="139"/>
      <c r="BK336" s="139"/>
      <c r="BL336" s="139"/>
      <c r="BM336" s="140"/>
      <c r="BO336" s="139"/>
      <c r="BP336" s="139"/>
      <c r="BQ336" s="139"/>
      <c r="BR336" s="140"/>
    </row>
    <row r="337" spans="1:70">
      <c r="A337" s="1"/>
      <c r="B337" s="438"/>
      <c r="D337" s="6" t="s">
        <v>35</v>
      </c>
      <c r="E337" s="186">
        <f>'[84]Load Related NI 2016'!C114</f>
        <v>0</v>
      </c>
      <c r="F337" s="186">
        <f>'[84]Load Related NI 2016'!D114</f>
        <v>0</v>
      </c>
      <c r="G337" s="186">
        <f>'[84]Load Related NI 2016'!E114</f>
        <v>0</v>
      </c>
      <c r="H337" s="186">
        <f>'[84]Load Related NI 2016'!F114</f>
        <v>0.42055649478356005</v>
      </c>
      <c r="I337" s="186">
        <f>'[84]Load Related NI 2016'!G114</f>
        <v>0.42679918029389108</v>
      </c>
      <c r="J337" s="186">
        <f>'[84]Load Related NI 2016'!H114</f>
        <v>0.4323727964475757</v>
      </c>
      <c r="K337" s="186">
        <f>'[84]Load Related NI 2016'!I114</f>
        <v>0.43890954756215372</v>
      </c>
      <c r="L337" s="186">
        <f>'[84]Load Related NI 2016'!J114</f>
        <v>0.44604986213329034</v>
      </c>
      <c r="N337" s="57">
        <f>'[84]Load Related NI 2016'!M114</f>
        <v>0</v>
      </c>
      <c r="O337" s="57">
        <f>'[84]Load Related NI 2016'!N114</f>
        <v>0</v>
      </c>
      <c r="P337" s="57">
        <f>'[84]Load Related NI 2016'!O114</f>
        <v>0</v>
      </c>
      <c r="Q337" s="57">
        <f>'[84]Load Related NI 2016'!P114</f>
        <v>0.42055649478356005</v>
      </c>
      <c r="R337" s="57">
        <f>'[84]Load Related NI 2016'!Q114</f>
        <v>0.42679918029389108</v>
      </c>
      <c r="S337" s="57">
        <f>'[84]Load Related NI 2016'!R114</f>
        <v>0.4323727964475757</v>
      </c>
      <c r="T337" s="57">
        <f>'[84]Load Related NI 2016'!S114</f>
        <v>0.43890954756215372</v>
      </c>
      <c r="U337" s="57">
        <f>'[84]Load Related NI 2016'!T114</f>
        <v>0.44604986213329034</v>
      </c>
      <c r="W337" s="58">
        <f>'[84]Load Related NI 2016'!W114</f>
        <v>0</v>
      </c>
      <c r="X337" s="196">
        <f>'[84]Load Related NI 2016'!X114</f>
        <v>0</v>
      </c>
      <c r="Y337" s="196">
        <f>'[84]Load Related NI 2016'!Y114</f>
        <v>0</v>
      </c>
      <c r="Z337" s="196">
        <f>'[84]Load Related NI 2016'!Z114</f>
        <v>0</v>
      </c>
      <c r="AA337" s="196">
        <f>'[84]Load Related NI 2016'!AA114</f>
        <v>0</v>
      </c>
      <c r="AB337" s="196">
        <f>'[84]Load Related NI 2016'!AB114</f>
        <v>0</v>
      </c>
      <c r="AC337" s="196">
        <f>'[84]Load Related NI 2016'!AC114</f>
        <v>0</v>
      </c>
      <c r="AD337" s="196">
        <f>'[84]Load Related NI 2016'!AD114</f>
        <v>0</v>
      </c>
      <c r="AF337" s="57">
        <f t="shared" si="660"/>
        <v>0</v>
      </c>
      <c r="AG337" s="58">
        <f t="shared" si="661"/>
        <v>0</v>
      </c>
      <c r="AH337" s="65" t="str">
        <f t="shared" si="662"/>
        <v/>
      </c>
      <c r="AI337" s="66" t="str">
        <f t="shared" si="663"/>
        <v/>
      </c>
      <c r="AK337" s="139"/>
      <c r="AL337" s="139"/>
      <c r="AM337" s="139"/>
      <c r="AN337" s="140"/>
      <c r="AP337" s="139"/>
      <c r="AQ337" s="139"/>
      <c r="AR337" s="139"/>
      <c r="AS337" s="140"/>
      <c r="AU337" s="139"/>
      <c r="AV337" s="139"/>
      <c r="AW337" s="139"/>
      <c r="AX337" s="140"/>
      <c r="AZ337" s="139"/>
      <c r="BA337" s="139"/>
      <c r="BB337" s="139"/>
      <c r="BC337" s="140"/>
      <c r="BE337" s="139"/>
      <c r="BF337" s="139"/>
      <c r="BG337" s="139"/>
      <c r="BH337" s="140"/>
      <c r="BJ337" s="139"/>
      <c r="BK337" s="139"/>
      <c r="BL337" s="139"/>
      <c r="BM337" s="140"/>
      <c r="BO337" s="139"/>
      <c r="BP337" s="139"/>
      <c r="BQ337" s="139"/>
      <c r="BR337" s="140"/>
    </row>
    <row r="338" spans="1:70">
      <c r="A338" s="1"/>
      <c r="B338" s="438"/>
      <c r="D338" s="6" t="s">
        <v>36</v>
      </c>
      <c r="E338" s="186">
        <f>'[84]Load Related NI 2016'!C115</f>
        <v>0</v>
      </c>
      <c r="F338" s="186">
        <f>'[84]Load Related NI 2016'!D115</f>
        <v>0</v>
      </c>
      <c r="G338" s="186">
        <f>'[84]Load Related NI 2016'!E115</f>
        <v>0</v>
      </c>
      <c r="H338" s="186">
        <f>'[84]Load Related NI 2016'!F115</f>
        <v>0</v>
      </c>
      <c r="I338" s="186">
        <f>'[84]Load Related NI 2016'!G115</f>
        <v>0</v>
      </c>
      <c r="J338" s="186">
        <f>'[84]Load Related NI 2016'!H115</f>
        <v>0</v>
      </c>
      <c r="K338" s="186">
        <f>'[84]Load Related NI 2016'!I115</f>
        <v>0.4412596431400731</v>
      </c>
      <c r="L338" s="186">
        <f>'[84]Load Related NI 2016'!J115</f>
        <v>0.44707833651358742</v>
      </c>
      <c r="N338" s="57">
        <f>'[84]Load Related NI 2016'!M115</f>
        <v>0</v>
      </c>
      <c r="O338" s="57">
        <f>'[84]Load Related NI 2016'!N115</f>
        <v>0</v>
      </c>
      <c r="P338" s="57">
        <f>'[84]Load Related NI 2016'!O115</f>
        <v>0</v>
      </c>
      <c r="Q338" s="57">
        <f>'[84]Load Related NI 2016'!P115</f>
        <v>0</v>
      </c>
      <c r="R338" s="57">
        <f>'[84]Load Related NI 2016'!Q115</f>
        <v>0</v>
      </c>
      <c r="S338" s="57">
        <f>'[84]Load Related NI 2016'!R115</f>
        <v>0</v>
      </c>
      <c r="T338" s="57">
        <f>'[84]Load Related NI 2016'!S115</f>
        <v>0.4412596431400731</v>
      </c>
      <c r="U338" s="57">
        <f>'[84]Load Related NI 2016'!T115</f>
        <v>0.44707833651358742</v>
      </c>
      <c r="W338" s="58">
        <f>'[84]Load Related NI 2016'!W115</f>
        <v>0</v>
      </c>
      <c r="X338" s="196">
        <f>'[84]Load Related NI 2016'!X115</f>
        <v>0</v>
      </c>
      <c r="Y338" s="196">
        <f>'[84]Load Related NI 2016'!Y115</f>
        <v>0</v>
      </c>
      <c r="Z338" s="196">
        <f>'[84]Load Related NI 2016'!Z115</f>
        <v>0</v>
      </c>
      <c r="AA338" s="196">
        <f>'[84]Load Related NI 2016'!AA115</f>
        <v>0</v>
      </c>
      <c r="AB338" s="196">
        <f>'[84]Load Related NI 2016'!AB115</f>
        <v>0</v>
      </c>
      <c r="AC338" s="196">
        <f>'[84]Load Related NI 2016'!AC115</f>
        <v>0</v>
      </c>
      <c r="AD338" s="196">
        <f>'[84]Load Related NI 2016'!AD115</f>
        <v>0</v>
      </c>
      <c r="AF338" s="57">
        <f t="shared" si="660"/>
        <v>0</v>
      </c>
      <c r="AG338" s="58">
        <f t="shared" si="661"/>
        <v>0</v>
      </c>
      <c r="AH338" s="65" t="str">
        <f t="shared" si="662"/>
        <v/>
      </c>
      <c r="AI338" s="66" t="str">
        <f t="shared" si="663"/>
        <v/>
      </c>
      <c r="AK338" s="139"/>
      <c r="AL338" s="139"/>
      <c r="AM338" s="139"/>
      <c r="AN338" s="140"/>
      <c r="AP338" s="139"/>
      <c r="AQ338" s="139"/>
      <c r="AR338" s="139"/>
      <c r="AS338" s="140"/>
      <c r="AU338" s="139"/>
      <c r="AV338" s="139"/>
      <c r="AW338" s="139"/>
      <c r="AX338" s="140"/>
      <c r="AZ338" s="139"/>
      <c r="BA338" s="139"/>
      <c r="BB338" s="139"/>
      <c r="BC338" s="140"/>
      <c r="BE338" s="139"/>
      <c r="BF338" s="139"/>
      <c r="BG338" s="139"/>
      <c r="BH338" s="140"/>
      <c r="BJ338" s="139"/>
      <c r="BK338" s="139"/>
      <c r="BL338" s="139"/>
      <c r="BM338" s="140"/>
      <c r="BO338" s="139"/>
      <c r="BP338" s="139"/>
      <c r="BQ338" s="139"/>
      <c r="BR338" s="140"/>
    </row>
    <row r="339" spans="1:70">
      <c r="A339" s="1"/>
      <c r="B339" s="438"/>
      <c r="D339" s="6" t="s">
        <v>37</v>
      </c>
      <c r="E339" s="186">
        <f>'[84]Load Related NI 2016'!C116</f>
        <v>0</v>
      </c>
      <c r="F339" s="186">
        <f>'[84]Load Related NI 2016'!D116</f>
        <v>0</v>
      </c>
      <c r="G339" s="186">
        <f>'[84]Load Related NI 2016'!E116</f>
        <v>0</v>
      </c>
      <c r="H339" s="186">
        <f>'[84]Load Related NI 2016'!F116</f>
        <v>0</v>
      </c>
      <c r="I339" s="186">
        <f>'[84]Load Related NI 2016'!G116</f>
        <v>0</v>
      </c>
      <c r="J339" s="186">
        <f>'[84]Load Related NI 2016'!H116</f>
        <v>0</v>
      </c>
      <c r="K339" s="186">
        <f>'[84]Load Related NI 2016'!I116</f>
        <v>0</v>
      </c>
      <c r="L339" s="186">
        <f>'[84]Load Related NI 2016'!J116</f>
        <v>0</v>
      </c>
      <c r="N339" s="57">
        <f>'[84]Load Related NI 2016'!M116</f>
        <v>0</v>
      </c>
      <c r="O339" s="57">
        <f>'[84]Load Related NI 2016'!N116</f>
        <v>0</v>
      </c>
      <c r="P339" s="57">
        <f>'[84]Load Related NI 2016'!O116</f>
        <v>0</v>
      </c>
      <c r="Q339" s="57">
        <f>'[84]Load Related NI 2016'!P116</f>
        <v>0</v>
      </c>
      <c r="R339" s="57">
        <f>'[84]Load Related NI 2016'!Q116</f>
        <v>0</v>
      </c>
      <c r="S339" s="57">
        <f>'[84]Load Related NI 2016'!R116</f>
        <v>0</v>
      </c>
      <c r="T339" s="57">
        <f>'[84]Load Related NI 2016'!S116</f>
        <v>0</v>
      </c>
      <c r="U339" s="57">
        <f>'[84]Load Related NI 2016'!T116</f>
        <v>0</v>
      </c>
      <c r="W339" s="58">
        <f>'[84]Load Related NI 2016'!W116</f>
        <v>0</v>
      </c>
      <c r="X339" s="196">
        <f>'[84]Load Related NI 2016'!X116</f>
        <v>0</v>
      </c>
      <c r="Y339" s="196">
        <f>'[84]Load Related NI 2016'!Y116</f>
        <v>0</v>
      </c>
      <c r="Z339" s="196">
        <f>'[84]Load Related NI 2016'!Z116</f>
        <v>0</v>
      </c>
      <c r="AA339" s="196">
        <f>'[84]Load Related NI 2016'!AA116</f>
        <v>0</v>
      </c>
      <c r="AB339" s="196">
        <f>'[84]Load Related NI 2016'!AB116</f>
        <v>0</v>
      </c>
      <c r="AC339" s="196">
        <f>'[84]Load Related NI 2016'!AC116</f>
        <v>0</v>
      </c>
      <c r="AD339" s="196">
        <f>'[84]Load Related NI 2016'!AD116</f>
        <v>0</v>
      </c>
      <c r="AF339" s="57">
        <f t="shared" si="660"/>
        <v>0</v>
      </c>
      <c r="AG339" s="58">
        <f t="shared" si="661"/>
        <v>0</v>
      </c>
      <c r="AH339" s="65" t="str">
        <f t="shared" si="662"/>
        <v/>
      </c>
      <c r="AI339" s="66" t="str">
        <f t="shared" si="663"/>
        <v/>
      </c>
      <c r="AK339" s="139"/>
      <c r="AL339" s="139"/>
      <c r="AM339" s="139"/>
      <c r="AN339" s="140"/>
      <c r="AP339" s="139"/>
      <c r="AQ339" s="139"/>
      <c r="AR339" s="139"/>
      <c r="AS339" s="140"/>
      <c r="AU339" s="139"/>
      <c r="AV339" s="139"/>
      <c r="AW339" s="139"/>
      <c r="AX339" s="140"/>
      <c r="AZ339" s="139"/>
      <c r="BA339" s="139"/>
      <c r="BB339" s="139"/>
      <c r="BC339" s="140"/>
      <c r="BE339" s="139"/>
      <c r="BF339" s="139"/>
      <c r="BG339" s="139"/>
      <c r="BH339" s="140"/>
      <c r="BJ339" s="139"/>
      <c r="BK339" s="139"/>
      <c r="BL339" s="139"/>
      <c r="BM339" s="140"/>
      <c r="BO339" s="139"/>
      <c r="BP339" s="139"/>
      <c r="BQ339" s="139"/>
      <c r="BR339" s="140"/>
    </row>
    <row r="340" spans="1:70">
      <c r="A340" s="1"/>
      <c r="B340" s="438"/>
      <c r="D340" s="6" t="s">
        <v>38</v>
      </c>
      <c r="E340" s="186">
        <f>'[84]Load Related NI 2016'!C117</f>
        <v>0</v>
      </c>
      <c r="F340" s="186">
        <f>'[84]Load Related NI 2016'!D117</f>
        <v>0</v>
      </c>
      <c r="G340" s="186">
        <f>'[84]Load Related NI 2016'!E117</f>
        <v>0</v>
      </c>
      <c r="H340" s="186">
        <f>'[84]Load Related NI 2016'!F117</f>
        <v>0</v>
      </c>
      <c r="I340" s="186">
        <f>'[84]Load Related NI 2016'!G117</f>
        <v>0</v>
      </c>
      <c r="J340" s="186">
        <f>'[84]Load Related NI 2016'!H117</f>
        <v>0</v>
      </c>
      <c r="K340" s="186">
        <f>'[84]Load Related NI 2016'!I117</f>
        <v>0</v>
      </c>
      <c r="L340" s="186">
        <f>'[84]Load Related NI 2016'!J117</f>
        <v>0</v>
      </c>
      <c r="N340" s="57">
        <f>'[84]Load Related NI 2016'!M117</f>
        <v>0</v>
      </c>
      <c r="O340" s="57">
        <f>'[84]Load Related NI 2016'!N117</f>
        <v>0</v>
      </c>
      <c r="P340" s="57">
        <f>'[84]Load Related NI 2016'!O117</f>
        <v>0</v>
      </c>
      <c r="Q340" s="57">
        <f>'[84]Load Related NI 2016'!P117</f>
        <v>0</v>
      </c>
      <c r="R340" s="57">
        <f>'[84]Load Related NI 2016'!Q117</f>
        <v>0</v>
      </c>
      <c r="S340" s="57">
        <f>'[84]Load Related NI 2016'!R117</f>
        <v>0</v>
      </c>
      <c r="T340" s="57">
        <f>'[84]Load Related NI 2016'!S117</f>
        <v>0</v>
      </c>
      <c r="U340" s="57">
        <f>'[84]Load Related NI 2016'!T117</f>
        <v>0</v>
      </c>
      <c r="W340" s="58">
        <f>'[84]Load Related NI 2016'!W117</f>
        <v>0</v>
      </c>
      <c r="X340" s="196">
        <f>'[84]Load Related NI 2016'!X117</f>
        <v>0</v>
      </c>
      <c r="Y340" s="196">
        <f>'[84]Load Related NI 2016'!Y117</f>
        <v>0</v>
      </c>
      <c r="Z340" s="196">
        <f>'[84]Load Related NI 2016'!Z117</f>
        <v>0</v>
      </c>
      <c r="AA340" s="196">
        <f>'[84]Load Related NI 2016'!AA117</f>
        <v>0</v>
      </c>
      <c r="AB340" s="196">
        <f>'[84]Load Related NI 2016'!AB117</f>
        <v>0</v>
      </c>
      <c r="AC340" s="196">
        <f>'[84]Load Related NI 2016'!AC117</f>
        <v>0</v>
      </c>
      <c r="AD340" s="196">
        <f>'[84]Load Related NI 2016'!AD117</f>
        <v>0</v>
      </c>
      <c r="AF340" s="57">
        <f t="shared" si="660"/>
        <v>0</v>
      </c>
      <c r="AG340" s="58">
        <f t="shared" si="661"/>
        <v>0</v>
      </c>
      <c r="AH340" s="65" t="str">
        <f t="shared" si="662"/>
        <v/>
      </c>
      <c r="AI340" s="66" t="str">
        <f t="shared" si="663"/>
        <v/>
      </c>
      <c r="AK340" s="139"/>
      <c r="AL340" s="139"/>
      <c r="AM340" s="139"/>
      <c r="AN340" s="140"/>
      <c r="AP340" s="139"/>
      <c r="AQ340" s="139"/>
      <c r="AR340" s="139"/>
      <c r="AS340" s="140"/>
      <c r="AU340" s="139"/>
      <c r="AV340" s="139"/>
      <c r="AW340" s="139"/>
      <c r="AX340" s="140"/>
      <c r="AZ340" s="139"/>
      <c r="BA340" s="139"/>
      <c r="BB340" s="139"/>
      <c r="BC340" s="140"/>
      <c r="BE340" s="139"/>
      <c r="BF340" s="139"/>
      <c r="BG340" s="139"/>
      <c r="BH340" s="140"/>
      <c r="BJ340" s="139"/>
      <c r="BK340" s="139"/>
      <c r="BL340" s="139"/>
      <c r="BM340" s="140"/>
      <c r="BO340" s="139"/>
      <c r="BP340" s="139"/>
      <c r="BQ340" s="139"/>
      <c r="BR340" s="140"/>
    </row>
    <row r="341" spans="1:70">
      <c r="A341" s="1"/>
      <c r="B341" s="438"/>
      <c r="D341" s="6" t="s">
        <v>39</v>
      </c>
      <c r="E341" s="186">
        <f>'[84]Load Related NI 2016'!C118</f>
        <v>0</v>
      </c>
      <c r="F341" s="186">
        <f>'[84]Load Related NI 2016'!D118</f>
        <v>2.5194052140556678</v>
      </c>
      <c r="G341" s="186">
        <f>'[84]Load Related NI 2016'!E118</f>
        <v>5.9441184247839063</v>
      </c>
      <c r="H341" s="186">
        <f>'[84]Load Related NI 2016'!F118</f>
        <v>6.7015256755151782</v>
      </c>
      <c r="I341" s="186">
        <f>'[84]Load Related NI 2016'!G118</f>
        <v>6.764259612988913</v>
      </c>
      <c r="J341" s="186">
        <f>'[84]Load Related NI 2016'!H118</f>
        <v>6.8278021546821126</v>
      </c>
      <c r="K341" s="186">
        <f>'[84]Load Related NI 2016'!I118</f>
        <v>7.5802508593012554</v>
      </c>
      <c r="L341" s="186">
        <f>'[84]Load Related NI 2016'!J118</f>
        <v>9.6332544172135215</v>
      </c>
      <c r="N341" s="57">
        <f>'[84]Load Related NI 2016'!M118</f>
        <v>4.2650027998347415</v>
      </c>
      <c r="O341" s="57">
        <f>'[84]Load Related NI 2016'!N118</f>
        <v>4.5774108346329285</v>
      </c>
      <c r="P341" s="57">
        <f>'[84]Load Related NI 2016'!O118</f>
        <v>5.7390457094008802</v>
      </c>
      <c r="Q341" s="57">
        <f>'[84]Load Related NI 2016'!P118</f>
        <v>5.5296282729396733</v>
      </c>
      <c r="R341" s="57">
        <f>'[84]Load Related NI 2016'!Q118</f>
        <v>6.0910272062492465</v>
      </c>
      <c r="S341" s="57">
        <f>'[84]Load Related NI 2016'!R118</f>
        <v>5.9735136757078493</v>
      </c>
      <c r="T341" s="57">
        <f>'[84]Load Related NI 2016'!S118</f>
        <v>5.6137740176663762</v>
      </c>
      <c r="U341" s="57">
        <f>'[84]Load Related NI 2016'!T118</f>
        <v>6.0374884292879907</v>
      </c>
      <c r="W341" s="58">
        <f>'[84]Load Related NI 2016'!W118</f>
        <v>0</v>
      </c>
      <c r="X341" s="196">
        <f>'[84]Load Related NI 2016'!X118</f>
        <v>0</v>
      </c>
      <c r="Y341" s="196">
        <f>'[84]Load Related NI 2016'!Y118</f>
        <v>0</v>
      </c>
      <c r="Z341" s="196">
        <f>'[84]Load Related NI 2016'!Z118</f>
        <v>0</v>
      </c>
      <c r="AA341" s="196">
        <f>'[84]Load Related NI 2016'!AA118</f>
        <v>0</v>
      </c>
      <c r="AB341" s="196">
        <f>'[84]Load Related NI 2016'!AB118</f>
        <v>0</v>
      </c>
      <c r="AC341" s="196">
        <f>'[84]Load Related NI 2016'!AC118</f>
        <v>0</v>
      </c>
      <c r="AD341" s="196">
        <f>'[84]Load Related NI 2016'!AD118</f>
        <v>0</v>
      </c>
      <c r="AF341" s="57">
        <f t="shared" si="660"/>
        <v>4.2650027998347415</v>
      </c>
      <c r="AG341" s="58">
        <f t="shared" si="661"/>
        <v>0</v>
      </c>
      <c r="AH341" s="65" t="str">
        <f t="shared" si="662"/>
        <v/>
      </c>
      <c r="AI341" s="66" t="str">
        <f t="shared" si="663"/>
        <v/>
      </c>
      <c r="AK341" s="139"/>
      <c r="AL341" s="139"/>
      <c r="AM341" s="139"/>
      <c r="AN341" s="140"/>
      <c r="AP341" s="139"/>
      <c r="AQ341" s="139"/>
      <c r="AR341" s="139"/>
      <c r="AS341" s="140"/>
      <c r="AU341" s="139"/>
      <c r="AV341" s="139"/>
      <c r="AW341" s="139"/>
      <c r="AX341" s="140"/>
      <c r="AZ341" s="139"/>
      <c r="BA341" s="139"/>
      <c r="BB341" s="139"/>
      <c r="BC341" s="140"/>
      <c r="BE341" s="139"/>
      <c r="BF341" s="139"/>
      <c r="BG341" s="139"/>
      <c r="BH341" s="140"/>
      <c r="BJ341" s="139"/>
      <c r="BK341" s="139"/>
      <c r="BL341" s="139"/>
      <c r="BM341" s="140"/>
      <c r="BO341" s="139"/>
      <c r="BP341" s="139"/>
      <c r="BQ341" s="139"/>
      <c r="BR341" s="140"/>
    </row>
    <row r="342" spans="1:70">
      <c r="A342" s="1"/>
      <c r="B342" s="438"/>
      <c r="D342" s="6" t="s">
        <v>40</v>
      </c>
      <c r="E342" s="186">
        <f>'[84]Load Related NI 2016'!C119</f>
        <v>0</v>
      </c>
      <c r="F342" s="186">
        <f>'[84]Load Related NI 2016'!D119</f>
        <v>1.8518704992204056</v>
      </c>
      <c r="G342" s="186">
        <f>'[84]Load Related NI 2016'!E119</f>
        <v>3.7272991219394513</v>
      </c>
      <c r="H342" s="186">
        <f>'[84]Load Related NI 2016'!F119</f>
        <v>3.7620676050764423</v>
      </c>
      <c r="I342" s="186">
        <f>'[84]Load Related NI 2016'!G119</f>
        <v>3.7972848563914847</v>
      </c>
      <c r="J342" s="186">
        <f>'[84]Load Related NI 2016'!H119</f>
        <v>3.8329560377348031</v>
      </c>
      <c r="K342" s="186">
        <f>'[84]Load Related NI 2016'!I119</f>
        <v>3.8690863761016825</v>
      </c>
      <c r="L342" s="186">
        <f>'[84]Load Related NI 2016'!J119</f>
        <v>3.9056811644258138</v>
      </c>
      <c r="N342" s="57">
        <f>'[84]Load Related NI 2016'!M119</f>
        <v>2.1579520061694191</v>
      </c>
      <c r="O342" s="57">
        <f>'[84]Load Related NI 2016'!N119</f>
        <v>3.2752715490426074</v>
      </c>
      <c r="P342" s="57">
        <f>'[84]Load Related NI 2016'!O119</f>
        <v>3.8260890080471088</v>
      </c>
      <c r="Q342" s="57">
        <f>'[84]Load Related NI 2016'!P119</f>
        <v>3.0609147219167014</v>
      </c>
      <c r="R342" s="57">
        <f>'[84]Load Related NI 2016'!Q119</f>
        <v>2.6729597353752634</v>
      </c>
      <c r="S342" s="57">
        <f>'[84]Load Related NI 2016'!R119</f>
        <v>2.6577788175323911</v>
      </c>
      <c r="T342" s="57">
        <f>'[84]Load Related NI 2016'!S119</f>
        <v>3.2054341998865721</v>
      </c>
      <c r="U342" s="57">
        <f>'[84]Load Related NI 2016'!T119</f>
        <v>3.0525443574211195</v>
      </c>
      <c r="W342" s="58">
        <f>'[84]Load Related NI 2016'!W119</f>
        <v>0</v>
      </c>
      <c r="X342" s="196">
        <f>'[84]Load Related NI 2016'!X119</f>
        <v>0</v>
      </c>
      <c r="Y342" s="196">
        <f>'[84]Load Related NI 2016'!Y119</f>
        <v>0</v>
      </c>
      <c r="Z342" s="196">
        <f>'[84]Load Related NI 2016'!Z119</f>
        <v>0</v>
      </c>
      <c r="AA342" s="196">
        <f>'[84]Load Related NI 2016'!AA119</f>
        <v>0</v>
      </c>
      <c r="AB342" s="196">
        <f>'[84]Load Related NI 2016'!AB119</f>
        <v>0</v>
      </c>
      <c r="AC342" s="196">
        <f>'[84]Load Related NI 2016'!AC119</f>
        <v>0</v>
      </c>
      <c r="AD342" s="196">
        <f>'[84]Load Related NI 2016'!AD119</f>
        <v>0</v>
      </c>
      <c r="AF342" s="57">
        <f t="shared" si="660"/>
        <v>2.1579520061694191</v>
      </c>
      <c r="AG342" s="58">
        <f t="shared" si="661"/>
        <v>0</v>
      </c>
      <c r="AH342" s="65" t="str">
        <f t="shared" si="662"/>
        <v/>
      </c>
      <c r="AI342" s="66" t="str">
        <f t="shared" si="663"/>
        <v/>
      </c>
      <c r="AK342" s="139"/>
      <c r="AL342" s="139"/>
      <c r="AM342" s="139"/>
      <c r="AN342" s="140"/>
      <c r="AP342" s="139"/>
      <c r="AQ342" s="139"/>
      <c r="AR342" s="139"/>
      <c r="AS342" s="140"/>
      <c r="AU342" s="139"/>
      <c r="AV342" s="139"/>
      <c r="AW342" s="139"/>
      <c r="AX342" s="140"/>
      <c r="AZ342" s="139"/>
      <c r="BA342" s="139"/>
      <c r="BB342" s="139"/>
      <c r="BC342" s="140"/>
      <c r="BE342" s="139"/>
      <c r="BF342" s="139"/>
      <c r="BG342" s="139"/>
      <c r="BH342" s="140"/>
      <c r="BJ342" s="139"/>
      <c r="BK342" s="139"/>
      <c r="BL342" s="139"/>
      <c r="BM342" s="140"/>
      <c r="BO342" s="139"/>
      <c r="BP342" s="139"/>
      <c r="BQ342" s="139"/>
      <c r="BR342" s="140"/>
    </row>
    <row r="343" spans="1:70">
      <c r="A343" s="1"/>
      <c r="B343" s="438"/>
      <c r="D343" s="6" t="s">
        <v>41</v>
      </c>
      <c r="E343" s="186">
        <f>'[84]Load Related NI 2016'!C120</f>
        <v>0</v>
      </c>
      <c r="F343" s="186">
        <f>'[84]Load Related NI 2016'!D120</f>
        <v>0.67830140378421833</v>
      </c>
      <c r="G343" s="186">
        <f>'[84]Load Related NI 2016'!E120</f>
        <v>2.716690322113303</v>
      </c>
      <c r="H343" s="186">
        <f>'[84]Load Related NI 2016'!F120</f>
        <v>1.919422247487981</v>
      </c>
      <c r="I343" s="186">
        <f>'[84]Load Related NI 2016'!G120</f>
        <v>1.9373902328527983</v>
      </c>
      <c r="J343" s="186">
        <f>'[84]Load Related NI 2016'!H120</f>
        <v>1.955589815170818</v>
      </c>
      <c r="K343" s="186">
        <f>'[84]Load Related NI 2016'!I120</f>
        <v>2.6733920441285681</v>
      </c>
      <c r="L343" s="186">
        <f>'[84]Load Related NI 2016'!J120</f>
        <v>4.2131254543368843</v>
      </c>
      <c r="N343" s="57">
        <f>'[84]Load Related NI 2016'!M120</f>
        <v>1.343510719509712</v>
      </c>
      <c r="O343" s="57">
        <f>'[84]Load Related NI 2016'!N120</f>
        <v>1.6150728568864938</v>
      </c>
      <c r="P343" s="57">
        <f>'[84]Load Related NI 2016'!O120</f>
        <v>2.1036376946765238</v>
      </c>
      <c r="Q343" s="57">
        <f>'[84]Load Related NI 2016'!P120</f>
        <v>1.7088174040235862</v>
      </c>
      <c r="R343" s="57">
        <f>'[84]Load Related NI 2016'!Q120</f>
        <v>1.7923737030134679</v>
      </c>
      <c r="S343" s="57">
        <f>'[84]Load Related NI 2016'!R120</f>
        <v>1.9290778340085608</v>
      </c>
      <c r="T343" s="57">
        <f>'[84]Load Related NI 2016'!S120</f>
        <v>2.1750429524103545</v>
      </c>
      <c r="U343" s="57">
        <f>'[84]Load Related NI 2016'!T120</f>
        <v>2.3835706991160337</v>
      </c>
      <c r="W343" s="58">
        <f>'[84]Load Related NI 2016'!W120</f>
        <v>0</v>
      </c>
      <c r="X343" s="196">
        <f>'[84]Load Related NI 2016'!X120</f>
        <v>0</v>
      </c>
      <c r="Y343" s="196">
        <f>'[84]Load Related NI 2016'!Y120</f>
        <v>0</v>
      </c>
      <c r="Z343" s="196">
        <f>'[84]Load Related NI 2016'!Z120</f>
        <v>0</v>
      </c>
      <c r="AA343" s="196">
        <f>'[84]Load Related NI 2016'!AA120</f>
        <v>0</v>
      </c>
      <c r="AB343" s="196">
        <f>'[84]Load Related NI 2016'!AB120</f>
        <v>0</v>
      </c>
      <c r="AC343" s="196">
        <f>'[84]Load Related NI 2016'!AC120</f>
        <v>0</v>
      </c>
      <c r="AD343" s="196">
        <f>'[84]Load Related NI 2016'!AD120</f>
        <v>0</v>
      </c>
      <c r="AF343" s="57">
        <f t="shared" si="660"/>
        <v>1.343510719509712</v>
      </c>
      <c r="AG343" s="58">
        <f t="shared" si="661"/>
        <v>0</v>
      </c>
      <c r="AH343" s="65" t="str">
        <f t="shared" si="662"/>
        <v/>
      </c>
      <c r="AI343" s="66" t="str">
        <f t="shared" si="663"/>
        <v/>
      </c>
      <c r="AK343" s="139"/>
      <c r="AL343" s="139"/>
      <c r="AM343" s="139"/>
      <c r="AN343" s="140"/>
      <c r="AP343" s="139"/>
      <c r="AQ343" s="139"/>
      <c r="AR343" s="139"/>
      <c r="AS343" s="140"/>
      <c r="AU343" s="139"/>
      <c r="AV343" s="139"/>
      <c r="AW343" s="139"/>
      <c r="AX343" s="140"/>
      <c r="AZ343" s="139"/>
      <c r="BA343" s="139"/>
      <c r="BB343" s="139"/>
      <c r="BC343" s="140"/>
      <c r="BE343" s="139"/>
      <c r="BF343" s="139"/>
      <c r="BG343" s="139"/>
      <c r="BH343" s="140"/>
      <c r="BJ343" s="139"/>
      <c r="BK343" s="139"/>
      <c r="BL343" s="139"/>
      <c r="BM343" s="140"/>
      <c r="BO343" s="139"/>
      <c r="BP343" s="139"/>
      <c r="BQ343" s="139"/>
      <c r="BR343" s="140"/>
    </row>
    <row r="344" spans="1:70">
      <c r="A344" s="1"/>
      <c r="B344" s="438"/>
      <c r="D344" s="6" t="s">
        <v>42</v>
      </c>
      <c r="E344" s="186">
        <f>'[84]Load Related NI 2016'!C121</f>
        <v>0.21375151300561757</v>
      </c>
      <c r="F344" s="186">
        <f>'[84]Load Related NI 2016'!D121</f>
        <v>0.74976208128378252</v>
      </c>
      <c r="G344" s="186">
        <f>'[84]Load Related NI 2016'!E121</f>
        <v>0</v>
      </c>
      <c r="H344" s="186">
        <f>'[84]Load Related NI 2016'!F121</f>
        <v>0.42690050287897641</v>
      </c>
      <c r="I344" s="186">
        <f>'[84]Load Related NI 2016'!G121</f>
        <v>2.1415178122816636</v>
      </c>
      <c r="J344" s="186">
        <f>'[84]Load Related NI 2016'!H121</f>
        <v>2.7412676527080677</v>
      </c>
      <c r="K344" s="186">
        <f>'[84]Load Related NI 2016'!I121</f>
        <v>0.64528136588031693</v>
      </c>
      <c r="L344" s="186">
        <f>'[84]Load Related NI 2016'!J121</f>
        <v>1.9417571400015001</v>
      </c>
      <c r="N344" s="57">
        <f>'[84]Load Related NI 2016'!M121</f>
        <v>0.91103230169966742</v>
      </c>
      <c r="O344" s="57">
        <f>'[84]Load Related NI 2016'!N121</f>
        <v>1.131374335955174</v>
      </c>
      <c r="P344" s="57">
        <f>'[84]Load Related NI 2016'!O121</f>
        <v>1.1532172544031039</v>
      </c>
      <c r="Q344" s="57">
        <f>'[84]Load Related NI 2016'!P121</f>
        <v>0.99446092535044006</v>
      </c>
      <c r="R344" s="57">
        <f>'[84]Load Related NI 2016'!Q121</f>
        <v>1.1836064371398645</v>
      </c>
      <c r="S344" s="57">
        <f>'[84]Load Related NI 2016'!R121</f>
        <v>1.2847158551897104</v>
      </c>
      <c r="T344" s="57">
        <f>'[84]Load Related NI 2016'!S121</f>
        <v>0.78491074553670748</v>
      </c>
      <c r="U344" s="57">
        <f>'[84]Load Related NI 2016'!T121</f>
        <v>1.0284412521294972</v>
      </c>
      <c r="W344" s="58">
        <f>'[84]Load Related NI 2016'!W121</f>
        <v>0.13612334585555494</v>
      </c>
      <c r="X344" s="196">
        <f>'[84]Load Related NI 2016'!X121</f>
        <v>0</v>
      </c>
      <c r="Y344" s="196">
        <f>'[84]Load Related NI 2016'!Y121</f>
        <v>0</v>
      </c>
      <c r="Z344" s="196">
        <f>'[84]Load Related NI 2016'!Z121</f>
        <v>0</v>
      </c>
      <c r="AA344" s="196">
        <f>'[84]Load Related NI 2016'!AA121</f>
        <v>0</v>
      </c>
      <c r="AB344" s="196">
        <f>'[84]Load Related NI 2016'!AB121</f>
        <v>0</v>
      </c>
      <c r="AC344" s="196">
        <f>'[84]Load Related NI 2016'!AC121</f>
        <v>0</v>
      </c>
      <c r="AD344" s="196">
        <f>'[84]Load Related NI 2016'!AD121</f>
        <v>0</v>
      </c>
      <c r="AF344" s="57">
        <f t="shared" si="660"/>
        <v>0.91103230169966742</v>
      </c>
      <c r="AG344" s="58">
        <f t="shared" si="661"/>
        <v>0.13612334585555494</v>
      </c>
      <c r="AH344" s="65">
        <f t="shared" si="662"/>
        <v>-0.77490895584411246</v>
      </c>
      <c r="AI344" s="66">
        <f t="shared" si="663"/>
        <v>-0.85058340346264727</v>
      </c>
      <c r="AK344" s="139"/>
      <c r="AL344" s="139"/>
      <c r="AM344" s="139"/>
      <c r="AN344" s="140"/>
      <c r="AP344" s="139"/>
      <c r="AQ344" s="139"/>
      <c r="AR344" s="139"/>
      <c r="AS344" s="140"/>
      <c r="AU344" s="139"/>
      <c r="AV344" s="139"/>
      <c r="AW344" s="139"/>
      <c r="AX344" s="140"/>
      <c r="AZ344" s="139"/>
      <c r="BA344" s="139"/>
      <c r="BB344" s="139"/>
      <c r="BC344" s="140"/>
      <c r="BE344" s="139"/>
      <c r="BF344" s="139"/>
      <c r="BG344" s="139"/>
      <c r="BH344" s="140"/>
      <c r="BJ344" s="139"/>
      <c r="BK344" s="139"/>
      <c r="BL344" s="139"/>
      <c r="BM344" s="140"/>
      <c r="BO344" s="139"/>
      <c r="BP344" s="139"/>
      <c r="BQ344" s="139"/>
      <c r="BR344" s="140"/>
    </row>
    <row r="345" spans="1:70">
      <c r="A345" s="1"/>
      <c r="B345" s="438"/>
      <c r="D345" s="6" t="s">
        <v>43</v>
      </c>
      <c r="E345" s="186">
        <f>'[84]Load Related NI 2016'!C122</f>
        <v>0</v>
      </c>
      <c r="F345" s="186">
        <f>'[84]Load Related NI 2016'!D122</f>
        <v>0</v>
      </c>
      <c r="G345" s="186">
        <f>'[84]Load Related NI 2016'!E122</f>
        <v>0</v>
      </c>
      <c r="H345" s="186">
        <f>'[84]Load Related NI 2016'!F122</f>
        <v>0</v>
      </c>
      <c r="I345" s="186">
        <f>'[84]Load Related NI 2016'!G122</f>
        <v>0</v>
      </c>
      <c r="J345" s="186">
        <f>'[84]Load Related NI 2016'!H122</f>
        <v>0</v>
      </c>
      <c r="K345" s="186">
        <f>'[84]Load Related NI 2016'!I122</f>
        <v>0</v>
      </c>
      <c r="L345" s="186">
        <f>'[84]Load Related NI 2016'!J122</f>
        <v>0</v>
      </c>
      <c r="N345" s="57">
        <f>'[84]Load Related NI 2016'!M122</f>
        <v>0</v>
      </c>
      <c r="O345" s="57">
        <f>'[84]Load Related NI 2016'!N122</f>
        <v>0</v>
      </c>
      <c r="P345" s="57">
        <f>'[84]Load Related NI 2016'!O122</f>
        <v>0</v>
      </c>
      <c r="Q345" s="57">
        <f>'[84]Load Related NI 2016'!P122</f>
        <v>0</v>
      </c>
      <c r="R345" s="57">
        <f>'[84]Load Related NI 2016'!Q122</f>
        <v>0</v>
      </c>
      <c r="S345" s="57">
        <f>'[84]Load Related NI 2016'!R122</f>
        <v>0</v>
      </c>
      <c r="T345" s="57">
        <f>'[84]Load Related NI 2016'!S122</f>
        <v>0</v>
      </c>
      <c r="U345" s="57">
        <f>'[84]Load Related NI 2016'!T122</f>
        <v>0</v>
      </c>
      <c r="W345" s="58">
        <f>'[84]Load Related NI 2016'!W122</f>
        <v>0</v>
      </c>
      <c r="X345" s="196">
        <f>'[84]Load Related NI 2016'!X122</f>
        <v>0</v>
      </c>
      <c r="Y345" s="196">
        <f>'[84]Load Related NI 2016'!Y122</f>
        <v>0</v>
      </c>
      <c r="Z345" s="196">
        <f>'[84]Load Related NI 2016'!Z122</f>
        <v>0</v>
      </c>
      <c r="AA345" s="196">
        <f>'[84]Load Related NI 2016'!AA122</f>
        <v>0</v>
      </c>
      <c r="AB345" s="196">
        <f>'[84]Load Related NI 2016'!AB122</f>
        <v>0</v>
      </c>
      <c r="AC345" s="196">
        <f>'[84]Load Related NI 2016'!AC122</f>
        <v>0</v>
      </c>
      <c r="AD345" s="196">
        <f>'[84]Load Related NI 2016'!AD122</f>
        <v>0</v>
      </c>
      <c r="AF345" s="57">
        <f t="shared" si="660"/>
        <v>0</v>
      </c>
      <c r="AG345" s="58">
        <f t="shared" si="661"/>
        <v>0</v>
      </c>
      <c r="AH345" s="65" t="str">
        <f t="shared" si="662"/>
        <v/>
      </c>
      <c r="AI345" s="66" t="str">
        <f t="shared" si="663"/>
        <v/>
      </c>
      <c r="AK345" s="139"/>
      <c r="AL345" s="139"/>
      <c r="AM345" s="139"/>
      <c r="AN345" s="140"/>
      <c r="AP345" s="139"/>
      <c r="AQ345" s="139"/>
      <c r="AR345" s="139"/>
      <c r="AS345" s="140"/>
      <c r="AU345" s="139"/>
      <c r="AV345" s="139"/>
      <c r="AW345" s="139"/>
      <c r="AX345" s="140"/>
      <c r="AZ345" s="139"/>
      <c r="BA345" s="139"/>
      <c r="BB345" s="139"/>
      <c r="BC345" s="140"/>
      <c r="BE345" s="139"/>
      <c r="BF345" s="139"/>
      <c r="BG345" s="139"/>
      <c r="BH345" s="140"/>
      <c r="BJ345" s="139"/>
      <c r="BK345" s="139"/>
      <c r="BL345" s="139"/>
      <c r="BM345" s="140"/>
      <c r="BO345" s="139"/>
      <c r="BP345" s="139"/>
      <c r="BQ345" s="139"/>
      <c r="BR345" s="140"/>
    </row>
    <row r="346" spans="1:70">
      <c r="A346" s="1"/>
      <c r="B346" s="438"/>
      <c r="D346" s="6" t="s">
        <v>44</v>
      </c>
      <c r="E346" s="186">
        <f>'[84]Load Related NI 2016'!C123</f>
        <v>0.53643697350406272</v>
      </c>
      <c r="F346" s="186">
        <f>'[84]Load Related NI 2016'!D123</f>
        <v>3.1492736571099895</v>
      </c>
      <c r="G346" s="186">
        <f>'[84]Load Related NI 2016'!E123</f>
        <v>3.8247552245052412</v>
      </c>
      <c r="H346" s="186">
        <f>'[84]Load Related NI 2016'!F123</f>
        <v>5.5940440735548069</v>
      </c>
      <c r="I346" s="186">
        <f>'[84]Load Related NI 2016'!G123</f>
        <v>8.8873995593555772</v>
      </c>
      <c r="J346" s="186">
        <f>'[84]Load Related NI 2016'!H123</f>
        <v>11.397828786176801</v>
      </c>
      <c r="K346" s="186">
        <f>'[84]Load Related NI 2016'!I123</f>
        <v>12.540926393536042</v>
      </c>
      <c r="L346" s="186">
        <f>'[84]Load Related NI 2016'!J123</f>
        <v>13.69956679693712</v>
      </c>
      <c r="N346" s="57">
        <f>'[84]Load Related NI 2016'!M123</f>
        <v>2.8534706217005952</v>
      </c>
      <c r="O346" s="57">
        <f>'[84]Load Related NI 2016'!N123</f>
        <v>4.0476193114171695</v>
      </c>
      <c r="P346" s="57">
        <f>'[84]Load Related NI 2016'!O123</f>
        <v>5.3517994910848952</v>
      </c>
      <c r="Q346" s="57">
        <f>'[84]Load Related NI 2016'!P123</f>
        <v>6.1087520271198139</v>
      </c>
      <c r="R346" s="57">
        <f>'[84]Load Related NI 2016'!Q123</f>
        <v>8.201655094643483</v>
      </c>
      <c r="S346" s="57">
        <f>'[84]Load Related NI 2016'!R123</f>
        <v>8.6693309755459786</v>
      </c>
      <c r="T346" s="57">
        <f>'[84]Load Related NI 2016'!S123</f>
        <v>10.104229512029496</v>
      </c>
      <c r="U346" s="57">
        <f>'[84]Load Related NI 2016'!T123</f>
        <v>9.9768691710625088</v>
      </c>
      <c r="W346" s="58">
        <f>'[84]Load Related NI 2016'!W123</f>
        <v>0</v>
      </c>
      <c r="X346" s="196">
        <f>'[84]Load Related NI 2016'!X123</f>
        <v>0</v>
      </c>
      <c r="Y346" s="196">
        <f>'[84]Load Related NI 2016'!Y123</f>
        <v>0</v>
      </c>
      <c r="Z346" s="196">
        <f>'[84]Load Related NI 2016'!Z123</f>
        <v>0</v>
      </c>
      <c r="AA346" s="196">
        <f>'[84]Load Related NI 2016'!AA123</f>
        <v>0</v>
      </c>
      <c r="AB346" s="196">
        <f>'[84]Load Related NI 2016'!AB123</f>
        <v>0</v>
      </c>
      <c r="AC346" s="196">
        <f>'[84]Load Related NI 2016'!AC123</f>
        <v>0</v>
      </c>
      <c r="AD346" s="196">
        <f>'[84]Load Related NI 2016'!AD123</f>
        <v>0</v>
      </c>
      <c r="AF346" s="57">
        <f t="shared" si="660"/>
        <v>2.8534706217005952</v>
      </c>
      <c r="AG346" s="58">
        <f t="shared" si="661"/>
        <v>0</v>
      </c>
      <c r="AH346" s="65" t="str">
        <f t="shared" si="662"/>
        <v/>
      </c>
      <c r="AI346" s="66" t="str">
        <f t="shared" si="663"/>
        <v/>
      </c>
      <c r="AK346" s="139"/>
      <c r="AL346" s="139"/>
      <c r="AM346" s="139"/>
      <c r="AN346" s="140"/>
      <c r="AP346" s="139"/>
      <c r="AQ346" s="139"/>
      <c r="AR346" s="139"/>
      <c r="AS346" s="140"/>
      <c r="AU346" s="139"/>
      <c r="AV346" s="139"/>
      <c r="AW346" s="139"/>
      <c r="AX346" s="140"/>
      <c r="AZ346" s="139"/>
      <c r="BA346" s="139"/>
      <c r="BB346" s="139"/>
      <c r="BC346" s="140"/>
      <c r="BE346" s="139"/>
      <c r="BF346" s="139"/>
      <c r="BG346" s="139"/>
      <c r="BH346" s="140"/>
      <c r="BJ346" s="139"/>
      <c r="BK346" s="139"/>
      <c r="BL346" s="139"/>
      <c r="BM346" s="140"/>
      <c r="BO346" s="139"/>
      <c r="BP346" s="139"/>
      <c r="BQ346" s="139"/>
      <c r="BR346" s="140"/>
    </row>
    <row r="347" spans="1:70">
      <c r="A347" s="1"/>
      <c r="B347" s="438"/>
      <c r="D347" s="6" t="s">
        <v>45</v>
      </c>
      <c r="E347" s="186">
        <f>'[84]Load Related NI 2016'!C124</f>
        <v>0</v>
      </c>
      <c r="F347" s="186">
        <f>'[84]Load Related NI 2016'!D124</f>
        <v>0</v>
      </c>
      <c r="G347" s="186">
        <f>'[84]Load Related NI 2016'!E124</f>
        <v>0</v>
      </c>
      <c r="H347" s="186">
        <f>'[84]Load Related NI 2016'!F124</f>
        <v>0</v>
      </c>
      <c r="I347" s="186">
        <f>'[84]Load Related NI 2016'!G124</f>
        <v>3.0647837538903215</v>
      </c>
      <c r="J347" s="186">
        <f>'[84]Load Related NI 2016'!H124</f>
        <v>0.57883584778729713</v>
      </c>
      <c r="K347" s="186">
        <f>'[84]Load Related NI 2016'!I124</f>
        <v>0.57603021412005606</v>
      </c>
      <c r="L347" s="186">
        <f>'[84]Load Related NI 2016'!J124</f>
        <v>0.57427117562484076</v>
      </c>
      <c r="N347" s="57">
        <f>'[84]Load Related NI 2016'!M124</f>
        <v>0.38684739111887101</v>
      </c>
      <c r="O347" s="57">
        <f>'[84]Load Related NI 2016'!N124</f>
        <v>0.48886781662810075</v>
      </c>
      <c r="P347" s="57">
        <f>'[84]Load Related NI 2016'!O124</f>
        <v>0.38831237713575956</v>
      </c>
      <c r="Q347" s="57">
        <f>'[84]Load Related NI 2016'!P124</f>
        <v>0.44145120056051157</v>
      </c>
      <c r="R347" s="57">
        <f>'[84]Load Related NI 2016'!Q124</f>
        <v>1.0314319463598636</v>
      </c>
      <c r="S347" s="57">
        <f>'[84]Load Related NI 2016'!R124</f>
        <v>0.54379543407326769</v>
      </c>
      <c r="T347" s="57">
        <f>'[84]Load Related NI 2016'!S124</f>
        <v>0.70638589846635214</v>
      </c>
      <c r="U347" s="57">
        <f>'[84]Load Related NI 2016'!T124</f>
        <v>0.63013573520431854</v>
      </c>
      <c r="W347" s="58">
        <f>'[84]Load Related NI 2016'!W124</f>
        <v>0</v>
      </c>
      <c r="X347" s="196">
        <f>'[84]Load Related NI 2016'!X124</f>
        <v>0</v>
      </c>
      <c r="Y347" s="196">
        <f>'[84]Load Related NI 2016'!Y124</f>
        <v>0</v>
      </c>
      <c r="Z347" s="196">
        <f>'[84]Load Related NI 2016'!Z124</f>
        <v>0</v>
      </c>
      <c r="AA347" s="196">
        <f>'[84]Load Related NI 2016'!AA124</f>
        <v>0</v>
      </c>
      <c r="AB347" s="196">
        <f>'[84]Load Related NI 2016'!AB124</f>
        <v>0</v>
      </c>
      <c r="AC347" s="196">
        <f>'[84]Load Related NI 2016'!AC124</f>
        <v>0</v>
      </c>
      <c r="AD347" s="196">
        <f>'[84]Load Related NI 2016'!AD124</f>
        <v>0</v>
      </c>
      <c r="AF347" s="57">
        <f t="shared" si="660"/>
        <v>0.38684739111887101</v>
      </c>
      <c r="AG347" s="58">
        <f t="shared" si="661"/>
        <v>0</v>
      </c>
      <c r="AH347" s="65" t="str">
        <f t="shared" si="662"/>
        <v/>
      </c>
      <c r="AI347" s="66" t="str">
        <f t="shared" si="663"/>
        <v/>
      </c>
      <c r="AK347" s="139"/>
      <c r="AL347" s="139"/>
      <c r="AM347" s="139"/>
      <c r="AN347" s="140"/>
      <c r="AP347" s="139"/>
      <c r="AQ347" s="139"/>
      <c r="AR347" s="139"/>
      <c r="AS347" s="140"/>
      <c r="AU347" s="139"/>
      <c r="AV347" s="139"/>
      <c r="AW347" s="139"/>
      <c r="AX347" s="140"/>
      <c r="AZ347" s="139"/>
      <c r="BA347" s="139"/>
      <c r="BB347" s="139"/>
      <c r="BC347" s="140"/>
      <c r="BE347" s="139"/>
      <c r="BF347" s="139"/>
      <c r="BG347" s="139"/>
      <c r="BH347" s="140"/>
      <c r="BJ347" s="139"/>
      <c r="BK347" s="139"/>
      <c r="BL347" s="139"/>
      <c r="BM347" s="140"/>
      <c r="BO347" s="139"/>
      <c r="BP347" s="139"/>
      <c r="BQ347" s="139"/>
      <c r="BR347" s="140"/>
    </row>
    <row r="348" spans="1:70">
      <c r="A348" s="1"/>
      <c r="B348" s="438"/>
      <c r="D348" s="4" t="s">
        <v>77</v>
      </c>
      <c r="E348" s="187">
        <f>SUM(E334:E347)</f>
        <v>1.2544647715414832</v>
      </c>
      <c r="F348" s="187">
        <f t="shared" ref="F348" si="664">SUM(F334:F347)</f>
        <v>11.071508392144908</v>
      </c>
      <c r="G348" s="187">
        <f t="shared" ref="G348" si="665">SUM(G334:G347)</f>
        <v>18.364912441820923</v>
      </c>
      <c r="H348" s="187">
        <f t="shared" ref="H348" si="666">SUM(H334:H347)</f>
        <v>19.880866109765115</v>
      </c>
      <c r="I348" s="187">
        <f t="shared" ref="I348" si="667">SUM(I334:I347)</f>
        <v>28.091648915346081</v>
      </c>
      <c r="J348" s="187">
        <f t="shared" ref="J348" si="668">SUM(J334:J347)</f>
        <v>30.633030590669627</v>
      </c>
      <c r="K348" s="187">
        <f t="shared" ref="K348" si="669">SUM(K334:K347)</f>
        <v>31.644296579249396</v>
      </c>
      <c r="L348" s="187">
        <f t="shared" ref="L348" si="670">SUM(L334:L347)</f>
        <v>39.510478066828895</v>
      </c>
      <c r="M348" s="1"/>
      <c r="N348" s="178">
        <f t="shared" ref="N348" si="671">SUM(N334:N347)</f>
        <v>13.901002042152243</v>
      </c>
      <c r="O348" s="178">
        <f t="shared" ref="O348" si="672">SUM(O334:O347)</f>
        <v>17.487572391210694</v>
      </c>
      <c r="P348" s="178">
        <f t="shared" ref="P348" si="673">SUM(P334:P347)</f>
        <v>20.49548188215034</v>
      </c>
      <c r="Q348" s="178">
        <f t="shared" ref="Q348" si="674">SUM(Q334:Q347)</f>
        <v>20.004786911991516</v>
      </c>
      <c r="R348" s="178">
        <f t="shared" ref="R348" si="675">SUM(R334:R347)</f>
        <v>23.308445946853386</v>
      </c>
      <c r="S348" s="178">
        <f t="shared" ref="S348" si="676">SUM(S334:S347)</f>
        <v>23.702706548297051</v>
      </c>
      <c r="T348" s="178">
        <f t="shared" ref="T348" si="677">SUM(T334:T347)</f>
        <v>25.542230170150418</v>
      </c>
      <c r="U348" s="178">
        <f t="shared" ref="U348" si="678">SUM(U334:U347)</f>
        <v>26.388625539452985</v>
      </c>
      <c r="V348" s="1"/>
      <c r="W348" s="183">
        <f>SUM(W334:W347)</f>
        <v>0.56374139850783278</v>
      </c>
      <c r="X348" s="197">
        <f t="shared" ref="X348" si="679">SUM(X334:X347)</f>
        <v>0</v>
      </c>
      <c r="Y348" s="197">
        <f t="shared" ref="Y348" si="680">SUM(Y334:Y347)</f>
        <v>0</v>
      </c>
      <c r="Z348" s="197">
        <f t="shared" ref="Z348" si="681">SUM(Z334:Z347)</f>
        <v>0</v>
      </c>
      <c r="AA348" s="197">
        <f t="shared" ref="AA348" si="682">SUM(AA334:AA347)</f>
        <v>0</v>
      </c>
      <c r="AB348" s="197">
        <f t="shared" ref="AB348" si="683">SUM(AB334:AB347)</f>
        <v>0</v>
      </c>
      <c r="AC348" s="197">
        <f t="shared" ref="AC348" si="684">SUM(AC334:AC347)</f>
        <v>0</v>
      </c>
      <c r="AD348" s="197">
        <f t="shared" ref="AD348" si="685">SUM(AD334:AD347)</f>
        <v>0</v>
      </c>
      <c r="AE348" s="1"/>
      <c r="AF348" s="178">
        <f t="shared" si="660"/>
        <v>13.901002042152243</v>
      </c>
      <c r="AG348" s="183">
        <f t="shared" si="661"/>
        <v>0.56374139850783278</v>
      </c>
      <c r="AH348" s="67">
        <f t="shared" si="662"/>
        <v>-13.337260643644409</v>
      </c>
      <c r="AI348" s="68">
        <f t="shared" si="663"/>
        <v>-0.95944598836843631</v>
      </c>
      <c r="AK348" s="139"/>
      <c r="AL348" s="139"/>
      <c r="AM348" s="139"/>
      <c r="AN348" s="140"/>
      <c r="AP348" s="139"/>
      <c r="AQ348" s="139"/>
      <c r="AR348" s="139"/>
      <c r="AS348" s="140"/>
      <c r="AU348" s="139"/>
      <c r="AV348" s="139"/>
      <c r="AW348" s="139"/>
      <c r="AX348" s="140"/>
      <c r="AZ348" s="139"/>
      <c r="BA348" s="139"/>
      <c r="BB348" s="139"/>
      <c r="BC348" s="140"/>
      <c r="BE348" s="139"/>
      <c r="BF348" s="139"/>
      <c r="BG348" s="139"/>
      <c r="BH348" s="140"/>
      <c r="BJ348" s="139"/>
      <c r="BK348" s="139"/>
      <c r="BL348" s="139"/>
      <c r="BM348" s="140"/>
      <c r="BO348" s="139"/>
      <c r="BP348" s="139"/>
      <c r="BQ348" s="139"/>
      <c r="BR348" s="140"/>
    </row>
    <row r="349" spans="1:70">
      <c r="A349" s="1"/>
      <c r="B349" s="438"/>
      <c r="D349" s="4" t="s">
        <v>181</v>
      </c>
      <c r="E349" s="187">
        <f>E348-SUM(E337:E340)</f>
        <v>1.2544647715414832</v>
      </c>
      <c r="F349" s="187">
        <f t="shared" ref="F349" si="686">F348-SUM(F337:F340)</f>
        <v>11.071508392144908</v>
      </c>
      <c r="G349" s="187">
        <f t="shared" ref="G349" si="687">G348-SUM(G337:G340)</f>
        <v>18.364912441820923</v>
      </c>
      <c r="H349" s="187">
        <f t="shared" ref="H349" si="688">H348-SUM(H337:H340)</f>
        <v>19.460309614981554</v>
      </c>
      <c r="I349" s="187">
        <f t="shared" ref="I349" si="689">I348-SUM(I337:I340)</f>
        <v>27.66484973505219</v>
      </c>
      <c r="J349" s="187">
        <f t="shared" ref="J349" si="690">J348-SUM(J337:J340)</f>
        <v>30.20065779422205</v>
      </c>
      <c r="K349" s="187">
        <f t="shared" ref="K349" si="691">K348-SUM(K337:K340)</f>
        <v>30.76412738854717</v>
      </c>
      <c r="L349" s="187">
        <f t="shared" ref="L349" si="692">L348-SUM(L337:L340)</f>
        <v>38.617349868182018</v>
      </c>
      <c r="M349" s="1"/>
      <c r="N349" s="178">
        <f t="shared" ref="N349" si="693">N348-SUM(N337:N340)</f>
        <v>13.901002042152243</v>
      </c>
      <c r="O349" s="178">
        <f t="shared" ref="O349" si="694">O348-SUM(O337:O340)</f>
        <v>17.487572391210694</v>
      </c>
      <c r="P349" s="178">
        <f t="shared" ref="P349" si="695">P348-SUM(P337:P340)</f>
        <v>20.49548188215034</v>
      </c>
      <c r="Q349" s="178">
        <f t="shared" ref="Q349" si="696">Q348-SUM(Q337:Q340)</f>
        <v>19.584230417207955</v>
      </c>
      <c r="R349" s="178">
        <f t="shared" ref="R349" si="697">R348-SUM(R337:R340)</f>
        <v>22.881646766559495</v>
      </c>
      <c r="S349" s="178">
        <f t="shared" ref="S349" si="698">S348-SUM(S337:S340)</f>
        <v>23.270333751849474</v>
      </c>
      <c r="T349" s="178">
        <f t="shared" ref="T349" si="699">T348-SUM(T337:T340)</f>
        <v>24.662060979448192</v>
      </c>
      <c r="U349" s="178">
        <f t="shared" ref="U349" si="700">U348-SUM(U337:U340)</f>
        <v>25.495497340806107</v>
      </c>
      <c r="V349" s="1"/>
      <c r="W349" s="183">
        <f>W348-SUM(W337:W340)</f>
        <v>0.56374139850783278</v>
      </c>
      <c r="X349" s="197">
        <f t="shared" ref="X349" si="701">X348-SUM(X337:X340)</f>
        <v>0</v>
      </c>
      <c r="Y349" s="197">
        <f t="shared" ref="Y349" si="702">Y348-SUM(Y337:Y340)</f>
        <v>0</v>
      </c>
      <c r="Z349" s="197">
        <f t="shared" ref="Z349" si="703">Z348-SUM(Z337:Z340)</f>
        <v>0</v>
      </c>
      <c r="AA349" s="197">
        <f t="shared" ref="AA349" si="704">AA348-SUM(AA337:AA340)</f>
        <v>0</v>
      </c>
      <c r="AB349" s="197">
        <f t="shared" ref="AB349" si="705">AB348-SUM(AB337:AB340)</f>
        <v>0</v>
      </c>
      <c r="AC349" s="197">
        <f t="shared" ref="AC349" si="706">AC348-SUM(AC337:AC340)</f>
        <v>0</v>
      </c>
      <c r="AD349" s="197">
        <f t="shared" ref="AD349" si="707">AD348-SUM(AD337:AD340)</f>
        <v>0</v>
      </c>
      <c r="AE349" s="1"/>
      <c r="AF349" s="178">
        <f t="shared" si="660"/>
        <v>13.901002042152243</v>
      </c>
      <c r="AG349" s="183">
        <f t="shared" si="661"/>
        <v>0.56374139850783278</v>
      </c>
      <c r="AH349" s="67">
        <f t="shared" si="662"/>
        <v>-13.337260643644409</v>
      </c>
      <c r="AI349" s="68">
        <f t="shared" si="663"/>
        <v>-0.95944598836843631</v>
      </c>
      <c r="AK349" s="139"/>
      <c r="AL349" s="139"/>
      <c r="AM349" s="139"/>
      <c r="AN349" s="140"/>
      <c r="AP349" s="139"/>
      <c r="AQ349" s="139"/>
      <c r="AR349" s="139"/>
      <c r="AS349" s="140"/>
      <c r="AU349" s="139"/>
      <c r="AV349" s="139"/>
      <c r="AW349" s="139"/>
      <c r="AX349" s="140"/>
      <c r="AZ349" s="139"/>
      <c r="BA349" s="139"/>
      <c r="BB349" s="139"/>
      <c r="BC349" s="140"/>
      <c r="BE349" s="139"/>
      <c r="BF349" s="139"/>
      <c r="BG349" s="139"/>
      <c r="BH349" s="140"/>
      <c r="BJ349" s="139"/>
      <c r="BK349" s="139"/>
      <c r="BL349" s="139"/>
      <c r="BM349" s="140"/>
      <c r="BO349" s="139"/>
      <c r="BP349" s="139"/>
      <c r="BQ349" s="139"/>
      <c r="BR349" s="140"/>
    </row>
    <row r="350" spans="1:70">
      <c r="A350" s="1"/>
      <c r="B350" s="438"/>
    </row>
    <row r="351" spans="1:70">
      <c r="A351" s="1"/>
      <c r="B351" s="438"/>
      <c r="D351" s="1" t="s">
        <v>195</v>
      </c>
    </row>
    <row r="352" spans="1:70">
      <c r="B352" s="438"/>
      <c r="E352" s="388" t="s">
        <v>430</v>
      </c>
      <c r="F352" s="389"/>
      <c r="G352" s="389"/>
      <c r="H352" s="389"/>
      <c r="I352" s="389"/>
      <c r="J352" s="389"/>
      <c r="K352" s="389"/>
      <c r="L352" s="390"/>
      <c r="N352" s="388" t="s">
        <v>297</v>
      </c>
      <c r="O352" s="389"/>
      <c r="P352" s="389"/>
      <c r="Q352" s="389"/>
      <c r="R352" s="389"/>
      <c r="S352" s="389"/>
      <c r="T352" s="389"/>
      <c r="U352" s="390"/>
      <c r="W352" s="388" t="s">
        <v>298</v>
      </c>
      <c r="X352" s="389"/>
      <c r="Y352" s="389"/>
      <c r="Z352" s="389"/>
      <c r="AA352" s="389"/>
      <c r="AB352" s="389"/>
      <c r="AC352" s="389"/>
      <c r="AD352" s="390"/>
      <c r="AF352" s="221" t="s">
        <v>69</v>
      </c>
      <c r="AG352" s="221" t="s">
        <v>194</v>
      </c>
      <c r="AH352" s="397" t="s">
        <v>219</v>
      </c>
      <c r="AI352" s="397"/>
      <c r="AK352" s="7" t="s">
        <v>69</v>
      </c>
      <c r="AL352" s="6" t="s">
        <v>194</v>
      </c>
      <c r="AM352" s="392" t="s">
        <v>219</v>
      </c>
      <c r="AN352" s="392"/>
      <c r="AP352" s="7" t="s">
        <v>69</v>
      </c>
      <c r="AQ352" s="6" t="s">
        <v>194</v>
      </c>
      <c r="AR352" s="392" t="s">
        <v>219</v>
      </c>
      <c r="AS352" s="392"/>
      <c r="AU352" s="7" t="s">
        <v>69</v>
      </c>
      <c r="AV352" s="6" t="s">
        <v>194</v>
      </c>
      <c r="AW352" s="392" t="s">
        <v>219</v>
      </c>
      <c r="AX352" s="392"/>
      <c r="AZ352" s="7" t="s">
        <v>69</v>
      </c>
      <c r="BA352" s="6" t="s">
        <v>194</v>
      </c>
      <c r="BB352" s="392" t="s">
        <v>219</v>
      </c>
      <c r="BC352" s="392"/>
      <c r="BE352" s="7" t="s">
        <v>69</v>
      </c>
      <c r="BF352" s="6" t="s">
        <v>194</v>
      </c>
      <c r="BG352" s="392" t="s">
        <v>219</v>
      </c>
      <c r="BH352" s="392"/>
      <c r="BJ352" s="7" t="s">
        <v>69</v>
      </c>
      <c r="BK352" s="6" t="s">
        <v>194</v>
      </c>
      <c r="BL352" s="392" t="s">
        <v>219</v>
      </c>
      <c r="BM352" s="392"/>
      <c r="BO352" s="7" t="s">
        <v>69</v>
      </c>
      <c r="BP352" s="6" t="s">
        <v>194</v>
      </c>
      <c r="BQ352" s="392" t="s">
        <v>219</v>
      </c>
      <c r="BR352" s="392"/>
    </row>
    <row r="353" spans="1:70">
      <c r="B353" s="438"/>
      <c r="E353" s="221">
        <v>2016</v>
      </c>
      <c r="F353" s="221">
        <v>2017</v>
      </c>
      <c r="G353" s="221">
        <v>2018</v>
      </c>
      <c r="H353" s="221">
        <v>2019</v>
      </c>
      <c r="I353" s="221">
        <v>2020</v>
      </c>
      <c r="J353" s="221">
        <v>2021</v>
      </c>
      <c r="K353" s="221">
        <v>2022</v>
      </c>
      <c r="L353" s="221">
        <v>2023</v>
      </c>
      <c r="N353" s="221">
        <v>2016</v>
      </c>
      <c r="O353" s="221">
        <v>2017</v>
      </c>
      <c r="P353" s="221">
        <v>2018</v>
      </c>
      <c r="Q353" s="221">
        <v>2019</v>
      </c>
      <c r="R353" s="221">
        <v>2020</v>
      </c>
      <c r="S353" s="221">
        <v>2021</v>
      </c>
      <c r="T353" s="221">
        <v>2022</v>
      </c>
      <c r="U353" s="221">
        <v>2023</v>
      </c>
      <c r="W353" s="221">
        <v>2016</v>
      </c>
      <c r="X353" s="221">
        <v>2017</v>
      </c>
      <c r="Y353" s="221">
        <v>2018</v>
      </c>
      <c r="Z353" s="221">
        <v>2019</v>
      </c>
      <c r="AA353" s="221">
        <v>2020</v>
      </c>
      <c r="AB353" s="221">
        <v>2021</v>
      </c>
      <c r="AC353" s="221">
        <v>2022</v>
      </c>
      <c r="AD353" s="221">
        <v>2023</v>
      </c>
      <c r="AF353" s="221" t="s">
        <v>252</v>
      </c>
      <c r="AG353" s="221" t="s">
        <v>252</v>
      </c>
      <c r="AH353" s="221" t="s">
        <v>252</v>
      </c>
      <c r="AI353" s="221" t="s">
        <v>221</v>
      </c>
      <c r="AK353" s="6" t="s">
        <v>252</v>
      </c>
      <c r="AL353" s="6" t="s">
        <v>252</v>
      </c>
      <c r="AM353" s="6" t="s">
        <v>252</v>
      </c>
      <c r="AN353" s="6" t="s">
        <v>221</v>
      </c>
      <c r="AP353" s="6" t="s">
        <v>252</v>
      </c>
      <c r="AQ353" s="6" t="s">
        <v>252</v>
      </c>
      <c r="AR353" s="6" t="s">
        <v>252</v>
      </c>
      <c r="AS353" s="6" t="s">
        <v>221</v>
      </c>
      <c r="AU353" s="6" t="s">
        <v>252</v>
      </c>
      <c r="AV353" s="6" t="s">
        <v>252</v>
      </c>
      <c r="AW353" s="6" t="s">
        <v>252</v>
      </c>
      <c r="AX353" s="6" t="s">
        <v>221</v>
      </c>
      <c r="AZ353" s="6" t="s">
        <v>252</v>
      </c>
      <c r="BA353" s="6" t="s">
        <v>252</v>
      </c>
      <c r="BB353" s="6" t="s">
        <v>252</v>
      </c>
      <c r="BC353" s="6" t="s">
        <v>221</v>
      </c>
      <c r="BE353" s="6" t="s">
        <v>252</v>
      </c>
      <c r="BF353" s="6" t="s">
        <v>252</v>
      </c>
      <c r="BG353" s="6" t="s">
        <v>252</v>
      </c>
      <c r="BH353" s="6" t="s">
        <v>221</v>
      </c>
      <c r="BJ353" s="6" t="s">
        <v>252</v>
      </c>
      <c r="BK353" s="6" t="s">
        <v>252</v>
      </c>
      <c r="BL353" s="6" t="s">
        <v>252</v>
      </c>
      <c r="BM353" s="6" t="s">
        <v>221</v>
      </c>
      <c r="BO353" s="6" t="s">
        <v>252</v>
      </c>
      <c r="BP353" s="6" t="s">
        <v>252</v>
      </c>
      <c r="BQ353" s="6" t="s">
        <v>252</v>
      </c>
      <c r="BR353" s="6" t="s">
        <v>221</v>
      </c>
    </row>
    <row r="354" spans="1:70">
      <c r="B354" s="438"/>
      <c r="D354" s="6" t="s">
        <v>27</v>
      </c>
      <c r="E354" s="186">
        <f>'[84]Non Load NI 2016'!C73</f>
        <v>3.3009405263453124</v>
      </c>
      <c r="F354" s="186">
        <f>'[84]Non Load NI 2016'!D73</f>
        <v>3.3642216342522704</v>
      </c>
      <c r="G354" s="186">
        <f>'[84]Non Load NI 2016'!E73</f>
        <v>3.4207524159911062</v>
      </c>
      <c r="H354" s="186">
        <f>'[84]Non Load NI 2016'!F73</f>
        <v>5.5454060518903452</v>
      </c>
      <c r="I354" s="186">
        <f>'[84]Non Load NI 2016'!G73</f>
        <v>3.4056175061836083</v>
      </c>
      <c r="J354" s="186">
        <f>'[84]Non Load NI 2016'!H73</f>
        <v>3.4414172038843098</v>
      </c>
      <c r="K354" s="186">
        <f>'[84]Non Load NI 2016'!I73</f>
        <v>3.4459086959230607</v>
      </c>
      <c r="L354" s="186">
        <f>'[84]Non Load NI 2016'!J73</f>
        <v>3.4529238368871464</v>
      </c>
      <c r="N354" s="57">
        <f>'[84]Non Load NI 2016'!M73</f>
        <v>3.836826291290143</v>
      </c>
      <c r="O354" s="57">
        <f>'[84]Non Load NI 2016'!N73</f>
        <v>3.5119397197494604</v>
      </c>
      <c r="P354" s="57">
        <f>'[84]Non Load NI 2016'!O73</f>
        <v>3.7615182454138107</v>
      </c>
      <c r="Q354" s="57">
        <f>'[84]Non Load NI 2016'!P73</f>
        <v>4.1595387498834544</v>
      </c>
      <c r="R354" s="57">
        <f>'[84]Non Load NI 2016'!Q73</f>
        <v>3.7464099365462165</v>
      </c>
      <c r="S354" s="57">
        <f>'[84]Non Load NI 2016'!R73</f>
        <v>3.7481083730004463</v>
      </c>
      <c r="T354" s="57">
        <f>'[84]Non Load NI 2016'!S73</f>
        <v>3.7163398628076063</v>
      </c>
      <c r="U354" s="57">
        <f>'[84]Non Load NI 2016'!T73</f>
        <v>3.6317677376761068</v>
      </c>
      <c r="W354" s="58">
        <f>'[84]Non Load NI 2016'!W73</f>
        <v>4.2650866509010088</v>
      </c>
      <c r="X354" s="196">
        <f>'[84]Non Load NI 2016'!X73</f>
        <v>0</v>
      </c>
      <c r="Y354" s="196">
        <f>'[84]Non Load NI 2016'!Y73</f>
        <v>0</v>
      </c>
      <c r="Z354" s="196">
        <f>'[84]Non Load NI 2016'!Z73</f>
        <v>0</v>
      </c>
      <c r="AA354" s="196">
        <f>'[84]Non Load NI 2016'!AA73</f>
        <v>0</v>
      </c>
      <c r="AB354" s="196">
        <f>'[84]Non Load NI 2016'!AB73</f>
        <v>0</v>
      </c>
      <c r="AC354" s="196">
        <f>'[84]Non Load NI 2016'!AC73</f>
        <v>0</v>
      </c>
      <c r="AD354" s="196">
        <f>'[84]Non Load NI 2016'!AD73</f>
        <v>0</v>
      </c>
      <c r="AF354" s="57">
        <f>N354</f>
        <v>3.836826291290143</v>
      </c>
      <c r="AG354" s="58">
        <f>W354</f>
        <v>4.2650866509010088</v>
      </c>
      <c r="AH354" s="65">
        <f>IF(AG354&gt;0,AG354-AF354,"")</f>
        <v>0.42826035961086584</v>
      </c>
      <c r="AI354" s="66">
        <f>IF(AG354&gt;0,AH354/AF354,"")</f>
        <v>0.11161838642084111</v>
      </c>
      <c r="AK354" s="139"/>
      <c r="AL354" s="139"/>
      <c r="AM354" s="139"/>
      <c r="AN354" s="140"/>
      <c r="AP354" s="139"/>
      <c r="AQ354" s="139"/>
      <c r="AR354" s="139"/>
      <c r="AS354" s="140"/>
      <c r="AU354" s="139"/>
      <c r="AV354" s="139"/>
      <c r="AW354" s="139"/>
      <c r="AX354" s="140"/>
      <c r="AZ354" s="139"/>
      <c r="BA354" s="139"/>
      <c r="BB354" s="139"/>
      <c r="BC354" s="140"/>
      <c r="BE354" s="139"/>
      <c r="BF354" s="139"/>
      <c r="BG354" s="139"/>
      <c r="BH354" s="140"/>
      <c r="BJ354" s="139"/>
      <c r="BK354" s="139"/>
      <c r="BL354" s="139"/>
      <c r="BM354" s="140"/>
      <c r="BO354" s="139"/>
      <c r="BP354" s="139"/>
      <c r="BQ354" s="139"/>
      <c r="BR354" s="140"/>
    </row>
    <row r="355" spans="1:70">
      <c r="B355" s="438"/>
      <c r="D355" s="6" t="s">
        <v>75</v>
      </c>
      <c r="E355" s="186">
        <f>'[84]Non Load NI 2016'!C74</f>
        <v>4.3759923697652896</v>
      </c>
      <c r="F355" s="186">
        <f>'[84]Non Load NI 2016'!D74</f>
        <v>3.2142645509552459</v>
      </c>
      <c r="G355" s="186">
        <f>'[84]Non Load NI 2016'!E74</f>
        <v>3.2295735869634976</v>
      </c>
      <c r="H355" s="186">
        <f>'[84]Non Load NI 2016'!F74</f>
        <v>3.1851985103924476</v>
      </c>
      <c r="I355" s="186">
        <f>'[84]Non Load NI 2016'!G74</f>
        <v>3.1580053634494187</v>
      </c>
      <c r="J355" s="186">
        <f>'[84]Non Load NI 2016'!H74</f>
        <v>3.1786890334043147</v>
      </c>
      <c r="K355" s="186">
        <f>'[84]Non Load NI 2016'!I74</f>
        <v>3.2402752964173454</v>
      </c>
      <c r="L355" s="186">
        <f>'[84]Non Load NI 2016'!J74</f>
        <v>3.2475181755210873</v>
      </c>
      <c r="N355" s="57">
        <f>'[84]Non Load NI 2016'!M74</f>
        <v>4.1261733276812906</v>
      </c>
      <c r="O355" s="57">
        <f>'[84]Non Load NI 2016'!N74</f>
        <v>3.7192582702043269</v>
      </c>
      <c r="P355" s="57">
        <f>'[84]Non Load NI 2016'!O74</f>
        <v>3.3317904054217635</v>
      </c>
      <c r="Q355" s="57">
        <f>'[84]Non Load NI 2016'!P74</f>
        <v>3.2700744530816026</v>
      </c>
      <c r="R355" s="57">
        <f>'[84]Non Load NI 2016'!Q74</f>
        <v>3.1028207153985772</v>
      </c>
      <c r="S355" s="57">
        <f>'[84]Non Load NI 2016'!R74</f>
        <v>2.774372735736689</v>
      </c>
      <c r="T355" s="57">
        <f>'[84]Non Load NI 2016'!S74</f>
        <v>2.5441642552090582</v>
      </c>
      <c r="U355" s="57">
        <f>'[84]Non Load NI 2016'!T74</f>
        <v>2.547047832451256</v>
      </c>
      <c r="W355" s="58">
        <f>'[84]Non Load NI 2016'!W74</f>
        <v>7.0476292900057045</v>
      </c>
      <c r="X355" s="196">
        <f>'[84]Non Load NI 2016'!X74</f>
        <v>0</v>
      </c>
      <c r="Y355" s="196">
        <f>'[84]Non Load NI 2016'!Y74</f>
        <v>0</v>
      </c>
      <c r="Z355" s="196">
        <f>'[84]Non Load NI 2016'!Z74</f>
        <v>0</v>
      </c>
      <c r="AA355" s="196">
        <f>'[84]Non Load NI 2016'!AA74</f>
        <v>0</v>
      </c>
      <c r="AB355" s="196">
        <f>'[84]Non Load NI 2016'!AB74</f>
        <v>0</v>
      </c>
      <c r="AC355" s="196">
        <f>'[84]Non Load NI 2016'!AC74</f>
        <v>0</v>
      </c>
      <c r="AD355" s="196">
        <f>'[84]Non Load NI 2016'!AD74</f>
        <v>0</v>
      </c>
      <c r="AF355" s="57">
        <f t="shared" ref="AF355:AF369" si="708">N355</f>
        <v>4.1261733276812906</v>
      </c>
      <c r="AG355" s="58">
        <f t="shared" ref="AG355:AG369" si="709">W355</f>
        <v>7.0476292900057045</v>
      </c>
      <c r="AH355" s="65">
        <f t="shared" ref="AH355:AH369" si="710">IF(AG355&gt;0,AG355-AF355,"")</f>
        <v>2.9214559623244138</v>
      </c>
      <c r="AI355" s="66">
        <f t="shared" ref="AI355:AI369" si="711">IF(AG355&gt;0,AH355/AF355,"")</f>
        <v>0.70803035411169468</v>
      </c>
      <c r="AK355" s="139"/>
      <c r="AL355" s="139"/>
      <c r="AM355" s="139"/>
      <c r="AN355" s="140"/>
      <c r="AP355" s="139"/>
      <c r="AQ355" s="139"/>
      <c r="AR355" s="139"/>
      <c r="AS355" s="140"/>
      <c r="AU355" s="139"/>
      <c r="AV355" s="139"/>
      <c r="AW355" s="139"/>
      <c r="AX355" s="140"/>
      <c r="AZ355" s="139"/>
      <c r="BA355" s="139"/>
      <c r="BB355" s="139"/>
      <c r="BC355" s="140"/>
      <c r="BE355" s="139"/>
      <c r="BF355" s="139"/>
      <c r="BG355" s="139"/>
      <c r="BH355" s="140"/>
      <c r="BJ355" s="139"/>
      <c r="BK355" s="139"/>
      <c r="BL355" s="139"/>
      <c r="BM355" s="140"/>
      <c r="BO355" s="139"/>
      <c r="BP355" s="139"/>
      <c r="BQ355" s="139"/>
      <c r="BR355" s="140"/>
    </row>
    <row r="356" spans="1:70">
      <c r="B356" s="438"/>
      <c r="D356" s="6" t="s">
        <v>76</v>
      </c>
      <c r="E356" s="186">
        <f>'[84]Non Load NI 2016'!C75</f>
        <v>5.2472497120162016</v>
      </c>
      <c r="F356" s="186">
        <f>'[84]Non Load NI 2016'!D75</f>
        <v>5.1912453009378288</v>
      </c>
      <c r="G356" s="186">
        <f>'[84]Non Load NI 2016'!E75</f>
        <v>4.0150580234097921</v>
      </c>
      <c r="H356" s="186">
        <f>'[84]Non Load NI 2016'!F75</f>
        <v>4.7067817668111571</v>
      </c>
      <c r="I356" s="186">
        <f>'[84]Non Load NI 2016'!G75</f>
        <v>4.8821739861647773</v>
      </c>
      <c r="J356" s="186">
        <f>'[84]Non Load NI 2016'!H75</f>
        <v>4.7217659560171281</v>
      </c>
      <c r="K356" s="186">
        <f>'[84]Non Load NI 2016'!I75</f>
        <v>3.8795012764335532</v>
      </c>
      <c r="L356" s="186">
        <f>'[84]Non Load NI 2016'!J75</f>
        <v>2.9956945631748244</v>
      </c>
      <c r="N356" s="57">
        <f>'[84]Non Load NI 2016'!M75</f>
        <v>5.5034333341054325</v>
      </c>
      <c r="O356" s="57">
        <f>'[84]Non Load NI 2016'!N75</f>
        <v>5.3152677876263041</v>
      </c>
      <c r="P356" s="57">
        <f>'[84]Non Load NI 2016'!O75</f>
        <v>4.8018296780656424</v>
      </c>
      <c r="Q356" s="57">
        <f>'[84]Non Load NI 2016'!P75</f>
        <v>4.846173259799091</v>
      </c>
      <c r="R356" s="57">
        <f>'[84]Non Load NI 2016'!Q75</f>
        <v>4.2519159083387841</v>
      </c>
      <c r="S356" s="57">
        <f>'[84]Non Load NI 2016'!R75</f>
        <v>4.0959004161130785</v>
      </c>
      <c r="T356" s="57">
        <f>'[84]Non Load NI 2016'!S75</f>
        <v>3.4040664452732381</v>
      </c>
      <c r="U356" s="57">
        <f>'[84]Non Load NI 2016'!T75</f>
        <v>3.4433946679990011</v>
      </c>
      <c r="W356" s="58">
        <f>'[84]Non Load NI 2016'!W75</f>
        <v>3.4797059544457967</v>
      </c>
      <c r="X356" s="196">
        <f>'[84]Non Load NI 2016'!X75</f>
        <v>0</v>
      </c>
      <c r="Y356" s="196">
        <f>'[84]Non Load NI 2016'!Y75</f>
        <v>0</v>
      </c>
      <c r="Z356" s="196">
        <f>'[84]Non Load NI 2016'!Z75</f>
        <v>0</v>
      </c>
      <c r="AA356" s="196">
        <f>'[84]Non Load NI 2016'!AA75</f>
        <v>0</v>
      </c>
      <c r="AB356" s="196">
        <f>'[84]Non Load NI 2016'!AB75</f>
        <v>0</v>
      </c>
      <c r="AC356" s="196">
        <f>'[84]Non Load NI 2016'!AC75</f>
        <v>0</v>
      </c>
      <c r="AD356" s="196">
        <f>'[84]Non Load NI 2016'!AD75</f>
        <v>0</v>
      </c>
      <c r="AF356" s="57">
        <f t="shared" si="708"/>
        <v>5.5034333341054325</v>
      </c>
      <c r="AG356" s="58">
        <f t="shared" si="709"/>
        <v>3.4797059544457967</v>
      </c>
      <c r="AH356" s="65">
        <f t="shared" si="710"/>
        <v>-2.0237273796596358</v>
      </c>
      <c r="AI356" s="66">
        <f t="shared" si="711"/>
        <v>-0.36772088563667266</v>
      </c>
      <c r="AK356" s="139"/>
      <c r="AL356" s="139"/>
      <c r="AM356" s="139"/>
      <c r="AN356" s="140"/>
      <c r="AP356" s="139"/>
      <c r="AQ356" s="139"/>
      <c r="AR356" s="139"/>
      <c r="AS356" s="140"/>
      <c r="AU356" s="139"/>
      <c r="AV356" s="139"/>
      <c r="AW356" s="139"/>
      <c r="AX356" s="140"/>
      <c r="AZ356" s="139"/>
      <c r="BA356" s="139"/>
      <c r="BB356" s="139"/>
      <c r="BC356" s="140"/>
      <c r="BE356" s="139"/>
      <c r="BF356" s="139"/>
      <c r="BG356" s="139"/>
      <c r="BH356" s="140"/>
      <c r="BJ356" s="139"/>
      <c r="BK356" s="139"/>
      <c r="BL356" s="139"/>
      <c r="BM356" s="140"/>
      <c r="BO356" s="139"/>
      <c r="BP356" s="139"/>
      <c r="BQ356" s="139"/>
      <c r="BR356" s="140"/>
    </row>
    <row r="357" spans="1:70">
      <c r="B357" s="438"/>
      <c r="D357" s="6" t="s">
        <v>35</v>
      </c>
      <c r="E357" s="186">
        <f>'[84]Non Load NI 2016'!C76</f>
        <v>10.045475590188246</v>
      </c>
      <c r="F357" s="186">
        <f>'[84]Non Load NI 2016'!D76</f>
        <v>9.7394976290450526</v>
      </c>
      <c r="G357" s="186">
        <f>'[84]Non Load NI 2016'!E76</f>
        <v>9.5213537506020369</v>
      </c>
      <c r="H357" s="186">
        <f>'[84]Non Load NI 2016'!F76</f>
        <v>10.432311851255669</v>
      </c>
      <c r="I357" s="186">
        <f>'[84]Non Load NI 2016'!G76</f>
        <v>9.720789335322392</v>
      </c>
      <c r="J357" s="186">
        <f>'[84]Non Load NI 2016'!H76</f>
        <v>10.305124844735433</v>
      </c>
      <c r="K357" s="186">
        <f>'[84]Non Load NI 2016'!I76</f>
        <v>9.7277770906334755</v>
      </c>
      <c r="L357" s="186">
        <f>'[84]Non Load NI 2016'!J76</f>
        <v>9.8360518725814305</v>
      </c>
      <c r="N357" s="57">
        <f>'[84]Non Load NI 2016'!M76</f>
        <v>10.045475590188246</v>
      </c>
      <c r="O357" s="57">
        <f>'[84]Non Load NI 2016'!N76</f>
        <v>9.7394976290450526</v>
      </c>
      <c r="P357" s="57">
        <f>'[84]Non Load NI 2016'!O76</f>
        <v>9.5213537506020369</v>
      </c>
      <c r="Q357" s="57">
        <f>'[84]Non Load NI 2016'!P76</f>
        <v>10.432311851255669</v>
      </c>
      <c r="R357" s="57">
        <f>'[84]Non Load NI 2016'!Q76</f>
        <v>9.720789335322392</v>
      </c>
      <c r="S357" s="57">
        <f>'[84]Non Load NI 2016'!R76</f>
        <v>10.305124844735433</v>
      </c>
      <c r="T357" s="57">
        <f>'[84]Non Load NI 2016'!S76</f>
        <v>9.7277770906334755</v>
      </c>
      <c r="U357" s="57">
        <f>'[84]Non Load NI 2016'!T76</f>
        <v>9.8360518725814305</v>
      </c>
      <c r="W357" s="58">
        <f>'[84]Non Load NI 2016'!W76</f>
        <v>7.8872000000000009</v>
      </c>
      <c r="X357" s="196">
        <f>'[84]Non Load NI 2016'!X76</f>
        <v>0</v>
      </c>
      <c r="Y357" s="196">
        <f>'[84]Non Load NI 2016'!Y76</f>
        <v>0</v>
      </c>
      <c r="Z357" s="196">
        <f>'[84]Non Load NI 2016'!Z76</f>
        <v>0</v>
      </c>
      <c r="AA357" s="196">
        <f>'[84]Non Load NI 2016'!AA76</f>
        <v>0</v>
      </c>
      <c r="AB357" s="196">
        <f>'[84]Non Load NI 2016'!AB76</f>
        <v>0</v>
      </c>
      <c r="AC357" s="196">
        <f>'[84]Non Load NI 2016'!AC76</f>
        <v>0</v>
      </c>
      <c r="AD357" s="196">
        <f>'[84]Non Load NI 2016'!AD76</f>
        <v>0</v>
      </c>
      <c r="AF357" s="57">
        <f t="shared" si="708"/>
        <v>10.045475590188246</v>
      </c>
      <c r="AG357" s="58">
        <f t="shared" si="709"/>
        <v>7.8872000000000009</v>
      </c>
      <c r="AH357" s="65">
        <f t="shared" si="710"/>
        <v>-2.1582755901882456</v>
      </c>
      <c r="AI357" s="66">
        <f t="shared" si="711"/>
        <v>-0.21485051362787699</v>
      </c>
      <c r="AK357" s="139"/>
      <c r="AL357" s="139"/>
      <c r="AM357" s="139"/>
      <c r="AN357" s="140"/>
      <c r="AP357" s="139"/>
      <c r="AQ357" s="139"/>
      <c r="AR357" s="139"/>
      <c r="AS357" s="140"/>
      <c r="AU357" s="139"/>
      <c r="AV357" s="139"/>
      <c r="AW357" s="139"/>
      <c r="AX357" s="140"/>
      <c r="AZ357" s="139"/>
      <c r="BA357" s="139"/>
      <c r="BB357" s="139"/>
      <c r="BC357" s="140"/>
      <c r="BE357" s="139"/>
      <c r="BF357" s="139"/>
      <c r="BG357" s="139"/>
      <c r="BH357" s="140"/>
      <c r="BJ357" s="139"/>
      <c r="BK357" s="139"/>
      <c r="BL357" s="139"/>
      <c r="BM357" s="140"/>
      <c r="BO357" s="139"/>
      <c r="BP357" s="139"/>
      <c r="BQ357" s="139"/>
      <c r="BR357" s="140"/>
    </row>
    <row r="358" spans="1:70">
      <c r="B358" s="438"/>
      <c r="D358" s="6" t="s">
        <v>36</v>
      </c>
      <c r="E358" s="186">
        <f>'[84]Non Load NI 2016'!C77</f>
        <v>9.8948248166369943</v>
      </c>
      <c r="F358" s="186">
        <f>'[84]Non Load NI 2016'!D77</f>
        <v>9.6110922416515407</v>
      </c>
      <c r="G358" s="186">
        <f>'[84]Non Load NI 2016'!E77</f>
        <v>9.4590873069336627</v>
      </c>
      <c r="H358" s="186">
        <f>'[84]Non Load NI 2016'!F77</f>
        <v>9.3580814442784703</v>
      </c>
      <c r="I358" s="186">
        <f>'[84]Non Load NI 2016'!G77</f>
        <v>9.6155954675449795</v>
      </c>
      <c r="J358" s="186">
        <f>'[84]Non Load NI 2016'!H77</f>
        <v>9.6267342911709353</v>
      </c>
      <c r="K358" s="186">
        <f>'[84]Non Load NI 2016'!I77</f>
        <v>9.7849995707270665</v>
      </c>
      <c r="L358" s="186">
        <f>'[84]Non Load NI 2016'!J77</f>
        <v>9.9936918630698059</v>
      </c>
      <c r="N358" s="57">
        <f>'[84]Non Load NI 2016'!M77</f>
        <v>9.8948248166369943</v>
      </c>
      <c r="O358" s="57">
        <f>'[84]Non Load NI 2016'!N77</f>
        <v>9.6110922416515407</v>
      </c>
      <c r="P358" s="57">
        <f>'[84]Non Load NI 2016'!O77</f>
        <v>9.4590873069336627</v>
      </c>
      <c r="Q358" s="57">
        <f>'[84]Non Load NI 2016'!P77</f>
        <v>9.3580814442784703</v>
      </c>
      <c r="R358" s="57">
        <f>'[84]Non Load NI 2016'!Q77</f>
        <v>9.6155954675449795</v>
      </c>
      <c r="S358" s="57">
        <f>'[84]Non Load NI 2016'!R77</f>
        <v>9.6267342911709353</v>
      </c>
      <c r="T358" s="57">
        <f>'[84]Non Load NI 2016'!S77</f>
        <v>9.7849995707270665</v>
      </c>
      <c r="U358" s="57">
        <f>'[84]Non Load NI 2016'!T77</f>
        <v>9.9936918630698059</v>
      </c>
      <c r="W358" s="58">
        <f>'[84]Non Load NI 2016'!W77</f>
        <v>12.0084</v>
      </c>
      <c r="X358" s="196">
        <f>'[84]Non Load NI 2016'!X77</f>
        <v>0</v>
      </c>
      <c r="Y358" s="196">
        <f>'[84]Non Load NI 2016'!Y77</f>
        <v>0</v>
      </c>
      <c r="Z358" s="196">
        <f>'[84]Non Load NI 2016'!Z77</f>
        <v>0</v>
      </c>
      <c r="AA358" s="196">
        <f>'[84]Non Load NI 2016'!AA77</f>
        <v>0</v>
      </c>
      <c r="AB358" s="196">
        <f>'[84]Non Load NI 2016'!AB77</f>
        <v>0</v>
      </c>
      <c r="AC358" s="196">
        <f>'[84]Non Load NI 2016'!AC77</f>
        <v>0</v>
      </c>
      <c r="AD358" s="196">
        <f>'[84]Non Load NI 2016'!AD77</f>
        <v>0</v>
      </c>
      <c r="AF358" s="57">
        <f t="shared" si="708"/>
        <v>9.8948248166369943</v>
      </c>
      <c r="AG358" s="58">
        <f t="shared" si="709"/>
        <v>12.0084</v>
      </c>
      <c r="AH358" s="65">
        <f t="shared" si="710"/>
        <v>2.1135751833630056</v>
      </c>
      <c r="AI358" s="66">
        <f t="shared" si="711"/>
        <v>0.21360410341063091</v>
      </c>
      <c r="AK358" s="139"/>
      <c r="AL358" s="139"/>
      <c r="AM358" s="139"/>
      <c r="AN358" s="140"/>
      <c r="AP358" s="139"/>
      <c r="AQ358" s="139"/>
      <c r="AR358" s="139"/>
      <c r="AS358" s="140"/>
      <c r="AU358" s="139"/>
      <c r="AV358" s="139"/>
      <c r="AW358" s="139"/>
      <c r="AX358" s="140"/>
      <c r="AZ358" s="139"/>
      <c r="BA358" s="139"/>
      <c r="BB358" s="139"/>
      <c r="BC358" s="140"/>
      <c r="BE358" s="139"/>
      <c r="BF358" s="139"/>
      <c r="BG358" s="139"/>
      <c r="BH358" s="140"/>
      <c r="BJ358" s="139"/>
      <c r="BK358" s="139"/>
      <c r="BL358" s="139"/>
      <c r="BM358" s="140"/>
      <c r="BO358" s="139"/>
      <c r="BP358" s="139"/>
      <c r="BQ358" s="139"/>
      <c r="BR358" s="140"/>
    </row>
    <row r="359" spans="1:70">
      <c r="B359" s="438"/>
      <c r="D359" s="6" t="s">
        <v>37</v>
      </c>
      <c r="E359" s="186">
        <f>'[84]Non Load NI 2016'!C78</f>
        <v>4.0400607685755849</v>
      </c>
      <c r="F359" s="186">
        <f>'[84]Non Load NI 2016'!D78</f>
        <v>3.9735460502296602</v>
      </c>
      <c r="G359" s="186">
        <f>'[84]Non Load NI 2016'!E78</f>
        <v>3.9123710339033795</v>
      </c>
      <c r="H359" s="186">
        <f>'[84]Non Load NI 2016'!F78</f>
        <v>3.875921154862755</v>
      </c>
      <c r="I359" s="186">
        <f>'[84]Non Load NI 2016'!G78</f>
        <v>4.0838731006647508</v>
      </c>
      <c r="J359" s="186">
        <f>'[84]Non Load NI 2016'!H78</f>
        <v>4.2073876185383767</v>
      </c>
      <c r="K359" s="186">
        <f>'[84]Non Load NI 2016'!I78</f>
        <v>4.3562307715637578</v>
      </c>
      <c r="L359" s="186">
        <f>'[84]Non Load NI 2016'!J78</f>
        <v>4.5353689444005401</v>
      </c>
      <c r="N359" s="57">
        <f>'[84]Non Load NI 2016'!M78</f>
        <v>4.0400607685755849</v>
      </c>
      <c r="O359" s="57">
        <f>'[84]Non Load NI 2016'!N78</f>
        <v>3.9735460502296602</v>
      </c>
      <c r="P359" s="57">
        <f>'[84]Non Load NI 2016'!O78</f>
        <v>3.9123710339033795</v>
      </c>
      <c r="Q359" s="57">
        <f>'[84]Non Load NI 2016'!P78</f>
        <v>3.875921154862755</v>
      </c>
      <c r="R359" s="57">
        <f>'[84]Non Load NI 2016'!Q78</f>
        <v>4.0838731006647508</v>
      </c>
      <c r="S359" s="57">
        <f>'[84]Non Load NI 2016'!R78</f>
        <v>4.2073876185383767</v>
      </c>
      <c r="T359" s="57">
        <f>'[84]Non Load NI 2016'!S78</f>
        <v>4.3562307715637578</v>
      </c>
      <c r="U359" s="57">
        <f>'[84]Non Load NI 2016'!T78</f>
        <v>4.5353689444005401</v>
      </c>
      <c r="W359" s="58">
        <f>'[84]Non Load NI 2016'!W78</f>
        <v>4.3532000000000002</v>
      </c>
      <c r="X359" s="196">
        <f>'[84]Non Load NI 2016'!X78</f>
        <v>0</v>
      </c>
      <c r="Y359" s="196">
        <f>'[84]Non Load NI 2016'!Y78</f>
        <v>0</v>
      </c>
      <c r="Z359" s="196">
        <f>'[84]Non Load NI 2016'!Z78</f>
        <v>0</v>
      </c>
      <c r="AA359" s="196">
        <f>'[84]Non Load NI 2016'!AA78</f>
        <v>0</v>
      </c>
      <c r="AB359" s="196">
        <f>'[84]Non Load NI 2016'!AB78</f>
        <v>0</v>
      </c>
      <c r="AC359" s="196">
        <f>'[84]Non Load NI 2016'!AC78</f>
        <v>0</v>
      </c>
      <c r="AD359" s="196">
        <f>'[84]Non Load NI 2016'!AD78</f>
        <v>0</v>
      </c>
      <c r="AF359" s="57">
        <f t="shared" si="708"/>
        <v>4.0400607685755849</v>
      </c>
      <c r="AG359" s="58">
        <f t="shared" si="709"/>
        <v>4.3532000000000002</v>
      </c>
      <c r="AH359" s="65">
        <f t="shared" si="710"/>
        <v>0.31313923142441524</v>
      </c>
      <c r="AI359" s="66">
        <f t="shared" si="711"/>
        <v>7.750854488627397E-2</v>
      </c>
      <c r="AK359" s="139"/>
      <c r="AL359" s="139"/>
      <c r="AM359" s="139"/>
      <c r="AN359" s="140"/>
      <c r="AP359" s="139"/>
      <c r="AQ359" s="139"/>
      <c r="AR359" s="139"/>
      <c r="AS359" s="140"/>
      <c r="AU359" s="139"/>
      <c r="AV359" s="139"/>
      <c r="AW359" s="139"/>
      <c r="AX359" s="140"/>
      <c r="AZ359" s="139"/>
      <c r="BA359" s="139"/>
      <c r="BB359" s="139"/>
      <c r="BC359" s="140"/>
      <c r="BE359" s="139"/>
      <c r="BF359" s="139"/>
      <c r="BG359" s="139"/>
      <c r="BH359" s="140"/>
      <c r="BJ359" s="139"/>
      <c r="BK359" s="139"/>
      <c r="BL359" s="139"/>
      <c r="BM359" s="140"/>
      <c r="BO359" s="139"/>
      <c r="BP359" s="139"/>
      <c r="BQ359" s="139"/>
      <c r="BR359" s="140"/>
    </row>
    <row r="360" spans="1:70">
      <c r="B360" s="438"/>
      <c r="D360" s="6" t="s">
        <v>38</v>
      </c>
      <c r="E360" s="186">
        <f>'[84]Non Load NI 2016'!C79</f>
        <v>8.5178969730081402</v>
      </c>
      <c r="F360" s="186">
        <f>'[84]Non Load NI 2016'!D79</f>
        <v>8.4446309556604042</v>
      </c>
      <c r="G360" s="186">
        <f>'[84]Non Load NI 2016'!E79</f>
        <v>8.4065665137852026</v>
      </c>
      <c r="H360" s="186">
        <f>'[84]Non Load NI 2016'!F79</f>
        <v>8.3931881023168398</v>
      </c>
      <c r="I360" s="186">
        <f>'[84]Non Load NI 2016'!G79</f>
        <v>8.5701191856125014</v>
      </c>
      <c r="J360" s="186">
        <f>'[84]Non Load NI 2016'!H79</f>
        <v>8.7566590771356605</v>
      </c>
      <c r="K360" s="186">
        <f>'[84]Non Load NI 2016'!I79</f>
        <v>9.1067055636785827</v>
      </c>
      <c r="L360" s="186">
        <f>'[84]Non Load NI 2016'!J79</f>
        <v>9.2524432702146129</v>
      </c>
      <c r="N360" s="57">
        <f>'[84]Non Load NI 2016'!M79</f>
        <v>8.5178969730081402</v>
      </c>
      <c r="O360" s="57">
        <f>'[84]Non Load NI 2016'!N79</f>
        <v>8.4446309556604042</v>
      </c>
      <c r="P360" s="57">
        <f>'[84]Non Load NI 2016'!O79</f>
        <v>8.4065665137852026</v>
      </c>
      <c r="Q360" s="57">
        <f>'[84]Non Load NI 2016'!P79</f>
        <v>8.3931881023168398</v>
      </c>
      <c r="R360" s="57">
        <f>'[84]Non Load NI 2016'!Q79</f>
        <v>8.5701191856125014</v>
      </c>
      <c r="S360" s="57">
        <f>'[84]Non Load NI 2016'!R79</f>
        <v>8.7566590771356605</v>
      </c>
      <c r="T360" s="57">
        <f>'[84]Non Load NI 2016'!S79</f>
        <v>9.1067055636785827</v>
      </c>
      <c r="U360" s="57">
        <f>'[84]Non Load NI 2016'!T79</f>
        <v>9.2524432702146129</v>
      </c>
      <c r="W360" s="58">
        <f>'[84]Non Load NI 2016'!W79</f>
        <v>6.3237999999999994</v>
      </c>
      <c r="X360" s="196">
        <f>'[84]Non Load NI 2016'!X79</f>
        <v>0</v>
      </c>
      <c r="Y360" s="196">
        <f>'[84]Non Load NI 2016'!Y79</f>
        <v>0</v>
      </c>
      <c r="Z360" s="196">
        <f>'[84]Non Load NI 2016'!Z79</f>
        <v>0</v>
      </c>
      <c r="AA360" s="196">
        <f>'[84]Non Load NI 2016'!AA79</f>
        <v>0</v>
      </c>
      <c r="AB360" s="196">
        <f>'[84]Non Load NI 2016'!AB79</f>
        <v>0</v>
      </c>
      <c r="AC360" s="196">
        <f>'[84]Non Load NI 2016'!AC79</f>
        <v>0</v>
      </c>
      <c r="AD360" s="196">
        <f>'[84]Non Load NI 2016'!AD79</f>
        <v>0</v>
      </c>
      <c r="AF360" s="57">
        <f t="shared" si="708"/>
        <v>8.5178969730081402</v>
      </c>
      <c r="AG360" s="58">
        <f t="shared" si="709"/>
        <v>6.3237999999999994</v>
      </c>
      <c r="AH360" s="65">
        <f t="shared" si="710"/>
        <v>-2.1940969730081408</v>
      </c>
      <c r="AI360" s="66">
        <f t="shared" si="711"/>
        <v>-0.2575867000928615</v>
      </c>
      <c r="AK360" s="139"/>
      <c r="AL360" s="139"/>
      <c r="AM360" s="139"/>
      <c r="AN360" s="140"/>
      <c r="AP360" s="139"/>
      <c r="AQ360" s="139"/>
      <c r="AR360" s="139"/>
      <c r="AS360" s="140"/>
      <c r="AU360" s="139"/>
      <c r="AV360" s="139"/>
      <c r="AW360" s="139"/>
      <c r="AX360" s="140"/>
      <c r="AZ360" s="139"/>
      <c r="BA360" s="139"/>
      <c r="BB360" s="139"/>
      <c r="BC360" s="140"/>
      <c r="BE360" s="139"/>
      <c r="BF360" s="139"/>
      <c r="BG360" s="139"/>
      <c r="BH360" s="140"/>
      <c r="BJ360" s="139"/>
      <c r="BK360" s="139"/>
      <c r="BL360" s="139"/>
      <c r="BM360" s="140"/>
      <c r="BO360" s="139"/>
      <c r="BP360" s="139"/>
      <c r="BQ360" s="139"/>
      <c r="BR360" s="140"/>
    </row>
    <row r="361" spans="1:70">
      <c r="B361" s="438"/>
      <c r="D361" s="6" t="s">
        <v>39</v>
      </c>
      <c r="E361" s="186">
        <f>'[84]Non Load NI 2016'!C80</f>
        <v>4.178219792601344</v>
      </c>
      <c r="F361" s="186">
        <f>'[84]Non Load NI 2016'!D80</f>
        <v>4.1594571029599976</v>
      </c>
      <c r="G361" s="186">
        <f>'[84]Non Load NI 2016'!E80</f>
        <v>4.2107548670069255</v>
      </c>
      <c r="H361" s="186">
        <f>'[84]Non Load NI 2016'!F80</f>
        <v>4.2628897025949248</v>
      </c>
      <c r="I361" s="186">
        <f>'[84]Non Load NI 2016'!G80</f>
        <v>4.3158755856967073</v>
      </c>
      <c r="J361" s="186">
        <f>'[84]Non Load NI 2016'!H80</f>
        <v>4.3697267455924012</v>
      </c>
      <c r="K361" s="186">
        <f>'[84]Non Load NI 2016'!I80</f>
        <v>4.4244576696179738</v>
      </c>
      <c r="L361" s="186">
        <f>'[84]Non Load NI 2016'!J80</f>
        <v>4.357320603044216</v>
      </c>
      <c r="N361" s="57">
        <f>'[84]Non Load NI 2016'!M80</f>
        <v>4.7904557877679084</v>
      </c>
      <c r="O361" s="57">
        <f>'[84]Non Load NI 2016'!N80</f>
        <v>4.7443609141705414</v>
      </c>
      <c r="P361" s="57">
        <f>'[84]Non Load NI 2016'!O80</f>
        <v>3.9277113048543604</v>
      </c>
      <c r="Q361" s="57">
        <f>'[84]Non Load NI 2016'!P80</f>
        <v>3.644979572301045</v>
      </c>
      <c r="R361" s="57">
        <f>'[84]Non Load NI 2016'!Q80</f>
        <v>3.7233446887530945</v>
      </c>
      <c r="S361" s="57">
        <f>'[84]Non Load NI 2016'!R80</f>
        <v>3.6819833472163692</v>
      </c>
      <c r="T361" s="57">
        <f>'[84]Non Load NI 2016'!S80</f>
        <v>3.3702708894126903</v>
      </c>
      <c r="U361" s="57">
        <f>'[84]Non Load NI 2016'!T80</f>
        <v>3.183735097669135</v>
      </c>
      <c r="W361" s="58">
        <f>'[84]Non Load NI 2016'!W80</f>
        <v>1.1395689350169795</v>
      </c>
      <c r="X361" s="196">
        <f>'[84]Non Load NI 2016'!X80</f>
        <v>0</v>
      </c>
      <c r="Y361" s="196">
        <f>'[84]Non Load NI 2016'!Y80</f>
        <v>0</v>
      </c>
      <c r="Z361" s="196">
        <f>'[84]Non Load NI 2016'!Z80</f>
        <v>0</v>
      </c>
      <c r="AA361" s="196">
        <f>'[84]Non Load NI 2016'!AA80</f>
        <v>0</v>
      </c>
      <c r="AB361" s="196">
        <f>'[84]Non Load NI 2016'!AB80</f>
        <v>0</v>
      </c>
      <c r="AC361" s="196">
        <f>'[84]Non Load NI 2016'!AC80</f>
        <v>0</v>
      </c>
      <c r="AD361" s="196">
        <f>'[84]Non Load NI 2016'!AD80</f>
        <v>0</v>
      </c>
      <c r="AF361" s="57">
        <f t="shared" si="708"/>
        <v>4.7904557877679084</v>
      </c>
      <c r="AG361" s="58">
        <f t="shared" si="709"/>
        <v>1.1395689350169795</v>
      </c>
      <c r="AH361" s="65">
        <f t="shared" si="710"/>
        <v>-3.6508868527509288</v>
      </c>
      <c r="AI361" s="66">
        <f t="shared" si="711"/>
        <v>-0.76211680359793976</v>
      </c>
      <c r="AK361" s="139"/>
      <c r="AL361" s="139"/>
      <c r="AM361" s="139"/>
      <c r="AN361" s="140"/>
      <c r="AP361" s="139"/>
      <c r="AQ361" s="139"/>
      <c r="AR361" s="139"/>
      <c r="AS361" s="140"/>
      <c r="AU361" s="139"/>
      <c r="AV361" s="139"/>
      <c r="AW361" s="139"/>
      <c r="AX361" s="140"/>
      <c r="AZ361" s="139"/>
      <c r="BA361" s="139"/>
      <c r="BB361" s="139"/>
      <c r="BC361" s="140"/>
      <c r="BE361" s="139"/>
      <c r="BF361" s="139"/>
      <c r="BG361" s="139"/>
      <c r="BH361" s="140"/>
      <c r="BJ361" s="139"/>
      <c r="BK361" s="139"/>
      <c r="BL361" s="139"/>
      <c r="BM361" s="140"/>
      <c r="BO361" s="139"/>
      <c r="BP361" s="139"/>
      <c r="BQ361" s="139"/>
      <c r="BR361" s="140"/>
    </row>
    <row r="362" spans="1:70">
      <c r="B362" s="438"/>
      <c r="D362" s="6" t="s">
        <v>40</v>
      </c>
      <c r="E362" s="186">
        <f>'[84]Non Load NI 2016'!C81</f>
        <v>6.7717751067383425</v>
      </c>
      <c r="F362" s="186">
        <f>'[84]Non Load NI 2016'!D81</f>
        <v>6.8461474994284313</v>
      </c>
      <c r="G362" s="186">
        <f>'[84]Non Load NI 2016'!E81</f>
        <v>6.8050826596382032</v>
      </c>
      <c r="H362" s="186">
        <f>'[84]Non Load NI 2016'!F81</f>
        <v>6.8026920650932254</v>
      </c>
      <c r="I362" s="186">
        <f>'[84]Non Load NI 2016'!G81</f>
        <v>7.2758400569809298</v>
      </c>
      <c r="J362" s="186">
        <f>'[84]Non Load NI 2016'!H81</f>
        <v>9.7431232124663225</v>
      </c>
      <c r="K362" s="186">
        <f>'[84]Non Load NI 2016'!I81</f>
        <v>11.782014663535604</v>
      </c>
      <c r="L362" s="186">
        <f>'[84]Non Load NI 2016'!J81</f>
        <v>8.5312713779067302</v>
      </c>
      <c r="N362" s="57">
        <f>'[84]Non Load NI 2016'!M81</f>
        <v>7.5741160823113631</v>
      </c>
      <c r="O362" s="57">
        <f>'[84]Non Load NI 2016'!N81</f>
        <v>8.3747090164863653</v>
      </c>
      <c r="P362" s="57">
        <f>'[84]Non Load NI 2016'!O81</f>
        <v>7.5688004539721412</v>
      </c>
      <c r="Q362" s="57">
        <f>'[84]Non Load NI 2016'!P81</f>
        <v>7.527837175252917</v>
      </c>
      <c r="R362" s="57">
        <f>'[84]Non Load NI 2016'!Q81</f>
        <v>7.477877586396259</v>
      </c>
      <c r="S362" s="57">
        <f>'[84]Non Load NI 2016'!R81</f>
        <v>7.9954953077240907</v>
      </c>
      <c r="T362" s="57">
        <f>'[84]Non Load NI 2016'!S81</f>
        <v>8.1154850232239948</v>
      </c>
      <c r="U362" s="57">
        <f>'[84]Non Load NI 2016'!T81</f>
        <v>7.0884976342048862</v>
      </c>
      <c r="W362" s="58">
        <f>'[84]Non Load NI 2016'!W81</f>
        <v>5.9076965720225862</v>
      </c>
      <c r="X362" s="196">
        <f>'[84]Non Load NI 2016'!X81</f>
        <v>0</v>
      </c>
      <c r="Y362" s="196">
        <f>'[84]Non Load NI 2016'!Y81</f>
        <v>0</v>
      </c>
      <c r="Z362" s="196">
        <f>'[84]Non Load NI 2016'!Z81</f>
        <v>0</v>
      </c>
      <c r="AA362" s="196">
        <f>'[84]Non Load NI 2016'!AA81</f>
        <v>0</v>
      </c>
      <c r="AB362" s="196">
        <f>'[84]Non Load NI 2016'!AB81</f>
        <v>0</v>
      </c>
      <c r="AC362" s="196">
        <f>'[84]Non Load NI 2016'!AC81</f>
        <v>0</v>
      </c>
      <c r="AD362" s="196">
        <f>'[84]Non Load NI 2016'!AD81</f>
        <v>0</v>
      </c>
      <c r="AF362" s="57">
        <f t="shared" si="708"/>
        <v>7.5741160823113631</v>
      </c>
      <c r="AG362" s="58">
        <f t="shared" si="709"/>
        <v>5.9076965720225862</v>
      </c>
      <c r="AH362" s="65">
        <f t="shared" si="710"/>
        <v>-1.6664195102887769</v>
      </c>
      <c r="AI362" s="66">
        <f t="shared" si="711"/>
        <v>-0.22001504758826487</v>
      </c>
      <c r="AK362" s="139"/>
      <c r="AL362" s="139"/>
      <c r="AM362" s="139"/>
      <c r="AN362" s="140"/>
      <c r="AP362" s="139"/>
      <c r="AQ362" s="139"/>
      <c r="AR362" s="139"/>
      <c r="AS362" s="140"/>
      <c r="AU362" s="139"/>
      <c r="AV362" s="139"/>
      <c r="AW362" s="139"/>
      <c r="AX362" s="140"/>
      <c r="AZ362" s="139"/>
      <c r="BA362" s="139"/>
      <c r="BB362" s="139"/>
      <c r="BC362" s="140"/>
      <c r="BE362" s="139"/>
      <c r="BF362" s="139"/>
      <c r="BG362" s="139"/>
      <c r="BH362" s="140"/>
      <c r="BJ362" s="139"/>
      <c r="BK362" s="139"/>
      <c r="BL362" s="139"/>
      <c r="BM362" s="140"/>
      <c r="BO362" s="139"/>
      <c r="BP362" s="139"/>
      <c r="BQ362" s="139"/>
      <c r="BR362" s="140"/>
    </row>
    <row r="363" spans="1:70">
      <c r="B363" s="438"/>
      <c r="D363" s="6" t="s">
        <v>41</v>
      </c>
      <c r="E363" s="186">
        <f>'[84]Non Load NI 2016'!C82</f>
        <v>15.980067313576463</v>
      </c>
      <c r="F363" s="186">
        <f>'[84]Non Load NI 2016'!D82</f>
        <v>16.121793489487462</v>
      </c>
      <c r="G363" s="186">
        <f>'[84]Non Load NI 2016'!E82</f>
        <v>16.352164948395643</v>
      </c>
      <c r="H363" s="186">
        <f>'[84]Non Load NI 2016'!F82</f>
        <v>16.510837989380764</v>
      </c>
      <c r="I363" s="186">
        <f>'[84]Non Load NI 2016'!G82</f>
        <v>16.002311960637879</v>
      </c>
      <c r="J363" s="186">
        <f>'[84]Non Load NI 2016'!H82</f>
        <v>13.559156466578012</v>
      </c>
      <c r="K363" s="186">
        <f>'[84]Non Load NI 2016'!I82</f>
        <v>13.591352491185129</v>
      </c>
      <c r="L363" s="186">
        <f>'[84]Non Load NI 2016'!J82</f>
        <v>13.811387084059772</v>
      </c>
      <c r="N363" s="57">
        <f>'[84]Non Load NI 2016'!M82</f>
        <v>13.920281211389089</v>
      </c>
      <c r="O363" s="57">
        <f>'[84]Non Load NI 2016'!N82</f>
        <v>14.230800825925591</v>
      </c>
      <c r="P363" s="57">
        <f>'[84]Non Load NI 2016'!O82</f>
        <v>14.713569155295216</v>
      </c>
      <c r="Q363" s="57">
        <f>'[84]Non Load NI 2016'!P82</f>
        <v>15.201565696567769</v>
      </c>
      <c r="R363" s="57">
        <f>'[84]Non Load NI 2016'!Q82</f>
        <v>14.756202180276288</v>
      </c>
      <c r="S363" s="57">
        <f>'[84]Non Load NI 2016'!R82</f>
        <v>13.093749922227785</v>
      </c>
      <c r="T363" s="57">
        <f>'[84]Non Load NI 2016'!S82</f>
        <v>12.775431755115854</v>
      </c>
      <c r="U363" s="57">
        <f>'[84]Non Load NI 2016'!T82</f>
        <v>12.079593348858086</v>
      </c>
      <c r="W363" s="58">
        <f>'[84]Non Load NI 2016'!W82</f>
        <v>10.227204860161597</v>
      </c>
      <c r="X363" s="196">
        <f>'[84]Non Load NI 2016'!X82</f>
        <v>0</v>
      </c>
      <c r="Y363" s="196">
        <f>'[84]Non Load NI 2016'!Y82</f>
        <v>0</v>
      </c>
      <c r="Z363" s="196">
        <f>'[84]Non Load NI 2016'!Z82</f>
        <v>0</v>
      </c>
      <c r="AA363" s="196">
        <f>'[84]Non Load NI 2016'!AA82</f>
        <v>0</v>
      </c>
      <c r="AB363" s="196">
        <f>'[84]Non Load NI 2016'!AB82</f>
        <v>0</v>
      </c>
      <c r="AC363" s="196">
        <f>'[84]Non Load NI 2016'!AC82</f>
        <v>0</v>
      </c>
      <c r="AD363" s="196">
        <f>'[84]Non Load NI 2016'!AD82</f>
        <v>0</v>
      </c>
      <c r="AF363" s="57">
        <f t="shared" si="708"/>
        <v>13.920281211389089</v>
      </c>
      <c r="AG363" s="58">
        <f t="shared" si="709"/>
        <v>10.227204860161597</v>
      </c>
      <c r="AH363" s="65">
        <f t="shared" si="710"/>
        <v>-3.6930763512274911</v>
      </c>
      <c r="AI363" s="66">
        <f t="shared" si="711"/>
        <v>-0.26530184952053587</v>
      </c>
      <c r="AK363" s="139"/>
      <c r="AL363" s="139"/>
      <c r="AM363" s="139"/>
      <c r="AN363" s="140"/>
      <c r="AP363" s="139"/>
      <c r="AQ363" s="139"/>
      <c r="AR363" s="139"/>
      <c r="AS363" s="140"/>
      <c r="AU363" s="139"/>
      <c r="AV363" s="139"/>
      <c r="AW363" s="139"/>
      <c r="AX363" s="140"/>
      <c r="AZ363" s="139"/>
      <c r="BA363" s="139"/>
      <c r="BB363" s="139"/>
      <c r="BC363" s="140"/>
      <c r="BE363" s="139"/>
      <c r="BF363" s="139"/>
      <c r="BG363" s="139"/>
      <c r="BH363" s="140"/>
      <c r="BJ363" s="139"/>
      <c r="BK363" s="139"/>
      <c r="BL363" s="139"/>
      <c r="BM363" s="140"/>
      <c r="BO363" s="139"/>
      <c r="BP363" s="139"/>
      <c r="BQ363" s="139"/>
      <c r="BR363" s="140"/>
    </row>
    <row r="364" spans="1:70">
      <c r="B364" s="438"/>
      <c r="D364" s="6" t="s">
        <v>42</v>
      </c>
      <c r="E364" s="186">
        <f>'[84]Non Load NI 2016'!C83</f>
        <v>1.5320623961054811</v>
      </c>
      <c r="F364" s="186">
        <f>'[84]Non Load NI 2016'!D83</f>
        <v>1.5407558314314893</v>
      </c>
      <c r="G364" s="186">
        <f>'[84]Non Load NI 2016'!E83</f>
        <v>1.5472059498458388</v>
      </c>
      <c r="H364" s="186">
        <f>'[84]Non Load NI 2016'!F83</f>
        <v>1.5496789081737319</v>
      </c>
      <c r="I364" s="186">
        <f>'[84]Non Load NI 2016'!G83</f>
        <v>1.5609401002972567</v>
      </c>
      <c r="J364" s="186">
        <f>'[84]Non Load NI 2016'!H83</f>
        <v>1.5712552498006349</v>
      </c>
      <c r="K364" s="186">
        <f>'[84]Non Load NI 2016'!I83</f>
        <v>1.5820280912319735</v>
      </c>
      <c r="L364" s="186">
        <f>'[84]Non Load NI 2016'!J83</f>
        <v>1.6044941830887594</v>
      </c>
      <c r="N364" s="57">
        <f>'[84]Non Load NI 2016'!M83</f>
        <v>1.5391248595629548</v>
      </c>
      <c r="O364" s="57">
        <f>'[84]Non Load NI 2016'!N83</f>
        <v>1.5353061453337242</v>
      </c>
      <c r="P364" s="57">
        <f>'[84]Non Load NI 2016'!O83</f>
        <v>1.5313462635358102</v>
      </c>
      <c r="Q364" s="57">
        <f>'[84]Non Load NI 2016'!P83</f>
        <v>1.4810575813729134</v>
      </c>
      <c r="R364" s="57">
        <f>'[84]Non Load NI 2016'!Q83</f>
        <v>1.446986597504438</v>
      </c>
      <c r="S364" s="57">
        <f>'[84]Non Load NI 2016'!R83</f>
        <v>1.4164466830625615</v>
      </c>
      <c r="T364" s="57">
        <f>'[84]Non Load NI 2016'!S83</f>
        <v>1.2907837629982539</v>
      </c>
      <c r="U364" s="57">
        <f>'[84]Non Load NI 2016'!T83</f>
        <v>1.2511267029211808</v>
      </c>
      <c r="W364" s="58">
        <f>'[84]Non Load NI 2016'!W83</f>
        <v>2.2834221837815258</v>
      </c>
      <c r="X364" s="196">
        <f>'[84]Non Load NI 2016'!X83</f>
        <v>0</v>
      </c>
      <c r="Y364" s="196">
        <f>'[84]Non Load NI 2016'!Y83</f>
        <v>0</v>
      </c>
      <c r="Z364" s="196">
        <f>'[84]Non Load NI 2016'!Z83</f>
        <v>0</v>
      </c>
      <c r="AA364" s="196">
        <f>'[84]Non Load NI 2016'!AA83</f>
        <v>0</v>
      </c>
      <c r="AB364" s="196">
        <f>'[84]Non Load NI 2016'!AB83</f>
        <v>0</v>
      </c>
      <c r="AC364" s="196">
        <f>'[84]Non Load NI 2016'!AC83</f>
        <v>0</v>
      </c>
      <c r="AD364" s="196">
        <f>'[84]Non Load NI 2016'!AD83</f>
        <v>0</v>
      </c>
      <c r="AF364" s="57">
        <f t="shared" si="708"/>
        <v>1.5391248595629548</v>
      </c>
      <c r="AG364" s="58">
        <f t="shared" si="709"/>
        <v>2.2834221837815258</v>
      </c>
      <c r="AH364" s="65">
        <f t="shared" si="710"/>
        <v>0.74429732421857109</v>
      </c>
      <c r="AI364" s="66">
        <f t="shared" si="711"/>
        <v>0.48358475895835995</v>
      </c>
      <c r="AK364" s="139"/>
      <c r="AL364" s="139"/>
      <c r="AM364" s="139"/>
      <c r="AN364" s="140"/>
      <c r="AP364" s="139"/>
      <c r="AQ364" s="139"/>
      <c r="AR364" s="139"/>
      <c r="AS364" s="140"/>
      <c r="AU364" s="139"/>
      <c r="AV364" s="139"/>
      <c r="AW364" s="139"/>
      <c r="AX364" s="140"/>
      <c r="AZ364" s="139"/>
      <c r="BA364" s="139"/>
      <c r="BB364" s="139"/>
      <c r="BC364" s="140"/>
      <c r="BE364" s="139"/>
      <c r="BF364" s="139"/>
      <c r="BG364" s="139"/>
      <c r="BH364" s="140"/>
      <c r="BJ364" s="139"/>
      <c r="BK364" s="139"/>
      <c r="BL364" s="139"/>
      <c r="BM364" s="140"/>
      <c r="BO364" s="139"/>
      <c r="BP364" s="139"/>
      <c r="BQ364" s="139"/>
      <c r="BR364" s="140"/>
    </row>
    <row r="365" spans="1:70">
      <c r="B365" s="438"/>
      <c r="D365" s="6" t="s">
        <v>43</v>
      </c>
      <c r="E365" s="186">
        <f>'[84]Non Load NI 2016'!C84</f>
        <v>3.5452515600019674</v>
      </c>
      <c r="F365" s="186">
        <f>'[84]Non Load NI 2016'!D84</f>
        <v>3.3228555756882128</v>
      </c>
      <c r="G365" s="186">
        <f>'[84]Non Load NI 2016'!E84</f>
        <v>3.0728472137294696</v>
      </c>
      <c r="H365" s="186">
        <f>'[84]Non Load NI 2016'!F84</f>
        <v>3.0946235751645239</v>
      </c>
      <c r="I365" s="186">
        <f>'[84]Non Load NI 2016'!G84</f>
        <v>3.1324986098862513</v>
      </c>
      <c r="J365" s="186">
        <f>'[84]Non Load NI 2016'!H84</f>
        <v>3.1696122870356391</v>
      </c>
      <c r="K365" s="186">
        <f>'[84]Non Load NI 2016'!I84</f>
        <v>3.2078043972434278</v>
      </c>
      <c r="L365" s="186">
        <f>'[84]Non Load NI 2016'!J84</f>
        <v>3.2471166402819116</v>
      </c>
      <c r="N365" s="57">
        <f>'[84]Non Load NI 2016'!M84</f>
        <v>3.187116266033605</v>
      </c>
      <c r="O365" s="57">
        <f>'[84]Non Load NI 2016'!N84</f>
        <v>3.4216741373072641</v>
      </c>
      <c r="P365" s="57">
        <f>'[84]Non Load NI 2016'!O84</f>
        <v>3.1295552115934195</v>
      </c>
      <c r="Q365" s="57">
        <f>'[84]Non Load NI 2016'!P84</f>
        <v>2.9231654619215437</v>
      </c>
      <c r="R365" s="57">
        <f>'[84]Non Load NI 2016'!Q84</f>
        <v>2.8674743440344179</v>
      </c>
      <c r="S365" s="57">
        <f>'[84]Non Load NI 2016'!R84</f>
        <v>2.889114287740584</v>
      </c>
      <c r="T365" s="57">
        <f>'[84]Non Load NI 2016'!S84</f>
        <v>2.5133661861358947</v>
      </c>
      <c r="U365" s="57">
        <f>'[84]Non Load NI 2016'!T84</f>
        <v>2.2051166610859019</v>
      </c>
      <c r="W365" s="58">
        <f>'[84]Non Load NI 2016'!W84</f>
        <v>3.6195365062389491</v>
      </c>
      <c r="X365" s="196">
        <f>'[84]Non Load NI 2016'!X84</f>
        <v>0</v>
      </c>
      <c r="Y365" s="196">
        <f>'[84]Non Load NI 2016'!Y84</f>
        <v>0</v>
      </c>
      <c r="Z365" s="196">
        <f>'[84]Non Load NI 2016'!Z84</f>
        <v>0</v>
      </c>
      <c r="AA365" s="196">
        <f>'[84]Non Load NI 2016'!AA84</f>
        <v>0</v>
      </c>
      <c r="AB365" s="196">
        <f>'[84]Non Load NI 2016'!AB84</f>
        <v>0</v>
      </c>
      <c r="AC365" s="196">
        <f>'[84]Non Load NI 2016'!AC84</f>
        <v>0</v>
      </c>
      <c r="AD365" s="196">
        <f>'[84]Non Load NI 2016'!AD84</f>
        <v>0</v>
      </c>
      <c r="AF365" s="57">
        <f t="shared" si="708"/>
        <v>3.187116266033605</v>
      </c>
      <c r="AG365" s="58">
        <f t="shared" si="709"/>
        <v>3.6195365062389491</v>
      </c>
      <c r="AH365" s="65">
        <f t="shared" si="710"/>
        <v>0.43242024020534409</v>
      </c>
      <c r="AI365" s="66">
        <f t="shared" si="711"/>
        <v>0.13567758566382487</v>
      </c>
      <c r="AK365" s="139"/>
      <c r="AL365" s="139"/>
      <c r="AM365" s="139"/>
      <c r="AN365" s="140"/>
      <c r="AP365" s="139"/>
      <c r="AQ365" s="139"/>
      <c r="AR365" s="139"/>
      <c r="AS365" s="140"/>
      <c r="AU365" s="139"/>
      <c r="AV365" s="139"/>
      <c r="AW365" s="139"/>
      <c r="AX365" s="140"/>
      <c r="AZ365" s="139"/>
      <c r="BA365" s="139"/>
      <c r="BB365" s="139"/>
      <c r="BC365" s="140"/>
      <c r="BE365" s="139"/>
      <c r="BF365" s="139"/>
      <c r="BG365" s="139"/>
      <c r="BH365" s="140"/>
      <c r="BJ365" s="139"/>
      <c r="BK365" s="139"/>
      <c r="BL365" s="139"/>
      <c r="BM365" s="140"/>
      <c r="BO365" s="139"/>
      <c r="BP365" s="139"/>
      <c r="BQ365" s="139"/>
      <c r="BR365" s="140"/>
    </row>
    <row r="366" spans="1:70">
      <c r="B366" s="438"/>
      <c r="D366" s="6" t="s">
        <v>44</v>
      </c>
      <c r="E366" s="186">
        <f>'[84]Non Load NI 2016'!C85</f>
        <v>0.3729433827574592</v>
      </c>
      <c r="F366" s="186">
        <f>'[84]Non Load NI 2016'!D85</f>
        <v>0.47028101963370778</v>
      </c>
      <c r="G366" s="186">
        <f>'[84]Non Load NI 2016'!E85</f>
        <v>0.48727971056731256</v>
      </c>
      <c r="H366" s="186">
        <f>'[84]Non Load NI 2016'!F85</f>
        <v>0.50011750246017828</v>
      </c>
      <c r="I366" s="186">
        <f>'[84]Non Load NI 2016'!G85</f>
        <v>0.50598242527469839</v>
      </c>
      <c r="J366" s="186">
        <f>'[84]Non Load NI 2016'!H85</f>
        <v>0.54342209738812475</v>
      </c>
      <c r="K366" s="186">
        <f>'[84]Non Load NI 2016'!I85</f>
        <v>0.47723441304554309</v>
      </c>
      <c r="L366" s="186">
        <f>'[84]Non Load NI 2016'!J85</f>
        <v>0.53763305252262195</v>
      </c>
      <c r="N366" s="57">
        <f>'[84]Non Load NI 2016'!M85</f>
        <v>0.54924598846519923</v>
      </c>
      <c r="O366" s="57">
        <f>'[84]Non Load NI 2016'!N85</f>
        <v>0.56453995396961965</v>
      </c>
      <c r="P366" s="57">
        <f>'[84]Non Load NI 2016'!O85</f>
        <v>0.54271144651927838</v>
      </c>
      <c r="Q366" s="57">
        <f>'[84]Non Load NI 2016'!P85</f>
        <v>0.54348504053603552</v>
      </c>
      <c r="R366" s="57">
        <f>'[84]Non Load NI 2016'!Q85</f>
        <v>0.5458167898098526</v>
      </c>
      <c r="S366" s="57">
        <f>'[84]Non Load NI 2016'!R85</f>
        <v>0.55091863930761997</v>
      </c>
      <c r="T366" s="57">
        <f>'[84]Non Load NI 2016'!S85</f>
        <v>0.53502827705928702</v>
      </c>
      <c r="U366" s="57">
        <f>'[84]Non Load NI 2016'!T85</f>
        <v>0.53796175939909907</v>
      </c>
      <c r="W366" s="58">
        <f>'[84]Non Load NI 2016'!W85</f>
        <v>0.5576504294087814</v>
      </c>
      <c r="X366" s="196">
        <f>'[84]Non Load NI 2016'!X85</f>
        <v>0</v>
      </c>
      <c r="Y366" s="196">
        <f>'[84]Non Load NI 2016'!Y85</f>
        <v>0</v>
      </c>
      <c r="Z366" s="196">
        <f>'[84]Non Load NI 2016'!Z85</f>
        <v>0</v>
      </c>
      <c r="AA366" s="196">
        <f>'[84]Non Load NI 2016'!AA85</f>
        <v>0</v>
      </c>
      <c r="AB366" s="196">
        <f>'[84]Non Load NI 2016'!AB85</f>
        <v>0</v>
      </c>
      <c r="AC366" s="196">
        <f>'[84]Non Load NI 2016'!AC85</f>
        <v>0</v>
      </c>
      <c r="AD366" s="196">
        <f>'[84]Non Load NI 2016'!AD85</f>
        <v>0</v>
      </c>
      <c r="AF366" s="57">
        <f t="shared" si="708"/>
        <v>0.54924598846519923</v>
      </c>
      <c r="AG366" s="58">
        <f t="shared" si="709"/>
        <v>0.5576504294087814</v>
      </c>
      <c r="AH366" s="65">
        <f t="shared" si="710"/>
        <v>8.4044409435821699E-3</v>
      </c>
      <c r="AI366" s="66">
        <f t="shared" si="711"/>
        <v>1.5301779384984409E-2</v>
      </c>
      <c r="AK366" s="139"/>
      <c r="AL366" s="139"/>
      <c r="AM366" s="139"/>
      <c r="AN366" s="140"/>
      <c r="AP366" s="139"/>
      <c r="AQ366" s="139"/>
      <c r="AR366" s="139"/>
      <c r="AS366" s="140"/>
      <c r="AU366" s="139"/>
      <c r="AV366" s="139"/>
      <c r="AW366" s="139"/>
      <c r="AX366" s="140"/>
      <c r="AZ366" s="139"/>
      <c r="BA366" s="139"/>
      <c r="BB366" s="139"/>
      <c r="BC366" s="140"/>
      <c r="BE366" s="139"/>
      <c r="BF366" s="139"/>
      <c r="BG366" s="139"/>
      <c r="BH366" s="140"/>
      <c r="BJ366" s="139"/>
      <c r="BK366" s="139"/>
      <c r="BL366" s="139"/>
      <c r="BM366" s="140"/>
      <c r="BO366" s="139"/>
      <c r="BP366" s="139"/>
      <c r="BQ366" s="139"/>
      <c r="BR366" s="140"/>
    </row>
    <row r="367" spans="1:70">
      <c r="B367" s="438"/>
      <c r="D367" s="6" t="s">
        <v>45</v>
      </c>
      <c r="E367" s="186">
        <f>'[84]Non Load NI 2016'!C86</f>
        <v>8.0997857162599551</v>
      </c>
      <c r="F367" s="186">
        <f>'[84]Non Load NI 2016'!D86</f>
        <v>7.2495844654787067</v>
      </c>
      <c r="G367" s="186">
        <f>'[84]Non Load NI 2016'!E86</f>
        <v>5.9134536758329634</v>
      </c>
      <c r="H367" s="186">
        <f>'[84]Non Load NI 2016'!F86</f>
        <v>7.4921033455472514</v>
      </c>
      <c r="I367" s="186">
        <f>'[84]Non Load NI 2016'!G86</f>
        <v>7.7531952388579546</v>
      </c>
      <c r="J367" s="186">
        <f>'[84]Non Load NI 2016'!H86</f>
        <v>8.0417686319387265</v>
      </c>
      <c r="K367" s="186">
        <f>'[84]Non Load NI 2016'!I86</f>
        <v>8.0313698875644164</v>
      </c>
      <c r="L367" s="186">
        <f>'[84]Non Load NI 2016'!J86</f>
        <v>8.6578023127831472</v>
      </c>
      <c r="N367" s="57">
        <f>'[84]Non Load NI 2016'!M86</f>
        <v>8.7009027429608317</v>
      </c>
      <c r="O367" s="57">
        <f>'[84]Non Load NI 2016'!N86</f>
        <v>8.4328313721033119</v>
      </c>
      <c r="P367" s="57">
        <f>'[84]Non Load NI 2016'!O86</f>
        <v>7.8089308851103878</v>
      </c>
      <c r="Q367" s="57">
        <f>'[84]Non Load NI 2016'!P86</f>
        <v>7.9284259430649175</v>
      </c>
      <c r="R367" s="57">
        <f>'[84]Non Load NI 2016'!Q86</f>
        <v>7.6625272324003086</v>
      </c>
      <c r="S367" s="57">
        <f>'[84]Non Load NI 2016'!R86</f>
        <v>7.3726132451631727</v>
      </c>
      <c r="T367" s="57">
        <f>'[84]Non Load NI 2016'!S86</f>
        <v>7.2560404793692994</v>
      </c>
      <c r="U367" s="57">
        <f>'[84]Non Load NI 2016'!T86</f>
        <v>7.5006154565104435</v>
      </c>
      <c r="W367" s="58">
        <f>'[84]Non Load NI 2016'!W86</f>
        <v>6.027000000000001</v>
      </c>
      <c r="X367" s="196">
        <f>'[84]Non Load NI 2016'!X86</f>
        <v>0</v>
      </c>
      <c r="Y367" s="196">
        <f>'[84]Non Load NI 2016'!Y86</f>
        <v>0</v>
      </c>
      <c r="Z367" s="196">
        <f>'[84]Non Load NI 2016'!Z86</f>
        <v>0</v>
      </c>
      <c r="AA367" s="196">
        <f>'[84]Non Load NI 2016'!AA86</f>
        <v>0</v>
      </c>
      <c r="AB367" s="196">
        <f>'[84]Non Load NI 2016'!AB86</f>
        <v>0</v>
      </c>
      <c r="AC367" s="196">
        <f>'[84]Non Load NI 2016'!AC86</f>
        <v>0</v>
      </c>
      <c r="AD367" s="196">
        <f>'[84]Non Load NI 2016'!AD86</f>
        <v>0</v>
      </c>
      <c r="AF367" s="57">
        <f t="shared" si="708"/>
        <v>8.7009027429608317</v>
      </c>
      <c r="AG367" s="58">
        <f t="shared" si="709"/>
        <v>6.027000000000001</v>
      </c>
      <c r="AH367" s="65">
        <f t="shared" si="710"/>
        <v>-2.6739027429608306</v>
      </c>
      <c r="AI367" s="66">
        <f t="shared" si="711"/>
        <v>-0.3073132549520865</v>
      </c>
      <c r="AK367" s="139"/>
      <c r="AL367" s="139"/>
      <c r="AM367" s="139"/>
      <c r="AN367" s="140"/>
      <c r="AP367" s="139"/>
      <c r="AQ367" s="139"/>
      <c r="AR367" s="139"/>
      <c r="AS367" s="140"/>
      <c r="AU367" s="139"/>
      <c r="AV367" s="139"/>
      <c r="AW367" s="139"/>
      <c r="AX367" s="140"/>
      <c r="AZ367" s="139"/>
      <c r="BA367" s="139"/>
      <c r="BB367" s="139"/>
      <c r="BC367" s="140"/>
      <c r="BE367" s="139"/>
      <c r="BF367" s="139"/>
      <c r="BG367" s="139"/>
      <c r="BH367" s="140"/>
      <c r="BJ367" s="139"/>
      <c r="BK367" s="139"/>
      <c r="BL367" s="139"/>
      <c r="BM367" s="140"/>
      <c r="BO367" s="139"/>
      <c r="BP367" s="139"/>
      <c r="BQ367" s="139"/>
      <c r="BR367" s="140"/>
    </row>
    <row r="368" spans="1:70">
      <c r="A368" s="1"/>
      <c r="B368" s="438"/>
      <c r="D368" s="4" t="s">
        <v>77</v>
      </c>
      <c r="E368" s="187">
        <f>SUM(E354:E367)</f>
        <v>85.902546024576807</v>
      </c>
      <c r="F368" s="187">
        <f t="shared" ref="F368" si="712">SUM(F354:F367)</f>
        <v>83.249373346839988</v>
      </c>
      <c r="G368" s="187">
        <f t="shared" ref="G368" si="713">SUM(G354:G367)</f>
        <v>80.353551656605021</v>
      </c>
      <c r="H368" s="187">
        <f t="shared" ref="H368" si="714">SUM(H354:H367)</f>
        <v>85.709831970222282</v>
      </c>
      <c r="I368" s="187">
        <f t="shared" ref="I368" si="715">SUM(I354:I367)</f>
        <v>83.982817922574114</v>
      </c>
      <c r="J368" s="187">
        <f t="shared" ref="J368" si="716">SUM(J354:J367)</f>
        <v>85.235842715686005</v>
      </c>
      <c r="K368" s="187">
        <f t="shared" ref="K368" si="717">SUM(K354:K367)</f>
        <v>86.637659878800889</v>
      </c>
      <c r="L368" s="187">
        <f t="shared" ref="L368" si="718">SUM(L354:L367)</f>
        <v>84.060717779536617</v>
      </c>
      <c r="M368" s="1"/>
      <c r="N368" s="178">
        <f t="shared" ref="N368" si="719">SUM(N354:N367)</f>
        <v>86.225934039976792</v>
      </c>
      <c r="O368" s="178">
        <f t="shared" ref="O368" si="720">SUM(O354:O367)</f>
        <v>85.61945501946316</v>
      </c>
      <c r="P368" s="178">
        <f t="shared" ref="P368" si="721">SUM(P354:P367)</f>
        <v>82.417141655006105</v>
      </c>
      <c r="Q368" s="178">
        <f t="shared" ref="Q368" si="722">SUM(Q354:Q367)</f>
        <v>83.585805486495033</v>
      </c>
      <c r="R368" s="178">
        <f t="shared" ref="R368" si="723">SUM(R354:R367)</f>
        <v>81.571753068602845</v>
      </c>
      <c r="S368" s="178">
        <f t="shared" ref="S368" si="724">SUM(S354:S367)</f>
        <v>80.514608788872806</v>
      </c>
      <c r="T368" s="178">
        <f t="shared" ref="T368" si="725">SUM(T354:T367)</f>
        <v>78.49668993320806</v>
      </c>
      <c r="U368" s="178">
        <f t="shared" ref="U368" si="726">SUM(U354:U367)</f>
        <v>77.08641284904148</v>
      </c>
      <c r="V368" s="1"/>
      <c r="W368" s="183">
        <f>SUM(W354:W367)</f>
        <v>75.127101381982939</v>
      </c>
      <c r="X368" s="197">
        <f t="shared" ref="X368" si="727">SUM(X354:X367)</f>
        <v>0</v>
      </c>
      <c r="Y368" s="197">
        <f t="shared" ref="Y368" si="728">SUM(Y354:Y367)</f>
        <v>0</v>
      </c>
      <c r="Z368" s="197">
        <f t="shared" ref="Z368" si="729">SUM(Z354:Z367)</f>
        <v>0</v>
      </c>
      <c r="AA368" s="197">
        <f t="shared" ref="AA368" si="730">SUM(AA354:AA367)</f>
        <v>0</v>
      </c>
      <c r="AB368" s="197">
        <f t="shared" ref="AB368" si="731">SUM(AB354:AB367)</f>
        <v>0</v>
      </c>
      <c r="AC368" s="197">
        <f t="shared" ref="AC368" si="732">SUM(AC354:AC367)</f>
        <v>0</v>
      </c>
      <c r="AD368" s="197">
        <f t="shared" ref="AD368" si="733">SUM(AD354:AD367)</f>
        <v>0</v>
      </c>
      <c r="AE368" s="1"/>
      <c r="AF368" s="178">
        <f t="shared" si="708"/>
        <v>86.225934039976792</v>
      </c>
      <c r="AG368" s="183">
        <f t="shared" si="709"/>
        <v>75.127101381982939</v>
      </c>
      <c r="AH368" s="67">
        <f t="shared" si="710"/>
        <v>-11.098832657993853</v>
      </c>
      <c r="AI368" s="68">
        <f t="shared" si="711"/>
        <v>-0.12871803340336238</v>
      </c>
      <c r="AK368" s="139"/>
      <c r="AL368" s="139"/>
      <c r="AM368" s="139"/>
      <c r="AN368" s="140"/>
      <c r="AP368" s="139"/>
      <c r="AQ368" s="139"/>
      <c r="AR368" s="139"/>
      <c r="AS368" s="140"/>
      <c r="AU368" s="139"/>
      <c r="AV368" s="139"/>
      <c r="AW368" s="139"/>
      <c r="AX368" s="140"/>
      <c r="AZ368" s="139"/>
      <c r="BA368" s="139"/>
      <c r="BB368" s="139"/>
      <c r="BC368" s="140"/>
      <c r="BE368" s="139"/>
      <c r="BF368" s="139"/>
      <c r="BG368" s="139"/>
      <c r="BH368" s="140"/>
      <c r="BJ368" s="139"/>
      <c r="BK368" s="139"/>
      <c r="BL368" s="139"/>
      <c r="BM368" s="140"/>
      <c r="BO368" s="139"/>
      <c r="BP368" s="139"/>
      <c r="BQ368" s="139"/>
      <c r="BR368" s="140"/>
    </row>
    <row r="369" spans="1:70">
      <c r="A369" s="1"/>
      <c r="B369" s="438"/>
      <c r="D369" s="4" t="s">
        <v>181</v>
      </c>
      <c r="E369" s="187">
        <f>E368-SUM(E357:E360)</f>
        <v>53.404287876167842</v>
      </c>
      <c r="F369" s="187">
        <f t="shared" ref="F369" si="734">F368-SUM(F357:F360)</f>
        <v>51.480606470253328</v>
      </c>
      <c r="G369" s="187">
        <f t="shared" ref="G369" si="735">G368-SUM(G357:G360)</f>
        <v>49.054173051380737</v>
      </c>
      <c r="H369" s="187">
        <f t="shared" ref="H369" si="736">H368-SUM(H357:H360)</f>
        <v>53.650329417508551</v>
      </c>
      <c r="I369" s="187">
        <f t="shared" ref="I369" si="737">I368-SUM(I357:I360)</f>
        <v>51.992440833429491</v>
      </c>
      <c r="J369" s="187">
        <f t="shared" ref="J369" si="738">J368-SUM(J357:J360)</f>
        <v>52.339936884105597</v>
      </c>
      <c r="K369" s="187">
        <f t="shared" ref="K369" si="739">K368-SUM(K357:K360)</f>
        <v>53.661946882198009</v>
      </c>
      <c r="L369" s="187">
        <f t="shared" ref="L369" si="740">L368-SUM(L357:L360)</f>
        <v>50.443161829270231</v>
      </c>
      <c r="M369" s="1"/>
      <c r="N369" s="178">
        <f t="shared" ref="N369" si="741">N368-SUM(N357:N360)</f>
        <v>53.727675891567827</v>
      </c>
      <c r="O369" s="178">
        <f t="shared" ref="O369" si="742">O368-SUM(O357:O360)</f>
        <v>53.8506881428765</v>
      </c>
      <c r="P369" s="178">
        <f t="shared" ref="P369" si="743">P368-SUM(P357:P360)</f>
        <v>51.117763049781821</v>
      </c>
      <c r="Q369" s="178">
        <f t="shared" ref="Q369" si="744">Q368-SUM(Q357:Q360)</f>
        <v>51.526302933781302</v>
      </c>
      <c r="R369" s="178">
        <f t="shared" ref="R369" si="745">R368-SUM(R357:R360)</f>
        <v>49.581375979458223</v>
      </c>
      <c r="S369" s="178">
        <f t="shared" ref="S369" si="746">S368-SUM(S357:S360)</f>
        <v>47.618702957292399</v>
      </c>
      <c r="T369" s="178">
        <f t="shared" ref="T369" si="747">T368-SUM(T357:T360)</f>
        <v>45.52097693660518</v>
      </c>
      <c r="U369" s="178">
        <f t="shared" ref="U369" si="748">U368-SUM(U357:U360)</f>
        <v>43.468856898775094</v>
      </c>
      <c r="V369" s="1"/>
      <c r="W369" s="183">
        <f>W368-SUM(W357:W360)</f>
        <v>44.554501381982938</v>
      </c>
      <c r="X369" s="197">
        <f t="shared" ref="X369" si="749">X368-SUM(X357:X360)</f>
        <v>0</v>
      </c>
      <c r="Y369" s="197">
        <f t="shared" ref="Y369" si="750">Y368-SUM(Y357:Y360)</f>
        <v>0</v>
      </c>
      <c r="Z369" s="197">
        <f t="shared" ref="Z369" si="751">Z368-SUM(Z357:Z360)</f>
        <v>0</v>
      </c>
      <c r="AA369" s="197">
        <f t="shared" ref="AA369" si="752">AA368-SUM(AA357:AA360)</f>
        <v>0</v>
      </c>
      <c r="AB369" s="197">
        <f t="shared" ref="AB369" si="753">AB368-SUM(AB357:AB360)</f>
        <v>0</v>
      </c>
      <c r="AC369" s="197">
        <f t="shared" ref="AC369" si="754">AC368-SUM(AC357:AC360)</f>
        <v>0</v>
      </c>
      <c r="AD369" s="197">
        <f t="shared" ref="AD369" si="755">AD368-SUM(AD357:AD360)</f>
        <v>0</v>
      </c>
      <c r="AE369" s="1"/>
      <c r="AF369" s="178">
        <f t="shared" si="708"/>
        <v>53.727675891567827</v>
      </c>
      <c r="AG369" s="183">
        <f t="shared" si="709"/>
        <v>44.554501381982938</v>
      </c>
      <c r="AH369" s="67">
        <f t="shared" si="710"/>
        <v>-9.1731745095848893</v>
      </c>
      <c r="AI369" s="68">
        <f t="shared" si="711"/>
        <v>-0.17073462340150383</v>
      </c>
      <c r="AK369" s="139"/>
      <c r="AL369" s="139"/>
      <c r="AM369" s="139"/>
      <c r="AN369" s="140"/>
      <c r="AP369" s="139"/>
      <c r="AQ369" s="139"/>
      <c r="AR369" s="139"/>
      <c r="AS369" s="140"/>
      <c r="AU369" s="139"/>
      <c r="AV369" s="139"/>
      <c r="AW369" s="139"/>
      <c r="AX369" s="140"/>
      <c r="AZ369" s="139"/>
      <c r="BA369" s="139"/>
      <c r="BB369" s="139"/>
      <c r="BC369" s="140"/>
      <c r="BE369" s="139"/>
      <c r="BF369" s="139"/>
      <c r="BG369" s="139"/>
      <c r="BH369" s="140"/>
      <c r="BJ369" s="139"/>
      <c r="BK369" s="139"/>
      <c r="BL369" s="139"/>
      <c r="BM369" s="140"/>
      <c r="BO369" s="139"/>
      <c r="BP369" s="139"/>
      <c r="BQ369" s="139"/>
      <c r="BR369" s="140"/>
    </row>
    <row r="370" spans="1:70">
      <c r="B370" s="438"/>
    </row>
    <row r="371" spans="1:70">
      <c r="B371" s="438"/>
      <c r="D371" s="1" t="s">
        <v>196</v>
      </c>
    </row>
    <row r="372" spans="1:70">
      <c r="B372" s="438"/>
      <c r="E372" s="388" t="s">
        <v>430</v>
      </c>
      <c r="F372" s="389"/>
      <c r="G372" s="389"/>
      <c r="H372" s="389"/>
      <c r="I372" s="389"/>
      <c r="J372" s="389"/>
      <c r="K372" s="389"/>
      <c r="L372" s="390"/>
      <c r="N372" s="388" t="s">
        <v>297</v>
      </c>
      <c r="O372" s="389"/>
      <c r="P372" s="389"/>
      <c r="Q372" s="389"/>
      <c r="R372" s="389"/>
      <c r="S372" s="389"/>
      <c r="T372" s="389"/>
      <c r="U372" s="390"/>
      <c r="W372" s="388" t="s">
        <v>298</v>
      </c>
      <c r="X372" s="389"/>
      <c r="Y372" s="389"/>
      <c r="Z372" s="389"/>
      <c r="AA372" s="389"/>
      <c r="AB372" s="389"/>
      <c r="AC372" s="389"/>
      <c r="AD372" s="390"/>
      <c r="AF372" s="221" t="s">
        <v>69</v>
      </c>
      <c r="AG372" s="221" t="s">
        <v>194</v>
      </c>
      <c r="AH372" s="397" t="s">
        <v>219</v>
      </c>
      <c r="AI372" s="397"/>
      <c r="AK372" s="7" t="s">
        <v>69</v>
      </c>
      <c r="AL372" s="6" t="s">
        <v>194</v>
      </c>
      <c r="AM372" s="392" t="s">
        <v>219</v>
      </c>
      <c r="AN372" s="392"/>
      <c r="AP372" s="7" t="s">
        <v>69</v>
      </c>
      <c r="AQ372" s="6" t="s">
        <v>194</v>
      </c>
      <c r="AR372" s="392" t="s">
        <v>219</v>
      </c>
      <c r="AS372" s="392"/>
      <c r="AU372" s="7" t="s">
        <v>69</v>
      </c>
      <c r="AV372" s="6" t="s">
        <v>194</v>
      </c>
      <c r="AW372" s="392" t="s">
        <v>219</v>
      </c>
      <c r="AX372" s="392"/>
      <c r="AZ372" s="7" t="s">
        <v>69</v>
      </c>
      <c r="BA372" s="6" t="s">
        <v>194</v>
      </c>
      <c r="BB372" s="392" t="s">
        <v>219</v>
      </c>
      <c r="BC372" s="392"/>
      <c r="BE372" s="7" t="s">
        <v>69</v>
      </c>
      <c r="BF372" s="6" t="s">
        <v>194</v>
      </c>
      <c r="BG372" s="392" t="s">
        <v>219</v>
      </c>
      <c r="BH372" s="392"/>
      <c r="BJ372" s="7" t="s">
        <v>69</v>
      </c>
      <c r="BK372" s="6" t="s">
        <v>194</v>
      </c>
      <c r="BL372" s="392" t="s">
        <v>219</v>
      </c>
      <c r="BM372" s="392"/>
      <c r="BO372" s="7" t="s">
        <v>69</v>
      </c>
      <c r="BP372" s="6" t="s">
        <v>194</v>
      </c>
      <c r="BQ372" s="392" t="s">
        <v>219</v>
      </c>
      <c r="BR372" s="392"/>
    </row>
    <row r="373" spans="1:70">
      <c r="B373" s="438"/>
      <c r="E373" s="221">
        <v>2016</v>
      </c>
      <c r="F373" s="221">
        <v>2017</v>
      </c>
      <c r="G373" s="221">
        <v>2018</v>
      </c>
      <c r="H373" s="221">
        <v>2019</v>
      </c>
      <c r="I373" s="221">
        <v>2020</v>
      </c>
      <c r="J373" s="221">
        <v>2021</v>
      </c>
      <c r="K373" s="221">
        <v>2022</v>
      </c>
      <c r="L373" s="221">
        <v>2023</v>
      </c>
      <c r="N373" s="221">
        <v>2016</v>
      </c>
      <c r="O373" s="221">
        <v>2017</v>
      </c>
      <c r="P373" s="221">
        <v>2018</v>
      </c>
      <c r="Q373" s="221">
        <v>2019</v>
      </c>
      <c r="R373" s="221">
        <v>2020</v>
      </c>
      <c r="S373" s="221">
        <v>2021</v>
      </c>
      <c r="T373" s="221">
        <v>2022</v>
      </c>
      <c r="U373" s="221">
        <v>2023</v>
      </c>
      <c r="W373" s="221">
        <v>2016</v>
      </c>
      <c r="X373" s="221">
        <v>2017</v>
      </c>
      <c r="Y373" s="221">
        <v>2018</v>
      </c>
      <c r="Z373" s="221">
        <v>2019</v>
      </c>
      <c r="AA373" s="221">
        <v>2020</v>
      </c>
      <c r="AB373" s="221">
        <v>2021</v>
      </c>
      <c r="AC373" s="221">
        <v>2022</v>
      </c>
      <c r="AD373" s="221">
        <v>2023</v>
      </c>
      <c r="AF373" s="221" t="s">
        <v>252</v>
      </c>
      <c r="AG373" s="221" t="s">
        <v>252</v>
      </c>
      <c r="AH373" s="221" t="s">
        <v>252</v>
      </c>
      <c r="AI373" s="221" t="s">
        <v>221</v>
      </c>
      <c r="AK373" s="6" t="s">
        <v>252</v>
      </c>
      <c r="AL373" s="6" t="s">
        <v>252</v>
      </c>
      <c r="AM373" s="6" t="s">
        <v>252</v>
      </c>
      <c r="AN373" s="6" t="s">
        <v>221</v>
      </c>
      <c r="AP373" s="6" t="s">
        <v>252</v>
      </c>
      <c r="AQ373" s="6" t="s">
        <v>252</v>
      </c>
      <c r="AR373" s="6" t="s">
        <v>252</v>
      </c>
      <c r="AS373" s="6" t="s">
        <v>221</v>
      </c>
      <c r="AU373" s="6" t="s">
        <v>252</v>
      </c>
      <c r="AV373" s="6" t="s">
        <v>252</v>
      </c>
      <c r="AW373" s="6" t="s">
        <v>252</v>
      </c>
      <c r="AX373" s="6" t="s">
        <v>221</v>
      </c>
      <c r="AZ373" s="6" t="s">
        <v>252</v>
      </c>
      <c r="BA373" s="6" t="s">
        <v>252</v>
      </c>
      <c r="BB373" s="6" t="s">
        <v>252</v>
      </c>
      <c r="BC373" s="6" t="s">
        <v>221</v>
      </c>
      <c r="BE373" s="6" t="s">
        <v>252</v>
      </c>
      <c r="BF373" s="6" t="s">
        <v>252</v>
      </c>
      <c r="BG373" s="6" t="s">
        <v>252</v>
      </c>
      <c r="BH373" s="6" t="s">
        <v>221</v>
      </c>
      <c r="BJ373" s="6" t="s">
        <v>252</v>
      </c>
      <c r="BK373" s="6" t="s">
        <v>252</v>
      </c>
      <c r="BL373" s="6" t="s">
        <v>252</v>
      </c>
      <c r="BM373" s="6" t="s">
        <v>221</v>
      </c>
      <c r="BO373" s="6" t="s">
        <v>252</v>
      </c>
      <c r="BP373" s="6" t="s">
        <v>252</v>
      </c>
      <c r="BQ373" s="6" t="s">
        <v>252</v>
      </c>
      <c r="BR373" s="6" t="s">
        <v>221</v>
      </c>
    </row>
    <row r="374" spans="1:70">
      <c r="B374" s="438"/>
      <c r="D374" s="6" t="s">
        <v>27</v>
      </c>
      <c r="E374" s="186"/>
      <c r="F374" s="186"/>
      <c r="G374" s="186"/>
      <c r="H374" s="186"/>
      <c r="I374" s="186"/>
      <c r="J374" s="186"/>
      <c r="K374" s="186"/>
      <c r="L374" s="186"/>
      <c r="N374" s="57"/>
      <c r="O374" s="57"/>
      <c r="P374" s="57"/>
      <c r="Q374" s="57"/>
      <c r="R374" s="57"/>
      <c r="S374" s="57"/>
      <c r="T374" s="57"/>
      <c r="U374" s="57"/>
      <c r="W374" s="58"/>
      <c r="X374" s="196"/>
      <c r="Y374" s="196"/>
      <c r="Z374" s="196"/>
      <c r="AA374" s="196"/>
      <c r="AB374" s="196"/>
      <c r="AC374" s="196"/>
      <c r="AD374" s="196"/>
      <c r="AF374" s="57">
        <f>N374</f>
        <v>0</v>
      </c>
      <c r="AG374" s="58">
        <f>W374</f>
        <v>0</v>
      </c>
      <c r="AH374" s="65" t="str">
        <f>IF(AG374&gt;0,AG374-AF374,"")</f>
        <v/>
      </c>
      <c r="AI374" s="66" t="str">
        <f>IF(AG374&gt;0,AH374/AF374,"")</f>
        <v/>
      </c>
      <c r="AK374" s="139"/>
      <c r="AL374" s="139"/>
      <c r="AM374" s="139"/>
      <c r="AN374" s="140"/>
      <c r="AP374" s="139"/>
      <c r="AQ374" s="139"/>
      <c r="AR374" s="139"/>
      <c r="AS374" s="140"/>
      <c r="AU374" s="139"/>
      <c r="AV374" s="139"/>
      <c r="AW374" s="139"/>
      <c r="AX374" s="140"/>
      <c r="AZ374" s="139"/>
      <c r="BA374" s="139"/>
      <c r="BB374" s="139"/>
      <c r="BC374" s="140"/>
      <c r="BE374" s="139"/>
      <c r="BF374" s="139"/>
      <c r="BG374" s="139"/>
      <c r="BH374" s="140"/>
      <c r="BJ374" s="139"/>
      <c r="BK374" s="139"/>
      <c r="BL374" s="139"/>
      <c r="BM374" s="140"/>
      <c r="BO374" s="139"/>
      <c r="BP374" s="139"/>
      <c r="BQ374" s="139"/>
      <c r="BR374" s="140"/>
    </row>
    <row r="375" spans="1:70">
      <c r="B375" s="438"/>
      <c r="D375" s="6" t="s">
        <v>75</v>
      </c>
      <c r="E375" s="186"/>
      <c r="F375" s="186"/>
      <c r="G375" s="186"/>
      <c r="H375" s="186"/>
      <c r="I375" s="186"/>
      <c r="J375" s="186"/>
      <c r="K375" s="186"/>
      <c r="L375" s="186"/>
      <c r="N375" s="57"/>
      <c r="O375" s="57"/>
      <c r="P375" s="57"/>
      <c r="Q375" s="57"/>
      <c r="R375" s="57"/>
      <c r="S375" s="57"/>
      <c r="T375" s="57"/>
      <c r="U375" s="57"/>
      <c r="W375" s="58"/>
      <c r="X375" s="196"/>
      <c r="Y375" s="196"/>
      <c r="Z375" s="196"/>
      <c r="AA375" s="196"/>
      <c r="AB375" s="196"/>
      <c r="AC375" s="196"/>
      <c r="AD375" s="196"/>
      <c r="AF375" s="57">
        <f t="shared" ref="AF375:AF389" si="756">N375</f>
        <v>0</v>
      </c>
      <c r="AG375" s="58">
        <f t="shared" ref="AG375:AG389" si="757">W375</f>
        <v>0</v>
      </c>
      <c r="AH375" s="65" t="str">
        <f t="shared" ref="AH375:AH389" si="758">IF(AG375&gt;0,AG375-AF375,"")</f>
        <v/>
      </c>
      <c r="AI375" s="66" t="str">
        <f t="shared" ref="AI375:AI389" si="759">IF(AG375&gt;0,AH375/AF375,"")</f>
        <v/>
      </c>
      <c r="AK375" s="139"/>
      <c r="AL375" s="139"/>
      <c r="AM375" s="139"/>
      <c r="AN375" s="140"/>
      <c r="AP375" s="139"/>
      <c r="AQ375" s="139"/>
      <c r="AR375" s="139"/>
      <c r="AS375" s="140"/>
      <c r="AU375" s="139"/>
      <c r="AV375" s="139"/>
      <c r="AW375" s="139"/>
      <c r="AX375" s="140"/>
      <c r="AZ375" s="139"/>
      <c r="BA375" s="139"/>
      <c r="BB375" s="139"/>
      <c r="BC375" s="140"/>
      <c r="BE375" s="139"/>
      <c r="BF375" s="139"/>
      <c r="BG375" s="139"/>
      <c r="BH375" s="140"/>
      <c r="BJ375" s="139"/>
      <c r="BK375" s="139"/>
      <c r="BL375" s="139"/>
      <c r="BM375" s="140"/>
      <c r="BO375" s="139"/>
      <c r="BP375" s="139"/>
      <c r="BQ375" s="139"/>
      <c r="BR375" s="140"/>
    </row>
    <row r="376" spans="1:70">
      <c r="B376" s="438"/>
      <c r="D376" s="6" t="s">
        <v>76</v>
      </c>
      <c r="E376" s="186"/>
      <c r="F376" s="186"/>
      <c r="G376" s="186"/>
      <c r="H376" s="186"/>
      <c r="I376" s="186"/>
      <c r="J376" s="186"/>
      <c r="K376" s="186"/>
      <c r="L376" s="186"/>
      <c r="N376" s="57"/>
      <c r="O376" s="57"/>
      <c r="P376" s="57"/>
      <c r="Q376" s="57"/>
      <c r="R376" s="57"/>
      <c r="S376" s="57"/>
      <c r="T376" s="57"/>
      <c r="U376" s="57"/>
      <c r="W376" s="58"/>
      <c r="X376" s="196"/>
      <c r="Y376" s="196"/>
      <c r="Z376" s="196"/>
      <c r="AA376" s="196"/>
      <c r="AB376" s="196"/>
      <c r="AC376" s="196"/>
      <c r="AD376" s="196"/>
      <c r="AF376" s="57">
        <f t="shared" si="756"/>
        <v>0</v>
      </c>
      <c r="AG376" s="58">
        <f t="shared" si="757"/>
        <v>0</v>
      </c>
      <c r="AH376" s="65" t="str">
        <f t="shared" si="758"/>
        <v/>
      </c>
      <c r="AI376" s="66" t="str">
        <f t="shared" si="759"/>
        <v/>
      </c>
      <c r="AK376" s="139"/>
      <c r="AL376" s="139"/>
      <c r="AM376" s="139"/>
      <c r="AN376" s="140"/>
      <c r="AP376" s="139"/>
      <c r="AQ376" s="139"/>
      <c r="AR376" s="139"/>
      <c r="AS376" s="140"/>
      <c r="AU376" s="139"/>
      <c r="AV376" s="139"/>
      <c r="AW376" s="139"/>
      <c r="AX376" s="140"/>
      <c r="AZ376" s="139"/>
      <c r="BA376" s="139"/>
      <c r="BB376" s="139"/>
      <c r="BC376" s="140"/>
      <c r="BE376" s="139"/>
      <c r="BF376" s="139"/>
      <c r="BG376" s="139"/>
      <c r="BH376" s="140"/>
      <c r="BJ376" s="139"/>
      <c r="BK376" s="139"/>
      <c r="BL376" s="139"/>
      <c r="BM376" s="140"/>
      <c r="BO376" s="139"/>
      <c r="BP376" s="139"/>
      <c r="BQ376" s="139"/>
      <c r="BR376" s="140"/>
    </row>
    <row r="377" spans="1:70">
      <c r="B377" s="438"/>
      <c r="D377" s="6" t="s">
        <v>35</v>
      </c>
      <c r="E377" s="186">
        <f>'[84]Non Load NI 2016'!C95</f>
        <v>0.5625893806832668</v>
      </c>
      <c r="F377" s="186">
        <f>'[84]Non Load NI 2016'!D95</f>
        <v>0.15481398294042875</v>
      </c>
      <c r="G377" s="186">
        <f>'[84]Non Load NI 2016'!E95</f>
        <v>0.15416944669658661</v>
      </c>
      <c r="H377" s="186">
        <f>'[84]Non Load NI 2016'!F95</f>
        <v>0.15407437743133029</v>
      </c>
      <c r="I377" s="186">
        <f>'[84]Non Load NI 2016'!G95</f>
        <v>1.332179638626694</v>
      </c>
      <c r="J377" s="186">
        <f>'[84]Non Load NI 2016'!H95</f>
        <v>6.1247123432738526</v>
      </c>
      <c r="K377" s="186">
        <f>'[84]Non Load NI 2016'!I95</f>
        <v>6.1376007783874567</v>
      </c>
      <c r="L377" s="186">
        <f>'[84]Non Load NI 2016'!J95</f>
        <v>6.2621037498344965</v>
      </c>
      <c r="N377" s="57">
        <f>'[84]Non Load NI 2016'!M95</f>
        <v>0.5625893806832668</v>
      </c>
      <c r="O377" s="57">
        <f>'[84]Non Load NI 2016'!N95</f>
        <v>0.15481398294042875</v>
      </c>
      <c r="P377" s="57">
        <f>'[84]Non Load NI 2016'!O95</f>
        <v>0.15416944669658661</v>
      </c>
      <c r="Q377" s="57">
        <f>'[84]Non Load NI 2016'!P95</f>
        <v>0.15407437743133029</v>
      </c>
      <c r="R377" s="57">
        <f>'[84]Non Load NI 2016'!Q95</f>
        <v>1.332179638626694</v>
      </c>
      <c r="S377" s="57">
        <f>'[84]Non Load NI 2016'!R95</f>
        <v>6.1247123432738526</v>
      </c>
      <c r="T377" s="57">
        <f>'[84]Non Load NI 2016'!S95</f>
        <v>6.1376007783874567</v>
      </c>
      <c r="U377" s="57">
        <f>'[84]Non Load NI 2016'!T95</f>
        <v>6.2621037498344965</v>
      </c>
      <c r="W377" s="58">
        <f>'[84]Non Load NI 2016'!W95</f>
        <v>0</v>
      </c>
      <c r="X377" s="196">
        <f>'[84]Non Load NI 2016'!X95</f>
        <v>0</v>
      </c>
      <c r="Y377" s="196">
        <f>'[84]Non Load NI 2016'!Y95</f>
        <v>0</v>
      </c>
      <c r="Z377" s="196">
        <f>'[84]Non Load NI 2016'!Z95</f>
        <v>0</v>
      </c>
      <c r="AA377" s="196">
        <f>'[84]Non Load NI 2016'!AA95</f>
        <v>0</v>
      </c>
      <c r="AB377" s="196">
        <f>'[84]Non Load NI 2016'!AB95</f>
        <v>0</v>
      </c>
      <c r="AC377" s="196">
        <f>'[84]Non Load NI 2016'!AC95</f>
        <v>0</v>
      </c>
      <c r="AD377" s="196">
        <f>'[84]Non Load NI 2016'!AD95</f>
        <v>0</v>
      </c>
      <c r="AF377" s="57">
        <f t="shared" si="756"/>
        <v>0.5625893806832668</v>
      </c>
      <c r="AG377" s="58">
        <f t="shared" si="757"/>
        <v>0</v>
      </c>
      <c r="AH377" s="65" t="str">
        <f t="shared" si="758"/>
        <v/>
      </c>
      <c r="AI377" s="66" t="str">
        <f t="shared" si="759"/>
        <v/>
      </c>
      <c r="AK377" s="139"/>
      <c r="AL377" s="139"/>
      <c r="AM377" s="139"/>
      <c r="AN377" s="140"/>
      <c r="AP377" s="139"/>
      <c r="AQ377" s="139"/>
      <c r="AR377" s="139"/>
      <c r="AS377" s="140"/>
      <c r="AU377" s="139"/>
      <c r="AV377" s="139"/>
      <c r="AW377" s="139"/>
      <c r="AX377" s="140"/>
      <c r="AZ377" s="139"/>
      <c r="BA377" s="139"/>
      <c r="BB377" s="139"/>
      <c r="BC377" s="140"/>
      <c r="BE377" s="139"/>
      <c r="BF377" s="139"/>
      <c r="BG377" s="139"/>
      <c r="BH377" s="140"/>
      <c r="BJ377" s="139"/>
      <c r="BK377" s="139"/>
      <c r="BL377" s="139"/>
      <c r="BM377" s="140"/>
      <c r="BO377" s="139"/>
      <c r="BP377" s="139"/>
      <c r="BQ377" s="139"/>
      <c r="BR377" s="140"/>
    </row>
    <row r="378" spans="1:70">
      <c r="B378" s="438"/>
      <c r="D378" s="6" t="s">
        <v>36</v>
      </c>
      <c r="E378" s="186">
        <f>'[84]Non Load NI 2016'!C96</f>
        <v>4.7905905804482405</v>
      </c>
      <c r="F378" s="186">
        <f>'[84]Non Load NI 2016'!D96</f>
        <v>4.7955675297549574</v>
      </c>
      <c r="G378" s="186">
        <f>'[84]Non Load NI 2016'!E96</f>
        <v>4.7873220618661296</v>
      </c>
      <c r="H378" s="186">
        <f>'[84]Non Load NI 2016'!F96</f>
        <v>4.8003825679794456</v>
      </c>
      <c r="I378" s="186">
        <f>'[84]Non Load NI 2016'!G96</f>
        <v>0</v>
      </c>
      <c r="J378" s="186">
        <f>'[84]Non Load NI 2016'!H96</f>
        <v>0</v>
      </c>
      <c r="K378" s="186">
        <f>'[84]Non Load NI 2016'!I96</f>
        <v>0</v>
      </c>
      <c r="L378" s="186">
        <f>'[84]Non Load NI 2016'!J96</f>
        <v>0</v>
      </c>
      <c r="N378" s="57">
        <f>'[84]Non Load NI 2016'!M96</f>
        <v>4.7905905804482405</v>
      </c>
      <c r="O378" s="57">
        <f>'[84]Non Load NI 2016'!N96</f>
        <v>4.7955675297549574</v>
      </c>
      <c r="P378" s="57">
        <f>'[84]Non Load NI 2016'!O96</f>
        <v>4.7873220618661296</v>
      </c>
      <c r="Q378" s="57">
        <f>'[84]Non Load NI 2016'!P96</f>
        <v>4.8003825679794456</v>
      </c>
      <c r="R378" s="57">
        <f>'[84]Non Load NI 2016'!Q96</f>
        <v>0</v>
      </c>
      <c r="S378" s="57">
        <f>'[84]Non Load NI 2016'!R96</f>
        <v>0</v>
      </c>
      <c r="T378" s="57">
        <f>'[84]Non Load NI 2016'!S96</f>
        <v>0</v>
      </c>
      <c r="U378" s="57">
        <f>'[84]Non Load NI 2016'!T96</f>
        <v>0</v>
      </c>
      <c r="W378" s="58">
        <f>'[84]Non Load NI 2016'!W96</f>
        <v>0</v>
      </c>
      <c r="X378" s="196">
        <f>'[84]Non Load NI 2016'!X96</f>
        <v>0</v>
      </c>
      <c r="Y378" s="196">
        <f>'[84]Non Load NI 2016'!Y96</f>
        <v>0</v>
      </c>
      <c r="Z378" s="196">
        <f>'[84]Non Load NI 2016'!Z96</f>
        <v>0</v>
      </c>
      <c r="AA378" s="196">
        <f>'[84]Non Load NI 2016'!AA96</f>
        <v>0</v>
      </c>
      <c r="AB378" s="196">
        <f>'[84]Non Load NI 2016'!AB96</f>
        <v>0</v>
      </c>
      <c r="AC378" s="196">
        <f>'[84]Non Load NI 2016'!AC96</f>
        <v>0</v>
      </c>
      <c r="AD378" s="196">
        <f>'[84]Non Load NI 2016'!AD96</f>
        <v>0</v>
      </c>
      <c r="AF378" s="57">
        <f t="shared" si="756"/>
        <v>4.7905905804482405</v>
      </c>
      <c r="AG378" s="58">
        <f t="shared" si="757"/>
        <v>0</v>
      </c>
      <c r="AH378" s="65" t="str">
        <f t="shared" si="758"/>
        <v/>
      </c>
      <c r="AI378" s="66" t="str">
        <f t="shared" si="759"/>
        <v/>
      </c>
      <c r="AK378" s="139"/>
      <c r="AL378" s="139"/>
      <c r="AM378" s="139"/>
      <c r="AN378" s="140"/>
      <c r="AP378" s="139"/>
      <c r="AQ378" s="139"/>
      <c r="AR378" s="139"/>
      <c r="AS378" s="140"/>
      <c r="AU378" s="139"/>
      <c r="AV378" s="139"/>
      <c r="AW378" s="139"/>
      <c r="AX378" s="140"/>
      <c r="AZ378" s="139"/>
      <c r="BA378" s="139"/>
      <c r="BB378" s="139"/>
      <c r="BC378" s="140"/>
      <c r="BE378" s="139"/>
      <c r="BF378" s="139"/>
      <c r="BG378" s="139"/>
      <c r="BH378" s="140"/>
      <c r="BJ378" s="139"/>
      <c r="BK378" s="139"/>
      <c r="BL378" s="139"/>
      <c r="BM378" s="140"/>
      <c r="BO378" s="139"/>
      <c r="BP378" s="139"/>
      <c r="BQ378" s="139"/>
      <c r="BR378" s="140"/>
    </row>
    <row r="379" spans="1:70">
      <c r="B379" s="438"/>
      <c r="D379" s="6" t="s">
        <v>37</v>
      </c>
      <c r="E379" s="186">
        <f>'[84]Non Load NI 2016'!C97</f>
        <v>15.109183657393309</v>
      </c>
      <c r="F379" s="186">
        <f>'[84]Non Load NI 2016'!D97</f>
        <v>15.125907930892559</v>
      </c>
      <c r="G379" s="186">
        <f>'[84]Non Load NI 2016'!E97</f>
        <v>6.0044939237134685</v>
      </c>
      <c r="H379" s="186">
        <f>'[84]Non Load NI 2016'!F97</f>
        <v>6.0216330901469712</v>
      </c>
      <c r="I379" s="186">
        <f>'[84]Non Load NI 2016'!G97</f>
        <v>0</v>
      </c>
      <c r="J379" s="186">
        <f>'[84]Non Load NI 2016'!H97</f>
        <v>0</v>
      </c>
      <c r="K379" s="186">
        <f>'[84]Non Load NI 2016'!I97</f>
        <v>0</v>
      </c>
      <c r="L379" s="186">
        <f>'[84]Non Load NI 2016'!J97</f>
        <v>0</v>
      </c>
      <c r="N379" s="57">
        <f>'[84]Non Load NI 2016'!M97</f>
        <v>15.109183657393309</v>
      </c>
      <c r="O379" s="57">
        <f>'[84]Non Load NI 2016'!N97</f>
        <v>15.125907930892559</v>
      </c>
      <c r="P379" s="57">
        <f>'[84]Non Load NI 2016'!O97</f>
        <v>6.0044939237134685</v>
      </c>
      <c r="Q379" s="57">
        <f>'[84]Non Load NI 2016'!P97</f>
        <v>6.0216330901469712</v>
      </c>
      <c r="R379" s="57">
        <f>'[84]Non Load NI 2016'!Q97</f>
        <v>0</v>
      </c>
      <c r="S379" s="57">
        <f>'[84]Non Load NI 2016'!R97</f>
        <v>0</v>
      </c>
      <c r="T379" s="57">
        <f>'[84]Non Load NI 2016'!S97</f>
        <v>0</v>
      </c>
      <c r="U379" s="57">
        <f>'[84]Non Load NI 2016'!T97</f>
        <v>0</v>
      </c>
      <c r="W379" s="58">
        <f>'[84]Non Load NI 2016'!W97</f>
        <v>1.6378000000000001</v>
      </c>
      <c r="X379" s="196">
        <f>'[84]Non Load NI 2016'!X97</f>
        <v>0</v>
      </c>
      <c r="Y379" s="196">
        <f>'[84]Non Load NI 2016'!Y97</f>
        <v>0</v>
      </c>
      <c r="Z379" s="196">
        <f>'[84]Non Load NI 2016'!Z97</f>
        <v>0</v>
      </c>
      <c r="AA379" s="196">
        <f>'[84]Non Load NI 2016'!AA97</f>
        <v>0</v>
      </c>
      <c r="AB379" s="196">
        <f>'[84]Non Load NI 2016'!AB97</f>
        <v>0</v>
      </c>
      <c r="AC379" s="196">
        <f>'[84]Non Load NI 2016'!AC97</f>
        <v>0</v>
      </c>
      <c r="AD379" s="196">
        <f>'[84]Non Load NI 2016'!AD97</f>
        <v>0</v>
      </c>
      <c r="AF379" s="57">
        <f t="shared" si="756"/>
        <v>15.109183657393309</v>
      </c>
      <c r="AG379" s="58">
        <f t="shared" si="757"/>
        <v>1.6378000000000001</v>
      </c>
      <c r="AH379" s="65">
        <f t="shared" si="758"/>
        <v>-13.471383657393309</v>
      </c>
      <c r="AI379" s="66">
        <f t="shared" si="759"/>
        <v>-0.89160235012441702</v>
      </c>
      <c r="AK379" s="139"/>
      <c r="AL379" s="139"/>
      <c r="AM379" s="139"/>
      <c r="AN379" s="140"/>
      <c r="AP379" s="139"/>
      <c r="AQ379" s="139"/>
      <c r="AR379" s="139"/>
      <c r="AS379" s="140"/>
      <c r="AU379" s="139"/>
      <c r="AV379" s="139"/>
      <c r="AW379" s="139"/>
      <c r="AX379" s="140"/>
      <c r="AZ379" s="139"/>
      <c r="BA379" s="139"/>
      <c r="BB379" s="139"/>
      <c r="BC379" s="140"/>
      <c r="BE379" s="139"/>
      <c r="BF379" s="139"/>
      <c r="BG379" s="139"/>
      <c r="BH379" s="140"/>
      <c r="BJ379" s="139"/>
      <c r="BK379" s="139"/>
      <c r="BL379" s="139"/>
      <c r="BM379" s="140"/>
      <c r="BO379" s="139"/>
      <c r="BP379" s="139"/>
      <c r="BQ379" s="139"/>
      <c r="BR379" s="140"/>
    </row>
    <row r="380" spans="1:70">
      <c r="B380" s="438"/>
      <c r="D380" s="6" t="s">
        <v>38</v>
      </c>
      <c r="E380" s="186">
        <f>'[84]Non Load NI 2016'!C98</f>
        <v>6.3101915804649833</v>
      </c>
      <c r="F380" s="186">
        <f>'[84]Non Load NI 2016'!D98</f>
        <v>6.3268012370548412</v>
      </c>
      <c r="G380" s="186">
        <f>'[84]Non Load NI 2016'!E98</f>
        <v>0</v>
      </c>
      <c r="H380" s="186">
        <f>'[84]Non Load NI 2016'!F98</f>
        <v>0</v>
      </c>
      <c r="I380" s="186">
        <f>'[84]Non Load NI 2016'!G98</f>
        <v>0</v>
      </c>
      <c r="J380" s="186">
        <f>'[84]Non Load NI 2016'!H98</f>
        <v>0</v>
      </c>
      <c r="K380" s="186">
        <f>'[84]Non Load NI 2016'!I98</f>
        <v>0.83439965693884222</v>
      </c>
      <c r="L380" s="186">
        <f>'[84]Non Load NI 2016'!J98</f>
        <v>6.5365773634385373</v>
      </c>
      <c r="N380" s="57">
        <f>'[84]Non Load NI 2016'!M98</f>
        <v>6.3101915804649833</v>
      </c>
      <c r="O380" s="57">
        <f>'[84]Non Load NI 2016'!N98</f>
        <v>6.3268012370548412</v>
      </c>
      <c r="P380" s="57">
        <f>'[84]Non Load NI 2016'!O98</f>
        <v>0</v>
      </c>
      <c r="Q380" s="57">
        <f>'[84]Non Load NI 2016'!P98</f>
        <v>0</v>
      </c>
      <c r="R380" s="57">
        <f>'[84]Non Load NI 2016'!Q98</f>
        <v>0</v>
      </c>
      <c r="S380" s="57">
        <f>'[84]Non Load NI 2016'!R98</f>
        <v>0</v>
      </c>
      <c r="T380" s="57">
        <f>'[84]Non Load NI 2016'!S98</f>
        <v>0.83439965693884222</v>
      </c>
      <c r="U380" s="57">
        <f>'[84]Non Load NI 2016'!T98</f>
        <v>6.5365773634385373</v>
      </c>
      <c r="W380" s="58">
        <f>'[84]Non Load NI 2016'!W98</f>
        <v>2.3442000000000003</v>
      </c>
      <c r="X380" s="196">
        <f>'[84]Non Load NI 2016'!X98</f>
        <v>0</v>
      </c>
      <c r="Y380" s="196">
        <f>'[84]Non Load NI 2016'!Y98</f>
        <v>0</v>
      </c>
      <c r="Z380" s="196">
        <f>'[84]Non Load NI 2016'!Z98</f>
        <v>0</v>
      </c>
      <c r="AA380" s="196">
        <f>'[84]Non Load NI 2016'!AA98</f>
        <v>0</v>
      </c>
      <c r="AB380" s="196">
        <f>'[84]Non Load NI 2016'!AB98</f>
        <v>0</v>
      </c>
      <c r="AC380" s="196">
        <f>'[84]Non Load NI 2016'!AC98</f>
        <v>0</v>
      </c>
      <c r="AD380" s="196">
        <f>'[84]Non Load NI 2016'!AD98</f>
        <v>0</v>
      </c>
      <c r="AF380" s="57">
        <f t="shared" si="756"/>
        <v>6.3101915804649833</v>
      </c>
      <c r="AG380" s="58">
        <f t="shared" si="757"/>
        <v>2.3442000000000003</v>
      </c>
      <c r="AH380" s="65">
        <f t="shared" si="758"/>
        <v>-3.965991580464983</v>
      </c>
      <c r="AI380" s="66">
        <f t="shared" si="759"/>
        <v>-0.62850573233669371</v>
      </c>
      <c r="AK380" s="139"/>
      <c r="AL380" s="139"/>
      <c r="AM380" s="139"/>
      <c r="AN380" s="140"/>
      <c r="AP380" s="139"/>
      <c r="AQ380" s="139"/>
      <c r="AR380" s="139"/>
      <c r="AS380" s="140"/>
      <c r="AU380" s="139"/>
      <c r="AV380" s="139"/>
      <c r="AW380" s="139"/>
      <c r="AX380" s="140"/>
      <c r="AZ380" s="139"/>
      <c r="BA380" s="139"/>
      <c r="BB380" s="139"/>
      <c r="BC380" s="140"/>
      <c r="BE380" s="139"/>
      <c r="BF380" s="139"/>
      <c r="BG380" s="139"/>
      <c r="BH380" s="140"/>
      <c r="BJ380" s="139"/>
      <c r="BK380" s="139"/>
      <c r="BL380" s="139"/>
      <c r="BM380" s="140"/>
      <c r="BO380" s="139"/>
      <c r="BP380" s="139"/>
      <c r="BQ380" s="139"/>
      <c r="BR380" s="140"/>
    </row>
    <row r="381" spans="1:70">
      <c r="B381" s="438"/>
      <c r="D381" s="6" t="s">
        <v>39</v>
      </c>
      <c r="E381" s="186"/>
      <c r="F381" s="186"/>
      <c r="G381" s="186"/>
      <c r="H381" s="186"/>
      <c r="I381" s="186"/>
      <c r="J381" s="186"/>
      <c r="K381" s="186"/>
      <c r="L381" s="186"/>
      <c r="N381" s="57"/>
      <c r="O381" s="57"/>
      <c r="P381" s="57"/>
      <c r="Q381" s="57"/>
      <c r="R381" s="57"/>
      <c r="S381" s="57"/>
      <c r="T381" s="57"/>
      <c r="U381" s="57"/>
      <c r="W381" s="58"/>
      <c r="X381" s="196"/>
      <c r="Y381" s="196"/>
      <c r="Z381" s="196"/>
      <c r="AA381" s="196"/>
      <c r="AB381" s="196"/>
      <c r="AC381" s="196"/>
      <c r="AD381" s="196"/>
      <c r="AF381" s="57">
        <f t="shared" si="756"/>
        <v>0</v>
      </c>
      <c r="AG381" s="58">
        <f t="shared" si="757"/>
        <v>0</v>
      </c>
      <c r="AH381" s="65" t="str">
        <f t="shared" si="758"/>
        <v/>
      </c>
      <c r="AI381" s="66" t="str">
        <f t="shared" si="759"/>
        <v/>
      </c>
      <c r="AK381" s="139"/>
      <c r="AL381" s="139"/>
      <c r="AM381" s="139"/>
      <c r="AN381" s="140"/>
      <c r="AP381" s="139"/>
      <c r="AQ381" s="139"/>
      <c r="AR381" s="139"/>
      <c r="AS381" s="140"/>
      <c r="AU381" s="139"/>
      <c r="AV381" s="139"/>
      <c r="AW381" s="139"/>
      <c r="AX381" s="140"/>
      <c r="AZ381" s="139"/>
      <c r="BA381" s="139"/>
      <c r="BB381" s="139"/>
      <c r="BC381" s="140"/>
      <c r="BE381" s="139"/>
      <c r="BF381" s="139"/>
      <c r="BG381" s="139"/>
      <c r="BH381" s="140"/>
      <c r="BJ381" s="139"/>
      <c r="BK381" s="139"/>
      <c r="BL381" s="139"/>
      <c r="BM381" s="140"/>
      <c r="BO381" s="139"/>
      <c r="BP381" s="139"/>
      <c r="BQ381" s="139"/>
      <c r="BR381" s="140"/>
    </row>
    <row r="382" spans="1:70">
      <c r="B382" s="438"/>
      <c r="D382" s="6" t="s">
        <v>40</v>
      </c>
      <c r="E382" s="186"/>
      <c r="F382" s="186"/>
      <c r="G382" s="186"/>
      <c r="H382" s="186"/>
      <c r="I382" s="186"/>
      <c r="J382" s="186"/>
      <c r="K382" s="186"/>
      <c r="L382" s="186"/>
      <c r="N382" s="57"/>
      <c r="O382" s="57"/>
      <c r="P382" s="57"/>
      <c r="Q382" s="57"/>
      <c r="R382" s="57"/>
      <c r="S382" s="57"/>
      <c r="T382" s="57"/>
      <c r="U382" s="57"/>
      <c r="W382" s="58"/>
      <c r="X382" s="196"/>
      <c r="Y382" s="196"/>
      <c r="Z382" s="196"/>
      <c r="AA382" s="196"/>
      <c r="AB382" s="196"/>
      <c r="AC382" s="196"/>
      <c r="AD382" s="196"/>
      <c r="AF382" s="57">
        <f t="shared" si="756"/>
        <v>0</v>
      </c>
      <c r="AG382" s="58">
        <f t="shared" si="757"/>
        <v>0</v>
      </c>
      <c r="AH382" s="65" t="str">
        <f t="shared" si="758"/>
        <v/>
      </c>
      <c r="AI382" s="66" t="str">
        <f t="shared" si="759"/>
        <v/>
      </c>
      <c r="AK382" s="139"/>
      <c r="AL382" s="139"/>
      <c r="AM382" s="139"/>
      <c r="AN382" s="140"/>
      <c r="AP382" s="139"/>
      <c r="AQ382" s="139"/>
      <c r="AR382" s="139"/>
      <c r="AS382" s="140"/>
      <c r="AU382" s="139"/>
      <c r="AV382" s="139"/>
      <c r="AW382" s="139"/>
      <c r="AX382" s="140"/>
      <c r="AZ382" s="139"/>
      <c r="BA382" s="139"/>
      <c r="BB382" s="139"/>
      <c r="BC382" s="140"/>
      <c r="BE382" s="139"/>
      <c r="BF382" s="139"/>
      <c r="BG382" s="139"/>
      <c r="BH382" s="140"/>
      <c r="BJ382" s="139"/>
      <c r="BK382" s="139"/>
      <c r="BL382" s="139"/>
      <c r="BM382" s="140"/>
      <c r="BO382" s="139"/>
      <c r="BP382" s="139"/>
      <c r="BQ382" s="139"/>
      <c r="BR382" s="140"/>
    </row>
    <row r="383" spans="1:70">
      <c r="B383" s="438"/>
      <c r="D383" s="6" t="s">
        <v>41</v>
      </c>
      <c r="E383" s="186"/>
      <c r="F383" s="186"/>
      <c r="G383" s="186"/>
      <c r="H383" s="186"/>
      <c r="I383" s="186"/>
      <c r="J383" s="186"/>
      <c r="K383" s="186"/>
      <c r="L383" s="186"/>
      <c r="N383" s="57"/>
      <c r="O383" s="57"/>
      <c r="P383" s="57"/>
      <c r="Q383" s="57"/>
      <c r="R383" s="57"/>
      <c r="S383" s="57"/>
      <c r="T383" s="57"/>
      <c r="U383" s="57"/>
      <c r="W383" s="58"/>
      <c r="X383" s="196"/>
      <c r="Y383" s="196"/>
      <c r="Z383" s="196"/>
      <c r="AA383" s="196"/>
      <c r="AB383" s="196"/>
      <c r="AC383" s="196"/>
      <c r="AD383" s="196"/>
      <c r="AF383" s="57">
        <f t="shared" si="756"/>
        <v>0</v>
      </c>
      <c r="AG383" s="58">
        <f t="shared" si="757"/>
        <v>0</v>
      </c>
      <c r="AH383" s="65" t="str">
        <f t="shared" si="758"/>
        <v/>
      </c>
      <c r="AI383" s="66" t="str">
        <f t="shared" si="759"/>
        <v/>
      </c>
      <c r="AK383" s="139"/>
      <c r="AL383" s="139"/>
      <c r="AM383" s="139"/>
      <c r="AN383" s="140"/>
      <c r="AP383" s="139"/>
      <c r="AQ383" s="139"/>
      <c r="AR383" s="139"/>
      <c r="AS383" s="140"/>
      <c r="AU383" s="139"/>
      <c r="AV383" s="139"/>
      <c r="AW383" s="139"/>
      <c r="AX383" s="140"/>
      <c r="AZ383" s="139"/>
      <c r="BA383" s="139"/>
      <c r="BB383" s="139"/>
      <c r="BC383" s="140"/>
      <c r="BE383" s="139"/>
      <c r="BF383" s="139"/>
      <c r="BG383" s="139"/>
      <c r="BH383" s="140"/>
      <c r="BJ383" s="139"/>
      <c r="BK383" s="139"/>
      <c r="BL383" s="139"/>
      <c r="BM383" s="140"/>
      <c r="BO383" s="139"/>
      <c r="BP383" s="139"/>
      <c r="BQ383" s="139"/>
      <c r="BR383" s="140"/>
    </row>
    <row r="384" spans="1:70">
      <c r="B384" s="438"/>
      <c r="D384" s="6" t="s">
        <v>42</v>
      </c>
      <c r="E384" s="186"/>
      <c r="F384" s="186"/>
      <c r="G384" s="186"/>
      <c r="H384" s="186"/>
      <c r="I384" s="186"/>
      <c r="J384" s="186"/>
      <c r="K384" s="186"/>
      <c r="L384" s="186"/>
      <c r="N384" s="57"/>
      <c r="O384" s="57"/>
      <c r="P384" s="57"/>
      <c r="Q384" s="57"/>
      <c r="R384" s="57"/>
      <c r="S384" s="57"/>
      <c r="T384" s="57"/>
      <c r="U384" s="57"/>
      <c r="W384" s="58"/>
      <c r="X384" s="196"/>
      <c r="Y384" s="196"/>
      <c r="Z384" s="196"/>
      <c r="AA384" s="196"/>
      <c r="AB384" s="196"/>
      <c r="AC384" s="196"/>
      <c r="AD384" s="196"/>
      <c r="AF384" s="57">
        <f t="shared" si="756"/>
        <v>0</v>
      </c>
      <c r="AG384" s="58">
        <f t="shared" si="757"/>
        <v>0</v>
      </c>
      <c r="AH384" s="65" t="str">
        <f t="shared" si="758"/>
        <v/>
      </c>
      <c r="AI384" s="66" t="str">
        <f t="shared" si="759"/>
        <v/>
      </c>
      <c r="AK384" s="139"/>
      <c r="AL384" s="139"/>
      <c r="AM384" s="139"/>
      <c r="AN384" s="140"/>
      <c r="AP384" s="139"/>
      <c r="AQ384" s="139"/>
      <c r="AR384" s="139"/>
      <c r="AS384" s="140"/>
      <c r="AU384" s="139"/>
      <c r="AV384" s="139"/>
      <c r="AW384" s="139"/>
      <c r="AX384" s="140"/>
      <c r="AZ384" s="139"/>
      <c r="BA384" s="139"/>
      <c r="BB384" s="139"/>
      <c r="BC384" s="140"/>
      <c r="BE384" s="139"/>
      <c r="BF384" s="139"/>
      <c r="BG384" s="139"/>
      <c r="BH384" s="140"/>
      <c r="BJ384" s="139"/>
      <c r="BK384" s="139"/>
      <c r="BL384" s="139"/>
      <c r="BM384" s="140"/>
      <c r="BO384" s="139"/>
      <c r="BP384" s="139"/>
      <c r="BQ384" s="139"/>
      <c r="BR384" s="140"/>
    </row>
    <row r="385" spans="1:70">
      <c r="B385" s="438"/>
      <c r="D385" s="6" t="s">
        <v>43</v>
      </c>
      <c r="E385" s="186"/>
      <c r="F385" s="186"/>
      <c r="G385" s="186"/>
      <c r="H385" s="186"/>
      <c r="I385" s="186"/>
      <c r="J385" s="186"/>
      <c r="K385" s="186"/>
      <c r="L385" s="186"/>
      <c r="N385" s="57"/>
      <c r="O385" s="57"/>
      <c r="P385" s="57"/>
      <c r="Q385" s="57"/>
      <c r="R385" s="57"/>
      <c r="S385" s="57"/>
      <c r="T385" s="57"/>
      <c r="U385" s="57"/>
      <c r="W385" s="58"/>
      <c r="X385" s="196"/>
      <c r="Y385" s="196"/>
      <c r="Z385" s="196"/>
      <c r="AA385" s="196"/>
      <c r="AB385" s="196"/>
      <c r="AC385" s="196"/>
      <c r="AD385" s="196"/>
      <c r="AF385" s="57">
        <f t="shared" si="756"/>
        <v>0</v>
      </c>
      <c r="AG385" s="58">
        <f t="shared" si="757"/>
        <v>0</v>
      </c>
      <c r="AH385" s="65" t="str">
        <f t="shared" si="758"/>
        <v/>
      </c>
      <c r="AI385" s="66" t="str">
        <f t="shared" si="759"/>
        <v/>
      </c>
      <c r="AK385" s="139"/>
      <c r="AL385" s="139"/>
      <c r="AM385" s="139"/>
      <c r="AN385" s="140"/>
      <c r="AP385" s="139"/>
      <c r="AQ385" s="139"/>
      <c r="AR385" s="139"/>
      <c r="AS385" s="140"/>
      <c r="AU385" s="139"/>
      <c r="AV385" s="139"/>
      <c r="AW385" s="139"/>
      <c r="AX385" s="140"/>
      <c r="AZ385" s="139"/>
      <c r="BA385" s="139"/>
      <c r="BB385" s="139"/>
      <c r="BC385" s="140"/>
      <c r="BE385" s="139"/>
      <c r="BF385" s="139"/>
      <c r="BG385" s="139"/>
      <c r="BH385" s="140"/>
      <c r="BJ385" s="139"/>
      <c r="BK385" s="139"/>
      <c r="BL385" s="139"/>
      <c r="BM385" s="140"/>
      <c r="BO385" s="139"/>
      <c r="BP385" s="139"/>
      <c r="BQ385" s="139"/>
      <c r="BR385" s="140"/>
    </row>
    <row r="386" spans="1:70">
      <c r="B386" s="438"/>
      <c r="D386" s="6" t="s">
        <v>44</v>
      </c>
      <c r="E386" s="186"/>
      <c r="F386" s="186"/>
      <c r="G386" s="186"/>
      <c r="H386" s="186"/>
      <c r="I386" s="186"/>
      <c r="J386" s="186"/>
      <c r="K386" s="186"/>
      <c r="L386" s="186"/>
      <c r="N386" s="57"/>
      <c r="O386" s="57"/>
      <c r="P386" s="57"/>
      <c r="Q386" s="57"/>
      <c r="R386" s="57"/>
      <c r="S386" s="57"/>
      <c r="T386" s="57"/>
      <c r="U386" s="57"/>
      <c r="W386" s="58"/>
      <c r="X386" s="196"/>
      <c r="Y386" s="196"/>
      <c r="Z386" s="196"/>
      <c r="AA386" s="196"/>
      <c r="AB386" s="196"/>
      <c r="AC386" s="196"/>
      <c r="AD386" s="196"/>
      <c r="AF386" s="57">
        <f t="shared" si="756"/>
        <v>0</v>
      </c>
      <c r="AG386" s="58">
        <f t="shared" si="757"/>
        <v>0</v>
      </c>
      <c r="AH386" s="65" t="str">
        <f t="shared" si="758"/>
        <v/>
      </c>
      <c r="AI386" s="66" t="str">
        <f t="shared" si="759"/>
        <v/>
      </c>
      <c r="AK386" s="139"/>
      <c r="AL386" s="139"/>
      <c r="AM386" s="139"/>
      <c r="AN386" s="140"/>
      <c r="AP386" s="139"/>
      <c r="AQ386" s="139"/>
      <c r="AR386" s="139"/>
      <c r="AS386" s="140"/>
      <c r="AU386" s="139"/>
      <c r="AV386" s="139"/>
      <c r="AW386" s="139"/>
      <c r="AX386" s="140"/>
      <c r="AZ386" s="139"/>
      <c r="BA386" s="139"/>
      <c r="BB386" s="139"/>
      <c r="BC386" s="140"/>
      <c r="BE386" s="139"/>
      <c r="BF386" s="139"/>
      <c r="BG386" s="139"/>
      <c r="BH386" s="140"/>
      <c r="BJ386" s="139"/>
      <c r="BK386" s="139"/>
      <c r="BL386" s="139"/>
      <c r="BM386" s="140"/>
      <c r="BO386" s="139"/>
      <c r="BP386" s="139"/>
      <c r="BQ386" s="139"/>
      <c r="BR386" s="140"/>
    </row>
    <row r="387" spans="1:70">
      <c r="B387" s="438"/>
      <c r="D387" s="6" t="s">
        <v>45</v>
      </c>
      <c r="E387" s="186"/>
      <c r="F387" s="186"/>
      <c r="G387" s="186"/>
      <c r="H387" s="186"/>
      <c r="I387" s="186"/>
      <c r="J387" s="186"/>
      <c r="K387" s="186"/>
      <c r="L387" s="186"/>
      <c r="N387" s="57"/>
      <c r="O387" s="57"/>
      <c r="P387" s="57"/>
      <c r="Q387" s="57"/>
      <c r="R387" s="57"/>
      <c r="S387" s="57"/>
      <c r="T387" s="57"/>
      <c r="U387" s="57"/>
      <c r="W387" s="58"/>
      <c r="X387" s="196"/>
      <c r="Y387" s="196"/>
      <c r="Z387" s="196"/>
      <c r="AA387" s="196"/>
      <c r="AB387" s="196"/>
      <c r="AC387" s="196"/>
      <c r="AD387" s="196"/>
      <c r="AF387" s="57">
        <f t="shared" si="756"/>
        <v>0</v>
      </c>
      <c r="AG387" s="58">
        <f t="shared" si="757"/>
        <v>0</v>
      </c>
      <c r="AH387" s="65" t="str">
        <f t="shared" si="758"/>
        <v/>
      </c>
      <c r="AI387" s="66" t="str">
        <f t="shared" si="759"/>
        <v/>
      </c>
      <c r="AK387" s="139"/>
      <c r="AL387" s="139"/>
      <c r="AM387" s="139"/>
      <c r="AN387" s="140"/>
      <c r="AP387" s="139"/>
      <c r="AQ387" s="139"/>
      <c r="AR387" s="139"/>
      <c r="AS387" s="140"/>
      <c r="AU387" s="139"/>
      <c r="AV387" s="139"/>
      <c r="AW387" s="139"/>
      <c r="AX387" s="140"/>
      <c r="AZ387" s="139"/>
      <c r="BA387" s="139"/>
      <c r="BB387" s="139"/>
      <c r="BC387" s="140"/>
      <c r="BE387" s="139"/>
      <c r="BF387" s="139"/>
      <c r="BG387" s="139"/>
      <c r="BH387" s="140"/>
      <c r="BJ387" s="139"/>
      <c r="BK387" s="139"/>
      <c r="BL387" s="139"/>
      <c r="BM387" s="140"/>
      <c r="BO387" s="139"/>
      <c r="BP387" s="139"/>
      <c r="BQ387" s="139"/>
      <c r="BR387" s="140"/>
    </row>
    <row r="388" spans="1:70">
      <c r="A388" s="1"/>
      <c r="B388" s="438"/>
      <c r="D388" s="4" t="s">
        <v>77</v>
      </c>
      <c r="E388" s="187">
        <f>SUM(E374:E387)</f>
        <v>26.772555198989803</v>
      </c>
      <c r="F388" s="187">
        <f t="shared" ref="F388" si="760">SUM(F374:F387)</f>
        <v>26.403090680642787</v>
      </c>
      <c r="G388" s="187">
        <f t="shared" ref="G388" si="761">SUM(G374:G387)</f>
        <v>10.945985432276185</v>
      </c>
      <c r="H388" s="187">
        <f t="shared" ref="H388" si="762">SUM(H374:H387)</f>
        <v>10.976090035557746</v>
      </c>
      <c r="I388" s="187">
        <f t="shared" ref="I388" si="763">SUM(I374:I387)</f>
        <v>1.332179638626694</v>
      </c>
      <c r="J388" s="187">
        <f t="shared" ref="J388" si="764">SUM(J374:J387)</f>
        <v>6.1247123432738526</v>
      </c>
      <c r="K388" s="187">
        <f t="shared" ref="K388" si="765">SUM(K374:K387)</f>
        <v>6.972000435326299</v>
      </c>
      <c r="L388" s="187">
        <f t="shared" ref="L388" si="766">SUM(L374:L387)</f>
        <v>12.798681113273034</v>
      </c>
      <c r="M388" s="1"/>
      <c r="N388" s="178">
        <f t="shared" ref="N388" si="767">SUM(N374:N387)</f>
        <v>26.772555198989803</v>
      </c>
      <c r="O388" s="178">
        <f t="shared" ref="O388" si="768">SUM(O374:O387)</f>
        <v>26.403090680642787</v>
      </c>
      <c r="P388" s="178">
        <f t="shared" ref="P388" si="769">SUM(P374:P387)</f>
        <v>10.945985432276185</v>
      </c>
      <c r="Q388" s="178">
        <f t="shared" ref="Q388" si="770">SUM(Q374:Q387)</f>
        <v>10.976090035557746</v>
      </c>
      <c r="R388" s="178">
        <f t="shared" ref="R388" si="771">SUM(R374:R387)</f>
        <v>1.332179638626694</v>
      </c>
      <c r="S388" s="178">
        <f t="shared" ref="S388" si="772">SUM(S374:S387)</f>
        <v>6.1247123432738526</v>
      </c>
      <c r="T388" s="178">
        <f t="shared" ref="T388" si="773">SUM(T374:T387)</f>
        <v>6.972000435326299</v>
      </c>
      <c r="U388" s="178">
        <f t="shared" ref="U388" si="774">SUM(U374:U387)</f>
        <v>12.798681113273034</v>
      </c>
      <c r="V388" s="1"/>
      <c r="W388" s="183">
        <f>SUM(W374:W387)</f>
        <v>3.9820000000000002</v>
      </c>
      <c r="X388" s="197">
        <f t="shared" ref="X388" si="775">SUM(X374:X387)</f>
        <v>0</v>
      </c>
      <c r="Y388" s="197">
        <f t="shared" ref="Y388" si="776">SUM(Y374:Y387)</f>
        <v>0</v>
      </c>
      <c r="Z388" s="197">
        <f t="shared" ref="Z388" si="777">SUM(Z374:Z387)</f>
        <v>0</v>
      </c>
      <c r="AA388" s="197">
        <f t="shared" ref="AA388" si="778">SUM(AA374:AA387)</f>
        <v>0</v>
      </c>
      <c r="AB388" s="197">
        <f t="shared" ref="AB388" si="779">SUM(AB374:AB387)</f>
        <v>0</v>
      </c>
      <c r="AC388" s="197">
        <f t="shared" ref="AC388" si="780">SUM(AC374:AC387)</f>
        <v>0</v>
      </c>
      <c r="AD388" s="197">
        <f t="shared" ref="AD388" si="781">SUM(AD374:AD387)</f>
        <v>0</v>
      </c>
      <c r="AE388" s="1"/>
      <c r="AF388" s="178">
        <f t="shared" si="756"/>
        <v>26.772555198989803</v>
      </c>
      <c r="AG388" s="183">
        <f t="shared" si="757"/>
        <v>3.9820000000000002</v>
      </c>
      <c r="AH388" s="67">
        <f t="shared" si="758"/>
        <v>-22.790555198989804</v>
      </c>
      <c r="AI388" s="68">
        <f t="shared" si="759"/>
        <v>-0.85126559753436426</v>
      </c>
      <c r="AK388" s="139"/>
      <c r="AL388" s="139"/>
      <c r="AM388" s="139"/>
      <c r="AN388" s="140"/>
      <c r="AP388" s="139"/>
      <c r="AQ388" s="139"/>
      <c r="AR388" s="139"/>
      <c r="AS388" s="140"/>
      <c r="AU388" s="139"/>
      <c r="AV388" s="139"/>
      <c r="AW388" s="139"/>
      <c r="AX388" s="140"/>
      <c r="AZ388" s="139"/>
      <c r="BA388" s="139"/>
      <c r="BB388" s="139"/>
      <c r="BC388" s="140"/>
      <c r="BE388" s="139"/>
      <c r="BF388" s="139"/>
      <c r="BG388" s="139"/>
      <c r="BH388" s="140"/>
      <c r="BJ388" s="139"/>
      <c r="BK388" s="139"/>
      <c r="BL388" s="139"/>
      <c r="BM388" s="140"/>
      <c r="BO388" s="139"/>
      <c r="BP388" s="139"/>
      <c r="BQ388" s="139"/>
      <c r="BR388" s="140"/>
    </row>
    <row r="389" spans="1:70">
      <c r="A389" s="1"/>
      <c r="B389" s="438"/>
      <c r="D389" s="4" t="s">
        <v>181</v>
      </c>
      <c r="E389" s="187">
        <f>E388-SUM(E377:E380)</f>
        <v>0</v>
      </c>
      <c r="F389" s="187">
        <f t="shared" ref="F389" si="782">F388-SUM(F377:F380)</f>
        <v>0</v>
      </c>
      <c r="G389" s="187">
        <f t="shared" ref="G389" si="783">G388-SUM(G377:G380)</f>
        <v>0</v>
      </c>
      <c r="H389" s="187">
        <f t="shared" ref="H389" si="784">H388-SUM(H377:H380)</f>
        <v>0</v>
      </c>
      <c r="I389" s="187">
        <f t="shared" ref="I389" si="785">I388-SUM(I377:I380)</f>
        <v>0</v>
      </c>
      <c r="J389" s="187">
        <f t="shared" ref="J389" si="786">J388-SUM(J377:J380)</f>
        <v>0</v>
      </c>
      <c r="K389" s="187">
        <f t="shared" ref="K389" si="787">K388-SUM(K377:K380)</f>
        <v>0</v>
      </c>
      <c r="L389" s="187">
        <f t="shared" ref="L389" si="788">L388-SUM(L377:L380)</f>
        <v>0</v>
      </c>
      <c r="M389" s="1"/>
      <c r="N389" s="178">
        <f t="shared" ref="N389" si="789">N388-SUM(N377:N380)</f>
        <v>0</v>
      </c>
      <c r="O389" s="178">
        <f t="shared" ref="O389" si="790">O388-SUM(O377:O380)</f>
        <v>0</v>
      </c>
      <c r="P389" s="178">
        <f t="shared" ref="P389" si="791">P388-SUM(P377:P380)</f>
        <v>0</v>
      </c>
      <c r="Q389" s="178">
        <f t="shared" ref="Q389" si="792">Q388-SUM(Q377:Q380)</f>
        <v>0</v>
      </c>
      <c r="R389" s="178">
        <f t="shared" ref="R389" si="793">R388-SUM(R377:R380)</f>
        <v>0</v>
      </c>
      <c r="S389" s="178">
        <f t="shared" ref="S389" si="794">S388-SUM(S377:S380)</f>
        <v>0</v>
      </c>
      <c r="T389" s="178">
        <f t="shared" ref="T389" si="795">T388-SUM(T377:T380)</f>
        <v>0</v>
      </c>
      <c r="U389" s="178">
        <f t="shared" ref="U389" si="796">U388-SUM(U377:U380)</f>
        <v>0</v>
      </c>
      <c r="V389" s="1"/>
      <c r="W389" s="183">
        <f>W388-SUM(W377:W380)</f>
        <v>0</v>
      </c>
      <c r="X389" s="197">
        <f t="shared" ref="X389" si="797">X388-SUM(X377:X380)</f>
        <v>0</v>
      </c>
      <c r="Y389" s="197">
        <f t="shared" ref="Y389" si="798">Y388-SUM(Y377:Y380)</f>
        <v>0</v>
      </c>
      <c r="Z389" s="197">
        <f t="shared" ref="Z389" si="799">Z388-SUM(Z377:Z380)</f>
        <v>0</v>
      </c>
      <c r="AA389" s="197">
        <f t="shared" ref="AA389" si="800">AA388-SUM(AA377:AA380)</f>
        <v>0</v>
      </c>
      <c r="AB389" s="197">
        <f t="shared" ref="AB389" si="801">AB388-SUM(AB377:AB380)</f>
        <v>0</v>
      </c>
      <c r="AC389" s="197">
        <f t="shared" ref="AC389" si="802">AC388-SUM(AC377:AC380)</f>
        <v>0</v>
      </c>
      <c r="AD389" s="197">
        <f t="shared" ref="AD389" si="803">AD388-SUM(AD377:AD380)</f>
        <v>0</v>
      </c>
      <c r="AE389" s="1"/>
      <c r="AF389" s="178">
        <f t="shared" si="756"/>
        <v>0</v>
      </c>
      <c r="AG389" s="183">
        <f t="shared" si="757"/>
        <v>0</v>
      </c>
      <c r="AH389" s="67" t="str">
        <f t="shared" si="758"/>
        <v/>
      </c>
      <c r="AI389" s="68" t="str">
        <f t="shared" si="759"/>
        <v/>
      </c>
      <c r="AK389" s="139"/>
      <c r="AL389" s="139"/>
      <c r="AM389" s="139"/>
      <c r="AN389" s="140"/>
      <c r="AP389" s="139"/>
      <c r="AQ389" s="139"/>
      <c r="AR389" s="139"/>
      <c r="AS389" s="140"/>
      <c r="AU389" s="139"/>
      <c r="AV389" s="139"/>
      <c r="AW389" s="139"/>
      <c r="AX389" s="140"/>
      <c r="AZ389" s="139"/>
      <c r="BA389" s="139"/>
      <c r="BB389" s="139"/>
      <c r="BC389" s="140"/>
      <c r="BE389" s="139"/>
      <c r="BF389" s="139"/>
      <c r="BG389" s="139"/>
      <c r="BH389" s="140"/>
      <c r="BJ389" s="139"/>
      <c r="BK389" s="139"/>
      <c r="BL389" s="139"/>
      <c r="BM389" s="140"/>
      <c r="BO389" s="139"/>
      <c r="BP389" s="139"/>
      <c r="BQ389" s="139"/>
      <c r="BR389" s="140"/>
    </row>
    <row r="390" spans="1:70">
      <c r="B390" s="438"/>
    </row>
    <row r="391" spans="1:70">
      <c r="B391" s="438"/>
      <c r="D391" s="1" t="s">
        <v>191</v>
      </c>
    </row>
    <row r="392" spans="1:70">
      <c r="B392" s="438"/>
      <c r="E392" s="388" t="s">
        <v>430</v>
      </c>
      <c r="F392" s="389"/>
      <c r="G392" s="389"/>
      <c r="H392" s="389"/>
      <c r="I392" s="389"/>
      <c r="J392" s="389"/>
      <c r="K392" s="389"/>
      <c r="L392" s="390"/>
      <c r="N392" s="388" t="s">
        <v>297</v>
      </c>
      <c r="O392" s="389"/>
      <c r="P392" s="389"/>
      <c r="Q392" s="389"/>
      <c r="R392" s="389"/>
      <c r="S392" s="389"/>
      <c r="T392" s="389"/>
      <c r="U392" s="390"/>
      <c r="W392" s="388" t="s">
        <v>298</v>
      </c>
      <c r="X392" s="389"/>
      <c r="Y392" s="389"/>
      <c r="Z392" s="389"/>
      <c r="AA392" s="389"/>
      <c r="AB392" s="389"/>
      <c r="AC392" s="389"/>
      <c r="AD392" s="390"/>
      <c r="AF392" s="221" t="s">
        <v>69</v>
      </c>
      <c r="AG392" s="221" t="s">
        <v>194</v>
      </c>
      <c r="AH392" s="397" t="s">
        <v>219</v>
      </c>
      <c r="AI392" s="397"/>
      <c r="AK392" s="7" t="s">
        <v>69</v>
      </c>
      <c r="AL392" s="6" t="s">
        <v>194</v>
      </c>
      <c r="AM392" s="392" t="s">
        <v>219</v>
      </c>
      <c r="AN392" s="392"/>
      <c r="AP392" s="7" t="s">
        <v>69</v>
      </c>
      <c r="AQ392" s="6" t="s">
        <v>194</v>
      </c>
      <c r="AR392" s="392" t="s">
        <v>219</v>
      </c>
      <c r="AS392" s="392"/>
      <c r="AU392" s="7" t="s">
        <v>69</v>
      </c>
      <c r="AV392" s="6" t="s">
        <v>194</v>
      </c>
      <c r="AW392" s="392" t="s">
        <v>219</v>
      </c>
      <c r="AX392" s="392"/>
      <c r="AZ392" s="7" t="s">
        <v>69</v>
      </c>
      <c r="BA392" s="6" t="s">
        <v>194</v>
      </c>
      <c r="BB392" s="392" t="s">
        <v>219</v>
      </c>
      <c r="BC392" s="392"/>
      <c r="BE392" s="7" t="s">
        <v>69</v>
      </c>
      <c r="BF392" s="6" t="s">
        <v>194</v>
      </c>
      <c r="BG392" s="392" t="s">
        <v>219</v>
      </c>
      <c r="BH392" s="392"/>
      <c r="BJ392" s="7" t="s">
        <v>69</v>
      </c>
      <c r="BK392" s="6" t="s">
        <v>194</v>
      </c>
      <c r="BL392" s="392" t="s">
        <v>219</v>
      </c>
      <c r="BM392" s="392"/>
      <c r="BO392" s="7" t="s">
        <v>69</v>
      </c>
      <c r="BP392" s="6" t="s">
        <v>194</v>
      </c>
      <c r="BQ392" s="392" t="s">
        <v>219</v>
      </c>
      <c r="BR392" s="392"/>
    </row>
    <row r="393" spans="1:70">
      <c r="B393" s="438"/>
      <c r="E393" s="221">
        <v>2016</v>
      </c>
      <c r="F393" s="221">
        <v>2017</v>
      </c>
      <c r="G393" s="221">
        <v>2018</v>
      </c>
      <c r="H393" s="221">
        <v>2019</v>
      </c>
      <c r="I393" s="221">
        <v>2020</v>
      </c>
      <c r="J393" s="221">
        <v>2021</v>
      </c>
      <c r="K393" s="221">
        <v>2022</v>
      </c>
      <c r="L393" s="221">
        <v>2023</v>
      </c>
      <c r="N393" s="221">
        <v>2016</v>
      </c>
      <c r="O393" s="221">
        <v>2017</v>
      </c>
      <c r="P393" s="221">
        <v>2018</v>
      </c>
      <c r="Q393" s="221">
        <v>2019</v>
      </c>
      <c r="R393" s="221">
        <v>2020</v>
      </c>
      <c r="S393" s="221">
        <v>2021</v>
      </c>
      <c r="T393" s="221">
        <v>2022</v>
      </c>
      <c r="U393" s="221">
        <v>2023</v>
      </c>
      <c r="W393" s="221">
        <v>2016</v>
      </c>
      <c r="X393" s="221">
        <v>2017</v>
      </c>
      <c r="Y393" s="221">
        <v>2018</v>
      </c>
      <c r="Z393" s="221">
        <v>2019</v>
      </c>
      <c r="AA393" s="221">
        <v>2020</v>
      </c>
      <c r="AB393" s="221">
        <v>2021</v>
      </c>
      <c r="AC393" s="221">
        <v>2022</v>
      </c>
      <c r="AD393" s="221">
        <v>2023</v>
      </c>
      <c r="AF393" s="221" t="s">
        <v>252</v>
      </c>
      <c r="AG393" s="221" t="s">
        <v>252</v>
      </c>
      <c r="AH393" s="221" t="s">
        <v>252</v>
      </c>
      <c r="AI393" s="221" t="s">
        <v>221</v>
      </c>
      <c r="AK393" s="6" t="s">
        <v>252</v>
      </c>
      <c r="AL393" s="6" t="s">
        <v>252</v>
      </c>
      <c r="AM393" s="6" t="s">
        <v>252</v>
      </c>
      <c r="AN393" s="6" t="s">
        <v>221</v>
      </c>
      <c r="AP393" s="6" t="s">
        <v>252</v>
      </c>
      <c r="AQ393" s="6" t="s">
        <v>252</v>
      </c>
      <c r="AR393" s="6" t="s">
        <v>252</v>
      </c>
      <c r="AS393" s="6" t="s">
        <v>221</v>
      </c>
      <c r="AU393" s="6" t="s">
        <v>252</v>
      </c>
      <c r="AV393" s="6" t="s">
        <v>252</v>
      </c>
      <c r="AW393" s="6" t="s">
        <v>252</v>
      </c>
      <c r="AX393" s="6" t="s">
        <v>221</v>
      </c>
      <c r="AZ393" s="6" t="s">
        <v>252</v>
      </c>
      <c r="BA393" s="6" t="s">
        <v>252</v>
      </c>
      <c r="BB393" s="6" t="s">
        <v>252</v>
      </c>
      <c r="BC393" s="6" t="s">
        <v>221</v>
      </c>
      <c r="BE393" s="6" t="s">
        <v>252</v>
      </c>
      <c r="BF393" s="6" t="s">
        <v>252</v>
      </c>
      <c r="BG393" s="6" t="s">
        <v>252</v>
      </c>
      <c r="BH393" s="6" t="s">
        <v>221</v>
      </c>
      <c r="BJ393" s="6" t="s">
        <v>252</v>
      </c>
      <c r="BK393" s="6" t="s">
        <v>252</v>
      </c>
      <c r="BL393" s="6" t="s">
        <v>252</v>
      </c>
      <c r="BM393" s="6" t="s">
        <v>221</v>
      </c>
      <c r="BO393" s="6" t="s">
        <v>252</v>
      </c>
      <c r="BP393" s="6" t="s">
        <v>252</v>
      </c>
      <c r="BQ393" s="6" t="s">
        <v>252</v>
      </c>
      <c r="BR393" s="6" t="s">
        <v>221</v>
      </c>
    </row>
    <row r="394" spans="1:70">
      <c r="B394" s="438"/>
      <c r="D394" s="6" t="s">
        <v>27</v>
      </c>
      <c r="E394" s="186">
        <f>'[84]Non Load NI 2016'!C111</f>
        <v>55.777678089289658</v>
      </c>
      <c r="F394" s="186">
        <f>'[84]Non Load NI 2016'!D111</f>
        <v>48.356258943387367</v>
      </c>
      <c r="G394" s="186">
        <f>'[84]Non Load NI 2016'!E111</f>
        <v>55.953280749996125</v>
      </c>
      <c r="H394" s="186">
        <f>'[84]Non Load NI 2016'!F111</f>
        <v>49.170666342315968</v>
      </c>
      <c r="I394" s="186">
        <f>'[84]Non Load NI 2016'!G111</f>
        <v>60.434379656420397</v>
      </c>
      <c r="J394" s="186">
        <f>'[84]Non Load NI 2016'!H111</f>
        <v>57.884108692150676</v>
      </c>
      <c r="K394" s="186">
        <f>'[84]Non Load NI 2016'!I111</f>
        <v>58.691850570511384</v>
      </c>
      <c r="L394" s="186">
        <f>'[84]Non Load NI 2016'!J111</f>
        <v>55.590332988715744</v>
      </c>
      <c r="N394" s="57">
        <f>'[84]Non Load NI 2016'!M111</f>
        <v>56.070644785284948</v>
      </c>
      <c r="O394" s="57">
        <f>'[84]Non Load NI 2016'!N111</f>
        <v>49.424695921056419</v>
      </c>
      <c r="P394" s="57">
        <f>'[84]Non Load NI 2016'!O111</f>
        <v>54.104652660145447</v>
      </c>
      <c r="Q394" s="57">
        <f>'[84]Non Load NI 2016'!P111</f>
        <v>50.585510132501291</v>
      </c>
      <c r="R394" s="57">
        <f>'[84]Non Load NI 2016'!Q111</f>
        <v>55.069495565255224</v>
      </c>
      <c r="S394" s="57">
        <f>'[84]Non Load NI 2016'!R111</f>
        <v>54.346538188349371</v>
      </c>
      <c r="T394" s="57">
        <f>'[84]Non Load NI 2016'!S111</f>
        <v>54.083843422243824</v>
      </c>
      <c r="U394" s="57">
        <f>'[84]Non Load NI 2016'!T111</f>
        <v>52.171672239533748</v>
      </c>
      <c r="W394" s="58">
        <f>'[84]Non Load NI 2016'!W111</f>
        <v>43.675384762396156</v>
      </c>
      <c r="X394" s="196">
        <f>'[84]Non Load NI 2016'!X111</f>
        <v>0</v>
      </c>
      <c r="Y394" s="196">
        <f>'[84]Non Load NI 2016'!Y111</f>
        <v>0</v>
      </c>
      <c r="Z394" s="196">
        <f>'[84]Non Load NI 2016'!Z111</f>
        <v>0</v>
      </c>
      <c r="AA394" s="196">
        <f>'[84]Non Load NI 2016'!AA111</f>
        <v>0</v>
      </c>
      <c r="AB394" s="196">
        <f>'[84]Non Load NI 2016'!AB111</f>
        <v>0</v>
      </c>
      <c r="AC394" s="196">
        <f>'[84]Non Load NI 2016'!AC111</f>
        <v>0</v>
      </c>
      <c r="AD394" s="196">
        <f>'[84]Non Load NI 2016'!AD111</f>
        <v>0</v>
      </c>
      <c r="AF394" s="57">
        <f>N394</f>
        <v>56.070644785284948</v>
      </c>
      <c r="AG394" s="58">
        <f>W394</f>
        <v>43.675384762396156</v>
      </c>
      <c r="AH394" s="65">
        <f>IF(AG394&gt;0,AG394-AF394,"")</f>
        <v>-12.395260022888792</v>
      </c>
      <c r="AI394" s="66">
        <f>IF(AG394&gt;0,AH394/AF394,"")</f>
        <v>-0.22106505231667634</v>
      </c>
      <c r="AK394" s="139"/>
      <c r="AL394" s="139"/>
      <c r="AM394" s="139"/>
      <c r="AN394" s="140"/>
      <c r="AP394" s="139"/>
      <c r="AQ394" s="139"/>
      <c r="AR394" s="139"/>
      <c r="AS394" s="140"/>
      <c r="AU394" s="139"/>
      <c r="AV394" s="139"/>
      <c r="AW394" s="139"/>
      <c r="AX394" s="140"/>
      <c r="AZ394" s="139"/>
      <c r="BA394" s="139"/>
      <c r="BB394" s="139"/>
      <c r="BC394" s="140"/>
      <c r="BE394" s="139"/>
      <c r="BF394" s="139"/>
      <c r="BG394" s="139"/>
      <c r="BH394" s="140"/>
      <c r="BJ394" s="139"/>
      <c r="BK394" s="139"/>
      <c r="BL394" s="139"/>
      <c r="BM394" s="140"/>
      <c r="BO394" s="139"/>
      <c r="BP394" s="139"/>
      <c r="BQ394" s="139"/>
      <c r="BR394" s="140"/>
    </row>
    <row r="395" spans="1:70">
      <c r="B395" s="438"/>
      <c r="D395" s="6" t="s">
        <v>75</v>
      </c>
      <c r="E395" s="186">
        <f>'[84]Non Load NI 2016'!C112</f>
        <v>43.493505758052976</v>
      </c>
      <c r="F395" s="186">
        <f>'[84]Non Load NI 2016'!D112</f>
        <v>46.947884495529969</v>
      </c>
      <c r="G395" s="186">
        <f>'[84]Non Load NI 2016'!E112</f>
        <v>46.4253056218705</v>
      </c>
      <c r="H395" s="186">
        <f>'[84]Non Load NI 2016'!F112</f>
        <v>46.517301298860822</v>
      </c>
      <c r="I395" s="186">
        <f>'[84]Non Load NI 2016'!G112</f>
        <v>43.327958890480566</v>
      </c>
      <c r="J395" s="186">
        <f>'[84]Non Load NI 2016'!H112</f>
        <v>37.552068681978547</v>
      </c>
      <c r="K395" s="186">
        <f>'[84]Non Load NI 2016'!I112</f>
        <v>31.475726434196179</v>
      </c>
      <c r="L395" s="186">
        <f>'[84]Non Load NI 2016'!J112</f>
        <v>30.696695180255308</v>
      </c>
      <c r="N395" s="57">
        <f>'[84]Non Load NI 2016'!M112</f>
        <v>46.617478615795598</v>
      </c>
      <c r="O395" s="57">
        <f>'[84]Non Load NI 2016'!N112</f>
        <v>46.441267719820843</v>
      </c>
      <c r="P395" s="57">
        <f>'[84]Non Load NI 2016'!O112</f>
        <v>41.789327773749726</v>
      </c>
      <c r="Q395" s="57">
        <f>'[84]Non Load NI 2016'!P112</f>
        <v>41.18331898243401</v>
      </c>
      <c r="R395" s="57">
        <f>'[84]Non Load NI 2016'!Q112</f>
        <v>38.351173116824491</v>
      </c>
      <c r="S395" s="57">
        <f>'[84]Non Load NI 2016'!R112</f>
        <v>32.853682114213832</v>
      </c>
      <c r="T395" s="57">
        <f>'[84]Non Load NI 2016'!S112</f>
        <v>28.307857360598486</v>
      </c>
      <c r="U395" s="57">
        <f>'[84]Non Load NI 2016'!T112</f>
        <v>28.033847963359452</v>
      </c>
      <c r="W395" s="58">
        <f>'[84]Non Load NI 2016'!W112</f>
        <v>43.478344058760364</v>
      </c>
      <c r="X395" s="196">
        <f>'[84]Non Load NI 2016'!X112</f>
        <v>0</v>
      </c>
      <c r="Y395" s="196">
        <f>'[84]Non Load NI 2016'!Y112</f>
        <v>0</v>
      </c>
      <c r="Z395" s="196">
        <f>'[84]Non Load NI 2016'!Z112</f>
        <v>0</v>
      </c>
      <c r="AA395" s="196">
        <f>'[84]Non Load NI 2016'!AA112</f>
        <v>0</v>
      </c>
      <c r="AB395" s="196">
        <f>'[84]Non Load NI 2016'!AB112</f>
        <v>0</v>
      </c>
      <c r="AC395" s="196">
        <f>'[84]Non Load NI 2016'!AC112</f>
        <v>0</v>
      </c>
      <c r="AD395" s="196">
        <f>'[84]Non Load NI 2016'!AD112</f>
        <v>0</v>
      </c>
      <c r="AF395" s="57">
        <f t="shared" ref="AF395:AF409" si="804">N395</f>
        <v>46.617478615795598</v>
      </c>
      <c r="AG395" s="58">
        <f t="shared" ref="AG395:AG409" si="805">W395</f>
        <v>43.478344058760364</v>
      </c>
      <c r="AH395" s="65">
        <f t="shared" ref="AH395:AH409" si="806">IF(AG395&gt;0,AG395-AF395,"")</f>
        <v>-3.1391345570352343</v>
      </c>
      <c r="AI395" s="66">
        <f t="shared" ref="AI395:AI409" si="807">IF(AG395&gt;0,AH395/AF395,"")</f>
        <v>-6.7338145482016443E-2</v>
      </c>
      <c r="AK395" s="139"/>
      <c r="AL395" s="139"/>
      <c r="AM395" s="139"/>
      <c r="AN395" s="140"/>
      <c r="AP395" s="139"/>
      <c r="AQ395" s="139"/>
      <c r="AR395" s="139"/>
      <c r="AS395" s="140"/>
      <c r="AU395" s="139"/>
      <c r="AV395" s="139"/>
      <c r="AW395" s="139"/>
      <c r="AX395" s="140"/>
      <c r="AZ395" s="139"/>
      <c r="BA395" s="139"/>
      <c r="BB395" s="139"/>
      <c r="BC395" s="140"/>
      <c r="BE395" s="139"/>
      <c r="BF395" s="139"/>
      <c r="BG395" s="139"/>
      <c r="BH395" s="140"/>
      <c r="BJ395" s="139"/>
      <c r="BK395" s="139"/>
      <c r="BL395" s="139"/>
      <c r="BM395" s="140"/>
      <c r="BO395" s="139"/>
      <c r="BP395" s="139"/>
      <c r="BQ395" s="139"/>
      <c r="BR395" s="140"/>
    </row>
    <row r="396" spans="1:70">
      <c r="B396" s="438"/>
      <c r="D396" s="6" t="s">
        <v>76</v>
      </c>
      <c r="E396" s="186">
        <f>'[84]Non Load NI 2016'!C113</f>
        <v>64.940332451604206</v>
      </c>
      <c r="F396" s="186">
        <f>'[84]Non Load NI 2016'!D113</f>
        <v>61.667174494886424</v>
      </c>
      <c r="G396" s="186">
        <f>'[84]Non Load NI 2016'!E113</f>
        <v>61.768561513877181</v>
      </c>
      <c r="H396" s="186">
        <f>'[84]Non Load NI 2016'!F113</f>
        <v>63.461903982455027</v>
      </c>
      <c r="I396" s="186">
        <f>'[84]Non Load NI 2016'!G113</f>
        <v>51.026726571508767</v>
      </c>
      <c r="J396" s="186">
        <f>'[84]Non Load NI 2016'!H113</f>
        <v>48.106002608669868</v>
      </c>
      <c r="K396" s="186">
        <f>'[84]Non Load NI 2016'!I113</f>
        <v>38.379093598600598</v>
      </c>
      <c r="L396" s="186">
        <f>'[84]Non Load NI 2016'!J113</f>
        <v>43.46974438599181</v>
      </c>
      <c r="N396" s="57">
        <f>'[84]Non Load NI 2016'!M113</f>
        <v>60.144271305055661</v>
      </c>
      <c r="O396" s="57">
        <f>'[84]Non Load NI 2016'!N113</f>
        <v>57.813385708329989</v>
      </c>
      <c r="P396" s="57">
        <f>'[84]Non Load NI 2016'!O113</f>
        <v>55.329536576320479</v>
      </c>
      <c r="Q396" s="57">
        <f>'[84]Non Load NI 2016'!P113</f>
        <v>54.75380600758028</v>
      </c>
      <c r="R396" s="57">
        <f>'[84]Non Load NI 2016'!Q113</f>
        <v>44.503549977201331</v>
      </c>
      <c r="S396" s="57">
        <f>'[84]Non Load NI 2016'!R113</f>
        <v>42.256002497979786</v>
      </c>
      <c r="T396" s="57">
        <f>'[84]Non Load NI 2016'!S113</f>
        <v>34.55110344539812</v>
      </c>
      <c r="U396" s="57">
        <f>'[84]Non Load NI 2016'!T113</f>
        <v>38.8540405702974</v>
      </c>
      <c r="W396" s="58">
        <f>'[84]Non Load NI 2016'!W113</f>
        <v>49.224929065076203</v>
      </c>
      <c r="X396" s="196">
        <f>'[84]Non Load NI 2016'!X113</f>
        <v>0</v>
      </c>
      <c r="Y396" s="196">
        <f>'[84]Non Load NI 2016'!Y113</f>
        <v>0</v>
      </c>
      <c r="Z396" s="196">
        <f>'[84]Non Load NI 2016'!Z113</f>
        <v>0</v>
      </c>
      <c r="AA396" s="196">
        <f>'[84]Non Load NI 2016'!AA113</f>
        <v>0</v>
      </c>
      <c r="AB396" s="196">
        <f>'[84]Non Load NI 2016'!AB113</f>
        <v>0</v>
      </c>
      <c r="AC396" s="196">
        <f>'[84]Non Load NI 2016'!AC113</f>
        <v>0</v>
      </c>
      <c r="AD396" s="196">
        <f>'[84]Non Load NI 2016'!AD113</f>
        <v>0</v>
      </c>
      <c r="AF396" s="57">
        <f t="shared" si="804"/>
        <v>60.144271305055661</v>
      </c>
      <c r="AG396" s="58">
        <f t="shared" si="805"/>
        <v>49.224929065076203</v>
      </c>
      <c r="AH396" s="65">
        <f t="shared" si="806"/>
        <v>-10.919342239979457</v>
      </c>
      <c r="AI396" s="66">
        <f t="shared" si="807"/>
        <v>-0.18155249042083896</v>
      </c>
      <c r="AK396" s="139"/>
      <c r="AL396" s="139"/>
      <c r="AM396" s="139"/>
      <c r="AN396" s="140"/>
      <c r="AP396" s="139"/>
      <c r="AQ396" s="139"/>
      <c r="AR396" s="139"/>
      <c r="AS396" s="140"/>
      <c r="AU396" s="139"/>
      <c r="AV396" s="139"/>
      <c r="AW396" s="139"/>
      <c r="AX396" s="140"/>
      <c r="AZ396" s="139"/>
      <c r="BA396" s="139"/>
      <c r="BB396" s="139"/>
      <c r="BC396" s="140"/>
      <c r="BE396" s="139"/>
      <c r="BF396" s="139"/>
      <c r="BG396" s="139"/>
      <c r="BH396" s="140"/>
      <c r="BJ396" s="139"/>
      <c r="BK396" s="139"/>
      <c r="BL396" s="139"/>
      <c r="BM396" s="140"/>
      <c r="BO396" s="139"/>
      <c r="BP396" s="139"/>
      <c r="BQ396" s="139"/>
      <c r="BR396" s="140"/>
    </row>
    <row r="397" spans="1:70">
      <c r="B397" s="438"/>
      <c r="D397" s="6" t="s">
        <v>35</v>
      </c>
      <c r="E397" s="186">
        <f>'[84]Non Load NI 2016'!C114</f>
        <v>59.436367939681233</v>
      </c>
      <c r="F397" s="186">
        <f>'[84]Non Load NI 2016'!D114</f>
        <v>60.696784753174249</v>
      </c>
      <c r="G397" s="186">
        <f>'[84]Non Load NI 2016'!E114</f>
        <v>60.084057378644424</v>
      </c>
      <c r="H397" s="186">
        <f>'[84]Non Load NI 2016'!F114</f>
        <v>61.079594086686043</v>
      </c>
      <c r="I397" s="186">
        <f>'[84]Non Load NI 2016'!G114</f>
        <v>61.370945460729395</v>
      </c>
      <c r="J397" s="186">
        <f>'[84]Non Load NI 2016'!H114</f>
        <v>61.853804501147579</v>
      </c>
      <c r="K397" s="186">
        <f>'[84]Non Load NI 2016'!I114</f>
        <v>62.382619478465053</v>
      </c>
      <c r="L397" s="186">
        <f>'[84]Non Load NI 2016'!J114</f>
        <v>62.444568239416313</v>
      </c>
      <c r="N397" s="57">
        <f>'[84]Non Load NI 2016'!M114</f>
        <v>59.436367939681233</v>
      </c>
      <c r="O397" s="57">
        <f>'[84]Non Load NI 2016'!N114</f>
        <v>60.696784753174249</v>
      </c>
      <c r="P397" s="57">
        <f>'[84]Non Load NI 2016'!O114</f>
        <v>60.084057378644424</v>
      </c>
      <c r="Q397" s="57">
        <f>'[84]Non Load NI 2016'!P114</f>
        <v>61.079594086686043</v>
      </c>
      <c r="R397" s="57">
        <f>'[84]Non Load NI 2016'!Q114</f>
        <v>61.370945460729395</v>
      </c>
      <c r="S397" s="57">
        <f>'[84]Non Load NI 2016'!R114</f>
        <v>61.853804501147579</v>
      </c>
      <c r="T397" s="57">
        <f>'[84]Non Load NI 2016'!S114</f>
        <v>62.382619478465053</v>
      </c>
      <c r="U397" s="57">
        <f>'[84]Non Load NI 2016'!T114</f>
        <v>62.444568239416313</v>
      </c>
      <c r="W397" s="58">
        <f>'[84]Non Load NI 2016'!W114</f>
        <v>56.941699999999997</v>
      </c>
      <c r="X397" s="196">
        <f>'[84]Non Load NI 2016'!X114</f>
        <v>0</v>
      </c>
      <c r="Y397" s="196">
        <f>'[84]Non Load NI 2016'!Y114</f>
        <v>0</v>
      </c>
      <c r="Z397" s="196">
        <f>'[84]Non Load NI 2016'!Z114</f>
        <v>0</v>
      </c>
      <c r="AA397" s="196">
        <f>'[84]Non Load NI 2016'!AA114</f>
        <v>0</v>
      </c>
      <c r="AB397" s="196">
        <f>'[84]Non Load NI 2016'!AB114</f>
        <v>0</v>
      </c>
      <c r="AC397" s="196">
        <f>'[84]Non Load NI 2016'!AC114</f>
        <v>0</v>
      </c>
      <c r="AD397" s="196">
        <f>'[84]Non Load NI 2016'!AD114</f>
        <v>0</v>
      </c>
      <c r="AF397" s="57">
        <f t="shared" si="804"/>
        <v>59.436367939681233</v>
      </c>
      <c r="AG397" s="58">
        <f t="shared" si="805"/>
        <v>56.941699999999997</v>
      </c>
      <c r="AH397" s="65">
        <f t="shared" si="806"/>
        <v>-2.4946679396812357</v>
      </c>
      <c r="AI397" s="66">
        <f t="shared" si="807"/>
        <v>-4.1972079152160502E-2</v>
      </c>
      <c r="AK397" s="139"/>
      <c r="AL397" s="139"/>
      <c r="AM397" s="139"/>
      <c r="AN397" s="140"/>
      <c r="AP397" s="139"/>
      <c r="AQ397" s="139"/>
      <c r="AR397" s="139"/>
      <c r="AS397" s="140"/>
      <c r="AU397" s="139"/>
      <c r="AV397" s="139"/>
      <c r="AW397" s="139"/>
      <c r="AX397" s="140"/>
      <c r="AZ397" s="139"/>
      <c r="BA397" s="139"/>
      <c r="BB397" s="139"/>
      <c r="BC397" s="140"/>
      <c r="BE397" s="139"/>
      <c r="BF397" s="139"/>
      <c r="BG397" s="139"/>
      <c r="BH397" s="140"/>
      <c r="BJ397" s="139"/>
      <c r="BK397" s="139"/>
      <c r="BL397" s="139"/>
      <c r="BM397" s="140"/>
      <c r="BO397" s="139"/>
      <c r="BP397" s="139"/>
      <c r="BQ397" s="139"/>
      <c r="BR397" s="140"/>
    </row>
    <row r="398" spans="1:70">
      <c r="B398" s="438"/>
      <c r="D398" s="6" t="s">
        <v>36</v>
      </c>
      <c r="E398" s="186">
        <f>'[84]Non Load NI 2016'!C115</f>
        <v>49.951104558359987</v>
      </c>
      <c r="F398" s="186">
        <f>'[84]Non Load NI 2016'!D115</f>
        <v>50.372287178654389</v>
      </c>
      <c r="G398" s="186">
        <f>'[84]Non Load NI 2016'!E115</f>
        <v>50.531583501356309</v>
      </c>
      <c r="H398" s="186">
        <f>'[84]Non Load NI 2016'!F115</f>
        <v>51.040864488029094</v>
      </c>
      <c r="I398" s="186">
        <f>'[84]Non Load NI 2016'!G115</f>
        <v>51.316073537818411</v>
      </c>
      <c r="J398" s="186">
        <f>'[84]Non Load NI 2016'!H115</f>
        <v>52.705720296607751</v>
      </c>
      <c r="K398" s="186">
        <f>'[84]Non Load NI 2016'!I115</f>
        <v>53.271840615511479</v>
      </c>
      <c r="L398" s="186">
        <f>'[84]Non Load NI 2016'!J115</f>
        <v>53.693470268146456</v>
      </c>
      <c r="N398" s="57">
        <f>'[84]Non Load NI 2016'!M115</f>
        <v>49.951104558359987</v>
      </c>
      <c r="O398" s="57">
        <f>'[84]Non Load NI 2016'!N115</f>
        <v>50.372287178654389</v>
      </c>
      <c r="P398" s="57">
        <f>'[84]Non Load NI 2016'!O115</f>
        <v>50.531583501356309</v>
      </c>
      <c r="Q398" s="57">
        <f>'[84]Non Load NI 2016'!P115</f>
        <v>51.040864488029094</v>
      </c>
      <c r="R398" s="57">
        <f>'[84]Non Load NI 2016'!Q115</f>
        <v>51.316073537818411</v>
      </c>
      <c r="S398" s="57">
        <f>'[84]Non Load NI 2016'!R115</f>
        <v>52.705720296607751</v>
      </c>
      <c r="T398" s="57">
        <f>'[84]Non Load NI 2016'!S115</f>
        <v>53.271840615511479</v>
      </c>
      <c r="U398" s="57">
        <f>'[84]Non Load NI 2016'!T115</f>
        <v>53.693470268146456</v>
      </c>
      <c r="W398" s="58">
        <f>'[84]Non Load NI 2016'!W115</f>
        <v>51.186400000000013</v>
      </c>
      <c r="X398" s="196">
        <f>'[84]Non Load NI 2016'!X115</f>
        <v>0</v>
      </c>
      <c r="Y398" s="196">
        <f>'[84]Non Load NI 2016'!Y115</f>
        <v>0</v>
      </c>
      <c r="Z398" s="196">
        <f>'[84]Non Load NI 2016'!Z115</f>
        <v>0</v>
      </c>
      <c r="AA398" s="196">
        <f>'[84]Non Load NI 2016'!AA115</f>
        <v>0</v>
      </c>
      <c r="AB398" s="196">
        <f>'[84]Non Load NI 2016'!AB115</f>
        <v>0</v>
      </c>
      <c r="AC398" s="196">
        <f>'[84]Non Load NI 2016'!AC115</f>
        <v>0</v>
      </c>
      <c r="AD398" s="196">
        <f>'[84]Non Load NI 2016'!AD115</f>
        <v>0</v>
      </c>
      <c r="AF398" s="57">
        <f t="shared" si="804"/>
        <v>49.951104558359987</v>
      </c>
      <c r="AG398" s="58">
        <f t="shared" si="805"/>
        <v>51.186400000000013</v>
      </c>
      <c r="AH398" s="65">
        <f t="shared" si="806"/>
        <v>1.2352954416400266</v>
      </c>
      <c r="AI398" s="66">
        <f t="shared" si="807"/>
        <v>2.4730092608798646E-2</v>
      </c>
      <c r="AK398" s="139"/>
      <c r="AL398" s="139"/>
      <c r="AM398" s="139"/>
      <c r="AN398" s="140"/>
      <c r="AP398" s="139"/>
      <c r="AQ398" s="139"/>
      <c r="AR398" s="139"/>
      <c r="AS398" s="140"/>
      <c r="AU398" s="139"/>
      <c r="AV398" s="139"/>
      <c r="AW398" s="139"/>
      <c r="AX398" s="140"/>
      <c r="AZ398" s="139"/>
      <c r="BA398" s="139"/>
      <c r="BB398" s="139"/>
      <c r="BC398" s="140"/>
      <c r="BE398" s="139"/>
      <c r="BF398" s="139"/>
      <c r="BG398" s="139"/>
      <c r="BH398" s="140"/>
      <c r="BJ398" s="139"/>
      <c r="BK398" s="139"/>
      <c r="BL398" s="139"/>
      <c r="BM398" s="140"/>
      <c r="BO398" s="139"/>
      <c r="BP398" s="139"/>
      <c r="BQ398" s="139"/>
      <c r="BR398" s="140"/>
    </row>
    <row r="399" spans="1:70">
      <c r="B399" s="438"/>
      <c r="D399" s="6" t="s">
        <v>37</v>
      </c>
      <c r="E399" s="186">
        <f>'[84]Non Load NI 2016'!C116</f>
        <v>33.510220564512707</v>
      </c>
      <c r="F399" s="186">
        <f>'[84]Non Load NI 2016'!D116</f>
        <v>34.830031963136683</v>
      </c>
      <c r="G399" s="186">
        <f>'[84]Non Load NI 2016'!E116</f>
        <v>34.753604909702069</v>
      </c>
      <c r="H399" s="186">
        <f>'[84]Non Load NI 2016'!F116</f>
        <v>36.465943168726199</v>
      </c>
      <c r="I399" s="186">
        <f>'[84]Non Load NI 2016'!G116</f>
        <v>36.497129160404718</v>
      </c>
      <c r="J399" s="186">
        <f>'[84]Non Load NI 2016'!H116</f>
        <v>36.322419787550444</v>
      </c>
      <c r="K399" s="186">
        <f>'[84]Non Load NI 2016'!I116</f>
        <v>37.213389138915339</v>
      </c>
      <c r="L399" s="186">
        <f>'[84]Non Load NI 2016'!J116</f>
        <v>37.293830804392243</v>
      </c>
      <c r="N399" s="57">
        <f>'[84]Non Load NI 2016'!M116</f>
        <v>33.510220564512707</v>
      </c>
      <c r="O399" s="57">
        <f>'[84]Non Load NI 2016'!N116</f>
        <v>34.830031963136683</v>
      </c>
      <c r="P399" s="57">
        <f>'[84]Non Load NI 2016'!O116</f>
        <v>34.753604909702069</v>
      </c>
      <c r="Q399" s="57">
        <f>'[84]Non Load NI 2016'!P116</f>
        <v>36.465943168726199</v>
      </c>
      <c r="R399" s="57">
        <f>'[84]Non Load NI 2016'!Q116</f>
        <v>36.497129160404718</v>
      </c>
      <c r="S399" s="57">
        <f>'[84]Non Load NI 2016'!R116</f>
        <v>36.322419787550444</v>
      </c>
      <c r="T399" s="57">
        <f>'[84]Non Load NI 2016'!S116</f>
        <v>37.213389138915339</v>
      </c>
      <c r="U399" s="57">
        <f>'[84]Non Load NI 2016'!T116</f>
        <v>37.293830804392243</v>
      </c>
      <c r="W399" s="58">
        <f>'[84]Non Load NI 2016'!W116</f>
        <v>31.102600000000006</v>
      </c>
      <c r="X399" s="196">
        <f>'[84]Non Load NI 2016'!X116</f>
        <v>0</v>
      </c>
      <c r="Y399" s="196">
        <f>'[84]Non Load NI 2016'!Y116</f>
        <v>0</v>
      </c>
      <c r="Z399" s="196">
        <f>'[84]Non Load NI 2016'!Z116</f>
        <v>0</v>
      </c>
      <c r="AA399" s="196">
        <f>'[84]Non Load NI 2016'!AA116</f>
        <v>0</v>
      </c>
      <c r="AB399" s="196">
        <f>'[84]Non Load NI 2016'!AB116</f>
        <v>0</v>
      </c>
      <c r="AC399" s="196">
        <f>'[84]Non Load NI 2016'!AC116</f>
        <v>0</v>
      </c>
      <c r="AD399" s="196">
        <f>'[84]Non Load NI 2016'!AD116</f>
        <v>0</v>
      </c>
      <c r="AF399" s="57">
        <f t="shared" si="804"/>
        <v>33.510220564512707</v>
      </c>
      <c r="AG399" s="58">
        <f t="shared" si="805"/>
        <v>31.102600000000006</v>
      </c>
      <c r="AH399" s="65">
        <f t="shared" si="806"/>
        <v>-2.4076205645127011</v>
      </c>
      <c r="AI399" s="66">
        <f t="shared" si="807"/>
        <v>-7.1847350568094118E-2</v>
      </c>
      <c r="AK399" s="139"/>
      <c r="AL399" s="139"/>
      <c r="AM399" s="139"/>
      <c r="AN399" s="140"/>
      <c r="AP399" s="139"/>
      <c r="AQ399" s="139"/>
      <c r="AR399" s="139"/>
      <c r="AS399" s="140"/>
      <c r="AU399" s="139"/>
      <c r="AV399" s="139"/>
      <c r="AW399" s="139"/>
      <c r="AX399" s="140"/>
      <c r="AZ399" s="139"/>
      <c r="BA399" s="139"/>
      <c r="BB399" s="139"/>
      <c r="BC399" s="140"/>
      <c r="BE399" s="139"/>
      <c r="BF399" s="139"/>
      <c r="BG399" s="139"/>
      <c r="BH399" s="140"/>
      <c r="BJ399" s="139"/>
      <c r="BK399" s="139"/>
      <c r="BL399" s="139"/>
      <c r="BM399" s="140"/>
      <c r="BO399" s="139"/>
      <c r="BP399" s="139"/>
      <c r="BQ399" s="139"/>
      <c r="BR399" s="140"/>
    </row>
    <row r="400" spans="1:70">
      <c r="B400" s="438"/>
      <c r="D400" s="6" t="s">
        <v>38</v>
      </c>
      <c r="E400" s="186">
        <f>'[84]Non Load NI 2016'!C117</f>
        <v>53.004671265611115</v>
      </c>
      <c r="F400" s="186">
        <f>'[84]Non Load NI 2016'!D117</f>
        <v>53.235229687245919</v>
      </c>
      <c r="G400" s="186">
        <f>'[84]Non Load NI 2016'!E117</f>
        <v>53.451499981397852</v>
      </c>
      <c r="H400" s="186">
        <f>'[84]Non Load NI 2016'!F117</f>
        <v>53.629567869653819</v>
      </c>
      <c r="I400" s="186">
        <f>'[84]Non Load NI 2016'!G117</f>
        <v>54.678570357102899</v>
      </c>
      <c r="J400" s="186">
        <f>'[84]Non Load NI 2016'!H117</f>
        <v>55.41141776095516</v>
      </c>
      <c r="K400" s="186">
        <f>'[84]Non Load NI 2016'!I117</f>
        <v>55.658662501463077</v>
      </c>
      <c r="L400" s="186">
        <f>'[84]Non Load NI 2016'!J117</f>
        <v>56.009435699350703</v>
      </c>
      <c r="N400" s="57">
        <f>'[84]Non Load NI 2016'!M117</f>
        <v>53.004671265611115</v>
      </c>
      <c r="O400" s="57">
        <f>'[84]Non Load NI 2016'!N117</f>
        <v>53.235229687245919</v>
      </c>
      <c r="P400" s="57">
        <f>'[84]Non Load NI 2016'!O117</f>
        <v>53.451499981397852</v>
      </c>
      <c r="Q400" s="57">
        <f>'[84]Non Load NI 2016'!P117</f>
        <v>53.629567869653819</v>
      </c>
      <c r="R400" s="57">
        <f>'[84]Non Load NI 2016'!Q117</f>
        <v>54.678570357102899</v>
      </c>
      <c r="S400" s="57">
        <f>'[84]Non Load NI 2016'!R117</f>
        <v>55.41141776095516</v>
      </c>
      <c r="T400" s="57">
        <f>'[84]Non Load NI 2016'!S117</f>
        <v>55.658662501463077</v>
      </c>
      <c r="U400" s="57">
        <f>'[84]Non Load NI 2016'!T117</f>
        <v>56.009435699350703</v>
      </c>
      <c r="W400" s="58">
        <f>'[84]Non Load NI 2016'!W117</f>
        <v>42.438600000000001</v>
      </c>
      <c r="X400" s="196">
        <f>'[84]Non Load NI 2016'!X117</f>
        <v>0</v>
      </c>
      <c r="Y400" s="196">
        <f>'[84]Non Load NI 2016'!Y117</f>
        <v>0</v>
      </c>
      <c r="Z400" s="196">
        <f>'[84]Non Load NI 2016'!Z117</f>
        <v>0</v>
      </c>
      <c r="AA400" s="196">
        <f>'[84]Non Load NI 2016'!AA117</f>
        <v>0</v>
      </c>
      <c r="AB400" s="196">
        <f>'[84]Non Load NI 2016'!AB117</f>
        <v>0</v>
      </c>
      <c r="AC400" s="196">
        <f>'[84]Non Load NI 2016'!AC117</f>
        <v>0</v>
      </c>
      <c r="AD400" s="196">
        <f>'[84]Non Load NI 2016'!AD117</f>
        <v>0</v>
      </c>
      <c r="AF400" s="57">
        <f t="shared" si="804"/>
        <v>53.004671265611115</v>
      </c>
      <c r="AG400" s="58">
        <f t="shared" si="805"/>
        <v>42.438600000000001</v>
      </c>
      <c r="AH400" s="65">
        <f t="shared" si="806"/>
        <v>-10.566071265611114</v>
      </c>
      <c r="AI400" s="66">
        <f t="shared" si="807"/>
        <v>-0.19934226575358976</v>
      </c>
      <c r="AK400" s="139"/>
      <c r="AL400" s="139"/>
      <c r="AM400" s="139"/>
      <c r="AN400" s="140"/>
      <c r="AP400" s="139"/>
      <c r="AQ400" s="139"/>
      <c r="AR400" s="139"/>
      <c r="AS400" s="140"/>
      <c r="AU400" s="139"/>
      <c r="AV400" s="139"/>
      <c r="AW400" s="139"/>
      <c r="AX400" s="140"/>
      <c r="AZ400" s="139"/>
      <c r="BA400" s="139"/>
      <c r="BB400" s="139"/>
      <c r="BC400" s="140"/>
      <c r="BE400" s="139"/>
      <c r="BF400" s="139"/>
      <c r="BG400" s="139"/>
      <c r="BH400" s="140"/>
      <c r="BJ400" s="139"/>
      <c r="BK400" s="139"/>
      <c r="BL400" s="139"/>
      <c r="BM400" s="140"/>
      <c r="BO400" s="139"/>
      <c r="BP400" s="139"/>
      <c r="BQ400" s="139"/>
      <c r="BR400" s="140"/>
    </row>
    <row r="401" spans="2:70">
      <c r="B401" s="438"/>
      <c r="D401" s="6" t="s">
        <v>39</v>
      </c>
      <c r="E401" s="186">
        <f>'[84]Non Load NI 2016'!C118</f>
        <v>51.543365573499678</v>
      </c>
      <c r="F401" s="186">
        <f>'[84]Non Load NI 2016'!D118</f>
        <v>53.953057945309666</v>
      </c>
      <c r="G401" s="186">
        <f>'[84]Non Load NI 2016'!E118</f>
        <v>40.655438451637345</v>
      </c>
      <c r="H401" s="186">
        <f>'[84]Non Load NI 2016'!F118</f>
        <v>39.374646257077323</v>
      </c>
      <c r="I401" s="186">
        <f>'[84]Non Load NI 2016'!G118</f>
        <v>41.388291703893586</v>
      </c>
      <c r="J401" s="186">
        <f>'[84]Non Load NI 2016'!H118</f>
        <v>42.008595077891336</v>
      </c>
      <c r="K401" s="186">
        <f>'[84]Non Load NI 2016'!I118</f>
        <v>38.368022143860991</v>
      </c>
      <c r="L401" s="186">
        <f>'[84]Non Load NI 2016'!J118</f>
        <v>35.727029437796347</v>
      </c>
      <c r="N401" s="57">
        <f>'[84]Non Load NI 2016'!M118</f>
        <v>44.254553787142406</v>
      </c>
      <c r="O401" s="57">
        <f>'[84]Non Load NI 2016'!N118</f>
        <v>44.886392743971705</v>
      </c>
      <c r="P401" s="57">
        <f>'[84]Non Load NI 2016'!O118</f>
        <v>34.621095013826107</v>
      </c>
      <c r="Q401" s="57">
        <f>'[84]Non Load NI 2016'!P118</f>
        <v>32.050237495332276</v>
      </c>
      <c r="R401" s="57">
        <f>'[84]Non Load NI 2016'!Q118</f>
        <v>32.908659135550607</v>
      </c>
      <c r="S401" s="57">
        <f>'[84]Non Load NI 2016'!R118</f>
        <v>32.421831212584038</v>
      </c>
      <c r="T401" s="57">
        <f>'[84]Non Load NI 2016'!S118</f>
        <v>28.829252982564732</v>
      </c>
      <c r="U401" s="57">
        <f>'[84]Non Load NI 2016'!T118</f>
        <v>26.660461011162568</v>
      </c>
      <c r="W401" s="58">
        <f>'[84]Non Load NI 2016'!W118</f>
        <v>21.279845674868206</v>
      </c>
      <c r="X401" s="196">
        <f>'[84]Non Load NI 2016'!X118</f>
        <v>0</v>
      </c>
      <c r="Y401" s="196">
        <f>'[84]Non Load NI 2016'!Y118</f>
        <v>0</v>
      </c>
      <c r="Z401" s="196">
        <f>'[84]Non Load NI 2016'!Z118</f>
        <v>0</v>
      </c>
      <c r="AA401" s="196">
        <f>'[84]Non Load NI 2016'!AA118</f>
        <v>0</v>
      </c>
      <c r="AB401" s="196">
        <f>'[84]Non Load NI 2016'!AB118</f>
        <v>0</v>
      </c>
      <c r="AC401" s="196">
        <f>'[84]Non Load NI 2016'!AC118</f>
        <v>0</v>
      </c>
      <c r="AD401" s="196">
        <f>'[84]Non Load NI 2016'!AD118</f>
        <v>0</v>
      </c>
      <c r="AF401" s="57">
        <f t="shared" si="804"/>
        <v>44.254553787142406</v>
      </c>
      <c r="AG401" s="58">
        <f t="shared" si="805"/>
        <v>21.279845674868206</v>
      </c>
      <c r="AH401" s="65">
        <f t="shared" si="806"/>
        <v>-22.9747081122742</v>
      </c>
      <c r="AI401" s="66">
        <f t="shared" si="807"/>
        <v>-0.51914901735941144</v>
      </c>
      <c r="AK401" s="139"/>
      <c r="AL401" s="139"/>
      <c r="AM401" s="139"/>
      <c r="AN401" s="140"/>
      <c r="AP401" s="139"/>
      <c r="AQ401" s="139"/>
      <c r="AR401" s="139"/>
      <c r="AS401" s="140"/>
      <c r="AU401" s="139"/>
      <c r="AV401" s="139"/>
      <c r="AW401" s="139"/>
      <c r="AX401" s="140"/>
      <c r="AZ401" s="139"/>
      <c r="BA401" s="139"/>
      <c r="BB401" s="139"/>
      <c r="BC401" s="140"/>
      <c r="BE401" s="139"/>
      <c r="BF401" s="139"/>
      <c r="BG401" s="139"/>
      <c r="BH401" s="140"/>
      <c r="BJ401" s="139"/>
      <c r="BK401" s="139"/>
      <c r="BL401" s="139"/>
      <c r="BM401" s="140"/>
      <c r="BO401" s="139"/>
      <c r="BP401" s="139"/>
      <c r="BQ401" s="139"/>
      <c r="BR401" s="140"/>
    </row>
    <row r="402" spans="2:70">
      <c r="B402" s="438"/>
      <c r="D402" s="6" t="s">
        <v>40</v>
      </c>
      <c r="E402" s="186">
        <f>'[84]Non Load NI 2016'!C119</f>
        <v>41.200586497459653</v>
      </c>
      <c r="F402" s="186">
        <f>'[84]Non Load NI 2016'!D119</f>
        <v>50.619746599871782</v>
      </c>
      <c r="G402" s="186">
        <f>'[84]Non Load NI 2016'!E119</f>
        <v>44.825652028914817</v>
      </c>
      <c r="H402" s="186">
        <f>'[84]Non Load NI 2016'!F119</f>
        <v>45.433824677903679</v>
      </c>
      <c r="I402" s="186">
        <f>'[84]Non Load NI 2016'!G119</f>
        <v>44.092385595448519</v>
      </c>
      <c r="J402" s="186">
        <f>'[84]Non Load NI 2016'!H119</f>
        <v>41.238104192493154</v>
      </c>
      <c r="K402" s="186">
        <f>'[84]Non Load NI 2016'!I119</f>
        <v>35.639117261642312</v>
      </c>
      <c r="L402" s="186">
        <f>'[84]Non Load NI 2016'!J119</f>
        <v>38.085928235063939</v>
      </c>
      <c r="N402" s="57">
        <f>'[84]Non Load NI 2016'!M119</f>
        <v>38.617016396195503</v>
      </c>
      <c r="O402" s="57">
        <f>'[84]Non Load NI 2016'!N119</f>
        <v>45.760341805694402</v>
      </c>
      <c r="P402" s="57">
        <f>'[84]Non Load NI 2016'!O119</f>
        <v>40.618044985986174</v>
      </c>
      <c r="Q402" s="57">
        <f>'[84]Non Load NI 2016'!P119</f>
        <v>40.588059498848139</v>
      </c>
      <c r="R402" s="57">
        <f>'[84]Non Load NI 2016'!Q119</f>
        <v>39.509794489865271</v>
      </c>
      <c r="S402" s="57">
        <f>'[84]Non Load NI 2016'!R119</f>
        <v>37.795366736868196</v>
      </c>
      <c r="T402" s="57">
        <f>'[84]Non Load NI 2016'!S119</f>
        <v>33.909300816996321</v>
      </c>
      <c r="U402" s="57">
        <f>'[84]Non Load NI 2016'!T119</f>
        <v>33.473459375300187</v>
      </c>
      <c r="W402" s="58">
        <f>'[84]Non Load NI 2016'!W119</f>
        <v>17.630662779842105</v>
      </c>
      <c r="X402" s="196">
        <f>'[84]Non Load NI 2016'!X119</f>
        <v>0</v>
      </c>
      <c r="Y402" s="196">
        <f>'[84]Non Load NI 2016'!Y119</f>
        <v>0</v>
      </c>
      <c r="Z402" s="196">
        <f>'[84]Non Load NI 2016'!Z119</f>
        <v>0</v>
      </c>
      <c r="AA402" s="196">
        <f>'[84]Non Load NI 2016'!AA119</f>
        <v>0</v>
      </c>
      <c r="AB402" s="196">
        <f>'[84]Non Load NI 2016'!AB119</f>
        <v>0</v>
      </c>
      <c r="AC402" s="196">
        <f>'[84]Non Load NI 2016'!AC119</f>
        <v>0</v>
      </c>
      <c r="AD402" s="196">
        <f>'[84]Non Load NI 2016'!AD119</f>
        <v>0</v>
      </c>
      <c r="AF402" s="57">
        <f t="shared" si="804"/>
        <v>38.617016396195503</v>
      </c>
      <c r="AG402" s="58">
        <f t="shared" si="805"/>
        <v>17.630662779842105</v>
      </c>
      <c r="AH402" s="65">
        <f t="shared" si="806"/>
        <v>-20.986353616353398</v>
      </c>
      <c r="AI402" s="66">
        <f t="shared" si="807"/>
        <v>-0.54344834414553445</v>
      </c>
      <c r="AK402" s="139"/>
      <c r="AL402" s="139"/>
      <c r="AM402" s="139"/>
      <c r="AN402" s="140"/>
      <c r="AP402" s="139"/>
      <c r="AQ402" s="139"/>
      <c r="AR402" s="139"/>
      <c r="AS402" s="140"/>
      <c r="AU402" s="139"/>
      <c r="AV402" s="139"/>
      <c r="AW402" s="139"/>
      <c r="AX402" s="140"/>
      <c r="AZ402" s="139"/>
      <c r="BA402" s="139"/>
      <c r="BB402" s="139"/>
      <c r="BC402" s="140"/>
      <c r="BE402" s="139"/>
      <c r="BF402" s="139"/>
      <c r="BG402" s="139"/>
      <c r="BH402" s="140"/>
      <c r="BJ402" s="139"/>
      <c r="BK402" s="139"/>
      <c r="BL402" s="139"/>
      <c r="BM402" s="140"/>
      <c r="BO402" s="139"/>
      <c r="BP402" s="139"/>
      <c r="BQ402" s="139"/>
      <c r="BR402" s="140"/>
    </row>
    <row r="403" spans="2:70">
      <c r="B403" s="438"/>
      <c r="D403" s="6" t="s">
        <v>41</v>
      </c>
      <c r="E403" s="186">
        <f>'[84]Non Load NI 2016'!C120</f>
        <v>57.706370053516245</v>
      </c>
      <c r="F403" s="186">
        <f>'[84]Non Load NI 2016'!D120</f>
        <v>62.18133693024847</v>
      </c>
      <c r="G403" s="186">
        <f>'[84]Non Load NI 2016'!E120</f>
        <v>71.046488995685493</v>
      </c>
      <c r="H403" s="186">
        <f>'[84]Non Load NI 2016'!F120</f>
        <v>77.148133383936781</v>
      </c>
      <c r="I403" s="186">
        <f>'[84]Non Load NI 2016'!G120</f>
        <v>75.094104427147158</v>
      </c>
      <c r="J403" s="186">
        <f>'[84]Non Load NI 2016'!H120</f>
        <v>68.837383324400761</v>
      </c>
      <c r="K403" s="186">
        <f>'[84]Non Load NI 2016'!I120</f>
        <v>66.493054906463641</v>
      </c>
      <c r="L403" s="186">
        <f>'[84]Non Load NI 2016'!J120</f>
        <v>59.35652261328395</v>
      </c>
      <c r="N403" s="57">
        <f>'[84]Non Load NI 2016'!M120</f>
        <v>50.770526987189754</v>
      </c>
      <c r="O403" s="57">
        <f>'[84]Non Load NI 2016'!N120</f>
        <v>53.423544374024466</v>
      </c>
      <c r="P403" s="57">
        <f>'[84]Non Load NI 2016'!O120</f>
        <v>58.079284919433071</v>
      </c>
      <c r="Q403" s="57">
        <f>'[84]Non Load NI 2016'!P120</f>
        <v>61.37770599557949</v>
      </c>
      <c r="R403" s="57">
        <f>'[84]Non Load NI 2016'!Q120</f>
        <v>59.620244016156818</v>
      </c>
      <c r="S403" s="57">
        <f>'[84]Non Load NI 2016'!R120</f>
        <v>54.01430311119546</v>
      </c>
      <c r="T403" s="57">
        <f>'[84]Non Load NI 2016'!S120</f>
        <v>51.787120465415711</v>
      </c>
      <c r="U403" s="57">
        <f>'[84]Non Load NI 2016'!T120</f>
        <v>46.892630306751336</v>
      </c>
      <c r="W403" s="58">
        <f>'[84]Non Load NI 2016'!W120</f>
        <v>31.747023596828257</v>
      </c>
      <c r="X403" s="196">
        <f>'[84]Non Load NI 2016'!X120</f>
        <v>0</v>
      </c>
      <c r="Y403" s="196">
        <f>'[84]Non Load NI 2016'!Y120</f>
        <v>0</v>
      </c>
      <c r="Z403" s="196">
        <f>'[84]Non Load NI 2016'!Z120</f>
        <v>0</v>
      </c>
      <c r="AA403" s="196">
        <f>'[84]Non Load NI 2016'!AA120</f>
        <v>0</v>
      </c>
      <c r="AB403" s="196">
        <f>'[84]Non Load NI 2016'!AB120</f>
        <v>0</v>
      </c>
      <c r="AC403" s="196">
        <f>'[84]Non Load NI 2016'!AC120</f>
        <v>0</v>
      </c>
      <c r="AD403" s="196">
        <f>'[84]Non Load NI 2016'!AD120</f>
        <v>0</v>
      </c>
      <c r="AF403" s="57">
        <f t="shared" si="804"/>
        <v>50.770526987189754</v>
      </c>
      <c r="AG403" s="58">
        <f t="shared" si="805"/>
        <v>31.747023596828257</v>
      </c>
      <c r="AH403" s="65">
        <f t="shared" si="806"/>
        <v>-19.023503390361498</v>
      </c>
      <c r="AI403" s="66">
        <f t="shared" si="807"/>
        <v>-0.3746958032395733</v>
      </c>
      <c r="AK403" s="139"/>
      <c r="AL403" s="139"/>
      <c r="AM403" s="139"/>
      <c r="AN403" s="140"/>
      <c r="AP403" s="139"/>
      <c r="AQ403" s="139"/>
      <c r="AR403" s="139"/>
      <c r="AS403" s="140"/>
      <c r="AU403" s="139"/>
      <c r="AV403" s="139"/>
      <c r="AW403" s="139"/>
      <c r="AX403" s="140"/>
      <c r="AZ403" s="139"/>
      <c r="BA403" s="139"/>
      <c r="BB403" s="139"/>
      <c r="BC403" s="140"/>
      <c r="BE403" s="139"/>
      <c r="BF403" s="139"/>
      <c r="BG403" s="139"/>
      <c r="BH403" s="140"/>
      <c r="BJ403" s="139"/>
      <c r="BK403" s="139"/>
      <c r="BL403" s="139"/>
      <c r="BM403" s="140"/>
      <c r="BO403" s="139"/>
      <c r="BP403" s="139"/>
      <c r="BQ403" s="139"/>
      <c r="BR403" s="140"/>
    </row>
    <row r="404" spans="2:70">
      <c r="B404" s="438"/>
      <c r="D404" s="6" t="s">
        <v>42</v>
      </c>
      <c r="E404" s="186">
        <f>'[84]Non Load NI 2016'!C121</f>
        <v>34.701024999196477</v>
      </c>
      <c r="F404" s="186">
        <f>'[84]Non Load NI 2016'!D121</f>
        <v>35.987638222797585</v>
      </c>
      <c r="G404" s="186">
        <f>'[84]Non Load NI 2016'!E121</f>
        <v>37.39469982812934</v>
      </c>
      <c r="H404" s="186">
        <f>'[84]Non Load NI 2016'!F121</f>
        <v>36.616320762259285</v>
      </c>
      <c r="I404" s="186">
        <f>'[84]Non Load NI 2016'!G121</f>
        <v>35.730650031995403</v>
      </c>
      <c r="J404" s="186">
        <f>'[84]Non Load NI 2016'!H121</f>
        <v>34.923884332388468</v>
      </c>
      <c r="K404" s="186">
        <f>'[84]Non Load NI 2016'!I121</f>
        <v>36.343191801601428</v>
      </c>
      <c r="L404" s="186">
        <f>'[84]Non Load NI 2016'!J121</f>
        <v>34.648303008144616</v>
      </c>
      <c r="N404" s="57">
        <f>'[84]Non Load NI 2016'!M121</f>
        <v>34.452333098472018</v>
      </c>
      <c r="O404" s="57">
        <f>'[84]Non Load NI 2016'!N121</f>
        <v>34.764645791052921</v>
      </c>
      <c r="P404" s="57">
        <f>'[84]Non Load NI 2016'!O121</f>
        <v>35.049778781306387</v>
      </c>
      <c r="Q404" s="57">
        <f>'[84]Non Load NI 2016'!P121</f>
        <v>33.700079464877341</v>
      </c>
      <c r="R404" s="57">
        <f>'[84]Non Load NI 2016'!Q121</f>
        <v>32.563371251551295</v>
      </c>
      <c r="S404" s="57">
        <f>'[84]Non Load NI 2016'!R121</f>
        <v>31.529661532888245</v>
      </c>
      <c r="T404" s="57">
        <f>'[84]Non Load NI 2016'!S121</f>
        <v>29.106952896232603</v>
      </c>
      <c r="U404" s="57">
        <f>'[84]Non Load NI 2016'!T121</f>
        <v>27.528628014962777</v>
      </c>
      <c r="W404" s="58">
        <f>'[84]Non Load NI 2016'!W121</f>
        <v>37.820838828859138</v>
      </c>
      <c r="X404" s="196">
        <f>'[84]Non Load NI 2016'!X121</f>
        <v>0</v>
      </c>
      <c r="Y404" s="196">
        <f>'[84]Non Load NI 2016'!Y121</f>
        <v>0</v>
      </c>
      <c r="Z404" s="196">
        <f>'[84]Non Load NI 2016'!Z121</f>
        <v>0</v>
      </c>
      <c r="AA404" s="196">
        <f>'[84]Non Load NI 2016'!AA121</f>
        <v>0</v>
      </c>
      <c r="AB404" s="196">
        <f>'[84]Non Load NI 2016'!AB121</f>
        <v>0</v>
      </c>
      <c r="AC404" s="196">
        <f>'[84]Non Load NI 2016'!AC121</f>
        <v>0</v>
      </c>
      <c r="AD404" s="196">
        <f>'[84]Non Load NI 2016'!AD121</f>
        <v>0</v>
      </c>
      <c r="AF404" s="57">
        <f t="shared" si="804"/>
        <v>34.452333098472018</v>
      </c>
      <c r="AG404" s="58">
        <f t="shared" si="805"/>
        <v>37.820838828859138</v>
      </c>
      <c r="AH404" s="65">
        <f t="shared" si="806"/>
        <v>3.3685057303871204</v>
      </c>
      <c r="AI404" s="66">
        <f t="shared" si="807"/>
        <v>9.7772935166951458E-2</v>
      </c>
      <c r="AK404" s="139"/>
      <c r="AL404" s="139"/>
      <c r="AM404" s="139"/>
      <c r="AN404" s="140"/>
      <c r="AP404" s="139"/>
      <c r="AQ404" s="139"/>
      <c r="AR404" s="139"/>
      <c r="AS404" s="140"/>
      <c r="AU404" s="139"/>
      <c r="AV404" s="139"/>
      <c r="AW404" s="139"/>
      <c r="AX404" s="140"/>
      <c r="AZ404" s="139"/>
      <c r="BA404" s="139"/>
      <c r="BB404" s="139"/>
      <c r="BC404" s="140"/>
      <c r="BE404" s="139"/>
      <c r="BF404" s="139"/>
      <c r="BG404" s="139"/>
      <c r="BH404" s="140"/>
      <c r="BJ404" s="139"/>
      <c r="BK404" s="139"/>
      <c r="BL404" s="139"/>
      <c r="BM404" s="140"/>
      <c r="BO404" s="139"/>
      <c r="BP404" s="139"/>
      <c r="BQ404" s="139"/>
      <c r="BR404" s="140"/>
    </row>
    <row r="405" spans="2:70">
      <c r="B405" s="438"/>
      <c r="D405" s="6" t="s">
        <v>43</v>
      </c>
      <c r="E405" s="186">
        <f>'[84]Non Load NI 2016'!C122</f>
        <v>61.577744910432415</v>
      </c>
      <c r="F405" s="186">
        <f>'[84]Non Load NI 2016'!D122</f>
        <v>75.293658908590373</v>
      </c>
      <c r="G405" s="186">
        <f>'[84]Non Load NI 2016'!E122</f>
        <v>68.35015681037882</v>
      </c>
      <c r="H405" s="186">
        <f>'[84]Non Load NI 2016'!F122</f>
        <v>64.959110051168494</v>
      </c>
      <c r="I405" s="186">
        <f>'[84]Non Load NI 2016'!G122</f>
        <v>65.129236818339322</v>
      </c>
      <c r="J405" s="186">
        <f>'[84]Non Load NI 2016'!H122</f>
        <v>66.386531339783389</v>
      </c>
      <c r="K405" s="186">
        <f>'[84]Non Load NI 2016'!I122</f>
        <v>61.220472930508485</v>
      </c>
      <c r="L405" s="186">
        <f>'[84]Non Load NI 2016'!J122</f>
        <v>49.746093195938172</v>
      </c>
      <c r="N405" s="57">
        <f>'[84]Non Load NI 2016'!M122</f>
        <v>55.393124813077399</v>
      </c>
      <c r="O405" s="57">
        <f>'[84]Non Load NI 2016'!N122</f>
        <v>65.211706564631413</v>
      </c>
      <c r="P405" s="57">
        <f>'[84]Non Load NI 2016'!O122</f>
        <v>57.929567403412705</v>
      </c>
      <c r="Q405" s="57">
        <f>'[84]Non Load NI 2016'!P122</f>
        <v>54.33948741724452</v>
      </c>
      <c r="R405" s="57">
        <f>'[84]Non Load NI 2016'!Q122</f>
        <v>52.084151616100364</v>
      </c>
      <c r="S405" s="57">
        <f>'[84]Non Load NI 2016'!R122</f>
        <v>52.746948050792653</v>
      </c>
      <c r="T405" s="57">
        <f>'[84]Non Load NI 2016'!S122</f>
        <v>44.875205053289342</v>
      </c>
      <c r="U405" s="57">
        <f>'[84]Non Load NI 2016'!T122</f>
        <v>36.487798951131118</v>
      </c>
      <c r="W405" s="58">
        <f>'[84]Non Load NI 2016'!W122</f>
        <v>49.124667191177636</v>
      </c>
      <c r="X405" s="196">
        <f>'[84]Non Load NI 2016'!X122</f>
        <v>0</v>
      </c>
      <c r="Y405" s="196">
        <f>'[84]Non Load NI 2016'!Y122</f>
        <v>0</v>
      </c>
      <c r="Z405" s="196">
        <f>'[84]Non Load NI 2016'!Z122</f>
        <v>0</v>
      </c>
      <c r="AA405" s="196">
        <f>'[84]Non Load NI 2016'!AA122</f>
        <v>0</v>
      </c>
      <c r="AB405" s="196">
        <f>'[84]Non Load NI 2016'!AB122</f>
        <v>0</v>
      </c>
      <c r="AC405" s="196">
        <f>'[84]Non Load NI 2016'!AC122</f>
        <v>0</v>
      </c>
      <c r="AD405" s="196">
        <f>'[84]Non Load NI 2016'!AD122</f>
        <v>0</v>
      </c>
      <c r="AF405" s="57">
        <f t="shared" si="804"/>
        <v>55.393124813077399</v>
      </c>
      <c r="AG405" s="58">
        <f t="shared" si="805"/>
        <v>49.124667191177636</v>
      </c>
      <c r="AH405" s="65">
        <f t="shared" si="806"/>
        <v>-6.2684576218997634</v>
      </c>
      <c r="AI405" s="66">
        <f t="shared" si="807"/>
        <v>-0.11316309818325837</v>
      </c>
      <c r="AK405" s="139"/>
      <c r="AL405" s="139"/>
      <c r="AM405" s="139"/>
      <c r="AN405" s="140"/>
      <c r="AP405" s="139"/>
      <c r="AQ405" s="139"/>
      <c r="AR405" s="139"/>
      <c r="AS405" s="140"/>
      <c r="AU405" s="139"/>
      <c r="AV405" s="139"/>
      <c r="AW405" s="139"/>
      <c r="AX405" s="140"/>
      <c r="AZ405" s="139"/>
      <c r="BA405" s="139"/>
      <c r="BB405" s="139"/>
      <c r="BC405" s="140"/>
      <c r="BE405" s="139"/>
      <c r="BF405" s="139"/>
      <c r="BG405" s="139"/>
      <c r="BH405" s="140"/>
      <c r="BJ405" s="139"/>
      <c r="BK405" s="139"/>
      <c r="BL405" s="139"/>
      <c r="BM405" s="140"/>
      <c r="BO405" s="139"/>
      <c r="BP405" s="139"/>
      <c r="BQ405" s="139"/>
      <c r="BR405" s="140"/>
    </row>
    <row r="406" spans="2:70">
      <c r="B406" s="438"/>
      <c r="D406" s="6" t="s">
        <v>44</v>
      </c>
      <c r="E406" s="186">
        <f>'[84]Non Load NI 2016'!C123</f>
        <v>28.193205054868592</v>
      </c>
      <c r="F406" s="186">
        <f>'[84]Non Load NI 2016'!D123</f>
        <v>28.110779018439302</v>
      </c>
      <c r="G406" s="186">
        <f>'[84]Non Load NI 2016'!E123</f>
        <v>27.827563565819446</v>
      </c>
      <c r="H406" s="186">
        <f>'[84]Non Load NI 2016'!F123</f>
        <v>28.298346016200057</v>
      </c>
      <c r="I406" s="186">
        <f>'[84]Non Load NI 2016'!G123</f>
        <v>30.340953640127506</v>
      </c>
      <c r="J406" s="186">
        <f>'[84]Non Load NI 2016'!H123</f>
        <v>30.799814648194143</v>
      </c>
      <c r="K406" s="186">
        <f>'[84]Non Load NI 2016'!I123</f>
        <v>31.683913463099941</v>
      </c>
      <c r="L406" s="186">
        <f>'[84]Non Load NI 2016'!J123</f>
        <v>31.615707232380899</v>
      </c>
      <c r="N406" s="57">
        <f>'[84]Non Load NI 2016'!M123</f>
        <v>26.534990770737604</v>
      </c>
      <c r="O406" s="57">
        <f>'[84]Non Load NI 2016'!N123</f>
        <v>26.128058820269388</v>
      </c>
      <c r="P406" s="57">
        <f>'[84]Non Load NI 2016'!O123</f>
        <v>24.94285562148708</v>
      </c>
      <c r="Q406" s="57">
        <f>'[84]Non Load NI 2016'!P123</f>
        <v>24.956459843822728</v>
      </c>
      <c r="R406" s="57">
        <f>'[84]Non Load NI 2016'!Q123</f>
        <v>25.504097970192422</v>
      </c>
      <c r="S406" s="57">
        <f>'[84]Non Load NI 2016'!R123</f>
        <v>25.454054489665708</v>
      </c>
      <c r="T406" s="57">
        <f>'[84]Non Load NI 2016'!S123</f>
        <v>25.703163143463254</v>
      </c>
      <c r="U406" s="57">
        <f>'[84]Non Load NI 2016'!T123</f>
        <v>25.165709905269939</v>
      </c>
      <c r="W406" s="58">
        <f>'[84]Non Load NI 2016'!W123</f>
        <v>21.79165553701668</v>
      </c>
      <c r="X406" s="196">
        <f>'[84]Non Load NI 2016'!X123</f>
        <v>0</v>
      </c>
      <c r="Y406" s="196">
        <f>'[84]Non Load NI 2016'!Y123</f>
        <v>0</v>
      </c>
      <c r="Z406" s="196">
        <f>'[84]Non Load NI 2016'!Z123</f>
        <v>0</v>
      </c>
      <c r="AA406" s="196">
        <f>'[84]Non Load NI 2016'!AA123</f>
        <v>0</v>
      </c>
      <c r="AB406" s="196">
        <f>'[84]Non Load NI 2016'!AB123</f>
        <v>0</v>
      </c>
      <c r="AC406" s="196">
        <f>'[84]Non Load NI 2016'!AC123</f>
        <v>0</v>
      </c>
      <c r="AD406" s="196">
        <f>'[84]Non Load NI 2016'!AD123</f>
        <v>0</v>
      </c>
      <c r="AF406" s="57">
        <f t="shared" si="804"/>
        <v>26.534990770737604</v>
      </c>
      <c r="AG406" s="58">
        <f t="shared" si="805"/>
        <v>21.79165553701668</v>
      </c>
      <c r="AH406" s="65">
        <f t="shared" si="806"/>
        <v>-4.7433352337209236</v>
      </c>
      <c r="AI406" s="66">
        <f t="shared" si="807"/>
        <v>-0.17875774952037307</v>
      </c>
      <c r="AK406" s="139"/>
      <c r="AL406" s="139"/>
      <c r="AM406" s="139"/>
      <c r="AN406" s="140"/>
      <c r="AP406" s="139"/>
      <c r="AQ406" s="139"/>
      <c r="AR406" s="139"/>
      <c r="AS406" s="140"/>
      <c r="AU406" s="139"/>
      <c r="AV406" s="139"/>
      <c r="AW406" s="139"/>
      <c r="AX406" s="140"/>
      <c r="AZ406" s="139"/>
      <c r="BA406" s="139"/>
      <c r="BB406" s="139"/>
      <c r="BC406" s="140"/>
      <c r="BE406" s="139"/>
      <c r="BF406" s="139"/>
      <c r="BG406" s="139"/>
      <c r="BH406" s="140"/>
      <c r="BJ406" s="139"/>
      <c r="BK406" s="139"/>
      <c r="BL406" s="139"/>
      <c r="BM406" s="140"/>
      <c r="BO406" s="139"/>
      <c r="BP406" s="139"/>
      <c r="BQ406" s="139"/>
      <c r="BR406" s="140"/>
    </row>
    <row r="407" spans="2:70">
      <c r="B407" s="438"/>
      <c r="D407" s="6" t="s">
        <v>45</v>
      </c>
      <c r="E407" s="186">
        <f>'[84]Non Load NI 2016'!C124</f>
        <v>66.114622843336136</v>
      </c>
      <c r="F407" s="186">
        <f>'[84]Non Load NI 2016'!D124</f>
        <v>68.995353932108742</v>
      </c>
      <c r="G407" s="186">
        <f>'[84]Non Load NI 2016'!E124</f>
        <v>68.421631655613552</v>
      </c>
      <c r="H407" s="186">
        <f>'[84]Non Load NI 2016'!F124</f>
        <v>65.33402958232017</v>
      </c>
      <c r="I407" s="186">
        <f>'[84]Non Load NI 2016'!G124</f>
        <v>66.960762513581457</v>
      </c>
      <c r="J407" s="186">
        <f>'[84]Non Load NI 2016'!H124</f>
        <v>63.598232934644386</v>
      </c>
      <c r="K407" s="186">
        <f>'[84]Non Load NI 2016'!I124</f>
        <v>64.786692760306778</v>
      </c>
      <c r="L407" s="186">
        <f>'[84]Non Load NI 2016'!J124</f>
        <v>63.477744852582966</v>
      </c>
      <c r="N407" s="57">
        <f>'[84]Non Load NI 2016'!M124</f>
        <v>66.889419621821673</v>
      </c>
      <c r="O407" s="57">
        <f>'[84]Non Load NI 2016'!N124</f>
        <v>67.400102511080561</v>
      </c>
      <c r="P407" s="57">
        <f>'[84]Non Load NI 2016'!O124</f>
        <v>64.894435790559498</v>
      </c>
      <c r="Q407" s="57">
        <f>'[84]Non Load NI 2016'!P124</f>
        <v>62.190572316090694</v>
      </c>
      <c r="R407" s="57">
        <f>'[84]Non Load NI 2016'!Q124</f>
        <v>60.139599233464118</v>
      </c>
      <c r="S407" s="57">
        <f>'[84]Non Load NI 2016'!R124</f>
        <v>56.50488223175342</v>
      </c>
      <c r="T407" s="57">
        <f>'[84]Non Load NI 2016'!S124</f>
        <v>55.96356284462528</v>
      </c>
      <c r="U407" s="57">
        <f>'[84]Non Load NI 2016'!T124</f>
        <v>56.227608819004928</v>
      </c>
      <c r="W407" s="58">
        <f>'[84]Non Load NI 2016'!W124</f>
        <v>39.845559525678844</v>
      </c>
      <c r="X407" s="196">
        <f>'[84]Non Load NI 2016'!X124</f>
        <v>0</v>
      </c>
      <c r="Y407" s="196">
        <f>'[84]Non Load NI 2016'!Y124</f>
        <v>0</v>
      </c>
      <c r="Z407" s="196">
        <f>'[84]Non Load NI 2016'!Z124</f>
        <v>0</v>
      </c>
      <c r="AA407" s="196">
        <f>'[84]Non Load NI 2016'!AA124</f>
        <v>0</v>
      </c>
      <c r="AB407" s="196">
        <f>'[84]Non Load NI 2016'!AB124</f>
        <v>0</v>
      </c>
      <c r="AC407" s="196">
        <f>'[84]Non Load NI 2016'!AC124</f>
        <v>0</v>
      </c>
      <c r="AD407" s="196">
        <f>'[84]Non Load NI 2016'!AD124</f>
        <v>0</v>
      </c>
      <c r="AF407" s="57">
        <f t="shared" si="804"/>
        <v>66.889419621821673</v>
      </c>
      <c r="AG407" s="58">
        <f t="shared" si="805"/>
        <v>39.845559525678844</v>
      </c>
      <c r="AH407" s="65">
        <f t="shared" si="806"/>
        <v>-27.043860096142829</v>
      </c>
      <c r="AI407" s="66">
        <f t="shared" si="807"/>
        <v>-0.40430699278066651</v>
      </c>
      <c r="AK407" s="139"/>
      <c r="AL407" s="139"/>
      <c r="AM407" s="139"/>
      <c r="AN407" s="140"/>
      <c r="AP407" s="139"/>
      <c r="AQ407" s="139"/>
      <c r="AR407" s="139"/>
      <c r="AS407" s="140"/>
      <c r="AU407" s="139"/>
      <c r="AV407" s="139"/>
      <c r="AW407" s="139"/>
      <c r="AX407" s="140"/>
      <c r="AZ407" s="139"/>
      <c r="BA407" s="139"/>
      <c r="BB407" s="139"/>
      <c r="BC407" s="140"/>
      <c r="BE407" s="139"/>
      <c r="BF407" s="139"/>
      <c r="BG407" s="139"/>
      <c r="BH407" s="140"/>
      <c r="BJ407" s="139"/>
      <c r="BK407" s="139"/>
      <c r="BL407" s="139"/>
      <c r="BM407" s="140"/>
      <c r="BO407" s="139"/>
      <c r="BP407" s="139"/>
      <c r="BQ407" s="139"/>
      <c r="BR407" s="140"/>
    </row>
    <row r="408" spans="2:70">
      <c r="B408" s="438"/>
      <c r="D408" s="4" t="s">
        <v>77</v>
      </c>
      <c r="E408" s="187">
        <f>SUM(E394:E407)</f>
        <v>701.15080055942121</v>
      </c>
      <c r="F408" s="187">
        <f t="shared" ref="F408" si="808">SUM(F394:F407)</f>
        <v>731.24722307338095</v>
      </c>
      <c r="G408" s="187">
        <f t="shared" ref="G408" si="809">SUM(G394:G407)</f>
        <v>721.48952499302322</v>
      </c>
      <c r="H408" s="187">
        <f t="shared" ref="H408" si="810">SUM(H394:H407)</f>
        <v>718.5302519675929</v>
      </c>
      <c r="I408" s="187">
        <f t="shared" ref="I408" si="811">SUM(I394:I407)</f>
        <v>717.38816836499814</v>
      </c>
      <c r="J408" s="187">
        <f t="shared" ref="J408" si="812">SUM(J394:J407)</f>
        <v>697.62808817885571</v>
      </c>
      <c r="K408" s="187">
        <f t="shared" ref="K408" si="813">SUM(K394:K407)</f>
        <v>671.60764760514667</v>
      </c>
      <c r="L408" s="187">
        <f t="shared" ref="L408" si="814">SUM(L394:L407)</f>
        <v>651.85540614145953</v>
      </c>
      <c r="M408" s="1"/>
      <c r="N408" s="178">
        <f>SUM(N394:N407)</f>
        <v>675.64672450893772</v>
      </c>
      <c r="O408" s="178">
        <f t="shared" ref="O408" si="815">SUM(O394:O407)</f>
        <v>690.3884755421434</v>
      </c>
      <c r="P408" s="178">
        <f t="shared" ref="P408" si="816">SUM(P394:P407)</f>
        <v>666.1793252973273</v>
      </c>
      <c r="Q408" s="178">
        <f t="shared" ref="Q408" si="817">SUM(Q394:Q407)</f>
        <v>657.9412067674059</v>
      </c>
      <c r="R408" s="178">
        <f t="shared" ref="R408" si="818">SUM(R394:R407)</f>
        <v>644.11685488821729</v>
      </c>
      <c r="S408" s="178">
        <f t="shared" ref="S408" si="819">SUM(S394:S407)</f>
        <v>626.21663251255166</v>
      </c>
      <c r="T408" s="178">
        <f t="shared" ref="T408" si="820">SUM(T394:T407)</f>
        <v>595.64387416518264</v>
      </c>
      <c r="U408" s="178">
        <f t="shared" ref="U408" si="821">SUM(U394:U407)</f>
        <v>580.93716216807923</v>
      </c>
      <c r="V408" s="1"/>
      <c r="W408" s="183">
        <f>SUM(W394:W407)</f>
        <v>537.2882110205037</v>
      </c>
      <c r="X408" s="197">
        <f t="shared" ref="X408" si="822">SUM(X394:X407)</f>
        <v>0</v>
      </c>
      <c r="Y408" s="197">
        <f t="shared" ref="Y408" si="823">SUM(Y394:Y407)</f>
        <v>0</v>
      </c>
      <c r="Z408" s="197">
        <f t="shared" ref="Z408" si="824">SUM(Z394:Z407)</f>
        <v>0</v>
      </c>
      <c r="AA408" s="197">
        <f t="shared" ref="AA408" si="825">SUM(AA394:AA407)</f>
        <v>0</v>
      </c>
      <c r="AB408" s="197">
        <f t="shared" ref="AB408" si="826">SUM(AB394:AB407)</f>
        <v>0</v>
      </c>
      <c r="AC408" s="197">
        <f t="shared" ref="AC408" si="827">SUM(AC394:AC407)</f>
        <v>0</v>
      </c>
      <c r="AD408" s="197">
        <f t="shared" ref="AD408" si="828">SUM(AD394:AD407)</f>
        <v>0</v>
      </c>
      <c r="AE408" s="1"/>
      <c r="AF408" s="178">
        <f t="shared" si="804"/>
        <v>675.64672450893772</v>
      </c>
      <c r="AG408" s="183">
        <f t="shared" si="805"/>
        <v>537.2882110205037</v>
      </c>
      <c r="AH408" s="67">
        <f t="shared" si="806"/>
        <v>-138.35851348843403</v>
      </c>
      <c r="AI408" s="68">
        <f t="shared" si="807"/>
        <v>-0.20477937429356066</v>
      </c>
      <c r="AK408" s="139"/>
      <c r="AL408" s="139"/>
      <c r="AM408" s="139"/>
      <c r="AN408" s="140"/>
      <c r="AP408" s="139"/>
      <c r="AQ408" s="139"/>
      <c r="AR408" s="139"/>
      <c r="AS408" s="140"/>
      <c r="AU408" s="139"/>
      <c r="AV408" s="139"/>
      <c r="AW408" s="139"/>
      <c r="AX408" s="140"/>
      <c r="AZ408" s="139"/>
      <c r="BA408" s="139"/>
      <c r="BB408" s="139"/>
      <c r="BC408" s="140"/>
      <c r="BE408" s="139"/>
      <c r="BF408" s="139"/>
      <c r="BG408" s="139"/>
      <c r="BH408" s="140"/>
      <c r="BJ408" s="139"/>
      <c r="BK408" s="139"/>
      <c r="BL408" s="139"/>
      <c r="BM408" s="140"/>
      <c r="BO408" s="139"/>
      <c r="BP408" s="139"/>
      <c r="BQ408" s="139"/>
      <c r="BR408" s="140"/>
    </row>
    <row r="409" spans="2:70">
      <c r="B409" s="438"/>
      <c r="D409" s="4" t="s">
        <v>181</v>
      </c>
      <c r="E409" s="187">
        <f>E408-SUM(E397:E400)</f>
        <v>505.24843623125616</v>
      </c>
      <c r="F409" s="187">
        <f t="shared" ref="F409" si="829">F408-SUM(F397:F400)</f>
        <v>532.11288949116965</v>
      </c>
      <c r="G409" s="187">
        <f t="shared" ref="G409" si="830">G408-SUM(G397:G400)</f>
        <v>522.66877922192259</v>
      </c>
      <c r="H409" s="187">
        <f t="shared" ref="H409" si="831">H408-SUM(H397:H400)</f>
        <v>516.31428235449778</v>
      </c>
      <c r="I409" s="187">
        <f t="shared" ref="I409" si="832">I408-SUM(I397:I400)</f>
        <v>513.52544984894269</v>
      </c>
      <c r="J409" s="187">
        <f t="shared" ref="J409" si="833">J408-SUM(J397:J400)</f>
        <v>491.33472583259476</v>
      </c>
      <c r="K409" s="187">
        <f t="shared" ref="K409" si="834">K408-SUM(K397:K400)</f>
        <v>463.08113587079174</v>
      </c>
      <c r="L409" s="187">
        <f t="shared" ref="L409" si="835">L408-SUM(L397:L400)</f>
        <v>442.41410113015382</v>
      </c>
      <c r="M409" s="1"/>
      <c r="N409" s="178">
        <f>N408-SUM(N397:N400)</f>
        <v>479.74436018077267</v>
      </c>
      <c r="O409" s="178">
        <f t="shared" ref="O409" si="836">O408-SUM(O397:O400)</f>
        <v>491.25414195993216</v>
      </c>
      <c r="P409" s="178">
        <f t="shared" ref="P409" si="837">P408-SUM(P397:P400)</f>
        <v>467.35857952622666</v>
      </c>
      <c r="Q409" s="178">
        <f t="shared" ref="Q409" si="838">Q408-SUM(Q397:Q400)</f>
        <v>455.72523715431078</v>
      </c>
      <c r="R409" s="178">
        <f t="shared" ref="R409" si="839">R408-SUM(R397:R400)</f>
        <v>440.25413637216184</v>
      </c>
      <c r="S409" s="178">
        <f t="shared" ref="S409" si="840">S408-SUM(S397:S400)</f>
        <v>419.92327016629071</v>
      </c>
      <c r="T409" s="178">
        <f t="shared" ref="T409" si="841">T408-SUM(T397:T400)</f>
        <v>387.11736243082771</v>
      </c>
      <c r="U409" s="178">
        <f t="shared" ref="U409" si="842">U408-SUM(U397:U400)</f>
        <v>371.49585715677352</v>
      </c>
      <c r="V409" s="1"/>
      <c r="W409" s="183">
        <f>W408-SUM(W397:W400)</f>
        <v>355.61891102050367</v>
      </c>
      <c r="X409" s="197">
        <f t="shared" ref="X409" si="843">X408-SUM(X397:X400)</f>
        <v>0</v>
      </c>
      <c r="Y409" s="197">
        <f t="shared" ref="Y409" si="844">Y408-SUM(Y397:Y400)</f>
        <v>0</v>
      </c>
      <c r="Z409" s="197">
        <f t="shared" ref="Z409" si="845">Z408-SUM(Z397:Z400)</f>
        <v>0</v>
      </c>
      <c r="AA409" s="197">
        <f t="shared" ref="AA409" si="846">AA408-SUM(AA397:AA400)</f>
        <v>0</v>
      </c>
      <c r="AB409" s="197">
        <f t="shared" ref="AB409" si="847">AB408-SUM(AB397:AB400)</f>
        <v>0</v>
      </c>
      <c r="AC409" s="197">
        <f t="shared" ref="AC409" si="848">AC408-SUM(AC397:AC400)</f>
        <v>0</v>
      </c>
      <c r="AD409" s="197">
        <f t="shared" ref="AD409" si="849">AD408-SUM(AD397:AD400)</f>
        <v>0</v>
      </c>
      <c r="AE409" s="1"/>
      <c r="AF409" s="178">
        <f t="shared" si="804"/>
        <v>479.74436018077267</v>
      </c>
      <c r="AG409" s="183">
        <f t="shared" si="805"/>
        <v>355.61891102050367</v>
      </c>
      <c r="AH409" s="67">
        <f t="shared" si="806"/>
        <v>-124.125449160269</v>
      </c>
      <c r="AI409" s="68">
        <f t="shared" si="807"/>
        <v>-0.2587324822609634</v>
      </c>
      <c r="AK409" s="139"/>
      <c r="AL409" s="139"/>
      <c r="AM409" s="139"/>
      <c r="AN409" s="140"/>
      <c r="AP409" s="139"/>
      <c r="AQ409" s="139"/>
      <c r="AR409" s="139"/>
      <c r="AS409" s="140"/>
      <c r="AU409" s="139"/>
      <c r="AV409" s="139"/>
      <c r="AW409" s="139"/>
      <c r="AX409" s="140"/>
      <c r="AZ409" s="139"/>
      <c r="BA409" s="139"/>
      <c r="BB409" s="139"/>
      <c r="BC409" s="140"/>
      <c r="BE409" s="139"/>
      <c r="BF409" s="139"/>
      <c r="BG409" s="139"/>
      <c r="BH409" s="140"/>
      <c r="BJ409" s="139"/>
      <c r="BK409" s="139"/>
      <c r="BL409" s="139"/>
      <c r="BM409" s="140"/>
      <c r="BO409" s="139"/>
      <c r="BP409" s="139"/>
      <c r="BQ409" s="139"/>
      <c r="BR409" s="140"/>
    </row>
    <row r="410" spans="2:70">
      <c r="B410" s="438"/>
    </row>
    <row r="411" spans="2:70">
      <c r="B411" s="438"/>
      <c r="D411" s="1" t="s">
        <v>197</v>
      </c>
    </row>
    <row r="412" spans="2:70">
      <c r="B412" s="438"/>
      <c r="E412" s="388" t="s">
        <v>430</v>
      </c>
      <c r="F412" s="389"/>
      <c r="G412" s="389"/>
      <c r="H412" s="389"/>
      <c r="I412" s="389"/>
      <c r="J412" s="389"/>
      <c r="K412" s="389"/>
      <c r="L412" s="390"/>
      <c r="N412" s="388" t="s">
        <v>297</v>
      </c>
      <c r="O412" s="389"/>
      <c r="P412" s="389"/>
      <c r="Q412" s="389"/>
      <c r="R412" s="389"/>
      <c r="S412" s="389"/>
      <c r="T412" s="389"/>
      <c r="U412" s="390"/>
      <c r="W412" s="388" t="s">
        <v>298</v>
      </c>
      <c r="X412" s="389"/>
      <c r="Y412" s="389"/>
      <c r="Z412" s="389"/>
      <c r="AA412" s="389"/>
      <c r="AB412" s="389"/>
      <c r="AC412" s="389"/>
      <c r="AD412" s="390"/>
      <c r="AF412" s="221" t="s">
        <v>69</v>
      </c>
      <c r="AG412" s="221" t="s">
        <v>194</v>
      </c>
      <c r="AH412" s="397" t="s">
        <v>219</v>
      </c>
      <c r="AI412" s="397"/>
      <c r="AK412" s="7" t="s">
        <v>69</v>
      </c>
      <c r="AL412" s="6" t="s">
        <v>194</v>
      </c>
      <c r="AM412" s="392" t="s">
        <v>219</v>
      </c>
      <c r="AN412" s="392"/>
      <c r="AP412" s="7" t="s">
        <v>69</v>
      </c>
      <c r="AQ412" s="6" t="s">
        <v>194</v>
      </c>
      <c r="AR412" s="392" t="s">
        <v>219</v>
      </c>
      <c r="AS412" s="392"/>
      <c r="AU412" s="7" t="s">
        <v>69</v>
      </c>
      <c r="AV412" s="6" t="s">
        <v>194</v>
      </c>
      <c r="AW412" s="392" t="s">
        <v>219</v>
      </c>
      <c r="AX412" s="392"/>
      <c r="AZ412" s="7" t="s">
        <v>69</v>
      </c>
      <c r="BA412" s="6" t="s">
        <v>194</v>
      </c>
      <c r="BB412" s="392" t="s">
        <v>219</v>
      </c>
      <c r="BC412" s="392"/>
      <c r="BE412" s="7" t="s">
        <v>69</v>
      </c>
      <c r="BF412" s="6" t="s">
        <v>194</v>
      </c>
      <c r="BG412" s="392" t="s">
        <v>219</v>
      </c>
      <c r="BH412" s="392"/>
      <c r="BJ412" s="7" t="s">
        <v>69</v>
      </c>
      <c r="BK412" s="6" t="s">
        <v>194</v>
      </c>
      <c r="BL412" s="392" t="s">
        <v>219</v>
      </c>
      <c r="BM412" s="392"/>
      <c r="BO412" s="7" t="s">
        <v>69</v>
      </c>
      <c r="BP412" s="6" t="s">
        <v>194</v>
      </c>
      <c r="BQ412" s="392" t="s">
        <v>219</v>
      </c>
      <c r="BR412" s="392"/>
    </row>
    <row r="413" spans="2:70">
      <c r="B413" s="438"/>
      <c r="E413" s="221">
        <v>2016</v>
      </c>
      <c r="F413" s="221">
        <v>2017</v>
      </c>
      <c r="G413" s="221">
        <v>2018</v>
      </c>
      <c r="H413" s="221">
        <v>2019</v>
      </c>
      <c r="I413" s="221">
        <v>2020</v>
      </c>
      <c r="J413" s="221">
        <v>2021</v>
      </c>
      <c r="K413" s="221">
        <v>2022</v>
      </c>
      <c r="L413" s="221">
        <v>2023</v>
      </c>
      <c r="N413" s="221">
        <v>2016</v>
      </c>
      <c r="O413" s="221">
        <v>2017</v>
      </c>
      <c r="P413" s="221">
        <v>2018</v>
      </c>
      <c r="Q413" s="221">
        <v>2019</v>
      </c>
      <c r="R413" s="221">
        <v>2020</v>
      </c>
      <c r="S413" s="221">
        <v>2021</v>
      </c>
      <c r="T413" s="221">
        <v>2022</v>
      </c>
      <c r="U413" s="221">
        <v>2023</v>
      </c>
      <c r="W413" s="221">
        <v>2016</v>
      </c>
      <c r="X413" s="221">
        <v>2017</v>
      </c>
      <c r="Y413" s="221">
        <v>2018</v>
      </c>
      <c r="Z413" s="221">
        <v>2019</v>
      </c>
      <c r="AA413" s="221">
        <v>2020</v>
      </c>
      <c r="AB413" s="221">
        <v>2021</v>
      </c>
      <c r="AC413" s="221">
        <v>2022</v>
      </c>
      <c r="AD413" s="221">
        <v>2023</v>
      </c>
      <c r="AF413" s="221" t="s">
        <v>252</v>
      </c>
      <c r="AG413" s="221" t="s">
        <v>252</v>
      </c>
      <c r="AH413" s="221" t="s">
        <v>252</v>
      </c>
      <c r="AI413" s="221" t="s">
        <v>221</v>
      </c>
      <c r="AK413" s="6" t="s">
        <v>252</v>
      </c>
      <c r="AL413" s="6" t="s">
        <v>252</v>
      </c>
      <c r="AM413" s="6" t="s">
        <v>252</v>
      </c>
      <c r="AN413" s="6" t="s">
        <v>221</v>
      </c>
      <c r="AP413" s="6" t="s">
        <v>252</v>
      </c>
      <c r="AQ413" s="6" t="s">
        <v>252</v>
      </c>
      <c r="AR413" s="6" t="s">
        <v>252</v>
      </c>
      <c r="AS413" s="6" t="s">
        <v>221</v>
      </c>
      <c r="AU413" s="6" t="s">
        <v>252</v>
      </c>
      <c r="AV413" s="6" t="s">
        <v>252</v>
      </c>
      <c r="AW413" s="6" t="s">
        <v>252</v>
      </c>
      <c r="AX413" s="6" t="s">
        <v>221</v>
      </c>
      <c r="AZ413" s="6" t="s">
        <v>252</v>
      </c>
      <c r="BA413" s="6" t="s">
        <v>252</v>
      </c>
      <c r="BB413" s="6" t="s">
        <v>252</v>
      </c>
      <c r="BC413" s="6" t="s">
        <v>221</v>
      </c>
      <c r="BE413" s="6" t="s">
        <v>252</v>
      </c>
      <c r="BF413" s="6" t="s">
        <v>252</v>
      </c>
      <c r="BG413" s="6" t="s">
        <v>252</v>
      </c>
      <c r="BH413" s="6" t="s">
        <v>221</v>
      </c>
      <c r="BJ413" s="6" t="s">
        <v>252</v>
      </c>
      <c r="BK413" s="6" t="s">
        <v>252</v>
      </c>
      <c r="BL413" s="6" t="s">
        <v>252</v>
      </c>
      <c r="BM413" s="6" t="s">
        <v>221</v>
      </c>
      <c r="BO413" s="6" t="s">
        <v>252</v>
      </c>
      <c r="BP413" s="6" t="s">
        <v>252</v>
      </c>
      <c r="BQ413" s="6" t="s">
        <v>252</v>
      </c>
      <c r="BR413" s="6" t="s">
        <v>221</v>
      </c>
    </row>
    <row r="414" spans="2:70">
      <c r="B414" s="438"/>
      <c r="D414" s="6" t="s">
        <v>27</v>
      </c>
      <c r="E414" s="186">
        <f>'[84]Non Load NI 2016'!C130</f>
        <v>15.430016946904392</v>
      </c>
      <c r="F414" s="186">
        <f>'[84]Non Load NI 2016'!D130</f>
        <v>15.493443515580765</v>
      </c>
      <c r="G414" s="186">
        <f>'[84]Non Load NI 2016'!E130</f>
        <v>14.653877519383375</v>
      </c>
      <c r="H414" s="186">
        <f>'[84]Non Load NI 2016'!F130</f>
        <v>15.15987474475787</v>
      </c>
      <c r="I414" s="186">
        <f>'[84]Non Load NI 2016'!G130</f>
        <v>14.649707127695635</v>
      </c>
      <c r="J414" s="186">
        <f>'[84]Non Load NI 2016'!H130</f>
        <v>15.322435425361631</v>
      </c>
      <c r="K414" s="186">
        <f>'[84]Non Load NI 2016'!I130</f>
        <v>14.800705130581212</v>
      </c>
      <c r="L414" s="186">
        <f>'[84]Non Load NI 2016'!J130</f>
        <v>15.425371172446821</v>
      </c>
      <c r="N414" s="57">
        <f>'[84]Non Load NI 2016'!M130</f>
        <v>14.337441240372097</v>
      </c>
      <c r="O414" s="57">
        <f>'[84]Non Load NI 2016'!N130</f>
        <v>13.167683328697002</v>
      </c>
      <c r="P414" s="57">
        <f>'[84]Non Load NI 2016'!O130</f>
        <v>13.777112028748137</v>
      </c>
      <c r="Q414" s="57">
        <f>'[84]Non Load NI 2016'!P130</f>
        <v>13.440291721736994</v>
      </c>
      <c r="R414" s="57">
        <f>'[84]Non Load NI 2016'!Q130</f>
        <v>13.736661392504997</v>
      </c>
      <c r="S414" s="57">
        <f>'[84]Non Load NI 2016'!R130</f>
        <v>13.87960925248527</v>
      </c>
      <c r="T414" s="57">
        <f>'[84]Non Load NI 2016'!S130</f>
        <v>13.634719036419089</v>
      </c>
      <c r="U414" s="57">
        <f>'[84]Non Load NI 2016'!T130</f>
        <v>13.490482851263494</v>
      </c>
      <c r="W414" s="58">
        <f>'[84]Non Load NI 2016'!W130</f>
        <v>6.7144405042316269</v>
      </c>
      <c r="X414" s="196">
        <f>'[84]Non Load NI 2016'!X130</f>
        <v>0</v>
      </c>
      <c r="Y414" s="196">
        <f>'[84]Non Load NI 2016'!Y130</f>
        <v>0</v>
      </c>
      <c r="Z414" s="196">
        <f>'[84]Non Load NI 2016'!Z130</f>
        <v>0</v>
      </c>
      <c r="AA414" s="196">
        <f>'[84]Non Load NI 2016'!AA130</f>
        <v>0</v>
      </c>
      <c r="AB414" s="196">
        <f>'[84]Non Load NI 2016'!AB130</f>
        <v>0</v>
      </c>
      <c r="AC414" s="196">
        <f>'[84]Non Load NI 2016'!AC130</f>
        <v>0</v>
      </c>
      <c r="AD414" s="196">
        <f>'[84]Non Load NI 2016'!AD130</f>
        <v>0</v>
      </c>
      <c r="AF414" s="57">
        <f>N414</f>
        <v>14.337441240372097</v>
      </c>
      <c r="AG414" s="58">
        <f>W414</f>
        <v>6.7144405042316269</v>
      </c>
      <c r="AH414" s="65">
        <f>IF(AG414&gt;0,AG414-AF414,"")</f>
        <v>-7.6230007361404706</v>
      </c>
      <c r="AI414" s="66">
        <f>IF(AG414&gt;0,AH414/AF414,"")</f>
        <v>-0.5316848807495187</v>
      </c>
      <c r="AK414" s="139"/>
      <c r="AL414" s="139"/>
      <c r="AM414" s="139"/>
      <c r="AN414" s="140"/>
      <c r="AP414" s="139"/>
      <c r="AQ414" s="139"/>
      <c r="AR414" s="139"/>
      <c r="AS414" s="140"/>
      <c r="AU414" s="139"/>
      <c r="AV414" s="139"/>
      <c r="AW414" s="139"/>
      <c r="AX414" s="140"/>
      <c r="AZ414" s="139"/>
      <c r="BA414" s="139"/>
      <c r="BB414" s="139"/>
      <c r="BC414" s="140"/>
      <c r="BE414" s="139"/>
      <c r="BF414" s="139"/>
      <c r="BG414" s="139"/>
      <c r="BH414" s="140"/>
      <c r="BJ414" s="139"/>
      <c r="BK414" s="139"/>
      <c r="BL414" s="139"/>
      <c r="BM414" s="140"/>
      <c r="BO414" s="139"/>
      <c r="BP414" s="139"/>
      <c r="BQ414" s="139"/>
      <c r="BR414" s="140"/>
    </row>
    <row r="415" spans="2:70">
      <c r="B415" s="438"/>
      <c r="D415" s="6" t="s">
        <v>75</v>
      </c>
      <c r="E415" s="186">
        <f>'[84]Non Load NI 2016'!C131</f>
        <v>12.184636460485279</v>
      </c>
      <c r="F415" s="186">
        <f>'[84]Non Load NI 2016'!D131</f>
        <v>11.080314673655066</v>
      </c>
      <c r="G415" s="186">
        <f>'[84]Non Load NI 2016'!E131</f>
        <v>7.374236419071873</v>
      </c>
      <c r="H415" s="186">
        <f>'[84]Non Load NI 2016'!F131</f>
        <v>7.2283458155783995</v>
      </c>
      <c r="I415" s="186">
        <f>'[84]Non Load NI 2016'!G131</f>
        <v>9.2293526363328038</v>
      </c>
      <c r="J415" s="186">
        <f>'[84]Non Load NI 2016'!H131</f>
        <v>6.7148565669398277</v>
      </c>
      <c r="K415" s="186">
        <f>'[84]Non Load NI 2016'!I131</f>
        <v>6.543395437390922</v>
      </c>
      <c r="L415" s="186">
        <f>'[84]Non Load NI 2016'!J131</f>
        <v>7.8421403258294085</v>
      </c>
      <c r="N415" s="57">
        <f>'[84]Non Load NI 2016'!M131</f>
        <v>8.8158419837014073</v>
      </c>
      <c r="O415" s="57">
        <f>'[84]Non Load NI 2016'!N131</f>
        <v>8.3181151905868216</v>
      </c>
      <c r="P415" s="57">
        <f>'[84]Non Load NI 2016'!O131</f>
        <v>6.6470315443574499</v>
      </c>
      <c r="Q415" s="57">
        <f>'[84]Non Load NI 2016'!P131</f>
        <v>6.514234004417756</v>
      </c>
      <c r="R415" s="57">
        <f>'[84]Non Load NI 2016'!Q131</f>
        <v>6.7091679114325045</v>
      </c>
      <c r="S415" s="57">
        <f>'[84]Non Load NI 2016'!R131</f>
        <v>5.4457272736087834</v>
      </c>
      <c r="T415" s="57">
        <f>'[84]Non Load NI 2016'!S131</f>
        <v>4.935519862872729</v>
      </c>
      <c r="U415" s="57">
        <f>'[84]Non Load NI 2016'!T131</f>
        <v>5.2622475393388068</v>
      </c>
      <c r="W415" s="58">
        <f>'[84]Non Load NI 2016'!W131</f>
        <v>5.3655160208979042</v>
      </c>
      <c r="X415" s="196">
        <f>'[84]Non Load NI 2016'!X131</f>
        <v>0</v>
      </c>
      <c r="Y415" s="196">
        <f>'[84]Non Load NI 2016'!Y131</f>
        <v>0</v>
      </c>
      <c r="Z415" s="196">
        <f>'[84]Non Load NI 2016'!Z131</f>
        <v>0</v>
      </c>
      <c r="AA415" s="196">
        <f>'[84]Non Load NI 2016'!AA131</f>
        <v>0</v>
      </c>
      <c r="AB415" s="196">
        <f>'[84]Non Load NI 2016'!AB131</f>
        <v>0</v>
      </c>
      <c r="AC415" s="196">
        <f>'[84]Non Load NI 2016'!AC131</f>
        <v>0</v>
      </c>
      <c r="AD415" s="196">
        <f>'[84]Non Load NI 2016'!AD131</f>
        <v>0</v>
      </c>
      <c r="AF415" s="57">
        <f t="shared" ref="AF415:AF429" si="850">N415</f>
        <v>8.8158419837014073</v>
      </c>
      <c r="AG415" s="58">
        <f t="shared" ref="AG415:AG429" si="851">W415</f>
        <v>5.3655160208979042</v>
      </c>
      <c r="AH415" s="65">
        <f t="shared" ref="AH415:AH429" si="852">IF(AG415&gt;0,AG415-AF415,"")</f>
        <v>-3.450325962803503</v>
      </c>
      <c r="AI415" s="66">
        <f t="shared" ref="AI415:AI429" si="853">IF(AG415&gt;0,AH415/AF415,"")</f>
        <v>-0.3913779272793696</v>
      </c>
      <c r="AK415" s="139"/>
      <c r="AL415" s="139"/>
      <c r="AM415" s="139"/>
      <c r="AN415" s="140"/>
      <c r="AP415" s="139"/>
      <c r="AQ415" s="139"/>
      <c r="AR415" s="139"/>
      <c r="AS415" s="140"/>
      <c r="AU415" s="139"/>
      <c r="AV415" s="139"/>
      <c r="AW415" s="139"/>
      <c r="AX415" s="140"/>
      <c r="AZ415" s="139"/>
      <c r="BA415" s="139"/>
      <c r="BB415" s="139"/>
      <c r="BC415" s="140"/>
      <c r="BE415" s="139"/>
      <c r="BF415" s="139"/>
      <c r="BG415" s="139"/>
      <c r="BH415" s="140"/>
      <c r="BJ415" s="139"/>
      <c r="BK415" s="139"/>
      <c r="BL415" s="139"/>
      <c r="BM415" s="140"/>
      <c r="BO415" s="139"/>
      <c r="BP415" s="139"/>
      <c r="BQ415" s="139"/>
      <c r="BR415" s="140"/>
    </row>
    <row r="416" spans="2:70">
      <c r="B416" s="438"/>
      <c r="D416" s="6" t="s">
        <v>76</v>
      </c>
      <c r="E416" s="186">
        <f>'[84]Non Load NI 2016'!C132</f>
        <v>8.2019289635000749</v>
      </c>
      <c r="F416" s="186">
        <f>'[84]Non Load NI 2016'!D132</f>
        <v>10.24667094530558</v>
      </c>
      <c r="G416" s="186">
        <f>'[84]Non Load NI 2016'!E132</f>
        <v>10.266736785009815</v>
      </c>
      <c r="H416" s="186">
        <f>'[84]Non Load NI 2016'!F132</f>
        <v>9.7362104932574951</v>
      </c>
      <c r="I416" s="186">
        <f>'[84]Non Load NI 2016'!G132</f>
        <v>11.396220608485317</v>
      </c>
      <c r="J416" s="186">
        <f>'[84]Non Load NI 2016'!H132</f>
        <v>12.379378376230012</v>
      </c>
      <c r="K416" s="186">
        <f>'[84]Non Load NI 2016'!I132</f>
        <v>10.974434776479743</v>
      </c>
      <c r="L416" s="186">
        <f>'[84]Non Load NI 2016'!J132</f>
        <v>14.367111069440819</v>
      </c>
      <c r="N416" s="57">
        <f>'[84]Non Load NI 2016'!M132</f>
        <v>9.4354344523258842</v>
      </c>
      <c r="O416" s="57">
        <f>'[84]Non Load NI 2016'!N132</f>
        <v>9.6397706113173136</v>
      </c>
      <c r="P416" s="57">
        <f>'[84]Non Load NI 2016'!O132</f>
        <v>9.2582554096564404</v>
      </c>
      <c r="Q416" s="57">
        <f>'[84]Non Load NI 2016'!P132</f>
        <v>8.8990738966300551</v>
      </c>
      <c r="R416" s="57">
        <f>'[84]Non Load NI 2016'!Q132</f>
        <v>8.189838800673515</v>
      </c>
      <c r="S416" s="57">
        <f>'[84]Non Load NI 2016'!R132</f>
        <v>8.2314075928263417</v>
      </c>
      <c r="T416" s="57">
        <f>'[84]Non Load NI 2016'!S132</f>
        <v>7.0322563421213333</v>
      </c>
      <c r="U416" s="57">
        <f>'[84]Non Load NI 2016'!T132</f>
        <v>8.3389961386793843</v>
      </c>
      <c r="W416" s="58">
        <f>'[84]Non Load NI 2016'!W132</f>
        <v>3.2391406404581167</v>
      </c>
      <c r="X416" s="196">
        <f>'[84]Non Load NI 2016'!X132</f>
        <v>0</v>
      </c>
      <c r="Y416" s="196">
        <f>'[84]Non Load NI 2016'!Y132</f>
        <v>0</v>
      </c>
      <c r="Z416" s="196">
        <f>'[84]Non Load NI 2016'!Z132</f>
        <v>0</v>
      </c>
      <c r="AA416" s="196">
        <f>'[84]Non Load NI 2016'!AA132</f>
        <v>0</v>
      </c>
      <c r="AB416" s="196">
        <f>'[84]Non Load NI 2016'!AB132</f>
        <v>0</v>
      </c>
      <c r="AC416" s="196">
        <f>'[84]Non Load NI 2016'!AC132</f>
        <v>0</v>
      </c>
      <c r="AD416" s="196">
        <f>'[84]Non Load NI 2016'!AD132</f>
        <v>0</v>
      </c>
      <c r="AF416" s="57">
        <f t="shared" si="850"/>
        <v>9.4354344523258842</v>
      </c>
      <c r="AG416" s="58">
        <f t="shared" si="851"/>
        <v>3.2391406404581167</v>
      </c>
      <c r="AH416" s="65">
        <f t="shared" si="852"/>
        <v>-6.1962938118677675</v>
      </c>
      <c r="AI416" s="66">
        <f t="shared" si="853"/>
        <v>-0.65670466401685923</v>
      </c>
      <c r="AK416" s="139"/>
      <c r="AL416" s="139"/>
      <c r="AM416" s="139"/>
      <c r="AN416" s="140"/>
      <c r="AP416" s="139"/>
      <c r="AQ416" s="139"/>
      <c r="AR416" s="139"/>
      <c r="AS416" s="140"/>
      <c r="AU416" s="139"/>
      <c r="AV416" s="139"/>
      <c r="AW416" s="139"/>
      <c r="AX416" s="140"/>
      <c r="AZ416" s="139"/>
      <c r="BA416" s="139"/>
      <c r="BB416" s="139"/>
      <c r="BC416" s="140"/>
      <c r="BE416" s="139"/>
      <c r="BF416" s="139"/>
      <c r="BG416" s="139"/>
      <c r="BH416" s="140"/>
      <c r="BJ416" s="139"/>
      <c r="BK416" s="139"/>
      <c r="BL416" s="139"/>
      <c r="BM416" s="140"/>
      <c r="BO416" s="139"/>
      <c r="BP416" s="139"/>
      <c r="BQ416" s="139"/>
      <c r="BR416" s="140"/>
    </row>
    <row r="417" spans="2:70">
      <c r="B417" s="438"/>
      <c r="D417" s="6" t="s">
        <v>35</v>
      </c>
      <c r="E417" s="186">
        <f>'[84]Non Load NI 2016'!C133</f>
        <v>3.8502312974964341</v>
      </c>
      <c r="F417" s="186">
        <f>'[84]Non Load NI 2016'!D133</f>
        <v>4.0181065087957428</v>
      </c>
      <c r="G417" s="186">
        <f>'[84]Non Load NI 2016'!E133</f>
        <v>3.9276501896511355</v>
      </c>
      <c r="H417" s="186">
        <f>'[84]Non Load NI 2016'!F133</f>
        <v>4.0950873117867763</v>
      </c>
      <c r="I417" s="186">
        <f>'[84]Non Load NI 2016'!G133</f>
        <v>4.1445208145395664</v>
      </c>
      <c r="J417" s="186">
        <f>'[84]Non Load NI 2016'!H133</f>
        <v>4.1866631528551546</v>
      </c>
      <c r="K417" s="186">
        <f>'[84]Non Load NI 2016'!I133</f>
        <v>4.2434793413338019</v>
      </c>
      <c r="L417" s="186">
        <f>'[84]Non Load NI 2016'!J133</f>
        <v>4.2600986285072278</v>
      </c>
      <c r="N417" s="57">
        <f>'[84]Non Load NI 2016'!M133</f>
        <v>3.8502312974964341</v>
      </c>
      <c r="O417" s="57">
        <f>'[84]Non Load NI 2016'!N133</f>
        <v>4.0181065087957428</v>
      </c>
      <c r="P417" s="57">
        <f>'[84]Non Load NI 2016'!O133</f>
        <v>3.9276501896511355</v>
      </c>
      <c r="Q417" s="57">
        <f>'[84]Non Load NI 2016'!P133</f>
        <v>4.0950873117867763</v>
      </c>
      <c r="R417" s="57">
        <f>'[84]Non Load NI 2016'!Q133</f>
        <v>4.1445208145395664</v>
      </c>
      <c r="S417" s="57">
        <f>'[84]Non Load NI 2016'!R133</f>
        <v>4.1866631528551546</v>
      </c>
      <c r="T417" s="57">
        <f>'[84]Non Load NI 2016'!S133</f>
        <v>4.2434793413338019</v>
      </c>
      <c r="U417" s="57">
        <f>'[84]Non Load NI 2016'!T133</f>
        <v>4.2600986285072278</v>
      </c>
      <c r="W417" s="58">
        <f>'[84]Non Load NI 2016'!W133</f>
        <v>7.689700000000002</v>
      </c>
      <c r="X417" s="196">
        <f>'[84]Non Load NI 2016'!X133</f>
        <v>0</v>
      </c>
      <c r="Y417" s="196">
        <f>'[84]Non Load NI 2016'!Y133</f>
        <v>0</v>
      </c>
      <c r="Z417" s="196">
        <f>'[84]Non Load NI 2016'!Z133</f>
        <v>0</v>
      </c>
      <c r="AA417" s="196">
        <f>'[84]Non Load NI 2016'!AA133</f>
        <v>0</v>
      </c>
      <c r="AB417" s="196">
        <f>'[84]Non Load NI 2016'!AB133</f>
        <v>0</v>
      </c>
      <c r="AC417" s="196">
        <f>'[84]Non Load NI 2016'!AC133</f>
        <v>0</v>
      </c>
      <c r="AD417" s="196">
        <f>'[84]Non Load NI 2016'!AD133</f>
        <v>0</v>
      </c>
      <c r="AF417" s="57">
        <f t="shared" si="850"/>
        <v>3.8502312974964341</v>
      </c>
      <c r="AG417" s="58">
        <f t="shared" si="851"/>
        <v>7.689700000000002</v>
      </c>
      <c r="AH417" s="65">
        <f t="shared" si="852"/>
        <v>3.8394687025035679</v>
      </c>
      <c r="AI417" s="66">
        <f t="shared" si="853"/>
        <v>0.99720468871574952</v>
      </c>
      <c r="AK417" s="139"/>
      <c r="AL417" s="139"/>
      <c r="AM417" s="139"/>
      <c r="AN417" s="140"/>
      <c r="AP417" s="139"/>
      <c r="AQ417" s="139"/>
      <c r="AR417" s="139"/>
      <c r="AS417" s="140"/>
      <c r="AU417" s="139"/>
      <c r="AV417" s="139"/>
      <c r="AW417" s="139"/>
      <c r="AX417" s="140"/>
      <c r="AZ417" s="139"/>
      <c r="BA417" s="139"/>
      <c r="BB417" s="139"/>
      <c r="BC417" s="140"/>
      <c r="BE417" s="139"/>
      <c r="BF417" s="139"/>
      <c r="BG417" s="139"/>
      <c r="BH417" s="140"/>
      <c r="BJ417" s="139"/>
      <c r="BK417" s="139"/>
      <c r="BL417" s="139"/>
      <c r="BM417" s="140"/>
      <c r="BO417" s="139"/>
      <c r="BP417" s="139"/>
      <c r="BQ417" s="139"/>
      <c r="BR417" s="140"/>
    </row>
    <row r="418" spans="2:70">
      <c r="B418" s="438"/>
      <c r="D418" s="6" t="s">
        <v>36</v>
      </c>
      <c r="E418" s="186">
        <f>'[84]Non Load NI 2016'!C134</f>
        <v>3.3372077570637555</v>
      </c>
      <c r="F418" s="186">
        <f>'[84]Non Load NI 2016'!D134</f>
        <v>3.3660378807706834</v>
      </c>
      <c r="G418" s="186">
        <f>'[84]Non Load NI 2016'!E134</f>
        <v>3.397859778646783</v>
      </c>
      <c r="H418" s="186">
        <f>'[84]Non Load NI 2016'!F134</f>
        <v>3.5124915375249888</v>
      </c>
      <c r="I418" s="186">
        <f>'[84]Non Load NI 2016'!G134</f>
        <v>3.6089566181600463</v>
      </c>
      <c r="J418" s="186">
        <f>'[84]Non Load NI 2016'!H134</f>
        <v>3.6562294085761491</v>
      </c>
      <c r="K418" s="186">
        <f>'[84]Non Load NI 2016'!I134</f>
        <v>3.7059995504169576</v>
      </c>
      <c r="L418" s="186">
        <f>'[84]Non Load NI 2016'!J134</f>
        <v>3.755056034972903</v>
      </c>
      <c r="N418" s="57">
        <f>'[84]Non Load NI 2016'!M134</f>
        <v>3.3372077570637555</v>
      </c>
      <c r="O418" s="57">
        <f>'[84]Non Load NI 2016'!N134</f>
        <v>3.3660378807706834</v>
      </c>
      <c r="P418" s="57">
        <f>'[84]Non Load NI 2016'!O134</f>
        <v>3.397859778646783</v>
      </c>
      <c r="Q418" s="57">
        <f>'[84]Non Load NI 2016'!P134</f>
        <v>3.5124915375249888</v>
      </c>
      <c r="R418" s="57">
        <f>'[84]Non Load NI 2016'!Q134</f>
        <v>3.6089566181600463</v>
      </c>
      <c r="S418" s="57">
        <f>'[84]Non Load NI 2016'!R134</f>
        <v>3.6562294085761491</v>
      </c>
      <c r="T418" s="57">
        <f>'[84]Non Load NI 2016'!S134</f>
        <v>3.7059995504169576</v>
      </c>
      <c r="U418" s="57">
        <f>'[84]Non Load NI 2016'!T134</f>
        <v>3.755056034972903</v>
      </c>
      <c r="W418" s="58">
        <f>'[84]Non Load NI 2016'!W134</f>
        <v>6.8293999999999997</v>
      </c>
      <c r="X418" s="196">
        <f>'[84]Non Load NI 2016'!X134</f>
        <v>0</v>
      </c>
      <c r="Y418" s="196">
        <f>'[84]Non Load NI 2016'!Y134</f>
        <v>0</v>
      </c>
      <c r="Z418" s="196">
        <f>'[84]Non Load NI 2016'!Z134</f>
        <v>0</v>
      </c>
      <c r="AA418" s="196">
        <f>'[84]Non Load NI 2016'!AA134</f>
        <v>0</v>
      </c>
      <c r="AB418" s="196">
        <f>'[84]Non Load NI 2016'!AB134</f>
        <v>0</v>
      </c>
      <c r="AC418" s="196">
        <f>'[84]Non Load NI 2016'!AC134</f>
        <v>0</v>
      </c>
      <c r="AD418" s="196">
        <f>'[84]Non Load NI 2016'!AD134</f>
        <v>0</v>
      </c>
      <c r="AF418" s="57">
        <f t="shared" si="850"/>
        <v>3.3372077570637555</v>
      </c>
      <c r="AG418" s="58">
        <f t="shared" si="851"/>
        <v>6.8293999999999997</v>
      </c>
      <c r="AH418" s="65">
        <f t="shared" si="852"/>
        <v>3.4921922429362442</v>
      </c>
      <c r="AI418" s="66">
        <f t="shared" si="853"/>
        <v>1.0464413657029408</v>
      </c>
      <c r="AK418" s="139"/>
      <c r="AL418" s="139"/>
      <c r="AM418" s="139"/>
      <c r="AN418" s="140"/>
      <c r="AP418" s="139"/>
      <c r="AQ418" s="139"/>
      <c r="AR418" s="139"/>
      <c r="AS418" s="140"/>
      <c r="AU418" s="139"/>
      <c r="AV418" s="139"/>
      <c r="AW418" s="139"/>
      <c r="AX418" s="140"/>
      <c r="AZ418" s="139"/>
      <c r="BA418" s="139"/>
      <c r="BB418" s="139"/>
      <c r="BC418" s="140"/>
      <c r="BE418" s="139"/>
      <c r="BF418" s="139"/>
      <c r="BG418" s="139"/>
      <c r="BH418" s="140"/>
      <c r="BJ418" s="139"/>
      <c r="BK418" s="139"/>
      <c r="BL418" s="139"/>
      <c r="BM418" s="140"/>
      <c r="BO418" s="139"/>
      <c r="BP418" s="139"/>
      <c r="BQ418" s="139"/>
      <c r="BR418" s="140"/>
    </row>
    <row r="419" spans="2:70">
      <c r="B419" s="438"/>
      <c r="D419" s="6" t="s">
        <v>37</v>
      </c>
      <c r="E419" s="186">
        <f>'[84]Non Load NI 2016'!C135</f>
        <v>2.7226093333902908</v>
      </c>
      <c r="F419" s="186">
        <f>'[84]Non Load NI 2016'!D135</f>
        <v>2.7532841572430899</v>
      </c>
      <c r="G419" s="186">
        <f>'[84]Non Load NI 2016'!E135</f>
        <v>2.7544560469286772</v>
      </c>
      <c r="H419" s="186">
        <f>'[84]Non Load NI 2016'!F135</f>
        <v>2.9410964068032843</v>
      </c>
      <c r="I419" s="186">
        <f>'[84]Non Load NI 2016'!G135</f>
        <v>2.9574330141343976</v>
      </c>
      <c r="J419" s="186">
        <f>'[84]Non Load NI 2016'!H135</f>
        <v>2.8639229948357205</v>
      </c>
      <c r="K419" s="186">
        <f>'[84]Non Load NI 2016'!I135</f>
        <v>2.8899067017397919</v>
      </c>
      <c r="L419" s="186">
        <f>'[84]Non Load NI 2016'!J135</f>
        <v>2.9212801196898672</v>
      </c>
      <c r="N419" s="57">
        <f>'[84]Non Load NI 2016'!M135</f>
        <v>2.7226093333902908</v>
      </c>
      <c r="O419" s="57">
        <f>'[84]Non Load NI 2016'!N135</f>
        <v>2.7532841572430899</v>
      </c>
      <c r="P419" s="57">
        <f>'[84]Non Load NI 2016'!O135</f>
        <v>2.7544560469286772</v>
      </c>
      <c r="Q419" s="57">
        <f>'[84]Non Load NI 2016'!P135</f>
        <v>2.9410964068032843</v>
      </c>
      <c r="R419" s="57">
        <f>'[84]Non Load NI 2016'!Q135</f>
        <v>2.9574330141343976</v>
      </c>
      <c r="S419" s="57">
        <f>'[84]Non Load NI 2016'!R135</f>
        <v>2.8639229948357205</v>
      </c>
      <c r="T419" s="57">
        <f>'[84]Non Load NI 2016'!S135</f>
        <v>2.8899067017397919</v>
      </c>
      <c r="U419" s="57">
        <f>'[84]Non Load NI 2016'!T135</f>
        <v>2.9212801196898672</v>
      </c>
      <c r="W419" s="58">
        <f>'[84]Non Load NI 2016'!W135</f>
        <v>3.5328000000000004</v>
      </c>
      <c r="X419" s="196">
        <f>'[84]Non Load NI 2016'!X135</f>
        <v>0</v>
      </c>
      <c r="Y419" s="196">
        <f>'[84]Non Load NI 2016'!Y135</f>
        <v>0</v>
      </c>
      <c r="Z419" s="196">
        <f>'[84]Non Load NI 2016'!Z135</f>
        <v>0</v>
      </c>
      <c r="AA419" s="196">
        <f>'[84]Non Load NI 2016'!AA135</f>
        <v>0</v>
      </c>
      <c r="AB419" s="196">
        <f>'[84]Non Load NI 2016'!AB135</f>
        <v>0</v>
      </c>
      <c r="AC419" s="196">
        <f>'[84]Non Load NI 2016'!AC135</f>
        <v>0</v>
      </c>
      <c r="AD419" s="196">
        <f>'[84]Non Load NI 2016'!AD135</f>
        <v>0</v>
      </c>
      <c r="AF419" s="57">
        <f t="shared" si="850"/>
        <v>2.7226093333902908</v>
      </c>
      <c r="AG419" s="58">
        <f t="shared" si="851"/>
        <v>3.5328000000000004</v>
      </c>
      <c r="AH419" s="65">
        <f t="shared" si="852"/>
        <v>0.81019066660970962</v>
      </c>
      <c r="AI419" s="66">
        <f t="shared" si="853"/>
        <v>0.29757874428529602</v>
      </c>
      <c r="AK419" s="139"/>
      <c r="AL419" s="139"/>
      <c r="AM419" s="139"/>
      <c r="AN419" s="140"/>
      <c r="AP419" s="139"/>
      <c r="AQ419" s="139"/>
      <c r="AR419" s="139"/>
      <c r="AS419" s="140"/>
      <c r="AU419" s="139"/>
      <c r="AV419" s="139"/>
      <c r="AW419" s="139"/>
      <c r="AX419" s="140"/>
      <c r="AZ419" s="139"/>
      <c r="BA419" s="139"/>
      <c r="BB419" s="139"/>
      <c r="BC419" s="140"/>
      <c r="BE419" s="139"/>
      <c r="BF419" s="139"/>
      <c r="BG419" s="139"/>
      <c r="BH419" s="140"/>
      <c r="BJ419" s="139"/>
      <c r="BK419" s="139"/>
      <c r="BL419" s="139"/>
      <c r="BM419" s="140"/>
      <c r="BO419" s="139"/>
      <c r="BP419" s="139"/>
      <c r="BQ419" s="139"/>
      <c r="BR419" s="140"/>
    </row>
    <row r="420" spans="2:70">
      <c r="B420" s="438"/>
      <c r="D420" s="6" t="s">
        <v>38</v>
      </c>
      <c r="E420" s="186">
        <f>'[84]Non Load NI 2016'!C136</f>
        <v>3.8783453558643113</v>
      </c>
      <c r="F420" s="186">
        <f>'[84]Non Load NI 2016'!D136</f>
        <v>3.8287238164209505</v>
      </c>
      <c r="G420" s="186">
        <f>'[84]Non Load NI 2016'!E136</f>
        <v>3.8244627982511905</v>
      </c>
      <c r="H420" s="186">
        <f>'[84]Non Load NI 2016'!F136</f>
        <v>3.8210268849121176</v>
      </c>
      <c r="I420" s="186">
        <f>'[84]Non Load NI 2016'!G136</f>
        <v>3.8231087091598233</v>
      </c>
      <c r="J420" s="186">
        <f>'[84]Non Load NI 2016'!H136</f>
        <v>3.6861135801433664</v>
      </c>
      <c r="K420" s="186">
        <f>'[84]Non Load NI 2016'!I136</f>
        <v>3.7135060402384164</v>
      </c>
      <c r="L420" s="186">
        <f>'[84]Non Load NI 2016'!J136</f>
        <v>3.6866576548546459</v>
      </c>
      <c r="N420" s="57">
        <f>'[84]Non Load NI 2016'!M136</f>
        <v>3.8783453558643113</v>
      </c>
      <c r="O420" s="57">
        <f>'[84]Non Load NI 2016'!N136</f>
        <v>3.8287238164209505</v>
      </c>
      <c r="P420" s="57">
        <f>'[84]Non Load NI 2016'!O136</f>
        <v>3.8244627982511905</v>
      </c>
      <c r="Q420" s="57">
        <f>'[84]Non Load NI 2016'!P136</f>
        <v>3.8210268849121176</v>
      </c>
      <c r="R420" s="57">
        <f>'[84]Non Load NI 2016'!Q136</f>
        <v>3.8231087091598233</v>
      </c>
      <c r="S420" s="57">
        <f>'[84]Non Load NI 2016'!R136</f>
        <v>3.6861135801433664</v>
      </c>
      <c r="T420" s="57">
        <f>'[84]Non Load NI 2016'!S136</f>
        <v>3.7135060402384164</v>
      </c>
      <c r="U420" s="57">
        <f>'[84]Non Load NI 2016'!T136</f>
        <v>3.6866576548546459</v>
      </c>
      <c r="W420" s="58">
        <f>'[84]Non Load NI 2016'!W136</f>
        <v>5.2499000000000002</v>
      </c>
      <c r="X420" s="196">
        <f>'[84]Non Load NI 2016'!X136</f>
        <v>0</v>
      </c>
      <c r="Y420" s="196">
        <f>'[84]Non Load NI 2016'!Y136</f>
        <v>0</v>
      </c>
      <c r="Z420" s="196">
        <f>'[84]Non Load NI 2016'!Z136</f>
        <v>0</v>
      </c>
      <c r="AA420" s="196">
        <f>'[84]Non Load NI 2016'!AA136</f>
        <v>0</v>
      </c>
      <c r="AB420" s="196">
        <f>'[84]Non Load NI 2016'!AB136</f>
        <v>0</v>
      </c>
      <c r="AC420" s="196">
        <f>'[84]Non Load NI 2016'!AC136</f>
        <v>0</v>
      </c>
      <c r="AD420" s="196">
        <f>'[84]Non Load NI 2016'!AD136</f>
        <v>0</v>
      </c>
      <c r="AF420" s="57">
        <f t="shared" si="850"/>
        <v>3.8783453558643113</v>
      </c>
      <c r="AG420" s="58">
        <f t="shared" si="851"/>
        <v>5.2499000000000002</v>
      </c>
      <c r="AH420" s="65">
        <f t="shared" si="852"/>
        <v>1.3715546441356889</v>
      </c>
      <c r="AI420" s="66">
        <f t="shared" si="853"/>
        <v>0.35364427823886513</v>
      </c>
      <c r="AK420" s="139"/>
      <c r="AL420" s="139"/>
      <c r="AM420" s="139"/>
      <c r="AN420" s="140"/>
      <c r="AP420" s="139"/>
      <c r="AQ420" s="139"/>
      <c r="AR420" s="139"/>
      <c r="AS420" s="140"/>
      <c r="AU420" s="139"/>
      <c r="AV420" s="139"/>
      <c r="AW420" s="139"/>
      <c r="AX420" s="140"/>
      <c r="AZ420" s="139"/>
      <c r="BA420" s="139"/>
      <c r="BB420" s="139"/>
      <c r="BC420" s="140"/>
      <c r="BE420" s="139"/>
      <c r="BF420" s="139"/>
      <c r="BG420" s="139"/>
      <c r="BH420" s="140"/>
      <c r="BJ420" s="139"/>
      <c r="BK420" s="139"/>
      <c r="BL420" s="139"/>
      <c r="BM420" s="140"/>
      <c r="BO420" s="139"/>
      <c r="BP420" s="139"/>
      <c r="BQ420" s="139"/>
      <c r="BR420" s="140"/>
    </row>
    <row r="421" spans="2:70">
      <c r="B421" s="438"/>
      <c r="D421" s="6" t="s">
        <v>39</v>
      </c>
      <c r="E421" s="186">
        <f>'[84]Non Load NI 2016'!C137</f>
        <v>1.6192974719236672</v>
      </c>
      <c r="F421" s="186">
        <f>'[84]Non Load NI 2016'!D137</f>
        <v>1.4771114002776604</v>
      </c>
      <c r="G421" s="186">
        <f>'[84]Non Load NI 2016'!E137</f>
        <v>1.4707847687260418</v>
      </c>
      <c r="H421" s="186">
        <f>'[84]Non Load NI 2016'!F137</f>
        <v>1.8681479294770369</v>
      </c>
      <c r="I421" s="186">
        <f>'[84]Non Load NI 2016'!G137</f>
        <v>2.5440945874479777</v>
      </c>
      <c r="J421" s="186">
        <f>'[84]Non Load NI 2016'!H137</f>
        <v>1.8874985070514905</v>
      </c>
      <c r="K421" s="186">
        <f>'[84]Non Load NI 2016'!I137</f>
        <v>2.7887551478168744</v>
      </c>
      <c r="L421" s="186">
        <f>'[84]Non Load NI 2016'!J137</f>
        <v>2.6347770841319424</v>
      </c>
      <c r="N421" s="57">
        <f>'[84]Non Load NI 2016'!M137</f>
        <v>2.27495597725395</v>
      </c>
      <c r="O421" s="57">
        <f>'[84]Non Load NI 2016'!N137</f>
        <v>2.2187385156330923</v>
      </c>
      <c r="P421" s="57">
        <f>'[84]Non Load NI 2016'!O137</f>
        <v>1.8030440162668937</v>
      </c>
      <c r="Q421" s="57">
        <f>'[84]Non Load NI 2016'!P137</f>
        <v>1.7547246508154724</v>
      </c>
      <c r="R421" s="57">
        <f>'[84]Non Load NI 2016'!Q137</f>
        <v>1.9562216360152824</v>
      </c>
      <c r="S421" s="57">
        <f>'[84]Non Load NI 2016'!R137</f>
        <v>1.7647018056147663</v>
      </c>
      <c r="T421" s="57">
        <f>'[84]Non Load NI 2016'!S137</f>
        <v>1.827563233031368</v>
      </c>
      <c r="U421" s="57">
        <f>'[84]Non Load NI 2016'!T137</f>
        <v>1.7043206934960231</v>
      </c>
      <c r="W421" s="58">
        <f>'[84]Non Load NI 2016'!W137</f>
        <v>2.9240757748282764</v>
      </c>
      <c r="X421" s="196">
        <f>'[84]Non Load NI 2016'!X137</f>
        <v>0</v>
      </c>
      <c r="Y421" s="196">
        <f>'[84]Non Load NI 2016'!Y137</f>
        <v>0</v>
      </c>
      <c r="Z421" s="196">
        <f>'[84]Non Load NI 2016'!Z137</f>
        <v>0</v>
      </c>
      <c r="AA421" s="196">
        <f>'[84]Non Load NI 2016'!AA137</f>
        <v>0</v>
      </c>
      <c r="AB421" s="196">
        <f>'[84]Non Load NI 2016'!AB137</f>
        <v>0</v>
      </c>
      <c r="AC421" s="196">
        <f>'[84]Non Load NI 2016'!AC137</f>
        <v>0</v>
      </c>
      <c r="AD421" s="196">
        <f>'[84]Non Load NI 2016'!AD137</f>
        <v>0</v>
      </c>
      <c r="AF421" s="57">
        <f t="shared" si="850"/>
        <v>2.27495597725395</v>
      </c>
      <c r="AG421" s="58">
        <f t="shared" si="851"/>
        <v>2.9240757748282764</v>
      </c>
      <c r="AH421" s="65">
        <f t="shared" si="852"/>
        <v>0.64911979757432636</v>
      </c>
      <c r="AI421" s="66">
        <f t="shared" si="853"/>
        <v>0.285332904928501</v>
      </c>
      <c r="AK421" s="139"/>
      <c r="AL421" s="139"/>
      <c r="AM421" s="139"/>
      <c r="AN421" s="140"/>
      <c r="AP421" s="139"/>
      <c r="AQ421" s="139"/>
      <c r="AR421" s="139"/>
      <c r="AS421" s="140"/>
      <c r="AU421" s="139"/>
      <c r="AV421" s="139"/>
      <c r="AW421" s="139"/>
      <c r="AX421" s="140"/>
      <c r="AZ421" s="139"/>
      <c r="BA421" s="139"/>
      <c r="BB421" s="139"/>
      <c r="BC421" s="140"/>
      <c r="BE421" s="139"/>
      <c r="BF421" s="139"/>
      <c r="BG421" s="139"/>
      <c r="BH421" s="140"/>
      <c r="BJ421" s="139"/>
      <c r="BK421" s="139"/>
      <c r="BL421" s="139"/>
      <c r="BM421" s="140"/>
      <c r="BO421" s="139"/>
      <c r="BP421" s="139"/>
      <c r="BQ421" s="139"/>
      <c r="BR421" s="140"/>
    </row>
    <row r="422" spans="2:70">
      <c r="B422" s="438"/>
      <c r="D422" s="6" t="s">
        <v>40</v>
      </c>
      <c r="E422" s="186">
        <f>'[84]Non Load NI 2016'!C138</f>
        <v>2.442293815551285</v>
      </c>
      <c r="F422" s="186">
        <f>'[84]Non Load NI 2016'!D138</f>
        <v>2.6123906820541483</v>
      </c>
      <c r="G422" s="186">
        <f>'[84]Non Load NI 2016'!E138</f>
        <v>3.1532825672493421</v>
      </c>
      <c r="H422" s="186">
        <f>'[84]Non Load NI 2016'!F138</f>
        <v>2.9918526360423328</v>
      </c>
      <c r="I422" s="186">
        <f>'[84]Non Load NI 2016'!G138</f>
        <v>3.7889078459959369</v>
      </c>
      <c r="J422" s="186">
        <f>'[84]Non Load NI 2016'!H138</f>
        <v>4.1716690486136025</v>
      </c>
      <c r="K422" s="186">
        <f>'[84]Non Load NI 2016'!I138</f>
        <v>4.3721372376024448</v>
      </c>
      <c r="L422" s="186">
        <f>'[84]Non Load NI 2016'!J138</f>
        <v>3.0482505727756357</v>
      </c>
      <c r="N422" s="57">
        <f>'[84]Non Load NI 2016'!M138</f>
        <v>2.8487926048228012</v>
      </c>
      <c r="O422" s="57">
        <f>'[84]Non Load NI 2016'!N138</f>
        <v>3.1889253453977613</v>
      </c>
      <c r="P422" s="57">
        <f>'[84]Non Load NI 2016'!O138</f>
        <v>3.0213478105617746</v>
      </c>
      <c r="Q422" s="57">
        <f>'[84]Non Load NI 2016'!P138</f>
        <v>2.9656282329945198</v>
      </c>
      <c r="R422" s="57">
        <f>'[84]Non Load NI 2016'!Q138</f>
        <v>3.1008618195412971</v>
      </c>
      <c r="S422" s="57">
        <f>'[84]Non Load NI 2016'!R138</f>
        <v>3.1587980476964326</v>
      </c>
      <c r="T422" s="57">
        <f>'[84]Non Load NI 2016'!S138</f>
        <v>3.0605929325180465</v>
      </c>
      <c r="U422" s="57">
        <f>'[84]Non Load NI 2016'!T138</f>
        <v>2.6480637386998147</v>
      </c>
      <c r="W422" s="58">
        <f>'[84]Non Load NI 2016'!W138</f>
        <v>2.1752561928720153</v>
      </c>
      <c r="X422" s="196">
        <f>'[84]Non Load NI 2016'!X138</f>
        <v>0</v>
      </c>
      <c r="Y422" s="196">
        <f>'[84]Non Load NI 2016'!Y138</f>
        <v>0</v>
      </c>
      <c r="Z422" s="196">
        <f>'[84]Non Load NI 2016'!Z138</f>
        <v>0</v>
      </c>
      <c r="AA422" s="196">
        <f>'[84]Non Load NI 2016'!AA138</f>
        <v>0</v>
      </c>
      <c r="AB422" s="196">
        <f>'[84]Non Load NI 2016'!AB138</f>
        <v>0</v>
      </c>
      <c r="AC422" s="196">
        <f>'[84]Non Load NI 2016'!AC138</f>
        <v>0</v>
      </c>
      <c r="AD422" s="196">
        <f>'[84]Non Load NI 2016'!AD138</f>
        <v>0</v>
      </c>
      <c r="AF422" s="57">
        <f t="shared" si="850"/>
        <v>2.8487926048228012</v>
      </c>
      <c r="AG422" s="58">
        <f t="shared" si="851"/>
        <v>2.1752561928720153</v>
      </c>
      <c r="AH422" s="65">
        <f t="shared" si="852"/>
        <v>-0.67353641195078584</v>
      </c>
      <c r="AI422" s="66">
        <f t="shared" si="853"/>
        <v>-0.23642872801991169</v>
      </c>
      <c r="AK422" s="139"/>
      <c r="AL422" s="139"/>
      <c r="AM422" s="139"/>
      <c r="AN422" s="140"/>
      <c r="AP422" s="139"/>
      <c r="AQ422" s="139"/>
      <c r="AR422" s="139"/>
      <c r="AS422" s="140"/>
      <c r="AU422" s="139"/>
      <c r="AV422" s="139"/>
      <c r="AW422" s="139"/>
      <c r="AX422" s="140"/>
      <c r="AZ422" s="139"/>
      <c r="BA422" s="139"/>
      <c r="BB422" s="139"/>
      <c r="BC422" s="140"/>
      <c r="BE422" s="139"/>
      <c r="BF422" s="139"/>
      <c r="BG422" s="139"/>
      <c r="BH422" s="140"/>
      <c r="BJ422" s="139"/>
      <c r="BK422" s="139"/>
      <c r="BL422" s="139"/>
      <c r="BM422" s="140"/>
      <c r="BO422" s="139"/>
      <c r="BP422" s="139"/>
      <c r="BQ422" s="139"/>
      <c r="BR422" s="140"/>
    </row>
    <row r="423" spans="2:70">
      <c r="B423" s="438"/>
      <c r="D423" s="6" t="s">
        <v>41</v>
      </c>
      <c r="E423" s="186">
        <f>'[84]Non Load NI 2016'!C139</f>
        <v>5.0661426397879499</v>
      </c>
      <c r="F423" s="186">
        <f>'[84]Non Load NI 2016'!D139</f>
        <v>3.8720925112600937</v>
      </c>
      <c r="G423" s="186">
        <f>'[84]Non Load NI 2016'!E139</f>
        <v>3.5632107582658441</v>
      </c>
      <c r="H423" s="186">
        <f>'[84]Non Load NI 2016'!F139</f>
        <v>3.6130010129672363</v>
      </c>
      <c r="I423" s="186">
        <f>'[84]Non Load NI 2016'!G139</f>
        <v>4.0678743783419709</v>
      </c>
      <c r="J423" s="186">
        <f>'[84]Non Load NI 2016'!H139</f>
        <v>4.1509875097157591</v>
      </c>
      <c r="K423" s="186">
        <f>'[84]Non Load NI 2016'!I139</f>
        <v>4.5548245424389551</v>
      </c>
      <c r="L423" s="186">
        <f>'[84]Non Load NI 2016'!J139</f>
        <v>4.7629310219358825</v>
      </c>
      <c r="N423" s="57">
        <f>'[84]Non Load NI 2016'!M139</f>
        <v>3.8698429952398818</v>
      </c>
      <c r="O423" s="57">
        <f>'[84]Non Load NI 2016'!N139</f>
        <v>3.6434835830957488</v>
      </c>
      <c r="P423" s="57">
        <f>'[84]Non Load NI 2016'!O139</f>
        <v>3.6777828347193258</v>
      </c>
      <c r="Q423" s="57">
        <f>'[84]Non Load NI 2016'!P139</f>
        <v>3.8078228631973867</v>
      </c>
      <c r="R423" s="57">
        <f>'[84]Non Load NI 2016'!Q139</f>
        <v>3.8380718185719238</v>
      </c>
      <c r="S423" s="57">
        <f>'[84]Non Load NI 2016'!R139</f>
        <v>3.5830082802236047</v>
      </c>
      <c r="T423" s="57">
        <f>'[84]Non Load NI 2016'!S139</f>
        <v>3.5983643722447285</v>
      </c>
      <c r="U423" s="57">
        <f>'[84]Non Load NI 2016'!T139</f>
        <v>3.453450581347584</v>
      </c>
      <c r="W423" s="58">
        <f>'[84]Non Load NI 2016'!W139</f>
        <v>2.8006341350447643</v>
      </c>
      <c r="X423" s="196">
        <f>'[84]Non Load NI 2016'!X139</f>
        <v>0</v>
      </c>
      <c r="Y423" s="196">
        <f>'[84]Non Load NI 2016'!Y139</f>
        <v>0</v>
      </c>
      <c r="Z423" s="196">
        <f>'[84]Non Load NI 2016'!Z139</f>
        <v>0</v>
      </c>
      <c r="AA423" s="196">
        <f>'[84]Non Load NI 2016'!AA139</f>
        <v>0</v>
      </c>
      <c r="AB423" s="196">
        <f>'[84]Non Load NI 2016'!AB139</f>
        <v>0</v>
      </c>
      <c r="AC423" s="196">
        <f>'[84]Non Load NI 2016'!AC139</f>
        <v>0</v>
      </c>
      <c r="AD423" s="196">
        <f>'[84]Non Load NI 2016'!AD139</f>
        <v>0</v>
      </c>
      <c r="AF423" s="57">
        <f t="shared" si="850"/>
        <v>3.8698429952398818</v>
      </c>
      <c r="AG423" s="58">
        <f t="shared" si="851"/>
        <v>2.8006341350447643</v>
      </c>
      <c r="AH423" s="65">
        <f t="shared" si="852"/>
        <v>-1.0692088601951175</v>
      </c>
      <c r="AI423" s="66">
        <f t="shared" si="853"/>
        <v>-0.27629256833166171</v>
      </c>
      <c r="AK423" s="139"/>
      <c r="AL423" s="139"/>
      <c r="AM423" s="139"/>
      <c r="AN423" s="140"/>
      <c r="AP423" s="139"/>
      <c r="AQ423" s="139"/>
      <c r="AR423" s="139"/>
      <c r="AS423" s="140"/>
      <c r="AU423" s="139"/>
      <c r="AV423" s="139"/>
      <c r="AW423" s="139"/>
      <c r="AX423" s="140"/>
      <c r="AZ423" s="139"/>
      <c r="BA423" s="139"/>
      <c r="BB423" s="139"/>
      <c r="BC423" s="140"/>
      <c r="BE423" s="139"/>
      <c r="BF423" s="139"/>
      <c r="BG423" s="139"/>
      <c r="BH423" s="140"/>
      <c r="BJ423" s="139"/>
      <c r="BK423" s="139"/>
      <c r="BL423" s="139"/>
      <c r="BM423" s="140"/>
      <c r="BO423" s="139"/>
      <c r="BP423" s="139"/>
      <c r="BQ423" s="139"/>
      <c r="BR423" s="140"/>
    </row>
    <row r="424" spans="2:70">
      <c r="B424" s="438"/>
      <c r="D424" s="6" t="s">
        <v>42</v>
      </c>
      <c r="E424" s="186">
        <f>'[84]Non Load NI 2016'!C140</f>
        <v>7.7033652488932161</v>
      </c>
      <c r="F424" s="186">
        <f>'[84]Non Load NI 2016'!D140</f>
        <v>7.7173482190517557</v>
      </c>
      <c r="G424" s="186">
        <f>'[84]Non Load NI 2016'!E140</f>
        <v>7.647206809273464</v>
      </c>
      <c r="H424" s="186">
        <f>'[84]Non Load NI 2016'!F140</f>
        <v>6.599102603298201</v>
      </c>
      <c r="I424" s="186">
        <f>'[84]Non Load NI 2016'!G140</f>
        <v>6.6428420749716919</v>
      </c>
      <c r="J424" s="186">
        <f>'[84]Non Load NI 2016'!H140</f>
        <v>6.8359785577325649</v>
      </c>
      <c r="K424" s="186">
        <f>'[84]Non Load NI 2016'!I140</f>
        <v>6.8847508308575307</v>
      </c>
      <c r="L424" s="186">
        <f>'[84]Non Load NI 2016'!J140</f>
        <v>6.9024389416672873</v>
      </c>
      <c r="N424" s="57">
        <f>'[84]Non Load NI 2016'!M140</f>
        <v>6.5231623365856022</v>
      </c>
      <c r="O424" s="57">
        <f>'[84]Non Load NI 2016'!N140</f>
        <v>6.5028303282352944</v>
      </c>
      <c r="P424" s="57">
        <f>'[84]Non Load NI 2016'!O140</f>
        <v>6.4631360285640307</v>
      </c>
      <c r="Q424" s="57">
        <f>'[84]Non Load NI 2016'!P140</f>
        <v>5.9986762888263945</v>
      </c>
      <c r="R424" s="57">
        <f>'[84]Non Load NI 2016'!Q140</f>
        <v>5.8629311801413797</v>
      </c>
      <c r="S424" s="57">
        <f>'[84]Non Load NI 2016'!R140</f>
        <v>5.7795172776745751</v>
      </c>
      <c r="T424" s="57">
        <f>'[84]Non Load NI 2016'!S140</f>
        <v>5.2812963590272597</v>
      </c>
      <c r="U424" s="57">
        <f>'[84]Non Load NI 2016'!T140</f>
        <v>5.1056859258987579</v>
      </c>
      <c r="W424" s="58">
        <f>'[84]Non Load NI 2016'!W140</f>
        <v>2.2111265048045365</v>
      </c>
      <c r="X424" s="196">
        <f>'[84]Non Load NI 2016'!X140</f>
        <v>0</v>
      </c>
      <c r="Y424" s="196">
        <f>'[84]Non Load NI 2016'!Y140</f>
        <v>0</v>
      </c>
      <c r="Z424" s="196">
        <f>'[84]Non Load NI 2016'!Z140</f>
        <v>0</v>
      </c>
      <c r="AA424" s="196">
        <f>'[84]Non Load NI 2016'!AA140</f>
        <v>0</v>
      </c>
      <c r="AB424" s="196">
        <f>'[84]Non Load NI 2016'!AB140</f>
        <v>0</v>
      </c>
      <c r="AC424" s="196">
        <f>'[84]Non Load NI 2016'!AC140</f>
        <v>0</v>
      </c>
      <c r="AD424" s="196">
        <f>'[84]Non Load NI 2016'!AD140</f>
        <v>0</v>
      </c>
      <c r="AF424" s="57">
        <f t="shared" si="850"/>
        <v>6.5231623365856022</v>
      </c>
      <c r="AG424" s="58">
        <f t="shared" si="851"/>
        <v>2.2111265048045365</v>
      </c>
      <c r="AH424" s="65">
        <f t="shared" si="852"/>
        <v>-4.3120358317810652</v>
      </c>
      <c r="AI424" s="66">
        <f t="shared" si="853"/>
        <v>-0.66103457330759918</v>
      </c>
      <c r="AK424" s="139"/>
      <c r="AL424" s="139"/>
      <c r="AM424" s="139"/>
      <c r="AN424" s="140"/>
      <c r="AP424" s="139"/>
      <c r="AQ424" s="139"/>
      <c r="AR424" s="139"/>
      <c r="AS424" s="140"/>
      <c r="AU424" s="139"/>
      <c r="AV424" s="139"/>
      <c r="AW424" s="139"/>
      <c r="AX424" s="140"/>
      <c r="AZ424" s="139"/>
      <c r="BA424" s="139"/>
      <c r="BB424" s="139"/>
      <c r="BC424" s="140"/>
      <c r="BE424" s="139"/>
      <c r="BF424" s="139"/>
      <c r="BG424" s="139"/>
      <c r="BH424" s="140"/>
      <c r="BJ424" s="139"/>
      <c r="BK424" s="139"/>
      <c r="BL424" s="139"/>
      <c r="BM424" s="140"/>
      <c r="BO424" s="139"/>
      <c r="BP424" s="139"/>
      <c r="BQ424" s="139"/>
      <c r="BR424" s="140"/>
    </row>
    <row r="425" spans="2:70">
      <c r="B425" s="438"/>
      <c r="D425" s="6" t="s">
        <v>43</v>
      </c>
      <c r="E425" s="186">
        <f>'[84]Non Load NI 2016'!C141</f>
        <v>14.520366828333358</v>
      </c>
      <c r="F425" s="186">
        <f>'[84]Non Load NI 2016'!D141</f>
        <v>17.912235596645463</v>
      </c>
      <c r="G425" s="186">
        <f>'[84]Non Load NI 2016'!E141</f>
        <v>16.421831177591191</v>
      </c>
      <c r="H425" s="186">
        <f>'[84]Non Load NI 2016'!F141</f>
        <v>11.704632835573429</v>
      </c>
      <c r="I425" s="186">
        <f>'[84]Non Load NI 2016'!G141</f>
        <v>11.031456379863011</v>
      </c>
      <c r="J425" s="186">
        <f>'[84]Non Load NI 2016'!H141</f>
        <v>13.298154454467911</v>
      </c>
      <c r="K425" s="186">
        <f>'[84]Non Load NI 2016'!I141</f>
        <v>12.274323803846155</v>
      </c>
      <c r="L425" s="186">
        <f>'[84]Non Load NI 2016'!J141</f>
        <v>9.2356794899120782</v>
      </c>
      <c r="N425" s="57">
        <f>'[84]Non Load NI 2016'!M141</f>
        <v>8.6293959641557709</v>
      </c>
      <c r="O425" s="57">
        <f>'[84]Non Load NI 2016'!N141</f>
        <v>10.107830964688224</v>
      </c>
      <c r="P425" s="57">
        <f>'[84]Non Load NI 2016'!O141</f>
        <v>9.2363065560955349</v>
      </c>
      <c r="Q425" s="57">
        <f>'[84]Non Load NI 2016'!P141</f>
        <v>7.5967234760131825</v>
      </c>
      <c r="R425" s="57">
        <f>'[84]Non Load NI 2016'!Q141</f>
        <v>7.2868466211578644</v>
      </c>
      <c r="S425" s="57">
        <f>'[84]Non Load NI 2016'!R141</f>
        <v>7.8803808977069822</v>
      </c>
      <c r="T425" s="57">
        <f>'[84]Non Load NI 2016'!S141</f>
        <v>6.7872319310091518</v>
      </c>
      <c r="U425" s="57">
        <f>'[84]Non Load NI 2016'!T141</f>
        <v>5.3364354667809462</v>
      </c>
      <c r="W425" s="58">
        <f>'[84]Non Load NI 2016'!W141</f>
        <v>4.2884665186786517</v>
      </c>
      <c r="X425" s="196">
        <f>'[84]Non Load NI 2016'!X141</f>
        <v>0</v>
      </c>
      <c r="Y425" s="196">
        <f>'[84]Non Load NI 2016'!Y141</f>
        <v>0</v>
      </c>
      <c r="Z425" s="196">
        <f>'[84]Non Load NI 2016'!Z141</f>
        <v>0</v>
      </c>
      <c r="AA425" s="196">
        <f>'[84]Non Load NI 2016'!AA141</f>
        <v>0</v>
      </c>
      <c r="AB425" s="196">
        <f>'[84]Non Load NI 2016'!AB141</f>
        <v>0</v>
      </c>
      <c r="AC425" s="196">
        <f>'[84]Non Load NI 2016'!AC141</f>
        <v>0</v>
      </c>
      <c r="AD425" s="196">
        <f>'[84]Non Load NI 2016'!AD141</f>
        <v>0</v>
      </c>
      <c r="AF425" s="57">
        <f t="shared" si="850"/>
        <v>8.6293959641557709</v>
      </c>
      <c r="AG425" s="58">
        <f t="shared" si="851"/>
        <v>4.2884665186786517</v>
      </c>
      <c r="AH425" s="65">
        <f t="shared" si="852"/>
        <v>-4.3409294454771192</v>
      </c>
      <c r="AI425" s="66">
        <f t="shared" si="853"/>
        <v>-0.50303977978391445</v>
      </c>
      <c r="AK425" s="139"/>
      <c r="AL425" s="139"/>
      <c r="AM425" s="139"/>
      <c r="AN425" s="140"/>
      <c r="AP425" s="139"/>
      <c r="AQ425" s="139"/>
      <c r="AR425" s="139"/>
      <c r="AS425" s="140"/>
      <c r="AU425" s="139"/>
      <c r="AV425" s="139"/>
      <c r="AW425" s="139"/>
      <c r="AX425" s="140"/>
      <c r="AZ425" s="139"/>
      <c r="BA425" s="139"/>
      <c r="BB425" s="139"/>
      <c r="BC425" s="140"/>
      <c r="BE425" s="139"/>
      <c r="BF425" s="139"/>
      <c r="BG425" s="139"/>
      <c r="BH425" s="140"/>
      <c r="BJ425" s="139"/>
      <c r="BK425" s="139"/>
      <c r="BL425" s="139"/>
      <c r="BM425" s="140"/>
      <c r="BO425" s="139"/>
      <c r="BP425" s="139"/>
      <c r="BQ425" s="139"/>
      <c r="BR425" s="140"/>
    </row>
    <row r="426" spans="2:70">
      <c r="B426" s="438"/>
      <c r="D426" s="6" t="s">
        <v>44</v>
      </c>
      <c r="E426" s="186">
        <f>'[84]Non Load NI 2016'!C142</f>
        <v>4.0042443194139148</v>
      </c>
      <c r="F426" s="186">
        <f>'[84]Non Load NI 2016'!D142</f>
        <v>3.9303599712559794</v>
      </c>
      <c r="G426" s="186">
        <f>'[84]Non Load NI 2016'!E142</f>
        <v>3.9896502799842395</v>
      </c>
      <c r="H426" s="186">
        <f>'[84]Non Load NI 2016'!F142</f>
        <v>3.8968978133827448</v>
      </c>
      <c r="I426" s="186">
        <f>'[84]Non Load NI 2016'!G142</f>
        <v>3.9490921978492293</v>
      </c>
      <c r="J426" s="186">
        <f>'[84]Non Load NI 2016'!H142</f>
        <v>3.8758262948691145</v>
      </c>
      <c r="K426" s="186">
        <f>'[84]Non Load NI 2016'!I142</f>
        <v>3.9307360343602142</v>
      </c>
      <c r="L426" s="186">
        <f>'[84]Non Load NI 2016'!J142</f>
        <v>3.8354487989228647</v>
      </c>
      <c r="N426" s="57">
        <f>'[84]Non Load NI 2016'!M142</f>
        <v>4.0827125929962964</v>
      </c>
      <c r="O426" s="57">
        <f>'[84]Non Load NI 2016'!N142</f>
        <v>4.003147476593516</v>
      </c>
      <c r="P426" s="57">
        <f>'[84]Non Load NI 2016'!O142</f>
        <v>3.8417374311105497</v>
      </c>
      <c r="Q426" s="57">
        <f>'[84]Non Load NI 2016'!P142</f>
        <v>3.802088160800249</v>
      </c>
      <c r="R426" s="57">
        <f>'[84]Non Load NI 2016'!Q142</f>
        <v>3.820985807982344</v>
      </c>
      <c r="S426" s="57">
        <f>'[84]Non Load NI 2016'!R142</f>
        <v>3.7738939123519595</v>
      </c>
      <c r="T426" s="57">
        <f>'[84]Non Load NI 2016'!S142</f>
        <v>3.7920582782152494</v>
      </c>
      <c r="U426" s="57">
        <f>'[84]Non Load NI 2016'!T142</f>
        <v>3.6860191766338781</v>
      </c>
      <c r="W426" s="58">
        <f>'[84]Non Load NI 2016'!W142</f>
        <v>1.5836143200000001</v>
      </c>
      <c r="X426" s="196">
        <f>'[84]Non Load NI 2016'!X142</f>
        <v>0</v>
      </c>
      <c r="Y426" s="196">
        <f>'[84]Non Load NI 2016'!Y142</f>
        <v>0</v>
      </c>
      <c r="Z426" s="196">
        <f>'[84]Non Load NI 2016'!Z142</f>
        <v>0</v>
      </c>
      <c r="AA426" s="196">
        <f>'[84]Non Load NI 2016'!AA142</f>
        <v>0</v>
      </c>
      <c r="AB426" s="196">
        <f>'[84]Non Load NI 2016'!AB142</f>
        <v>0</v>
      </c>
      <c r="AC426" s="196">
        <f>'[84]Non Load NI 2016'!AC142</f>
        <v>0</v>
      </c>
      <c r="AD426" s="196">
        <f>'[84]Non Load NI 2016'!AD142</f>
        <v>0</v>
      </c>
      <c r="AF426" s="57">
        <f t="shared" si="850"/>
        <v>4.0827125929962964</v>
      </c>
      <c r="AG426" s="58">
        <f t="shared" si="851"/>
        <v>1.5836143200000001</v>
      </c>
      <c r="AH426" s="65">
        <f t="shared" si="852"/>
        <v>-2.4990982729962963</v>
      </c>
      <c r="AI426" s="66">
        <f t="shared" si="853"/>
        <v>-0.61211711970207827</v>
      </c>
      <c r="AK426" s="139"/>
      <c r="AL426" s="139"/>
      <c r="AM426" s="139"/>
      <c r="AN426" s="140"/>
      <c r="AP426" s="139"/>
      <c r="AQ426" s="139"/>
      <c r="AR426" s="139"/>
      <c r="AS426" s="140"/>
      <c r="AU426" s="139"/>
      <c r="AV426" s="139"/>
      <c r="AW426" s="139"/>
      <c r="AX426" s="140"/>
      <c r="AZ426" s="139"/>
      <c r="BA426" s="139"/>
      <c r="BB426" s="139"/>
      <c r="BC426" s="140"/>
      <c r="BE426" s="139"/>
      <c r="BF426" s="139"/>
      <c r="BG426" s="139"/>
      <c r="BH426" s="140"/>
      <c r="BJ426" s="139"/>
      <c r="BK426" s="139"/>
      <c r="BL426" s="139"/>
      <c r="BM426" s="140"/>
      <c r="BO426" s="139"/>
      <c r="BP426" s="139"/>
      <c r="BQ426" s="139"/>
      <c r="BR426" s="140"/>
    </row>
    <row r="427" spans="2:70">
      <c r="B427" s="438"/>
      <c r="D427" s="6" t="s">
        <v>45</v>
      </c>
      <c r="E427" s="186">
        <f>'[84]Non Load NI 2016'!C143</f>
        <v>13.240300377257277</v>
      </c>
      <c r="F427" s="186">
        <f>'[84]Non Load NI 2016'!D143</f>
        <v>12.665958282976655</v>
      </c>
      <c r="G427" s="186">
        <f>'[84]Non Load NI 2016'!E143</f>
        <v>14.960230102013224</v>
      </c>
      <c r="H427" s="186">
        <f>'[84]Non Load NI 2016'!F143</f>
        <v>13.242792552366648</v>
      </c>
      <c r="I427" s="186">
        <f>'[84]Non Load NI 2016'!G143</f>
        <v>12.882808163920112</v>
      </c>
      <c r="J427" s="186">
        <f>'[84]Non Load NI 2016'!H143</f>
        <v>11.755258177614898</v>
      </c>
      <c r="K427" s="186">
        <f>'[84]Non Load NI 2016'!I143</f>
        <v>11.335464957537903</v>
      </c>
      <c r="L427" s="186">
        <f>'[84]Non Load NI 2016'!J143</f>
        <v>14.534369355912121</v>
      </c>
      <c r="N427" s="57">
        <f>'[84]Non Load NI 2016'!M143</f>
        <v>12.611167331861058</v>
      </c>
      <c r="O427" s="57">
        <f>'[84]Non Load NI 2016'!N143</f>
        <v>12.390228623396926</v>
      </c>
      <c r="P427" s="57">
        <f>'[84]Non Load NI 2016'!O143</f>
        <v>12.559946265058695</v>
      </c>
      <c r="Q427" s="57">
        <f>'[84]Non Load NI 2016'!P143</f>
        <v>11.747217533856858</v>
      </c>
      <c r="R427" s="57">
        <f>'[84]Non Load NI 2016'!Q143</f>
        <v>11.195825610522627</v>
      </c>
      <c r="S427" s="57">
        <f>'[84]Non Load NI 2016'!R143</f>
        <v>10.409511704530697</v>
      </c>
      <c r="T427" s="57">
        <f>'[84]Non Load NI 2016'!S143</f>
        <v>10.145773545736768</v>
      </c>
      <c r="U427" s="57">
        <f>'[84]Non Load NI 2016'!T143</f>
        <v>11.068057064975985</v>
      </c>
      <c r="W427" s="58">
        <f>'[84]Non Load NI 2016'!W143</f>
        <v>8.1512577773731945</v>
      </c>
      <c r="X427" s="196">
        <f>'[84]Non Load NI 2016'!X143</f>
        <v>0</v>
      </c>
      <c r="Y427" s="196">
        <f>'[84]Non Load NI 2016'!Y143</f>
        <v>0</v>
      </c>
      <c r="Z427" s="196">
        <f>'[84]Non Load NI 2016'!Z143</f>
        <v>0</v>
      </c>
      <c r="AA427" s="196">
        <f>'[84]Non Load NI 2016'!AA143</f>
        <v>0</v>
      </c>
      <c r="AB427" s="196">
        <f>'[84]Non Load NI 2016'!AB143</f>
        <v>0</v>
      </c>
      <c r="AC427" s="196">
        <f>'[84]Non Load NI 2016'!AC143</f>
        <v>0</v>
      </c>
      <c r="AD427" s="196">
        <f>'[84]Non Load NI 2016'!AD143</f>
        <v>0</v>
      </c>
      <c r="AF427" s="57">
        <f t="shared" si="850"/>
        <v>12.611167331861058</v>
      </c>
      <c r="AG427" s="58">
        <f t="shared" si="851"/>
        <v>8.1512577773731945</v>
      </c>
      <c r="AH427" s="65">
        <f t="shared" si="852"/>
        <v>-4.4599095544878633</v>
      </c>
      <c r="AI427" s="66">
        <f t="shared" si="853"/>
        <v>-0.35364763920150954</v>
      </c>
      <c r="AK427" s="139"/>
      <c r="AL427" s="139"/>
      <c r="AM427" s="139"/>
      <c r="AN427" s="140"/>
      <c r="AP427" s="139"/>
      <c r="AQ427" s="139"/>
      <c r="AR427" s="139"/>
      <c r="AS427" s="140"/>
      <c r="AU427" s="139"/>
      <c r="AV427" s="139"/>
      <c r="AW427" s="139"/>
      <c r="AX427" s="140"/>
      <c r="AZ427" s="139"/>
      <c r="BA427" s="139"/>
      <c r="BB427" s="139"/>
      <c r="BC427" s="140"/>
      <c r="BE427" s="139"/>
      <c r="BF427" s="139"/>
      <c r="BG427" s="139"/>
      <c r="BH427" s="140"/>
      <c r="BJ427" s="139"/>
      <c r="BK427" s="139"/>
      <c r="BL427" s="139"/>
      <c r="BM427" s="140"/>
      <c r="BO427" s="139"/>
      <c r="BP427" s="139"/>
      <c r="BQ427" s="139"/>
      <c r="BR427" s="140"/>
    </row>
    <row r="428" spans="2:70">
      <c r="B428" s="438"/>
      <c r="D428" s="4" t="s">
        <v>77</v>
      </c>
      <c r="E428" s="187">
        <f>SUM(E414:E427)</f>
        <v>98.200986815865207</v>
      </c>
      <c r="F428" s="187">
        <f t="shared" ref="F428" si="854">SUM(F414:F427)</f>
        <v>100.97407816129363</v>
      </c>
      <c r="G428" s="187">
        <f t="shared" ref="G428" si="855">SUM(G414:G427)</f>
        <v>97.405476000046193</v>
      </c>
      <c r="H428" s="187">
        <f t="shared" ref="H428" si="856">SUM(H414:H427)</f>
        <v>90.410560577728575</v>
      </c>
      <c r="I428" s="187">
        <f t="shared" ref="I428" si="857">SUM(I414:I427)</f>
        <v>94.716375156897527</v>
      </c>
      <c r="J428" s="187">
        <f t="shared" ref="J428" si="858">SUM(J414:J427)</f>
        <v>94.784972055007188</v>
      </c>
      <c r="K428" s="187">
        <f t="shared" ref="K428" si="859">SUM(K414:K427)</f>
        <v>93.012419532640919</v>
      </c>
      <c r="L428" s="187">
        <f t="shared" ref="L428" si="860">SUM(L414:L427)</f>
        <v>97.2116102709995</v>
      </c>
      <c r="M428" s="1"/>
      <c r="N428" s="178">
        <f>SUM(N414:N427)</f>
        <v>87.217141223129545</v>
      </c>
      <c r="O428" s="178">
        <f t="shared" ref="O428" si="861">SUM(O414:O427)</f>
        <v>87.146906330872156</v>
      </c>
      <c r="P428" s="178">
        <f t="shared" ref="P428" si="862">SUM(P414:P427)</f>
        <v>84.190128738616622</v>
      </c>
      <c r="Q428" s="178">
        <f t="shared" ref="Q428" si="863">SUM(Q414:Q427)</f>
        <v>80.896182970316033</v>
      </c>
      <c r="R428" s="178">
        <f t="shared" ref="R428" si="864">SUM(R414:R427)</f>
        <v>80.231431754537567</v>
      </c>
      <c r="S428" s="178">
        <f t="shared" ref="S428" si="865">SUM(S414:S427)</f>
        <v>78.29948518112981</v>
      </c>
      <c r="T428" s="178">
        <f t="shared" ref="T428" si="866">SUM(T414:T427)</f>
        <v>74.648267526924698</v>
      </c>
      <c r="U428" s="178">
        <f t="shared" ref="U428" si="867">SUM(U414:U427)</f>
        <v>74.716851615139319</v>
      </c>
      <c r="V428" s="1"/>
      <c r="W428" s="183">
        <f>SUM(W414:W427)</f>
        <v>62.755328389189096</v>
      </c>
      <c r="X428" s="197">
        <f t="shared" ref="X428" si="868">SUM(X414:X427)</f>
        <v>0</v>
      </c>
      <c r="Y428" s="197">
        <f t="shared" ref="Y428" si="869">SUM(Y414:Y427)</f>
        <v>0</v>
      </c>
      <c r="Z428" s="197">
        <f t="shared" ref="Z428" si="870">SUM(Z414:Z427)</f>
        <v>0</v>
      </c>
      <c r="AA428" s="197">
        <f t="shared" ref="AA428" si="871">SUM(AA414:AA427)</f>
        <v>0</v>
      </c>
      <c r="AB428" s="197">
        <f t="shared" ref="AB428" si="872">SUM(AB414:AB427)</f>
        <v>0</v>
      </c>
      <c r="AC428" s="197">
        <f t="shared" ref="AC428" si="873">SUM(AC414:AC427)</f>
        <v>0</v>
      </c>
      <c r="AD428" s="197">
        <f t="shared" ref="AD428" si="874">SUM(AD414:AD427)</f>
        <v>0</v>
      </c>
      <c r="AE428" s="1"/>
      <c r="AF428" s="178">
        <f t="shared" si="850"/>
        <v>87.217141223129545</v>
      </c>
      <c r="AG428" s="183">
        <f t="shared" si="851"/>
        <v>62.755328389189096</v>
      </c>
      <c r="AH428" s="67">
        <f t="shared" si="852"/>
        <v>-24.461812833940449</v>
      </c>
      <c r="AI428" s="68">
        <f t="shared" si="853"/>
        <v>-0.28047024347380584</v>
      </c>
      <c r="AK428" s="139"/>
      <c r="AL428" s="139"/>
      <c r="AM428" s="139"/>
      <c r="AN428" s="140"/>
      <c r="AP428" s="139"/>
      <c r="AQ428" s="139"/>
      <c r="AR428" s="139"/>
      <c r="AS428" s="140"/>
      <c r="AU428" s="139"/>
      <c r="AV428" s="139"/>
      <c r="AW428" s="139"/>
      <c r="AX428" s="140"/>
      <c r="AZ428" s="139"/>
      <c r="BA428" s="139"/>
      <c r="BB428" s="139"/>
      <c r="BC428" s="140"/>
      <c r="BE428" s="139"/>
      <c r="BF428" s="139"/>
      <c r="BG428" s="139"/>
      <c r="BH428" s="140"/>
      <c r="BJ428" s="139"/>
      <c r="BK428" s="139"/>
      <c r="BL428" s="139"/>
      <c r="BM428" s="140"/>
      <c r="BO428" s="139"/>
      <c r="BP428" s="139"/>
      <c r="BQ428" s="139"/>
      <c r="BR428" s="140"/>
    </row>
    <row r="429" spans="2:70">
      <c r="B429" s="438"/>
      <c r="D429" s="4" t="s">
        <v>181</v>
      </c>
      <c r="E429" s="187">
        <f>E428-SUM(E417:E420)</f>
        <v>84.412593072050413</v>
      </c>
      <c r="F429" s="187">
        <f t="shared" ref="F429" si="875">F428-SUM(F417:F420)</f>
        <v>87.00792579806317</v>
      </c>
      <c r="G429" s="187">
        <f t="shared" ref="G429" si="876">G428-SUM(G417:G420)</f>
        <v>83.5010471865684</v>
      </c>
      <c r="H429" s="187">
        <f t="shared" ref="H429" si="877">H428-SUM(H417:H420)</f>
        <v>76.040858436701399</v>
      </c>
      <c r="I429" s="187">
        <f t="shared" ref="I429" si="878">I428-SUM(I417:I420)</f>
        <v>80.182356000903695</v>
      </c>
      <c r="J429" s="187">
        <f t="shared" ref="J429" si="879">J428-SUM(J417:J420)</f>
        <v>80.3920429185968</v>
      </c>
      <c r="K429" s="187">
        <f t="shared" ref="K429" si="880">K428-SUM(K417:K420)</f>
        <v>78.459527898911958</v>
      </c>
      <c r="L429" s="187">
        <f t="shared" ref="L429" si="881">L428-SUM(L417:L420)</f>
        <v>82.588517832974858</v>
      </c>
      <c r="M429" s="1"/>
      <c r="N429" s="178">
        <f>N428-SUM(N417:N420)</f>
        <v>73.428747479314751</v>
      </c>
      <c r="O429" s="178">
        <f t="shared" ref="O429" si="882">O428-SUM(O417:O420)</f>
        <v>73.180753967641692</v>
      </c>
      <c r="P429" s="178">
        <f t="shared" ref="P429" si="883">P428-SUM(P417:P420)</f>
        <v>70.285699925138829</v>
      </c>
      <c r="Q429" s="178">
        <f t="shared" ref="Q429" si="884">Q428-SUM(Q417:Q420)</f>
        <v>66.526480829288857</v>
      </c>
      <c r="R429" s="178">
        <f t="shared" ref="R429" si="885">R428-SUM(R417:R420)</f>
        <v>65.697412598543735</v>
      </c>
      <c r="S429" s="178">
        <f t="shared" ref="S429" si="886">S428-SUM(S417:S420)</f>
        <v>63.906556044719423</v>
      </c>
      <c r="T429" s="178">
        <f t="shared" ref="T429" si="887">T428-SUM(T417:T420)</f>
        <v>60.09537589319573</v>
      </c>
      <c r="U429" s="178">
        <f t="shared" ref="U429" si="888">U428-SUM(U417:U420)</f>
        <v>60.093759177114677</v>
      </c>
      <c r="V429" s="1"/>
      <c r="W429" s="183">
        <f>W428-SUM(W417:W420)</f>
        <v>39.453528389189088</v>
      </c>
      <c r="X429" s="197">
        <f t="shared" ref="X429" si="889">X428-SUM(X417:X420)</f>
        <v>0</v>
      </c>
      <c r="Y429" s="197">
        <f t="shared" ref="Y429" si="890">Y428-SUM(Y417:Y420)</f>
        <v>0</v>
      </c>
      <c r="Z429" s="197">
        <f t="shared" ref="Z429" si="891">Z428-SUM(Z417:Z420)</f>
        <v>0</v>
      </c>
      <c r="AA429" s="197">
        <f t="shared" ref="AA429" si="892">AA428-SUM(AA417:AA420)</f>
        <v>0</v>
      </c>
      <c r="AB429" s="197">
        <f t="shared" ref="AB429" si="893">AB428-SUM(AB417:AB420)</f>
        <v>0</v>
      </c>
      <c r="AC429" s="197">
        <f t="shared" ref="AC429" si="894">AC428-SUM(AC417:AC420)</f>
        <v>0</v>
      </c>
      <c r="AD429" s="197">
        <f t="shared" ref="AD429" si="895">AD428-SUM(AD417:AD420)</f>
        <v>0</v>
      </c>
      <c r="AE429" s="1"/>
      <c r="AF429" s="178">
        <f t="shared" si="850"/>
        <v>73.428747479314751</v>
      </c>
      <c r="AG429" s="183">
        <f t="shared" si="851"/>
        <v>39.453528389189088</v>
      </c>
      <c r="AH429" s="67">
        <f t="shared" si="852"/>
        <v>-33.975219090125663</v>
      </c>
      <c r="AI429" s="68">
        <f t="shared" si="853"/>
        <v>-0.46269642689597357</v>
      </c>
      <c r="AK429" s="139"/>
      <c r="AL429" s="139"/>
      <c r="AM429" s="139"/>
      <c r="AN429" s="140"/>
      <c r="AP429" s="139"/>
      <c r="AQ429" s="139"/>
      <c r="AR429" s="139"/>
      <c r="AS429" s="140"/>
      <c r="AU429" s="139"/>
      <c r="AV429" s="139"/>
      <c r="AW429" s="139"/>
      <c r="AX429" s="140"/>
      <c r="AZ429" s="139"/>
      <c r="BA429" s="139"/>
      <c r="BB429" s="139"/>
      <c r="BC429" s="140"/>
      <c r="BE429" s="139"/>
      <c r="BF429" s="139"/>
      <c r="BG429" s="139"/>
      <c r="BH429" s="140"/>
      <c r="BJ429" s="139"/>
      <c r="BK429" s="139"/>
      <c r="BL429" s="139"/>
      <c r="BM429" s="140"/>
      <c r="BO429" s="139"/>
      <c r="BP429" s="139"/>
      <c r="BQ429" s="139"/>
      <c r="BR429" s="140"/>
    </row>
    <row r="430" spans="2:70">
      <c r="B430" s="438"/>
    </row>
    <row r="431" spans="2:70">
      <c r="B431" s="438"/>
      <c r="D431" s="1" t="s">
        <v>198</v>
      </c>
    </row>
    <row r="432" spans="2:70">
      <c r="B432" s="438"/>
      <c r="E432" s="388" t="s">
        <v>430</v>
      </c>
      <c r="F432" s="389"/>
      <c r="G432" s="389"/>
      <c r="H432" s="389"/>
      <c r="I432" s="389"/>
      <c r="J432" s="389"/>
      <c r="K432" s="389"/>
      <c r="L432" s="390"/>
      <c r="N432" s="388" t="s">
        <v>297</v>
      </c>
      <c r="O432" s="389"/>
      <c r="P432" s="389"/>
      <c r="Q432" s="389"/>
      <c r="R432" s="389"/>
      <c r="S432" s="389"/>
      <c r="T432" s="389"/>
      <c r="U432" s="390"/>
      <c r="W432" s="388" t="s">
        <v>298</v>
      </c>
      <c r="X432" s="389"/>
      <c r="Y432" s="389"/>
      <c r="Z432" s="389"/>
      <c r="AA432" s="389"/>
      <c r="AB432" s="389"/>
      <c r="AC432" s="389"/>
      <c r="AD432" s="390"/>
      <c r="AF432" s="221" t="s">
        <v>69</v>
      </c>
      <c r="AG432" s="221" t="s">
        <v>194</v>
      </c>
      <c r="AH432" s="397" t="s">
        <v>219</v>
      </c>
      <c r="AI432" s="397"/>
      <c r="AK432" s="7" t="s">
        <v>69</v>
      </c>
      <c r="AL432" s="6" t="s">
        <v>194</v>
      </c>
      <c r="AM432" s="392" t="s">
        <v>219</v>
      </c>
      <c r="AN432" s="392"/>
      <c r="AP432" s="7" t="s">
        <v>69</v>
      </c>
      <c r="AQ432" s="6" t="s">
        <v>194</v>
      </c>
      <c r="AR432" s="392" t="s">
        <v>219</v>
      </c>
      <c r="AS432" s="392"/>
      <c r="AU432" s="7" t="s">
        <v>69</v>
      </c>
      <c r="AV432" s="6" t="s">
        <v>194</v>
      </c>
      <c r="AW432" s="392" t="s">
        <v>219</v>
      </c>
      <c r="AX432" s="392"/>
      <c r="AZ432" s="7" t="s">
        <v>69</v>
      </c>
      <c r="BA432" s="6" t="s">
        <v>194</v>
      </c>
      <c r="BB432" s="392" t="s">
        <v>219</v>
      </c>
      <c r="BC432" s="392"/>
      <c r="BE432" s="7" t="s">
        <v>69</v>
      </c>
      <c r="BF432" s="6" t="s">
        <v>194</v>
      </c>
      <c r="BG432" s="392" t="s">
        <v>219</v>
      </c>
      <c r="BH432" s="392"/>
      <c r="BJ432" s="7" t="s">
        <v>69</v>
      </c>
      <c r="BK432" s="6" t="s">
        <v>194</v>
      </c>
      <c r="BL432" s="392" t="s">
        <v>219</v>
      </c>
      <c r="BM432" s="392"/>
      <c r="BO432" s="7" t="s">
        <v>69</v>
      </c>
      <c r="BP432" s="6" t="s">
        <v>194</v>
      </c>
      <c r="BQ432" s="392" t="s">
        <v>219</v>
      </c>
      <c r="BR432" s="392"/>
    </row>
    <row r="433" spans="1:70">
      <c r="B433" s="438"/>
      <c r="E433" s="221">
        <v>2016</v>
      </c>
      <c r="F433" s="221">
        <v>2017</v>
      </c>
      <c r="G433" s="221">
        <v>2018</v>
      </c>
      <c r="H433" s="221">
        <v>2019</v>
      </c>
      <c r="I433" s="221">
        <v>2020</v>
      </c>
      <c r="J433" s="221">
        <v>2021</v>
      </c>
      <c r="K433" s="221">
        <v>2022</v>
      </c>
      <c r="L433" s="221">
        <v>2023</v>
      </c>
      <c r="N433" s="221">
        <v>2016</v>
      </c>
      <c r="O433" s="221">
        <v>2017</v>
      </c>
      <c r="P433" s="221">
        <v>2018</v>
      </c>
      <c r="Q433" s="221">
        <v>2019</v>
      </c>
      <c r="R433" s="221">
        <v>2020</v>
      </c>
      <c r="S433" s="221">
        <v>2021</v>
      </c>
      <c r="T433" s="221">
        <v>2022</v>
      </c>
      <c r="U433" s="221">
        <v>2023</v>
      </c>
      <c r="W433" s="221">
        <v>2016</v>
      </c>
      <c r="X433" s="221">
        <v>2017</v>
      </c>
      <c r="Y433" s="221">
        <v>2018</v>
      </c>
      <c r="Z433" s="221">
        <v>2019</v>
      </c>
      <c r="AA433" s="221">
        <v>2020</v>
      </c>
      <c r="AB433" s="221">
        <v>2021</v>
      </c>
      <c r="AC433" s="221">
        <v>2022</v>
      </c>
      <c r="AD433" s="221">
        <v>2023</v>
      </c>
      <c r="AF433" s="221" t="s">
        <v>252</v>
      </c>
      <c r="AG433" s="221" t="s">
        <v>252</v>
      </c>
      <c r="AH433" s="221" t="s">
        <v>252</v>
      </c>
      <c r="AI433" s="221" t="s">
        <v>221</v>
      </c>
      <c r="AK433" s="6" t="s">
        <v>252</v>
      </c>
      <c r="AL433" s="6" t="s">
        <v>252</v>
      </c>
      <c r="AM433" s="6" t="s">
        <v>252</v>
      </c>
      <c r="AN433" s="6" t="s">
        <v>221</v>
      </c>
      <c r="AP433" s="6" t="s">
        <v>252</v>
      </c>
      <c r="AQ433" s="6" t="s">
        <v>252</v>
      </c>
      <c r="AR433" s="6" t="s">
        <v>252</v>
      </c>
      <c r="AS433" s="6" t="s">
        <v>221</v>
      </c>
      <c r="AU433" s="6" t="s">
        <v>252</v>
      </c>
      <c r="AV433" s="6" t="s">
        <v>252</v>
      </c>
      <c r="AW433" s="6" t="s">
        <v>252</v>
      </c>
      <c r="AX433" s="6" t="s">
        <v>221</v>
      </c>
      <c r="AZ433" s="6" t="s">
        <v>252</v>
      </c>
      <c r="BA433" s="6" t="s">
        <v>252</v>
      </c>
      <c r="BB433" s="6" t="s">
        <v>252</v>
      </c>
      <c r="BC433" s="6" t="s">
        <v>221</v>
      </c>
      <c r="BE433" s="6" t="s">
        <v>252</v>
      </c>
      <c r="BF433" s="6" t="s">
        <v>252</v>
      </c>
      <c r="BG433" s="6" t="s">
        <v>252</v>
      </c>
      <c r="BH433" s="6" t="s">
        <v>221</v>
      </c>
      <c r="BJ433" s="6" t="s">
        <v>252</v>
      </c>
      <c r="BK433" s="6" t="s">
        <v>252</v>
      </c>
      <c r="BL433" s="6" t="s">
        <v>252</v>
      </c>
      <c r="BM433" s="6" t="s">
        <v>221</v>
      </c>
      <c r="BO433" s="6" t="s">
        <v>252</v>
      </c>
      <c r="BP433" s="6" t="s">
        <v>252</v>
      </c>
      <c r="BQ433" s="6" t="s">
        <v>252</v>
      </c>
      <c r="BR433" s="6" t="s">
        <v>221</v>
      </c>
    </row>
    <row r="434" spans="1:70">
      <c r="B434" s="438"/>
      <c r="D434" s="6" t="s">
        <v>27</v>
      </c>
      <c r="E434" s="186">
        <f>'[84]Non Load NI 2016'!C188</f>
        <v>5.0826334775955031</v>
      </c>
      <c r="F434" s="186">
        <f>'[84]Non Load NI 2016'!D188</f>
        <v>5.1050089078291485</v>
      </c>
      <c r="G434" s="186">
        <f>'[84]Non Load NI 2016'!E188</f>
        <v>6.5161201298613429</v>
      </c>
      <c r="H434" s="186">
        <f>'[84]Non Load NI 2016'!F188</f>
        <v>6.4990139751197411</v>
      </c>
      <c r="I434" s="186">
        <f>'[84]Non Load NI 2016'!G188</f>
        <v>6.510867653054615</v>
      </c>
      <c r="J434" s="186">
        <f>'[84]Non Load NI 2016'!H188</f>
        <v>6.5669873466128346</v>
      </c>
      <c r="K434" s="186">
        <f>'[84]Non Load NI 2016'!I188</f>
        <v>6.5874516081559786</v>
      </c>
      <c r="L434" s="186">
        <f>'[84]Non Load NI 2016'!J188</f>
        <v>6.4171365142615757</v>
      </c>
      <c r="N434" s="57">
        <f>'[84]Non Load NI 2016'!M188</f>
        <v>6.0002096552266035</v>
      </c>
      <c r="O434" s="57">
        <f>'[84]Non Load NI 2016'!N188</f>
        <v>5.4955173859537307</v>
      </c>
      <c r="P434" s="57">
        <f>'[84]Non Load NI 2016'!O188</f>
        <v>6.7307728103109756</v>
      </c>
      <c r="Q434" s="57">
        <f>'[84]Non Load NI 2016'!P188</f>
        <v>6.4784841695791862</v>
      </c>
      <c r="R434" s="57">
        <f>'[84]Non Load NI 2016'!Q188</f>
        <v>6.7086982552260679</v>
      </c>
      <c r="S434" s="57">
        <f>'[84]Non Load NI 2016'!R188</f>
        <v>6.6952956941877977</v>
      </c>
      <c r="T434" s="57">
        <f>'[84]Non Load NI 2016'!S188</f>
        <v>6.6533021142590769</v>
      </c>
      <c r="U434" s="57">
        <f>'[84]Non Load NI 2016'!T188</f>
        <v>6.4044153006505669</v>
      </c>
      <c r="W434" s="58">
        <f>'[84]Non Load NI 2016'!W188</f>
        <v>5.4290483458659855</v>
      </c>
      <c r="X434" s="196">
        <f>'[84]Non Load NI 2016'!X188</f>
        <v>0</v>
      </c>
      <c r="Y434" s="196">
        <f>'[84]Non Load NI 2016'!Y188</f>
        <v>0</v>
      </c>
      <c r="Z434" s="196">
        <f>'[84]Non Load NI 2016'!Z188</f>
        <v>0</v>
      </c>
      <c r="AA434" s="196">
        <f>'[84]Non Load NI 2016'!AA188</f>
        <v>0</v>
      </c>
      <c r="AB434" s="196">
        <f>'[84]Non Load NI 2016'!AB188</f>
        <v>0</v>
      </c>
      <c r="AC434" s="196">
        <f>'[84]Non Load NI 2016'!AC188</f>
        <v>0</v>
      </c>
      <c r="AD434" s="196">
        <f>'[84]Non Load NI 2016'!AD188</f>
        <v>0</v>
      </c>
      <c r="AF434" s="57">
        <f>N434</f>
        <v>6.0002096552266035</v>
      </c>
      <c r="AG434" s="58">
        <f>W434</f>
        <v>5.4290483458659855</v>
      </c>
      <c r="AH434" s="65">
        <f>IF(AG434&gt;0,AG434-AF434,"")</f>
        <v>-0.57116130936061804</v>
      </c>
      <c r="AI434" s="66">
        <f>IF(AG434&gt;0,AH434/AF434,"")</f>
        <v>-9.5190225372057874E-2</v>
      </c>
      <c r="AK434" s="139"/>
      <c r="AL434" s="139"/>
      <c r="AM434" s="139"/>
      <c r="AN434" s="140"/>
      <c r="AP434" s="139"/>
      <c r="AQ434" s="139"/>
      <c r="AR434" s="139"/>
      <c r="AS434" s="140"/>
      <c r="AU434" s="139"/>
      <c r="AV434" s="139"/>
      <c r="AW434" s="139"/>
      <c r="AX434" s="140"/>
      <c r="AZ434" s="139"/>
      <c r="BA434" s="139"/>
      <c r="BB434" s="139"/>
      <c r="BC434" s="140"/>
      <c r="BE434" s="139"/>
      <c r="BF434" s="139"/>
      <c r="BG434" s="139"/>
      <c r="BH434" s="140"/>
      <c r="BJ434" s="139"/>
      <c r="BK434" s="139"/>
      <c r="BL434" s="139"/>
      <c r="BM434" s="140"/>
      <c r="BO434" s="139"/>
      <c r="BP434" s="139"/>
      <c r="BQ434" s="139"/>
      <c r="BR434" s="140"/>
    </row>
    <row r="435" spans="1:70">
      <c r="B435" s="438"/>
      <c r="D435" s="6" t="s">
        <v>75</v>
      </c>
      <c r="E435" s="186">
        <f>'[84]Non Load NI 2016'!C189</f>
        <v>1.9228931344650972</v>
      </c>
      <c r="F435" s="186">
        <f>'[84]Non Load NI 2016'!D189</f>
        <v>1.9191092823857046</v>
      </c>
      <c r="G435" s="186">
        <f>'[84]Non Load NI 2016'!E189</f>
        <v>1.9266037870873201</v>
      </c>
      <c r="H435" s="186">
        <f>'[84]Non Load NI 2016'!F189</f>
        <v>1.9331155262762467</v>
      </c>
      <c r="I435" s="186">
        <f>'[84]Non Load NI 2016'!G189</f>
        <v>1.9414160361304151</v>
      </c>
      <c r="J435" s="186">
        <f>'[84]Non Load NI 2016'!H189</f>
        <v>1.9554742779117549</v>
      </c>
      <c r="K435" s="186">
        <f>'[84]Non Load NI 2016'!I189</f>
        <v>1.9806096900224275</v>
      </c>
      <c r="L435" s="186">
        <f>'[84]Non Load NI 2016'!J189</f>
        <v>1.9885472195058278</v>
      </c>
      <c r="N435" s="57">
        <f>'[84]Non Load NI 2016'!M189</f>
        <v>2.0781753569812529</v>
      </c>
      <c r="O435" s="57">
        <f>'[84]Non Load NI 2016'!N189</f>
        <v>1.6825334155341074</v>
      </c>
      <c r="P435" s="57">
        <f>'[84]Non Load NI 2016'!O189</f>
        <v>1.3868620115170969</v>
      </c>
      <c r="Q435" s="57">
        <f>'[84]Non Load NI 2016'!P189</f>
        <v>1.3940801913789351</v>
      </c>
      <c r="R435" s="57">
        <f>'[84]Non Load NI 2016'!Q189</f>
        <v>1.4549399699305776</v>
      </c>
      <c r="S435" s="57">
        <f>'[84]Non Load NI 2016'!R189</f>
        <v>1.4034214691041367</v>
      </c>
      <c r="T435" s="57">
        <f>'[84]Non Load NI 2016'!S189</f>
        <v>1.411792754531084</v>
      </c>
      <c r="U435" s="57">
        <f>'[84]Non Load NI 2016'!T189</f>
        <v>1.5062410722418189</v>
      </c>
      <c r="W435" s="58">
        <f>'[84]Non Load NI 2016'!W189</f>
        <v>1.7405915348717242</v>
      </c>
      <c r="X435" s="196">
        <f>'[84]Non Load NI 2016'!X189</f>
        <v>0</v>
      </c>
      <c r="Y435" s="196">
        <f>'[84]Non Load NI 2016'!Y189</f>
        <v>0</v>
      </c>
      <c r="Z435" s="196">
        <f>'[84]Non Load NI 2016'!Z189</f>
        <v>0</v>
      </c>
      <c r="AA435" s="196">
        <f>'[84]Non Load NI 2016'!AA189</f>
        <v>0</v>
      </c>
      <c r="AB435" s="196">
        <f>'[84]Non Load NI 2016'!AB189</f>
        <v>0</v>
      </c>
      <c r="AC435" s="196">
        <f>'[84]Non Load NI 2016'!AC189</f>
        <v>0</v>
      </c>
      <c r="AD435" s="196">
        <f>'[84]Non Load NI 2016'!AD189</f>
        <v>0</v>
      </c>
      <c r="AF435" s="57">
        <f t="shared" ref="AF435:AF449" si="896">N435</f>
        <v>2.0781753569812529</v>
      </c>
      <c r="AG435" s="58">
        <f t="shared" ref="AG435:AG449" si="897">W435</f>
        <v>1.7405915348717242</v>
      </c>
      <c r="AH435" s="65">
        <f t="shared" ref="AH435:AH449" si="898">IF(AG435&gt;0,AG435-AF435,"")</f>
        <v>-0.33758382210952864</v>
      </c>
      <c r="AI435" s="66">
        <f t="shared" ref="AI435:AI449" si="899">IF(AG435&gt;0,AH435/AF435,"")</f>
        <v>-0.16244241419545136</v>
      </c>
      <c r="AK435" s="139"/>
      <c r="AL435" s="139"/>
      <c r="AM435" s="139"/>
      <c r="AN435" s="140"/>
      <c r="AP435" s="139"/>
      <c r="AQ435" s="139"/>
      <c r="AR435" s="139"/>
      <c r="AS435" s="140"/>
      <c r="AU435" s="139"/>
      <c r="AV435" s="139"/>
      <c r="AW435" s="139"/>
      <c r="AX435" s="140"/>
      <c r="AZ435" s="139"/>
      <c r="BA435" s="139"/>
      <c r="BB435" s="139"/>
      <c r="BC435" s="140"/>
      <c r="BE435" s="139"/>
      <c r="BF435" s="139"/>
      <c r="BG435" s="139"/>
      <c r="BH435" s="140"/>
      <c r="BJ435" s="139"/>
      <c r="BK435" s="139"/>
      <c r="BL435" s="139"/>
      <c r="BM435" s="140"/>
      <c r="BO435" s="139"/>
      <c r="BP435" s="139"/>
      <c r="BQ435" s="139"/>
      <c r="BR435" s="140"/>
    </row>
    <row r="436" spans="1:70">
      <c r="B436" s="438"/>
      <c r="D436" s="6" t="s">
        <v>76</v>
      </c>
      <c r="E436" s="186">
        <f>'[84]Non Load NI 2016'!C190</f>
        <v>3.1402948437625016</v>
      </c>
      <c r="F436" s="186">
        <f>'[84]Non Load NI 2016'!D190</f>
        <v>3.1428383026463957</v>
      </c>
      <c r="G436" s="186">
        <f>'[84]Non Load NI 2016'!E190</f>
        <v>3.153800629901768</v>
      </c>
      <c r="H436" s="186">
        <f>'[84]Non Load NI 2016'!F190</f>
        <v>3.1648123405648891</v>
      </c>
      <c r="I436" s="186">
        <f>'[84]Non Load NI 2016'!G190</f>
        <v>3.1795879757097993</v>
      </c>
      <c r="J436" s="186">
        <f>'[84]Non Load NI 2016'!H190</f>
        <v>3.1923722417691445</v>
      </c>
      <c r="K436" s="186">
        <f>'[84]Non Load NI 2016'!I190</f>
        <v>3.2368361473603513</v>
      </c>
      <c r="L436" s="186">
        <f>'[84]Non Load NI 2016'!J190</f>
        <v>3.2537506241221186</v>
      </c>
      <c r="N436" s="57">
        <f>'[84]Non Load NI 2016'!M190</f>
        <v>2.9052167348739242</v>
      </c>
      <c r="O436" s="57">
        <f>'[84]Non Load NI 2016'!N190</f>
        <v>2.5059014980405205</v>
      </c>
      <c r="P436" s="57">
        <f>'[84]Non Load NI 2016'!O190</f>
        <v>2.6086424339576872</v>
      </c>
      <c r="Q436" s="57">
        <f>'[84]Non Load NI 2016'!P190</f>
        <v>2.1984087771272653</v>
      </c>
      <c r="R436" s="57">
        <f>'[84]Non Load NI 2016'!Q190</f>
        <v>2.3363550392235819</v>
      </c>
      <c r="S436" s="57">
        <f>'[84]Non Load NI 2016'!R190</f>
        <v>2.5840400371731893</v>
      </c>
      <c r="T436" s="57">
        <f>'[84]Non Load NI 2016'!S190</f>
        <v>2.5833949655712867</v>
      </c>
      <c r="U436" s="57">
        <f>'[84]Non Load NI 2016'!T190</f>
        <v>2.4155536657206667</v>
      </c>
      <c r="W436" s="58">
        <f>'[84]Non Load NI 2016'!W190</f>
        <v>4.1542205266179684</v>
      </c>
      <c r="X436" s="196">
        <f>'[84]Non Load NI 2016'!X190</f>
        <v>0</v>
      </c>
      <c r="Y436" s="196">
        <f>'[84]Non Load NI 2016'!Y190</f>
        <v>0</v>
      </c>
      <c r="Z436" s="196">
        <f>'[84]Non Load NI 2016'!Z190</f>
        <v>0</v>
      </c>
      <c r="AA436" s="196">
        <f>'[84]Non Load NI 2016'!AA190</f>
        <v>0</v>
      </c>
      <c r="AB436" s="196">
        <f>'[84]Non Load NI 2016'!AB190</f>
        <v>0</v>
      </c>
      <c r="AC436" s="196">
        <f>'[84]Non Load NI 2016'!AC190</f>
        <v>0</v>
      </c>
      <c r="AD436" s="196">
        <f>'[84]Non Load NI 2016'!AD190</f>
        <v>0</v>
      </c>
      <c r="AF436" s="57">
        <f t="shared" si="896"/>
        <v>2.9052167348739242</v>
      </c>
      <c r="AG436" s="58">
        <f t="shared" si="897"/>
        <v>4.1542205266179684</v>
      </c>
      <c r="AH436" s="65">
        <f t="shared" si="898"/>
        <v>1.2490037917440442</v>
      </c>
      <c r="AI436" s="66">
        <f t="shared" si="899"/>
        <v>0.42991759504588095</v>
      </c>
      <c r="AK436" s="139"/>
      <c r="AL436" s="139"/>
      <c r="AM436" s="139"/>
      <c r="AN436" s="140"/>
      <c r="AP436" s="139"/>
      <c r="AQ436" s="139"/>
      <c r="AR436" s="139"/>
      <c r="AS436" s="140"/>
      <c r="AU436" s="139"/>
      <c r="AV436" s="139"/>
      <c r="AW436" s="139"/>
      <c r="AX436" s="140"/>
      <c r="AZ436" s="139"/>
      <c r="BA436" s="139"/>
      <c r="BB436" s="139"/>
      <c r="BC436" s="140"/>
      <c r="BE436" s="139"/>
      <c r="BF436" s="139"/>
      <c r="BG436" s="139"/>
      <c r="BH436" s="140"/>
      <c r="BJ436" s="139"/>
      <c r="BK436" s="139"/>
      <c r="BL436" s="139"/>
      <c r="BM436" s="140"/>
      <c r="BO436" s="139"/>
      <c r="BP436" s="139"/>
      <c r="BQ436" s="139"/>
      <c r="BR436" s="140"/>
    </row>
    <row r="437" spans="1:70">
      <c r="B437" s="438"/>
      <c r="D437" s="6" t="s">
        <v>35</v>
      </c>
      <c r="E437" s="186">
        <f>'[84]Non Load NI 2016'!C191</f>
        <v>7.2851622881520663</v>
      </c>
      <c r="F437" s="186">
        <f>'[84]Non Load NI 2016'!D191</f>
        <v>7.2908123589894229</v>
      </c>
      <c r="G437" s="186">
        <f>'[84]Non Load NI 2016'!E191</f>
        <v>7.2808718922743294</v>
      </c>
      <c r="H437" s="186">
        <f>'[84]Non Load NI 2016'!F191</f>
        <v>7.3019282871967581</v>
      </c>
      <c r="I437" s="186">
        <f>'[84]Non Load NI 2016'!G191</f>
        <v>7.3226857945452792</v>
      </c>
      <c r="J437" s="186">
        <f>'[84]Non Load NI 2016'!H191</f>
        <v>7.349587885985561</v>
      </c>
      <c r="K437" s="186">
        <f>'[84]Non Load NI 2016'!I191</f>
        <v>7.3697627560846959</v>
      </c>
      <c r="L437" s="186">
        <f>'[84]Non Load NI 2016'!J191</f>
        <v>7.3918635105312589</v>
      </c>
      <c r="N437" s="57">
        <f>'[84]Non Load NI 2016'!M191</f>
        <v>7.2851622881520663</v>
      </c>
      <c r="O437" s="57">
        <f>'[84]Non Load NI 2016'!N191</f>
        <v>7.2908123589894229</v>
      </c>
      <c r="P437" s="57">
        <f>'[84]Non Load NI 2016'!O191</f>
        <v>7.2808718922743294</v>
      </c>
      <c r="Q437" s="57">
        <f>'[84]Non Load NI 2016'!P191</f>
        <v>7.3019282871967581</v>
      </c>
      <c r="R437" s="57">
        <f>'[84]Non Load NI 2016'!Q191</f>
        <v>7.3226857945452792</v>
      </c>
      <c r="S437" s="57">
        <f>'[84]Non Load NI 2016'!R191</f>
        <v>7.349587885985561</v>
      </c>
      <c r="T437" s="57">
        <f>'[84]Non Load NI 2016'!S191</f>
        <v>7.3697627560846959</v>
      </c>
      <c r="U437" s="57">
        <f>'[84]Non Load NI 2016'!T191</f>
        <v>7.3918635105312589</v>
      </c>
      <c r="W437" s="58">
        <f>'[84]Non Load NI 2016'!W191</f>
        <v>6.6406000000000001</v>
      </c>
      <c r="X437" s="196">
        <f>'[84]Non Load NI 2016'!X191</f>
        <v>0</v>
      </c>
      <c r="Y437" s="196">
        <f>'[84]Non Load NI 2016'!Y191</f>
        <v>0</v>
      </c>
      <c r="Z437" s="196">
        <f>'[84]Non Load NI 2016'!Z191</f>
        <v>0</v>
      </c>
      <c r="AA437" s="196">
        <f>'[84]Non Load NI 2016'!AA191</f>
        <v>0</v>
      </c>
      <c r="AB437" s="196">
        <f>'[84]Non Load NI 2016'!AB191</f>
        <v>0</v>
      </c>
      <c r="AC437" s="196">
        <f>'[84]Non Load NI 2016'!AC191</f>
        <v>0</v>
      </c>
      <c r="AD437" s="196">
        <f>'[84]Non Load NI 2016'!AD191</f>
        <v>0</v>
      </c>
      <c r="AF437" s="57">
        <f t="shared" si="896"/>
        <v>7.2851622881520663</v>
      </c>
      <c r="AG437" s="58">
        <f t="shared" si="897"/>
        <v>6.6406000000000001</v>
      </c>
      <c r="AH437" s="65">
        <f t="shared" si="898"/>
        <v>-0.64456228815206629</v>
      </c>
      <c r="AI437" s="66">
        <f t="shared" si="899"/>
        <v>-8.8476036999247706E-2</v>
      </c>
      <c r="AK437" s="139"/>
      <c r="AL437" s="139"/>
      <c r="AM437" s="139"/>
      <c r="AN437" s="140"/>
      <c r="AP437" s="139"/>
      <c r="AQ437" s="139"/>
      <c r="AR437" s="139"/>
      <c r="AS437" s="140"/>
      <c r="AU437" s="139"/>
      <c r="AV437" s="139"/>
      <c r="AW437" s="139"/>
      <c r="AX437" s="140"/>
      <c r="AZ437" s="139"/>
      <c r="BA437" s="139"/>
      <c r="BB437" s="139"/>
      <c r="BC437" s="140"/>
      <c r="BE437" s="139"/>
      <c r="BF437" s="139"/>
      <c r="BG437" s="139"/>
      <c r="BH437" s="140"/>
      <c r="BJ437" s="139"/>
      <c r="BK437" s="139"/>
      <c r="BL437" s="139"/>
      <c r="BM437" s="140"/>
      <c r="BO437" s="139"/>
      <c r="BP437" s="139"/>
      <c r="BQ437" s="139"/>
      <c r="BR437" s="140"/>
    </row>
    <row r="438" spans="1:70">
      <c r="B438" s="438"/>
      <c r="D438" s="6" t="s">
        <v>36</v>
      </c>
      <c r="E438" s="186">
        <f>'[84]Non Load NI 2016'!C192</f>
        <v>5.7176998367263012</v>
      </c>
      <c r="F438" s="186">
        <f>'[84]Non Load NI 2016'!D192</f>
        <v>5.7222798304088069</v>
      </c>
      <c r="G438" s="186">
        <f>'[84]Non Load NI 2016'!E192</f>
        <v>5.713778543032956</v>
      </c>
      <c r="H438" s="186">
        <f>'[84]Non Load NI 2016'!F192</f>
        <v>5.728191389236768</v>
      </c>
      <c r="I438" s="186">
        <f>'[84]Non Load NI 2016'!G192</f>
        <v>5.7422617628990622</v>
      </c>
      <c r="J438" s="186">
        <f>'[84]Non Load NI 2016'!H192</f>
        <v>5.7578998163311521</v>
      </c>
      <c r="K438" s="186">
        <f>'[84]Non Load NI 2016'!I192</f>
        <v>5.7711725552668875</v>
      </c>
      <c r="L438" s="186">
        <f>'[84]Non Load NI 2016'!J192</f>
        <v>5.7850482750794159</v>
      </c>
      <c r="N438" s="57">
        <f>'[84]Non Load NI 2016'!M192</f>
        <v>5.7176998367263012</v>
      </c>
      <c r="O438" s="57">
        <f>'[84]Non Load NI 2016'!N192</f>
        <v>5.7222798304088069</v>
      </c>
      <c r="P438" s="57">
        <f>'[84]Non Load NI 2016'!O192</f>
        <v>5.713778543032956</v>
      </c>
      <c r="Q438" s="57">
        <f>'[84]Non Load NI 2016'!P192</f>
        <v>5.728191389236768</v>
      </c>
      <c r="R438" s="57">
        <f>'[84]Non Load NI 2016'!Q192</f>
        <v>5.7422617628990622</v>
      </c>
      <c r="S438" s="57">
        <f>'[84]Non Load NI 2016'!R192</f>
        <v>5.7578998163311521</v>
      </c>
      <c r="T438" s="57">
        <f>'[84]Non Load NI 2016'!S192</f>
        <v>5.7711725552668875</v>
      </c>
      <c r="U438" s="57">
        <f>'[84]Non Load NI 2016'!T192</f>
        <v>5.7850482750794159</v>
      </c>
      <c r="W438" s="58">
        <f>'[84]Non Load NI 2016'!W192</f>
        <v>4.0797999999999996</v>
      </c>
      <c r="X438" s="196">
        <f>'[84]Non Load NI 2016'!X192</f>
        <v>0</v>
      </c>
      <c r="Y438" s="196">
        <f>'[84]Non Load NI 2016'!Y192</f>
        <v>0</v>
      </c>
      <c r="Z438" s="196">
        <f>'[84]Non Load NI 2016'!Z192</f>
        <v>0</v>
      </c>
      <c r="AA438" s="196">
        <f>'[84]Non Load NI 2016'!AA192</f>
        <v>0</v>
      </c>
      <c r="AB438" s="196">
        <f>'[84]Non Load NI 2016'!AB192</f>
        <v>0</v>
      </c>
      <c r="AC438" s="196">
        <f>'[84]Non Load NI 2016'!AC192</f>
        <v>0</v>
      </c>
      <c r="AD438" s="196">
        <f>'[84]Non Load NI 2016'!AD192</f>
        <v>0</v>
      </c>
      <c r="AF438" s="57">
        <f t="shared" si="896"/>
        <v>5.7176998367263012</v>
      </c>
      <c r="AG438" s="58">
        <f t="shared" si="897"/>
        <v>4.0797999999999996</v>
      </c>
      <c r="AH438" s="65">
        <f t="shared" si="898"/>
        <v>-1.6378998367263016</v>
      </c>
      <c r="AI438" s="66">
        <f t="shared" si="899"/>
        <v>-0.28646131897404564</v>
      </c>
      <c r="AK438" s="139"/>
      <c r="AL438" s="139"/>
      <c r="AM438" s="139"/>
      <c r="AN438" s="140"/>
      <c r="AP438" s="139"/>
      <c r="AQ438" s="139"/>
      <c r="AR438" s="139"/>
      <c r="AS438" s="140"/>
      <c r="AU438" s="139"/>
      <c r="AV438" s="139"/>
      <c r="AW438" s="139"/>
      <c r="AX438" s="140"/>
      <c r="AZ438" s="139"/>
      <c r="BA438" s="139"/>
      <c r="BB438" s="139"/>
      <c r="BC438" s="140"/>
      <c r="BE438" s="139"/>
      <c r="BF438" s="139"/>
      <c r="BG438" s="139"/>
      <c r="BH438" s="140"/>
      <c r="BJ438" s="139"/>
      <c r="BK438" s="139"/>
      <c r="BL438" s="139"/>
      <c r="BM438" s="140"/>
      <c r="BO438" s="139"/>
      <c r="BP438" s="139"/>
      <c r="BQ438" s="139"/>
      <c r="BR438" s="140"/>
    </row>
    <row r="439" spans="1:70">
      <c r="B439" s="438"/>
      <c r="D439" s="6" t="s">
        <v>37</v>
      </c>
      <c r="E439" s="186">
        <f>'[84]Non Load NI 2016'!C193</f>
        <v>2.5590623523409093</v>
      </c>
      <c r="F439" s="186">
        <f>'[84]Non Load NI 2016'!D193</f>
        <v>2.5628699065157758</v>
      </c>
      <c r="G439" s="186">
        <f>'[84]Non Load NI 2016'!E193</f>
        <v>2.5585341388251304</v>
      </c>
      <c r="H439" s="186">
        <f>'[84]Non Load NI 2016'!F193</f>
        <v>2.5657236332547448</v>
      </c>
      <c r="I439" s="186">
        <f>'[84]Non Load NI 2016'!G193</f>
        <v>2.5720033838958973</v>
      </c>
      <c r="J439" s="186">
        <f>'[84]Non Load NI 2016'!H193</f>
        <v>2.5780544599073263</v>
      </c>
      <c r="K439" s="186">
        <f>'[84]Non Load NI 2016'!I193</f>
        <v>2.5861497430172737</v>
      </c>
      <c r="L439" s="186">
        <f>'[84]Non Load NI 2016'!J193</f>
        <v>2.5920526702070381</v>
      </c>
      <c r="N439" s="57">
        <f>'[84]Non Load NI 2016'!M193</f>
        <v>2.5590623523409093</v>
      </c>
      <c r="O439" s="57">
        <f>'[84]Non Load NI 2016'!N193</f>
        <v>2.5628699065157758</v>
      </c>
      <c r="P439" s="57">
        <f>'[84]Non Load NI 2016'!O193</f>
        <v>2.5585341388251304</v>
      </c>
      <c r="Q439" s="57">
        <f>'[84]Non Load NI 2016'!P193</f>
        <v>2.5657236332547448</v>
      </c>
      <c r="R439" s="57">
        <f>'[84]Non Load NI 2016'!Q193</f>
        <v>2.5720033838958973</v>
      </c>
      <c r="S439" s="57">
        <f>'[84]Non Load NI 2016'!R193</f>
        <v>2.5780544599073263</v>
      </c>
      <c r="T439" s="57">
        <f>'[84]Non Load NI 2016'!S193</f>
        <v>2.5861497430172737</v>
      </c>
      <c r="U439" s="57">
        <f>'[84]Non Load NI 2016'!T193</f>
        <v>2.5920526702070381</v>
      </c>
      <c r="W439" s="58">
        <f>'[84]Non Load NI 2016'!W193</f>
        <v>1.3528</v>
      </c>
      <c r="X439" s="196">
        <f>'[84]Non Load NI 2016'!X193</f>
        <v>0</v>
      </c>
      <c r="Y439" s="196">
        <f>'[84]Non Load NI 2016'!Y193</f>
        <v>0</v>
      </c>
      <c r="Z439" s="196">
        <f>'[84]Non Load NI 2016'!Z193</f>
        <v>0</v>
      </c>
      <c r="AA439" s="196">
        <f>'[84]Non Load NI 2016'!AA193</f>
        <v>0</v>
      </c>
      <c r="AB439" s="196">
        <f>'[84]Non Load NI 2016'!AB193</f>
        <v>0</v>
      </c>
      <c r="AC439" s="196">
        <f>'[84]Non Load NI 2016'!AC193</f>
        <v>0</v>
      </c>
      <c r="AD439" s="196">
        <f>'[84]Non Load NI 2016'!AD193</f>
        <v>0</v>
      </c>
      <c r="AF439" s="57">
        <f t="shared" si="896"/>
        <v>2.5590623523409093</v>
      </c>
      <c r="AG439" s="58">
        <f t="shared" si="897"/>
        <v>1.3528</v>
      </c>
      <c r="AH439" s="65">
        <f t="shared" si="898"/>
        <v>-1.2062623523409093</v>
      </c>
      <c r="AI439" s="66">
        <f t="shared" si="899"/>
        <v>-0.47136887901050067</v>
      </c>
      <c r="AK439" s="139"/>
      <c r="AL439" s="139"/>
      <c r="AM439" s="139"/>
      <c r="AN439" s="140"/>
      <c r="AP439" s="139"/>
      <c r="AQ439" s="139"/>
      <c r="AR439" s="139"/>
      <c r="AS439" s="140"/>
      <c r="AU439" s="139"/>
      <c r="AV439" s="139"/>
      <c r="AW439" s="139"/>
      <c r="AX439" s="140"/>
      <c r="AZ439" s="139"/>
      <c r="BA439" s="139"/>
      <c r="BB439" s="139"/>
      <c r="BC439" s="140"/>
      <c r="BE439" s="139"/>
      <c r="BF439" s="139"/>
      <c r="BG439" s="139"/>
      <c r="BH439" s="140"/>
      <c r="BJ439" s="139"/>
      <c r="BK439" s="139"/>
      <c r="BL439" s="139"/>
      <c r="BM439" s="140"/>
      <c r="BO439" s="139"/>
      <c r="BP439" s="139"/>
      <c r="BQ439" s="139"/>
      <c r="BR439" s="140"/>
    </row>
    <row r="440" spans="1:70">
      <c r="B440" s="438"/>
      <c r="D440" s="6" t="s">
        <v>38</v>
      </c>
      <c r="E440" s="186">
        <f>'[84]Non Load NI 2016'!C194</f>
        <v>4.7083753957464021</v>
      </c>
      <c r="F440" s="186">
        <f>'[84]Non Load NI 2016'!D194</f>
        <v>4.7127335552431857</v>
      </c>
      <c r="G440" s="186">
        <f>'[84]Non Load NI 2016'!E194</f>
        <v>4.7038912675634732</v>
      </c>
      <c r="H440" s="186">
        <f>'[84]Non Load NI 2016'!F194</f>
        <v>4.7172084231255784</v>
      </c>
      <c r="I440" s="186">
        <f>'[84]Non Load NI 2016'!G194</f>
        <v>4.7306875270181736</v>
      </c>
      <c r="J440" s="186">
        <f>'[84]Non Load NI 2016'!H194</f>
        <v>4.7438373577366226</v>
      </c>
      <c r="K440" s="186">
        <f>'[84]Non Load NI 2016'!I194</f>
        <v>4.7554806223626604</v>
      </c>
      <c r="L440" s="186">
        <f>'[84]Non Load NI 2016'!J194</f>
        <v>4.7706055350172303</v>
      </c>
      <c r="N440" s="57">
        <f>'[84]Non Load NI 2016'!M194</f>
        <v>4.7083753957464021</v>
      </c>
      <c r="O440" s="57">
        <f>'[84]Non Load NI 2016'!N194</f>
        <v>4.7127335552431857</v>
      </c>
      <c r="P440" s="57">
        <f>'[84]Non Load NI 2016'!O194</f>
        <v>4.7038912675634732</v>
      </c>
      <c r="Q440" s="57">
        <f>'[84]Non Load NI 2016'!P194</f>
        <v>4.7172084231255784</v>
      </c>
      <c r="R440" s="57">
        <f>'[84]Non Load NI 2016'!Q194</f>
        <v>4.7306875270181736</v>
      </c>
      <c r="S440" s="57">
        <f>'[84]Non Load NI 2016'!R194</f>
        <v>4.7438373577366226</v>
      </c>
      <c r="T440" s="57">
        <f>'[84]Non Load NI 2016'!S194</f>
        <v>4.7554806223626604</v>
      </c>
      <c r="U440" s="57">
        <f>'[84]Non Load NI 2016'!T194</f>
        <v>4.7706055350172303</v>
      </c>
      <c r="W440" s="58">
        <f>'[84]Non Load NI 2016'!W194</f>
        <v>2.5106000000000002</v>
      </c>
      <c r="X440" s="196">
        <f>'[84]Non Load NI 2016'!X194</f>
        <v>0</v>
      </c>
      <c r="Y440" s="196">
        <f>'[84]Non Load NI 2016'!Y194</f>
        <v>0</v>
      </c>
      <c r="Z440" s="196">
        <f>'[84]Non Load NI 2016'!Z194</f>
        <v>0</v>
      </c>
      <c r="AA440" s="196">
        <f>'[84]Non Load NI 2016'!AA194</f>
        <v>0</v>
      </c>
      <c r="AB440" s="196">
        <f>'[84]Non Load NI 2016'!AB194</f>
        <v>0</v>
      </c>
      <c r="AC440" s="196">
        <f>'[84]Non Load NI 2016'!AC194</f>
        <v>0</v>
      </c>
      <c r="AD440" s="196">
        <f>'[84]Non Load NI 2016'!AD194</f>
        <v>0</v>
      </c>
      <c r="AF440" s="57">
        <f t="shared" si="896"/>
        <v>4.7083753957464021</v>
      </c>
      <c r="AG440" s="58">
        <f t="shared" si="897"/>
        <v>2.5106000000000002</v>
      </c>
      <c r="AH440" s="65">
        <f t="shared" si="898"/>
        <v>-2.1977753957464019</v>
      </c>
      <c r="AI440" s="66">
        <f t="shared" si="899"/>
        <v>-0.46677998481852068</v>
      </c>
      <c r="AK440" s="139"/>
      <c r="AL440" s="139"/>
      <c r="AM440" s="139"/>
      <c r="AN440" s="140"/>
      <c r="AP440" s="139"/>
      <c r="AQ440" s="139"/>
      <c r="AR440" s="139"/>
      <c r="AS440" s="140"/>
      <c r="AU440" s="139"/>
      <c r="AV440" s="139"/>
      <c r="AW440" s="139"/>
      <c r="AX440" s="140"/>
      <c r="AZ440" s="139"/>
      <c r="BA440" s="139"/>
      <c r="BB440" s="139"/>
      <c r="BC440" s="140"/>
      <c r="BE440" s="139"/>
      <c r="BF440" s="139"/>
      <c r="BG440" s="139"/>
      <c r="BH440" s="140"/>
      <c r="BJ440" s="139"/>
      <c r="BK440" s="139"/>
      <c r="BL440" s="139"/>
      <c r="BM440" s="140"/>
      <c r="BO440" s="139"/>
      <c r="BP440" s="139"/>
      <c r="BQ440" s="139"/>
      <c r="BR440" s="140"/>
    </row>
    <row r="441" spans="1:70">
      <c r="B441" s="438"/>
      <c r="D441" s="6" t="s">
        <v>39</v>
      </c>
      <c r="E441" s="186">
        <f>'[84]Non Load NI 2016'!C195</f>
        <v>12.057542780215416</v>
      </c>
      <c r="F441" s="186">
        <f>'[84]Non Load NI 2016'!D195</f>
        <v>11.496737478764613</v>
      </c>
      <c r="G441" s="186">
        <f>'[84]Non Load NI 2016'!E195</f>
        <v>10.474397825592169</v>
      </c>
      <c r="H441" s="186">
        <f>'[84]Non Load NI 2016'!F195</f>
        <v>5.1626429969624672</v>
      </c>
      <c r="I441" s="186">
        <f>'[84]Non Load NI 2016'!G195</f>
        <v>4.9997462375066313</v>
      </c>
      <c r="J441" s="186">
        <f>'[84]Non Load NI 2016'!H195</f>
        <v>5.0414678038541147</v>
      </c>
      <c r="K441" s="186">
        <f>'[84]Non Load NI 2016'!I195</f>
        <v>5.14184239033652</v>
      </c>
      <c r="L441" s="186">
        <f>'[84]Non Load NI 2016'!J195</f>
        <v>5.0189746399014403</v>
      </c>
      <c r="N441" s="57">
        <f>'[84]Non Load NI 2016'!M195</f>
        <v>7.3026232302490293</v>
      </c>
      <c r="O441" s="57">
        <f>'[84]Non Load NI 2016'!N195</f>
        <v>6.7388825466125386</v>
      </c>
      <c r="P441" s="57">
        <f>'[84]Non Load NI 2016'!O195</f>
        <v>5.5284890429857487</v>
      </c>
      <c r="Q441" s="57">
        <f>'[84]Non Load NI 2016'!P195</f>
        <v>3.6358406894008732</v>
      </c>
      <c r="R441" s="57">
        <f>'[84]Non Load NI 2016'!Q195</f>
        <v>3.85996573886551</v>
      </c>
      <c r="S441" s="57">
        <f>'[84]Non Load NI 2016'!R195</f>
        <v>3.9904330894741058</v>
      </c>
      <c r="T441" s="57">
        <f>'[84]Non Load NI 2016'!S195</f>
        <v>3.6005492672752224</v>
      </c>
      <c r="U441" s="57">
        <f>'[84]Non Load NI 2016'!T195</f>
        <v>3.4625240531778636</v>
      </c>
      <c r="W441" s="58">
        <f>'[84]Non Load NI 2016'!W195</f>
        <v>1.7616218419296596</v>
      </c>
      <c r="X441" s="196">
        <f>'[84]Non Load NI 2016'!X195</f>
        <v>0</v>
      </c>
      <c r="Y441" s="196">
        <f>'[84]Non Load NI 2016'!Y195</f>
        <v>0</v>
      </c>
      <c r="Z441" s="196">
        <f>'[84]Non Load NI 2016'!Z195</f>
        <v>0</v>
      </c>
      <c r="AA441" s="196">
        <f>'[84]Non Load NI 2016'!AA195</f>
        <v>0</v>
      </c>
      <c r="AB441" s="196">
        <f>'[84]Non Load NI 2016'!AB195</f>
        <v>0</v>
      </c>
      <c r="AC441" s="196">
        <f>'[84]Non Load NI 2016'!AC195</f>
        <v>0</v>
      </c>
      <c r="AD441" s="196">
        <f>'[84]Non Load NI 2016'!AD195</f>
        <v>0</v>
      </c>
      <c r="AF441" s="57">
        <f t="shared" si="896"/>
        <v>7.3026232302490293</v>
      </c>
      <c r="AG441" s="58">
        <f t="shared" si="897"/>
        <v>1.7616218419296596</v>
      </c>
      <c r="AH441" s="65">
        <f t="shared" si="898"/>
        <v>-5.5410013883193692</v>
      </c>
      <c r="AI441" s="66">
        <f t="shared" si="899"/>
        <v>-0.75876862513834131</v>
      </c>
      <c r="AK441" s="139"/>
      <c r="AL441" s="139"/>
      <c r="AM441" s="139"/>
      <c r="AN441" s="140"/>
      <c r="AP441" s="139"/>
      <c r="AQ441" s="139"/>
      <c r="AR441" s="139"/>
      <c r="AS441" s="140"/>
      <c r="AU441" s="139"/>
      <c r="AV441" s="139"/>
      <c r="AW441" s="139"/>
      <c r="AX441" s="140"/>
      <c r="AZ441" s="139"/>
      <c r="BA441" s="139"/>
      <c r="BB441" s="139"/>
      <c r="BC441" s="140"/>
      <c r="BE441" s="139"/>
      <c r="BF441" s="139"/>
      <c r="BG441" s="139"/>
      <c r="BH441" s="140"/>
      <c r="BJ441" s="139"/>
      <c r="BK441" s="139"/>
      <c r="BL441" s="139"/>
      <c r="BM441" s="140"/>
      <c r="BO441" s="139"/>
      <c r="BP441" s="139"/>
      <c r="BQ441" s="139"/>
      <c r="BR441" s="140"/>
    </row>
    <row r="442" spans="1:70">
      <c r="B442" s="438"/>
      <c r="D442" s="6" t="s">
        <v>40</v>
      </c>
      <c r="E442" s="186">
        <f>'[84]Non Load NI 2016'!C196</f>
        <v>2.866769739883686</v>
      </c>
      <c r="F442" s="186">
        <f>'[84]Non Load NI 2016'!D196</f>
        <v>3.2274680627903791</v>
      </c>
      <c r="G442" s="186">
        <f>'[84]Non Load NI 2016'!E196</f>
        <v>2.8918421554364899</v>
      </c>
      <c r="H442" s="186">
        <f>'[84]Non Load NI 2016'!F196</f>
        <v>3.28785267515573</v>
      </c>
      <c r="I442" s="186">
        <f>'[84]Non Load NI 2016'!G196</f>
        <v>2.9461397316562974</v>
      </c>
      <c r="J442" s="186">
        <f>'[84]Non Load NI 2016'!H196</f>
        <v>3.3469987639158263</v>
      </c>
      <c r="K442" s="186">
        <f>'[84]Non Load NI 2016'!I196</f>
        <v>2.9493079450378685</v>
      </c>
      <c r="L442" s="186">
        <f>'[84]Non Load NI 2016'!J196</f>
        <v>3.0057946037482126</v>
      </c>
      <c r="N442" s="57">
        <f>'[84]Non Load NI 2016'!M196</f>
        <v>4.666587457485492</v>
      </c>
      <c r="O442" s="57">
        <f>'[84]Non Load NI 2016'!N196</f>
        <v>4.2586305850712725</v>
      </c>
      <c r="P442" s="57">
        <f>'[84]Non Load NI 2016'!O196</f>
        <v>3.5032443532096935</v>
      </c>
      <c r="Q442" s="57">
        <f>'[84]Non Load NI 2016'!P196</f>
        <v>3.5628115733240118</v>
      </c>
      <c r="R442" s="57">
        <f>'[84]Non Load NI 2016'!Q196</f>
        <v>3.2972118893121447</v>
      </c>
      <c r="S442" s="57">
        <f>'[84]Non Load NI 2016'!R196</f>
        <v>3.854011261667178</v>
      </c>
      <c r="T442" s="57">
        <f>'[84]Non Load NI 2016'!S196</f>
        <v>4.1026558545292975</v>
      </c>
      <c r="U442" s="57">
        <f>'[84]Non Load NI 2016'!T196</f>
        <v>3.9885666136319231</v>
      </c>
      <c r="W442" s="58">
        <f>'[84]Non Load NI 2016'!W196</f>
        <v>1.254692483495736</v>
      </c>
      <c r="X442" s="196">
        <f>'[84]Non Load NI 2016'!X196</f>
        <v>0</v>
      </c>
      <c r="Y442" s="196">
        <f>'[84]Non Load NI 2016'!Y196</f>
        <v>0</v>
      </c>
      <c r="Z442" s="196">
        <f>'[84]Non Load NI 2016'!Z196</f>
        <v>0</v>
      </c>
      <c r="AA442" s="196">
        <f>'[84]Non Load NI 2016'!AA196</f>
        <v>0</v>
      </c>
      <c r="AB442" s="196">
        <f>'[84]Non Load NI 2016'!AB196</f>
        <v>0</v>
      </c>
      <c r="AC442" s="196">
        <f>'[84]Non Load NI 2016'!AC196</f>
        <v>0</v>
      </c>
      <c r="AD442" s="196">
        <f>'[84]Non Load NI 2016'!AD196</f>
        <v>0</v>
      </c>
      <c r="AF442" s="57">
        <f t="shared" si="896"/>
        <v>4.666587457485492</v>
      </c>
      <c r="AG442" s="58">
        <f t="shared" si="897"/>
        <v>1.254692483495736</v>
      </c>
      <c r="AH442" s="65">
        <f t="shared" si="898"/>
        <v>-3.4118949739897557</v>
      </c>
      <c r="AI442" s="66">
        <f t="shared" si="899"/>
        <v>-0.73113276137509586</v>
      </c>
      <c r="AK442" s="139"/>
      <c r="AL442" s="139"/>
      <c r="AM442" s="139"/>
      <c r="AN442" s="140"/>
      <c r="AP442" s="139"/>
      <c r="AQ442" s="139"/>
      <c r="AR442" s="139"/>
      <c r="AS442" s="140"/>
      <c r="AU442" s="139"/>
      <c r="AV442" s="139"/>
      <c r="AW442" s="139"/>
      <c r="AX442" s="140"/>
      <c r="AZ442" s="139"/>
      <c r="BA442" s="139"/>
      <c r="BB442" s="139"/>
      <c r="BC442" s="140"/>
      <c r="BE442" s="139"/>
      <c r="BF442" s="139"/>
      <c r="BG442" s="139"/>
      <c r="BH442" s="140"/>
      <c r="BJ442" s="139"/>
      <c r="BK442" s="139"/>
      <c r="BL442" s="139"/>
      <c r="BM442" s="140"/>
      <c r="BO442" s="139"/>
      <c r="BP442" s="139"/>
      <c r="BQ442" s="139"/>
      <c r="BR442" s="140"/>
    </row>
    <row r="443" spans="1:70">
      <c r="B443" s="438"/>
      <c r="D443" s="6" t="s">
        <v>41</v>
      </c>
      <c r="E443" s="186">
        <f>'[84]Non Load NI 2016'!C197</f>
        <v>4.7585190486654083</v>
      </c>
      <c r="F443" s="186">
        <f>'[84]Non Load NI 2016'!D197</f>
        <v>4.4363311965743772</v>
      </c>
      <c r="G443" s="186">
        <f>'[84]Non Load NI 2016'!E197</f>
        <v>4.6350116329210103</v>
      </c>
      <c r="H443" s="186">
        <f>'[84]Non Load NI 2016'!F197</f>
        <v>4.5748195159770395</v>
      </c>
      <c r="I443" s="186">
        <f>'[84]Non Load NI 2016'!G197</f>
        <v>5.0180257993856632</v>
      </c>
      <c r="J443" s="186">
        <f>'[84]Non Load NI 2016'!H197</f>
        <v>4.5885147151562062</v>
      </c>
      <c r="K443" s="186">
        <f>'[84]Non Load NI 2016'!I197</f>
        <v>4.6317686511828766</v>
      </c>
      <c r="L443" s="186">
        <f>'[84]Non Load NI 2016'!J197</f>
        <v>4.6974341334844576</v>
      </c>
      <c r="N443" s="57">
        <f>'[84]Non Load NI 2016'!M197</f>
        <v>5.4477515041164049</v>
      </c>
      <c r="O443" s="57">
        <f>'[84]Non Load NI 2016'!N197</f>
        <v>4.9582531846258826</v>
      </c>
      <c r="P443" s="57">
        <f>'[84]Non Load NI 2016'!O197</f>
        <v>4.3077693315161794</v>
      </c>
      <c r="Q443" s="57">
        <f>'[84]Non Load NI 2016'!P197</f>
        <v>4.3537229290266115</v>
      </c>
      <c r="R443" s="57">
        <f>'[84]Non Load NI 2016'!Q197</f>
        <v>4.4066626410919065</v>
      </c>
      <c r="S443" s="57">
        <f>'[84]Non Load NI 2016'!R197</f>
        <v>4.0389237410168475</v>
      </c>
      <c r="T443" s="57">
        <f>'[84]Non Load NI 2016'!S197</f>
        <v>4.355742014256653</v>
      </c>
      <c r="U443" s="57">
        <f>'[84]Non Load NI 2016'!T197</f>
        <v>4.4109666288908409</v>
      </c>
      <c r="W443" s="58">
        <f>'[84]Non Load NI 2016'!W197</f>
        <v>1.7305921559080937</v>
      </c>
      <c r="X443" s="196">
        <f>'[84]Non Load NI 2016'!X197</f>
        <v>0</v>
      </c>
      <c r="Y443" s="196">
        <f>'[84]Non Load NI 2016'!Y197</f>
        <v>0</v>
      </c>
      <c r="Z443" s="196">
        <f>'[84]Non Load NI 2016'!Z197</f>
        <v>0</v>
      </c>
      <c r="AA443" s="196">
        <f>'[84]Non Load NI 2016'!AA197</f>
        <v>0</v>
      </c>
      <c r="AB443" s="196">
        <f>'[84]Non Load NI 2016'!AB197</f>
        <v>0</v>
      </c>
      <c r="AC443" s="196">
        <f>'[84]Non Load NI 2016'!AC197</f>
        <v>0</v>
      </c>
      <c r="AD443" s="196">
        <f>'[84]Non Load NI 2016'!AD197</f>
        <v>0</v>
      </c>
      <c r="AF443" s="57">
        <f t="shared" si="896"/>
        <v>5.4477515041164049</v>
      </c>
      <c r="AG443" s="58">
        <f t="shared" si="897"/>
        <v>1.7305921559080937</v>
      </c>
      <c r="AH443" s="65">
        <f t="shared" si="898"/>
        <v>-3.7171593482083112</v>
      </c>
      <c r="AI443" s="66">
        <f t="shared" si="899"/>
        <v>-0.68232909401237707</v>
      </c>
      <c r="AK443" s="139"/>
      <c r="AL443" s="139"/>
      <c r="AM443" s="139"/>
      <c r="AN443" s="140"/>
      <c r="AP443" s="139"/>
      <c r="AQ443" s="139"/>
      <c r="AR443" s="139"/>
      <c r="AS443" s="140"/>
      <c r="AU443" s="139"/>
      <c r="AV443" s="139"/>
      <c r="AW443" s="139"/>
      <c r="AX443" s="140"/>
      <c r="AZ443" s="139"/>
      <c r="BA443" s="139"/>
      <c r="BB443" s="139"/>
      <c r="BC443" s="140"/>
      <c r="BE443" s="139"/>
      <c r="BF443" s="139"/>
      <c r="BG443" s="139"/>
      <c r="BH443" s="140"/>
      <c r="BJ443" s="139"/>
      <c r="BK443" s="139"/>
      <c r="BL443" s="139"/>
      <c r="BM443" s="140"/>
      <c r="BO443" s="139"/>
      <c r="BP443" s="139"/>
      <c r="BQ443" s="139"/>
      <c r="BR443" s="140"/>
    </row>
    <row r="444" spans="1:70">
      <c r="B444" s="438"/>
      <c r="D444" s="6" t="s">
        <v>42</v>
      </c>
      <c r="E444" s="186">
        <f>'[84]Non Load NI 2016'!C198</f>
        <v>4.9632447347866</v>
      </c>
      <c r="F444" s="186">
        <f>'[84]Non Load NI 2016'!D198</f>
        <v>4.9826119631491439</v>
      </c>
      <c r="G444" s="186">
        <f>'[84]Non Load NI 2016'!E198</f>
        <v>4.9982736387029041</v>
      </c>
      <c r="H444" s="186">
        <f>'[84]Non Load NI 2016'!F198</f>
        <v>5.0318930023506798</v>
      </c>
      <c r="I444" s="186">
        <f>'[84]Non Load NI 2016'!G198</f>
        <v>5.0304812219428641</v>
      </c>
      <c r="J444" s="186">
        <f>'[84]Non Load NI 2016'!H198</f>
        <v>5.0595661441535222</v>
      </c>
      <c r="K444" s="186">
        <f>'[84]Non Load NI 2016'!I198</f>
        <v>5.110788522831256</v>
      </c>
      <c r="L444" s="186">
        <f>'[84]Non Load NI 2016'!J198</f>
        <v>5.1418551957313028</v>
      </c>
      <c r="N444" s="57">
        <f>'[84]Non Load NI 2016'!M198</f>
        <v>5.1318982507728155</v>
      </c>
      <c r="O444" s="57">
        <f>'[84]Non Load NI 2016'!N198</f>
        <v>4.9923116358250033</v>
      </c>
      <c r="P444" s="57">
        <f>'[84]Non Load NI 2016'!O198</f>
        <v>4.9198598199039072</v>
      </c>
      <c r="Q444" s="57">
        <f>'[84]Non Load NI 2016'!P198</f>
        <v>4.7769919068951925</v>
      </c>
      <c r="R444" s="57">
        <f>'[84]Non Load NI 2016'!Q198</f>
        <v>4.7453509164724403</v>
      </c>
      <c r="S444" s="57">
        <f>'[84]Non Load NI 2016'!R198</f>
        <v>4.7347457917729399</v>
      </c>
      <c r="T444" s="57">
        <f>'[84]Non Load NI 2016'!S198</f>
        <v>4.2312020933986609</v>
      </c>
      <c r="U444" s="57">
        <f>'[84]Non Load NI 2016'!T198</f>
        <v>4.2317573076039894</v>
      </c>
      <c r="W444" s="58">
        <f>'[84]Non Load NI 2016'!W198</f>
        <v>4.5339274465816315</v>
      </c>
      <c r="X444" s="196">
        <f>'[84]Non Load NI 2016'!X198</f>
        <v>0</v>
      </c>
      <c r="Y444" s="196">
        <f>'[84]Non Load NI 2016'!Y198</f>
        <v>0</v>
      </c>
      <c r="Z444" s="196">
        <f>'[84]Non Load NI 2016'!Z198</f>
        <v>0</v>
      </c>
      <c r="AA444" s="196">
        <f>'[84]Non Load NI 2016'!AA198</f>
        <v>0</v>
      </c>
      <c r="AB444" s="196">
        <f>'[84]Non Load NI 2016'!AB198</f>
        <v>0</v>
      </c>
      <c r="AC444" s="196">
        <f>'[84]Non Load NI 2016'!AC198</f>
        <v>0</v>
      </c>
      <c r="AD444" s="196">
        <f>'[84]Non Load NI 2016'!AD198</f>
        <v>0</v>
      </c>
      <c r="AF444" s="57">
        <f t="shared" si="896"/>
        <v>5.1318982507728155</v>
      </c>
      <c r="AG444" s="58">
        <f t="shared" si="897"/>
        <v>4.5339274465816315</v>
      </c>
      <c r="AH444" s="65">
        <f t="shared" si="898"/>
        <v>-0.59797080419118398</v>
      </c>
      <c r="AI444" s="66">
        <f t="shared" si="899"/>
        <v>-0.11652039361870341</v>
      </c>
      <c r="AK444" s="139"/>
      <c r="AL444" s="139"/>
      <c r="AM444" s="139"/>
      <c r="AN444" s="140"/>
      <c r="AP444" s="139"/>
      <c r="AQ444" s="139"/>
      <c r="AR444" s="139"/>
      <c r="AS444" s="140"/>
      <c r="AU444" s="139"/>
      <c r="AV444" s="139"/>
      <c r="AW444" s="139"/>
      <c r="AX444" s="140"/>
      <c r="AZ444" s="139"/>
      <c r="BA444" s="139"/>
      <c r="BB444" s="139"/>
      <c r="BC444" s="140"/>
      <c r="BE444" s="139"/>
      <c r="BF444" s="139"/>
      <c r="BG444" s="139"/>
      <c r="BH444" s="140"/>
      <c r="BJ444" s="139"/>
      <c r="BK444" s="139"/>
      <c r="BL444" s="139"/>
      <c r="BM444" s="140"/>
      <c r="BO444" s="139"/>
      <c r="BP444" s="139"/>
      <c r="BQ444" s="139"/>
      <c r="BR444" s="140"/>
    </row>
    <row r="445" spans="1:70">
      <c r="B445" s="438"/>
      <c r="D445" s="6" t="s">
        <v>43</v>
      </c>
      <c r="E445" s="186">
        <f>'[84]Non Load NI 2016'!C199</f>
        <v>6.9855515810533939</v>
      </c>
      <c r="F445" s="186">
        <f>'[84]Non Load NI 2016'!D199</f>
        <v>7.0012475190374674</v>
      </c>
      <c r="G445" s="186">
        <f>'[84]Non Load NI 2016'!E199</f>
        <v>7.0199468535059157</v>
      </c>
      <c r="H445" s="186">
        <f>'[84]Non Load NI 2016'!F199</f>
        <v>7.0277944371386027</v>
      </c>
      <c r="I445" s="186">
        <f>'[84]Non Load NI 2016'!G199</f>
        <v>7.0826364866175986</v>
      </c>
      <c r="J445" s="186">
        <f>'[84]Non Load NI 2016'!H199</f>
        <v>7.1193339491436438</v>
      </c>
      <c r="K445" s="186">
        <f>'[84]Non Load NI 2016'!I199</f>
        <v>7.1827622232515749</v>
      </c>
      <c r="L445" s="186">
        <f>'[84]Non Load NI 2016'!J199</f>
        <v>7.226091868446999</v>
      </c>
      <c r="N445" s="57">
        <f>'[84]Non Load NI 2016'!M199</f>
        <v>5.5737624639141581</v>
      </c>
      <c r="O445" s="57">
        <f>'[84]Non Load NI 2016'!N199</f>
        <v>4.7150366621452964</v>
      </c>
      <c r="P445" s="57">
        <f>'[84]Non Load NI 2016'!O199</f>
        <v>5.8921976829473426</v>
      </c>
      <c r="Q445" s="57">
        <f>'[84]Non Load NI 2016'!P199</f>
        <v>4.6014337040980733</v>
      </c>
      <c r="R445" s="57">
        <f>'[84]Non Load NI 2016'!Q199</f>
        <v>5.6718361724980753</v>
      </c>
      <c r="S445" s="57">
        <f>'[84]Non Load NI 2016'!R199</f>
        <v>5.5680019875036546</v>
      </c>
      <c r="T445" s="57">
        <f>'[84]Non Load NI 2016'!S199</f>
        <v>4.8249064219477633</v>
      </c>
      <c r="U445" s="57">
        <f>'[84]Non Load NI 2016'!T199</f>
        <v>4.2957583167305948</v>
      </c>
      <c r="W445" s="58">
        <f>'[84]Non Load NI 2016'!W199</f>
        <v>7.8830698317214107</v>
      </c>
      <c r="X445" s="196">
        <f>'[84]Non Load NI 2016'!X199</f>
        <v>0</v>
      </c>
      <c r="Y445" s="196">
        <f>'[84]Non Load NI 2016'!Y199</f>
        <v>0</v>
      </c>
      <c r="Z445" s="196">
        <f>'[84]Non Load NI 2016'!Z199</f>
        <v>0</v>
      </c>
      <c r="AA445" s="196">
        <f>'[84]Non Load NI 2016'!AA199</f>
        <v>0</v>
      </c>
      <c r="AB445" s="196">
        <f>'[84]Non Load NI 2016'!AB199</f>
        <v>0</v>
      </c>
      <c r="AC445" s="196">
        <f>'[84]Non Load NI 2016'!AC199</f>
        <v>0</v>
      </c>
      <c r="AD445" s="196">
        <f>'[84]Non Load NI 2016'!AD199</f>
        <v>0</v>
      </c>
      <c r="AF445" s="57">
        <f t="shared" si="896"/>
        <v>5.5737624639141581</v>
      </c>
      <c r="AG445" s="58">
        <f t="shared" si="897"/>
        <v>7.8830698317214107</v>
      </c>
      <c r="AH445" s="65">
        <f t="shared" si="898"/>
        <v>2.3093073678072527</v>
      </c>
      <c r="AI445" s="66">
        <f t="shared" si="899"/>
        <v>0.41431750684716989</v>
      </c>
      <c r="AK445" s="139"/>
      <c r="AL445" s="139"/>
      <c r="AM445" s="139"/>
      <c r="AN445" s="140"/>
      <c r="AP445" s="139"/>
      <c r="AQ445" s="139"/>
      <c r="AR445" s="139"/>
      <c r="AS445" s="140"/>
      <c r="AU445" s="139"/>
      <c r="AV445" s="139"/>
      <c r="AW445" s="139"/>
      <c r="AX445" s="140"/>
      <c r="AZ445" s="139"/>
      <c r="BA445" s="139"/>
      <c r="BB445" s="139"/>
      <c r="BC445" s="140"/>
      <c r="BE445" s="139"/>
      <c r="BF445" s="139"/>
      <c r="BG445" s="139"/>
      <c r="BH445" s="140"/>
      <c r="BJ445" s="139"/>
      <c r="BK445" s="139"/>
      <c r="BL445" s="139"/>
      <c r="BM445" s="140"/>
      <c r="BO445" s="139"/>
      <c r="BP445" s="139"/>
      <c r="BQ445" s="139"/>
      <c r="BR445" s="140"/>
    </row>
    <row r="446" spans="1:70">
      <c r="B446" s="438"/>
      <c r="D446" s="6" t="s">
        <v>44</v>
      </c>
      <c r="E446" s="186">
        <f>'[84]Non Load NI 2016'!C200</f>
        <v>0.73395537691322144</v>
      </c>
      <c r="F446" s="186">
        <f>'[84]Non Load NI 2016'!D200</f>
        <v>0.73219609228176163</v>
      </c>
      <c r="G446" s="186">
        <f>'[84]Non Load NI 2016'!E200</f>
        <v>0.73149267259535444</v>
      </c>
      <c r="H446" s="186">
        <f>'[84]Non Load NI 2016'!F200</f>
        <v>0.72617655247323343</v>
      </c>
      <c r="I446" s="186">
        <f>'[84]Non Load NI 2016'!G200</f>
        <v>0.72426671146182386</v>
      </c>
      <c r="J446" s="186">
        <f>'[84]Non Load NI 2016'!H200</f>
        <v>0.72246310353386434</v>
      </c>
      <c r="K446" s="186">
        <f>'[84]Non Load NI 2016'!I200</f>
        <v>0.72074951486133054</v>
      </c>
      <c r="L446" s="186">
        <f>'[84]Non Load NI 2016'!J200</f>
        <v>0.71919795123398644</v>
      </c>
      <c r="N446" s="57">
        <f>'[84]Non Load NI 2016'!M200</f>
        <v>1.0088734425473813</v>
      </c>
      <c r="O446" s="57">
        <f>'[84]Non Load NI 2016'!N200</f>
        <v>0.99207029455951667</v>
      </c>
      <c r="P446" s="57">
        <f>'[84]Non Load NI 2016'!O200</f>
        <v>0.94469257665998607</v>
      </c>
      <c r="Q446" s="57">
        <f>'[84]Non Load NI 2016'!P200</f>
        <v>0.93895461763682908</v>
      </c>
      <c r="R446" s="57">
        <f>'[84]Non Load NI 2016'!Q200</f>
        <v>0.94004375783949057</v>
      </c>
      <c r="S446" s="57">
        <f>'[84]Non Load NI 2016'!R200</f>
        <v>0.91468430816791113</v>
      </c>
      <c r="T446" s="57">
        <f>'[84]Non Load NI 2016'!S200</f>
        <v>0.9154170818306524</v>
      </c>
      <c r="U446" s="57">
        <f>'[84]Non Load NI 2016'!T200</f>
        <v>0.89351244380594985</v>
      </c>
      <c r="W446" s="58">
        <f>'[84]Non Load NI 2016'!W200</f>
        <v>2.0299999999999998</v>
      </c>
      <c r="X446" s="196">
        <f>'[84]Non Load NI 2016'!X200</f>
        <v>0</v>
      </c>
      <c r="Y446" s="196">
        <f>'[84]Non Load NI 2016'!Y200</f>
        <v>0</v>
      </c>
      <c r="Z446" s="196">
        <f>'[84]Non Load NI 2016'!Z200</f>
        <v>0</v>
      </c>
      <c r="AA446" s="196">
        <f>'[84]Non Load NI 2016'!AA200</f>
        <v>0</v>
      </c>
      <c r="AB446" s="196">
        <f>'[84]Non Load NI 2016'!AB200</f>
        <v>0</v>
      </c>
      <c r="AC446" s="196">
        <f>'[84]Non Load NI 2016'!AC200</f>
        <v>0</v>
      </c>
      <c r="AD446" s="196">
        <f>'[84]Non Load NI 2016'!AD200</f>
        <v>0</v>
      </c>
      <c r="AF446" s="57">
        <f t="shared" si="896"/>
        <v>1.0088734425473813</v>
      </c>
      <c r="AG446" s="58">
        <f t="shared" si="897"/>
        <v>2.0299999999999998</v>
      </c>
      <c r="AH446" s="65">
        <f t="shared" si="898"/>
        <v>1.0211265574526185</v>
      </c>
      <c r="AI446" s="66">
        <f t="shared" si="899"/>
        <v>1.0121453438939758</v>
      </c>
      <c r="AK446" s="139"/>
      <c r="AL446" s="139"/>
      <c r="AM446" s="139"/>
      <c r="AN446" s="140"/>
      <c r="AP446" s="139"/>
      <c r="AQ446" s="139"/>
      <c r="AR446" s="139"/>
      <c r="AS446" s="140"/>
      <c r="AU446" s="139"/>
      <c r="AV446" s="139"/>
      <c r="AW446" s="139"/>
      <c r="AX446" s="140"/>
      <c r="AZ446" s="139"/>
      <c r="BA446" s="139"/>
      <c r="BB446" s="139"/>
      <c r="BC446" s="140"/>
      <c r="BE446" s="139"/>
      <c r="BF446" s="139"/>
      <c r="BG446" s="139"/>
      <c r="BH446" s="140"/>
      <c r="BJ446" s="139"/>
      <c r="BK446" s="139"/>
      <c r="BL446" s="139"/>
      <c r="BM446" s="140"/>
      <c r="BO446" s="139"/>
      <c r="BP446" s="139"/>
      <c r="BQ446" s="139"/>
      <c r="BR446" s="140"/>
    </row>
    <row r="447" spans="1:70">
      <c r="B447" s="438"/>
      <c r="D447" s="6" t="s">
        <v>45</v>
      </c>
      <c r="E447" s="186">
        <f>'[84]Non Load NI 2016'!C201</f>
        <v>4.3858784397759534</v>
      </c>
      <c r="F447" s="186">
        <f>'[84]Non Load NI 2016'!D201</f>
        <v>4.3750479053593487</v>
      </c>
      <c r="G447" s="186">
        <f>'[84]Non Load NI 2016'!E201</f>
        <v>4.3712034841356759</v>
      </c>
      <c r="H447" s="186">
        <f>'[84]Non Load NI 2016'!F201</f>
        <v>4.3393066207086672</v>
      </c>
      <c r="I447" s="186">
        <f>'[84]Non Load NI 2016'!G201</f>
        <v>4.5138721664700885</v>
      </c>
      <c r="J447" s="186">
        <f>'[84]Non Load NI 2016'!H201</f>
        <v>4.3170611393855554</v>
      </c>
      <c r="K447" s="186">
        <f>'[84]Non Load NI 2016'!I201</f>
        <v>4.3069034186427126</v>
      </c>
      <c r="L447" s="186">
        <f>'[84]Non Load NI 2016'!J201</f>
        <v>4.2975815885655377</v>
      </c>
      <c r="N447" s="57">
        <f>'[84]Non Load NI 2016'!M201</f>
        <v>5.6672275160495733</v>
      </c>
      <c r="O447" s="57">
        <f>'[84]Non Load NI 2016'!N201</f>
        <v>5.4171779176586066</v>
      </c>
      <c r="P447" s="57">
        <f>'[84]Non Load NI 2016'!O201</f>
        <v>5.393344664834788</v>
      </c>
      <c r="Q447" s="57">
        <f>'[84]Non Load NI 2016'!P201</f>
        <v>5.0531841058181604</v>
      </c>
      <c r="R447" s="57">
        <f>'[84]Non Load NI 2016'!Q201</f>
        <v>4.8295142181791926</v>
      </c>
      <c r="S447" s="57">
        <f>'[84]Non Load NI 2016'!R201</f>
        <v>4.5952932268841193</v>
      </c>
      <c r="T447" s="57">
        <f>'[84]Non Load NI 2016'!S201</f>
        <v>4.4933877084019187</v>
      </c>
      <c r="U447" s="57">
        <f>'[84]Non Load NI 2016'!T201</f>
        <v>4.6235888150259967</v>
      </c>
      <c r="W447" s="58">
        <f>'[84]Non Load NI 2016'!W201</f>
        <v>3.6839999999999997</v>
      </c>
      <c r="X447" s="196">
        <f>'[84]Non Load NI 2016'!X201</f>
        <v>0</v>
      </c>
      <c r="Y447" s="196">
        <f>'[84]Non Load NI 2016'!Y201</f>
        <v>0</v>
      </c>
      <c r="Z447" s="196">
        <f>'[84]Non Load NI 2016'!Z201</f>
        <v>0</v>
      </c>
      <c r="AA447" s="196">
        <f>'[84]Non Load NI 2016'!AA201</f>
        <v>0</v>
      </c>
      <c r="AB447" s="196">
        <f>'[84]Non Load NI 2016'!AB201</f>
        <v>0</v>
      </c>
      <c r="AC447" s="196">
        <f>'[84]Non Load NI 2016'!AC201</f>
        <v>0</v>
      </c>
      <c r="AD447" s="196">
        <f>'[84]Non Load NI 2016'!AD201</f>
        <v>0</v>
      </c>
      <c r="AF447" s="57">
        <f t="shared" si="896"/>
        <v>5.6672275160495733</v>
      </c>
      <c r="AG447" s="58">
        <f t="shared" si="897"/>
        <v>3.6839999999999997</v>
      </c>
      <c r="AH447" s="65">
        <f t="shared" si="898"/>
        <v>-1.9832275160495736</v>
      </c>
      <c r="AI447" s="66">
        <f t="shared" si="899"/>
        <v>-0.34994669094068986</v>
      </c>
      <c r="AK447" s="139"/>
      <c r="AL447" s="139"/>
      <c r="AM447" s="139"/>
      <c r="AN447" s="140"/>
      <c r="AP447" s="139"/>
      <c r="AQ447" s="139"/>
      <c r="AR447" s="139"/>
      <c r="AS447" s="140"/>
      <c r="AU447" s="139"/>
      <c r="AV447" s="139"/>
      <c r="AW447" s="139"/>
      <c r="AX447" s="140"/>
      <c r="AZ447" s="139"/>
      <c r="BA447" s="139"/>
      <c r="BB447" s="139"/>
      <c r="BC447" s="140"/>
      <c r="BE447" s="139"/>
      <c r="BF447" s="139"/>
      <c r="BG447" s="139"/>
      <c r="BH447" s="140"/>
      <c r="BJ447" s="139"/>
      <c r="BK447" s="139"/>
      <c r="BL447" s="139"/>
      <c r="BM447" s="140"/>
      <c r="BO447" s="139"/>
      <c r="BP447" s="139"/>
      <c r="BQ447" s="139"/>
      <c r="BR447" s="140"/>
    </row>
    <row r="448" spans="1:70">
      <c r="A448" s="1"/>
      <c r="B448" s="438"/>
      <c r="D448" s="4" t="s">
        <v>77</v>
      </c>
      <c r="E448" s="187">
        <f>SUM(E434:E447)</f>
        <v>67.167583030082454</v>
      </c>
      <c r="F448" s="187">
        <f t="shared" ref="F448" si="900">SUM(F434:F447)</f>
        <v>66.707292361975547</v>
      </c>
      <c r="G448" s="187">
        <f t="shared" ref="G448" si="901">SUM(G434:G447)</f>
        <v>66.975768651435828</v>
      </c>
      <c r="H448" s="187">
        <f t="shared" ref="H448" si="902">SUM(H434:H447)</f>
        <v>62.060479375541156</v>
      </c>
      <c r="I448" s="187">
        <f t="shared" ref="I448" si="903">SUM(I434:I447)</f>
        <v>62.314678488294199</v>
      </c>
      <c r="J448" s="187">
        <f t="shared" ref="J448" si="904">SUM(J434:J447)</f>
        <v>62.339619005397132</v>
      </c>
      <c r="K448" s="187">
        <f t="shared" ref="K448" si="905">SUM(K434:K447)</f>
        <v>62.331585788414408</v>
      </c>
      <c r="L448" s="187">
        <f t="shared" ref="L448" si="906">SUM(L434:L447)</f>
        <v>62.305934329836397</v>
      </c>
      <c r="M448" s="1"/>
      <c r="N448" s="178">
        <f t="shared" ref="N448" si="907">SUM(N434:N447)</f>
        <v>66.052625485182304</v>
      </c>
      <c r="O448" s="178">
        <f t="shared" ref="O448" si="908">SUM(O434:O447)</f>
        <v>62.045010777183663</v>
      </c>
      <c r="P448" s="178">
        <f t="shared" ref="P448" si="909">SUM(P434:P447)</f>
        <v>61.472950569539293</v>
      </c>
      <c r="Q448" s="178">
        <f t="shared" ref="Q448" si="910">SUM(Q434:Q447)</f>
        <v>57.306964397098987</v>
      </c>
      <c r="R448" s="178">
        <f t="shared" ref="R448" si="911">SUM(R434:R447)</f>
        <v>58.618217066997396</v>
      </c>
      <c r="S448" s="178">
        <f t="shared" ref="S448" si="912">SUM(S434:S447)</f>
        <v>58.808230126912534</v>
      </c>
      <c r="T448" s="178">
        <f t="shared" ref="T448" si="913">SUM(T434:T447)</f>
        <v>57.654915952733134</v>
      </c>
      <c r="U448" s="178">
        <f t="shared" ref="U448" si="914">SUM(U434:U447)</f>
        <v>56.77245420831516</v>
      </c>
      <c r="V448" s="1"/>
      <c r="W448" s="183">
        <f>SUM(W434:W447)</f>
        <v>48.785564166992202</v>
      </c>
      <c r="X448" s="197">
        <f t="shared" ref="X448" si="915">SUM(X434:X447)</f>
        <v>0</v>
      </c>
      <c r="Y448" s="197">
        <f t="shared" ref="Y448" si="916">SUM(Y434:Y447)</f>
        <v>0</v>
      </c>
      <c r="Z448" s="197">
        <f t="shared" ref="Z448" si="917">SUM(Z434:Z447)</f>
        <v>0</v>
      </c>
      <c r="AA448" s="197">
        <f t="shared" ref="AA448" si="918">SUM(AA434:AA447)</f>
        <v>0</v>
      </c>
      <c r="AB448" s="197">
        <f t="shared" ref="AB448" si="919">SUM(AB434:AB447)</f>
        <v>0</v>
      </c>
      <c r="AC448" s="197">
        <f t="shared" ref="AC448" si="920">SUM(AC434:AC447)</f>
        <v>0</v>
      </c>
      <c r="AD448" s="197">
        <f t="shared" ref="AD448" si="921">SUM(AD434:AD447)</f>
        <v>0</v>
      </c>
      <c r="AE448" s="1"/>
      <c r="AF448" s="178">
        <f t="shared" si="896"/>
        <v>66.052625485182304</v>
      </c>
      <c r="AG448" s="183">
        <f t="shared" si="897"/>
        <v>48.785564166992202</v>
      </c>
      <c r="AH448" s="67">
        <f t="shared" si="898"/>
        <v>-17.267061318190102</v>
      </c>
      <c r="AI448" s="68">
        <f t="shared" si="899"/>
        <v>-0.26141370144421666</v>
      </c>
      <c r="AK448" s="139"/>
      <c r="AL448" s="139"/>
      <c r="AM448" s="139"/>
      <c r="AN448" s="140"/>
      <c r="AP448" s="139"/>
      <c r="AQ448" s="139"/>
      <c r="AR448" s="139"/>
      <c r="AS448" s="140"/>
      <c r="AU448" s="139"/>
      <c r="AV448" s="139"/>
      <c r="AW448" s="139"/>
      <c r="AX448" s="140"/>
      <c r="AZ448" s="139"/>
      <c r="BA448" s="139"/>
      <c r="BB448" s="139"/>
      <c r="BC448" s="140"/>
      <c r="BE448" s="139"/>
      <c r="BF448" s="139"/>
      <c r="BG448" s="139"/>
      <c r="BH448" s="140"/>
      <c r="BJ448" s="139"/>
      <c r="BK448" s="139"/>
      <c r="BL448" s="139"/>
      <c r="BM448" s="140"/>
      <c r="BO448" s="139"/>
      <c r="BP448" s="139"/>
      <c r="BQ448" s="139"/>
      <c r="BR448" s="140"/>
    </row>
    <row r="449" spans="1:70">
      <c r="A449" s="1"/>
      <c r="B449" s="438"/>
      <c r="D449" s="4" t="s">
        <v>181</v>
      </c>
      <c r="E449" s="187">
        <f>E448-SUM(E437:E440)</f>
        <v>46.897283157116775</v>
      </c>
      <c r="F449" s="187">
        <f t="shared" ref="F449" si="922">F448-SUM(F437:F440)</f>
        <v>46.418596710818356</v>
      </c>
      <c r="G449" s="187">
        <f t="shared" ref="G449" si="923">G448-SUM(G437:G440)</f>
        <v>46.718692809739935</v>
      </c>
      <c r="H449" s="187">
        <f t="shared" ref="H449" si="924">H448-SUM(H437:H440)</f>
        <v>41.74742764272731</v>
      </c>
      <c r="I449" s="187">
        <f t="shared" ref="I449" si="925">I448-SUM(I437:I440)</f>
        <v>41.947040019935784</v>
      </c>
      <c r="J449" s="187">
        <f t="shared" ref="J449" si="926">J448-SUM(J437:J440)</f>
        <v>41.91023948543647</v>
      </c>
      <c r="K449" s="187">
        <f t="shared" ref="K449" si="927">K448-SUM(K437:K440)</f>
        <v>41.84902011168289</v>
      </c>
      <c r="L449" s="187">
        <f t="shared" ref="L449" si="928">L448-SUM(L437:L440)</f>
        <v>41.766364339001456</v>
      </c>
      <c r="M449" s="1"/>
      <c r="N449" s="178">
        <f t="shared" ref="N449" si="929">N448-SUM(N437:N440)</f>
        <v>45.782325612216624</v>
      </c>
      <c r="O449" s="178">
        <f t="shared" ref="O449" si="930">O448-SUM(O437:O440)</f>
        <v>41.756315126026472</v>
      </c>
      <c r="P449" s="178">
        <f t="shared" ref="P449" si="931">P448-SUM(P437:P440)</f>
        <v>41.215874727843399</v>
      </c>
      <c r="Q449" s="178">
        <f t="shared" ref="Q449" si="932">Q448-SUM(Q437:Q440)</f>
        <v>36.993912664285141</v>
      </c>
      <c r="R449" s="178">
        <f t="shared" ref="R449" si="933">R448-SUM(R437:R440)</f>
        <v>38.250578598638981</v>
      </c>
      <c r="S449" s="178">
        <f t="shared" ref="S449" si="934">S448-SUM(S437:S440)</f>
        <v>38.378850606951872</v>
      </c>
      <c r="T449" s="178">
        <f t="shared" ref="T449" si="935">T448-SUM(T437:T440)</f>
        <v>37.172350276001616</v>
      </c>
      <c r="U449" s="178">
        <f t="shared" ref="U449" si="936">U448-SUM(U437:U440)</f>
        <v>36.232884217480219</v>
      </c>
      <c r="V449" s="1"/>
      <c r="W449" s="183">
        <f>W448-SUM(W437:W440)</f>
        <v>34.201764166992206</v>
      </c>
      <c r="X449" s="197">
        <f t="shared" ref="X449" si="937">X448-SUM(X437:X440)</f>
        <v>0</v>
      </c>
      <c r="Y449" s="197">
        <f t="shared" ref="Y449" si="938">Y448-SUM(Y437:Y440)</f>
        <v>0</v>
      </c>
      <c r="Z449" s="197">
        <f t="shared" ref="Z449" si="939">Z448-SUM(Z437:Z440)</f>
        <v>0</v>
      </c>
      <c r="AA449" s="197">
        <f t="shared" ref="AA449" si="940">AA448-SUM(AA437:AA440)</f>
        <v>0</v>
      </c>
      <c r="AB449" s="197">
        <f t="shared" ref="AB449" si="941">AB448-SUM(AB437:AB440)</f>
        <v>0</v>
      </c>
      <c r="AC449" s="197">
        <f t="shared" ref="AC449" si="942">AC448-SUM(AC437:AC440)</f>
        <v>0</v>
      </c>
      <c r="AD449" s="197">
        <f t="shared" ref="AD449" si="943">AD448-SUM(AD437:AD440)</f>
        <v>0</v>
      </c>
      <c r="AE449" s="1"/>
      <c r="AF449" s="178">
        <f t="shared" si="896"/>
        <v>45.782325612216624</v>
      </c>
      <c r="AG449" s="183">
        <f t="shared" si="897"/>
        <v>34.201764166992206</v>
      </c>
      <c r="AH449" s="67">
        <f t="shared" si="898"/>
        <v>-11.580561445224419</v>
      </c>
      <c r="AI449" s="68">
        <f t="shared" si="899"/>
        <v>-0.25294830025266879</v>
      </c>
      <c r="AK449" s="139"/>
      <c r="AL449" s="139"/>
      <c r="AM449" s="139"/>
      <c r="AN449" s="140"/>
      <c r="AP449" s="139"/>
      <c r="AQ449" s="139"/>
      <c r="AR449" s="139"/>
      <c r="AS449" s="140"/>
      <c r="AU449" s="139"/>
      <c r="AV449" s="139"/>
      <c r="AW449" s="139"/>
      <c r="AX449" s="140"/>
      <c r="AZ449" s="139"/>
      <c r="BA449" s="139"/>
      <c r="BB449" s="139"/>
      <c r="BC449" s="140"/>
      <c r="BE449" s="139"/>
      <c r="BF449" s="139"/>
      <c r="BG449" s="139"/>
      <c r="BH449" s="140"/>
      <c r="BJ449" s="139"/>
      <c r="BK449" s="139"/>
      <c r="BL449" s="139"/>
      <c r="BM449" s="140"/>
      <c r="BO449" s="139"/>
      <c r="BP449" s="139"/>
      <c r="BQ449" s="139"/>
      <c r="BR449" s="140"/>
    </row>
    <row r="450" spans="1:70">
      <c r="B450" s="438"/>
    </row>
    <row r="451" spans="1:70">
      <c r="B451" s="438"/>
      <c r="D451" s="1" t="s">
        <v>199</v>
      </c>
    </row>
    <row r="452" spans="1:70">
      <c r="B452" s="438"/>
      <c r="E452" s="388" t="s">
        <v>430</v>
      </c>
      <c r="F452" s="389"/>
      <c r="G452" s="389"/>
      <c r="H452" s="389"/>
      <c r="I452" s="389"/>
      <c r="J452" s="389"/>
      <c r="K452" s="389"/>
      <c r="L452" s="390"/>
      <c r="N452" s="388" t="s">
        <v>297</v>
      </c>
      <c r="O452" s="389"/>
      <c r="P452" s="389"/>
      <c r="Q452" s="389"/>
      <c r="R452" s="389"/>
      <c r="S452" s="389"/>
      <c r="T452" s="389"/>
      <c r="U452" s="390"/>
      <c r="W452" s="388" t="s">
        <v>298</v>
      </c>
      <c r="X452" s="389"/>
      <c r="Y452" s="389"/>
      <c r="Z452" s="389"/>
      <c r="AA452" s="389"/>
      <c r="AB452" s="389"/>
      <c r="AC452" s="389"/>
      <c r="AD452" s="390"/>
      <c r="AF452" s="221" t="s">
        <v>69</v>
      </c>
      <c r="AG452" s="221" t="s">
        <v>194</v>
      </c>
      <c r="AH452" s="397" t="s">
        <v>219</v>
      </c>
      <c r="AI452" s="397"/>
      <c r="AK452" s="7" t="s">
        <v>69</v>
      </c>
      <c r="AL452" s="6" t="s">
        <v>194</v>
      </c>
      <c r="AM452" s="392" t="s">
        <v>219</v>
      </c>
      <c r="AN452" s="392"/>
      <c r="AP452" s="7" t="s">
        <v>69</v>
      </c>
      <c r="AQ452" s="6" t="s">
        <v>194</v>
      </c>
      <c r="AR452" s="392" t="s">
        <v>219</v>
      </c>
      <c r="AS452" s="392"/>
      <c r="AU452" s="7" t="s">
        <v>69</v>
      </c>
      <c r="AV452" s="6" t="s">
        <v>194</v>
      </c>
      <c r="AW452" s="392" t="s">
        <v>219</v>
      </c>
      <c r="AX452" s="392"/>
      <c r="AZ452" s="7" t="s">
        <v>69</v>
      </c>
      <c r="BA452" s="6" t="s">
        <v>194</v>
      </c>
      <c r="BB452" s="392" t="s">
        <v>219</v>
      </c>
      <c r="BC452" s="392"/>
      <c r="BE452" s="7" t="s">
        <v>69</v>
      </c>
      <c r="BF452" s="6" t="s">
        <v>194</v>
      </c>
      <c r="BG452" s="392" t="s">
        <v>219</v>
      </c>
      <c r="BH452" s="392"/>
      <c r="BJ452" s="7" t="s">
        <v>69</v>
      </c>
      <c r="BK452" s="6" t="s">
        <v>194</v>
      </c>
      <c r="BL452" s="392" t="s">
        <v>219</v>
      </c>
      <c r="BM452" s="392"/>
      <c r="BO452" s="7" t="s">
        <v>69</v>
      </c>
      <c r="BP452" s="6" t="s">
        <v>194</v>
      </c>
      <c r="BQ452" s="392" t="s">
        <v>219</v>
      </c>
      <c r="BR452" s="392"/>
    </row>
    <row r="453" spans="1:70">
      <c r="B453" s="438"/>
      <c r="E453" s="221">
        <v>2016</v>
      </c>
      <c r="F453" s="221">
        <v>2017</v>
      </c>
      <c r="G453" s="221">
        <v>2018</v>
      </c>
      <c r="H453" s="221">
        <v>2019</v>
      </c>
      <c r="I453" s="221">
        <v>2020</v>
      </c>
      <c r="J453" s="221">
        <v>2021</v>
      </c>
      <c r="K453" s="221">
        <v>2022</v>
      </c>
      <c r="L453" s="221">
        <v>2023</v>
      </c>
      <c r="N453" s="221">
        <v>2016</v>
      </c>
      <c r="O453" s="221">
        <v>2017</v>
      </c>
      <c r="P453" s="221">
        <v>2018</v>
      </c>
      <c r="Q453" s="221">
        <v>2019</v>
      </c>
      <c r="R453" s="221">
        <v>2020</v>
      </c>
      <c r="S453" s="221">
        <v>2021</v>
      </c>
      <c r="T453" s="221">
        <v>2022</v>
      </c>
      <c r="U453" s="221">
        <v>2023</v>
      </c>
      <c r="W453" s="221">
        <v>2016</v>
      </c>
      <c r="X453" s="221">
        <v>2017</v>
      </c>
      <c r="Y453" s="221">
        <v>2018</v>
      </c>
      <c r="Z453" s="221">
        <v>2019</v>
      </c>
      <c r="AA453" s="221">
        <v>2020</v>
      </c>
      <c r="AB453" s="221">
        <v>2021</v>
      </c>
      <c r="AC453" s="221">
        <v>2022</v>
      </c>
      <c r="AD453" s="221">
        <v>2023</v>
      </c>
      <c r="AF453" s="221" t="s">
        <v>252</v>
      </c>
      <c r="AG453" s="221" t="s">
        <v>252</v>
      </c>
      <c r="AH453" s="221" t="s">
        <v>252</v>
      </c>
      <c r="AI453" s="221" t="s">
        <v>221</v>
      </c>
      <c r="AK453" s="6" t="s">
        <v>252</v>
      </c>
      <c r="AL453" s="6" t="s">
        <v>252</v>
      </c>
      <c r="AM453" s="6" t="s">
        <v>252</v>
      </c>
      <c r="AN453" s="6" t="s">
        <v>221</v>
      </c>
      <c r="AP453" s="6" t="s">
        <v>252</v>
      </c>
      <c r="AQ453" s="6" t="s">
        <v>252</v>
      </c>
      <c r="AR453" s="6" t="s">
        <v>252</v>
      </c>
      <c r="AS453" s="6" t="s">
        <v>221</v>
      </c>
      <c r="AU453" s="6" t="s">
        <v>252</v>
      </c>
      <c r="AV453" s="6" t="s">
        <v>252</v>
      </c>
      <c r="AW453" s="6" t="s">
        <v>252</v>
      </c>
      <c r="AX453" s="6" t="s">
        <v>221</v>
      </c>
      <c r="AZ453" s="6" t="s">
        <v>252</v>
      </c>
      <c r="BA453" s="6" t="s">
        <v>252</v>
      </c>
      <c r="BB453" s="6" t="s">
        <v>252</v>
      </c>
      <c r="BC453" s="6" t="s">
        <v>221</v>
      </c>
      <c r="BE453" s="6" t="s">
        <v>252</v>
      </c>
      <c r="BF453" s="6" t="s">
        <v>252</v>
      </c>
      <c r="BG453" s="6" t="s">
        <v>252</v>
      </c>
      <c r="BH453" s="6" t="s">
        <v>221</v>
      </c>
      <c r="BJ453" s="6" t="s">
        <v>252</v>
      </c>
      <c r="BK453" s="6" t="s">
        <v>252</v>
      </c>
      <c r="BL453" s="6" t="s">
        <v>252</v>
      </c>
      <c r="BM453" s="6" t="s">
        <v>221</v>
      </c>
      <c r="BO453" s="6" t="s">
        <v>252</v>
      </c>
      <c r="BP453" s="6" t="s">
        <v>252</v>
      </c>
      <c r="BQ453" s="6" t="s">
        <v>252</v>
      </c>
      <c r="BR453" s="6" t="s">
        <v>221</v>
      </c>
    </row>
    <row r="454" spans="1:70">
      <c r="B454" s="438"/>
      <c r="D454" s="6" t="s">
        <v>27</v>
      </c>
      <c r="E454" s="186">
        <f>'[84]Non Load NI 2016'!C207</f>
        <v>9.6729646263389988</v>
      </c>
      <c r="F454" s="186">
        <f>'[84]Non Load NI 2016'!D207</f>
        <v>6.4977904965904294</v>
      </c>
      <c r="G454" s="186">
        <f>'[84]Non Load NI 2016'!E207</f>
        <v>7.0429948833273368</v>
      </c>
      <c r="H454" s="186">
        <f>'[84]Non Load NI 2016'!F207</f>
        <v>8.9709957720722464</v>
      </c>
      <c r="I454" s="186">
        <f>'[84]Non Load NI 2016'!G207</f>
        <v>7.7585790601775475</v>
      </c>
      <c r="J454" s="186">
        <f>'[84]Non Load NI 2016'!H207</f>
        <v>7.2814392611105525</v>
      </c>
      <c r="K454" s="186">
        <f>'[84]Non Load NI 2016'!I207</f>
        <v>13.086535027536032</v>
      </c>
      <c r="L454" s="186">
        <f>'[84]Non Load NI 2016'!J207</f>
        <v>13.079617783632415</v>
      </c>
      <c r="N454" s="57">
        <f>'[84]Non Load NI 2016'!M207</f>
        <v>7.1569011548114432</v>
      </c>
      <c r="O454" s="57">
        <f>'[84]Non Load NI 2016'!N207</f>
        <v>5.3680258700786085</v>
      </c>
      <c r="P454" s="57">
        <f>'[84]Non Load NI 2016'!O207</f>
        <v>5.6487156631124984</v>
      </c>
      <c r="Q454" s="57">
        <f>'[84]Non Load NI 2016'!P207</f>
        <v>6.8544057956031681</v>
      </c>
      <c r="R454" s="57">
        <f>'[84]Non Load NI 2016'!Q207</f>
        <v>6.3321658219287009</v>
      </c>
      <c r="S454" s="57">
        <f>'[84]Non Load NI 2016'!R207</f>
        <v>5.8929288068065677</v>
      </c>
      <c r="T454" s="57">
        <f>'[84]Non Load NI 2016'!S207</f>
        <v>8.9743362368301991</v>
      </c>
      <c r="U454" s="57">
        <f>'[84]Non Load NI 2016'!T207</f>
        <v>8.892645200304143</v>
      </c>
      <c r="W454" s="58">
        <f>'[84]Non Load NI 2016'!W207</f>
        <v>9.7451171150586777</v>
      </c>
      <c r="X454" s="196">
        <f>'[84]Non Load NI 2016'!X207</f>
        <v>0</v>
      </c>
      <c r="Y454" s="196">
        <f>'[84]Non Load NI 2016'!Y207</f>
        <v>0</v>
      </c>
      <c r="Z454" s="196">
        <f>'[84]Non Load NI 2016'!Z207</f>
        <v>0</v>
      </c>
      <c r="AA454" s="196">
        <f>'[84]Non Load NI 2016'!AA207</f>
        <v>0</v>
      </c>
      <c r="AB454" s="196">
        <f>'[84]Non Load NI 2016'!AB207</f>
        <v>0</v>
      </c>
      <c r="AC454" s="196">
        <f>'[84]Non Load NI 2016'!AC207</f>
        <v>0</v>
      </c>
      <c r="AD454" s="196">
        <f>'[84]Non Load NI 2016'!AD207</f>
        <v>0</v>
      </c>
      <c r="AF454" s="57">
        <f>N454</f>
        <v>7.1569011548114432</v>
      </c>
      <c r="AG454" s="58">
        <f>W454</f>
        <v>9.7451171150586777</v>
      </c>
      <c r="AH454" s="65">
        <f>IF(AG454&gt;0,AG454-AF454,"")</f>
        <v>2.5882159602472345</v>
      </c>
      <c r="AI454" s="66">
        <f>IF(AG454&gt;0,AH454/AF454,"")</f>
        <v>0.36163919331304833</v>
      </c>
      <c r="AK454" s="139"/>
      <c r="AL454" s="139"/>
      <c r="AM454" s="139"/>
      <c r="AN454" s="140"/>
      <c r="AP454" s="139"/>
      <c r="AQ454" s="139"/>
      <c r="AR454" s="139"/>
      <c r="AS454" s="140"/>
      <c r="AU454" s="139"/>
      <c r="AV454" s="139"/>
      <c r="AW454" s="139"/>
      <c r="AX454" s="140"/>
      <c r="AZ454" s="139"/>
      <c r="BA454" s="139"/>
      <c r="BB454" s="139"/>
      <c r="BC454" s="140"/>
      <c r="BE454" s="139"/>
      <c r="BF454" s="139"/>
      <c r="BG454" s="139"/>
      <c r="BH454" s="140"/>
      <c r="BJ454" s="139"/>
      <c r="BK454" s="139"/>
      <c r="BL454" s="139"/>
      <c r="BM454" s="140"/>
      <c r="BO454" s="139"/>
      <c r="BP454" s="139"/>
      <c r="BQ454" s="139"/>
      <c r="BR454" s="140"/>
    </row>
    <row r="455" spans="1:70">
      <c r="B455" s="438"/>
      <c r="D455" s="6" t="s">
        <v>75</v>
      </c>
      <c r="E455" s="186">
        <f>'[84]Non Load NI 2016'!C208</f>
        <v>2.8007334646719038</v>
      </c>
      <c r="F455" s="186">
        <f>'[84]Non Load NI 2016'!D208</f>
        <v>3.9498616708327572</v>
      </c>
      <c r="G455" s="186">
        <f>'[84]Non Load NI 2016'!E208</f>
        <v>3.6018417602909771</v>
      </c>
      <c r="H455" s="186">
        <f>'[84]Non Load NI 2016'!F208</f>
        <v>3.5247454578824984</v>
      </c>
      <c r="I455" s="186">
        <f>'[84]Non Load NI 2016'!G208</f>
        <v>2.5996552465517295</v>
      </c>
      <c r="J455" s="186">
        <f>'[84]Non Load NI 2016'!H208</f>
        <v>3.0202666007663734</v>
      </c>
      <c r="K455" s="186">
        <f>'[84]Non Load NI 2016'!I208</f>
        <v>2.8936350525436483</v>
      </c>
      <c r="L455" s="186">
        <f>'[84]Non Load NI 2016'!J208</f>
        <v>3.4844159372448611</v>
      </c>
      <c r="N455" s="57">
        <f>'[84]Non Load NI 2016'!M208</f>
        <v>3.3244073592517869</v>
      </c>
      <c r="O455" s="57">
        <f>'[84]Non Load NI 2016'!N208</f>
        <v>3.4476866685974024</v>
      </c>
      <c r="P455" s="57">
        <f>'[84]Non Load NI 2016'!O208</f>
        <v>3.1811104510155133</v>
      </c>
      <c r="Q455" s="57">
        <f>'[84]Non Load NI 2016'!P208</f>
        <v>3.2941277328808858</v>
      </c>
      <c r="R455" s="57">
        <f>'[84]Non Load NI 2016'!Q208</f>
        <v>2.7780212513143936</v>
      </c>
      <c r="S455" s="57">
        <f>'[84]Non Load NI 2016'!R208</f>
        <v>2.7275287099324919</v>
      </c>
      <c r="T455" s="57">
        <f>'[84]Non Load NI 2016'!S208</f>
        <v>3.2797195408703703</v>
      </c>
      <c r="U455" s="57">
        <f>'[84]Non Load NI 2016'!T208</f>
        <v>3.0939123814866702</v>
      </c>
      <c r="W455" s="58">
        <f>'[84]Non Load NI 2016'!W208</f>
        <v>0.90501992632705841</v>
      </c>
      <c r="X455" s="196">
        <f>'[84]Non Load NI 2016'!X208</f>
        <v>0</v>
      </c>
      <c r="Y455" s="196">
        <f>'[84]Non Load NI 2016'!Y208</f>
        <v>0</v>
      </c>
      <c r="Z455" s="196">
        <f>'[84]Non Load NI 2016'!Z208</f>
        <v>0</v>
      </c>
      <c r="AA455" s="196">
        <f>'[84]Non Load NI 2016'!AA208</f>
        <v>0</v>
      </c>
      <c r="AB455" s="196">
        <f>'[84]Non Load NI 2016'!AB208</f>
        <v>0</v>
      </c>
      <c r="AC455" s="196">
        <f>'[84]Non Load NI 2016'!AC208</f>
        <v>0</v>
      </c>
      <c r="AD455" s="196">
        <f>'[84]Non Load NI 2016'!AD208</f>
        <v>0</v>
      </c>
      <c r="AF455" s="57">
        <f t="shared" ref="AF455:AF469" si="944">N455</f>
        <v>3.3244073592517869</v>
      </c>
      <c r="AG455" s="58">
        <f t="shared" ref="AG455:AG469" si="945">W455</f>
        <v>0.90501992632705841</v>
      </c>
      <c r="AH455" s="65">
        <f t="shared" ref="AH455:AH469" si="946">IF(AG455&gt;0,AG455-AF455,"")</f>
        <v>-2.4193874329247285</v>
      </c>
      <c r="AI455" s="66">
        <f t="shared" ref="AI455:AI469" si="947">IF(AG455&gt;0,AH455/AF455,"")</f>
        <v>-0.72776503342516119</v>
      </c>
      <c r="AK455" s="139"/>
      <c r="AL455" s="139"/>
      <c r="AM455" s="139"/>
      <c r="AN455" s="140"/>
      <c r="AP455" s="139"/>
      <c r="AQ455" s="139"/>
      <c r="AR455" s="139"/>
      <c r="AS455" s="140"/>
      <c r="AU455" s="139"/>
      <c r="AV455" s="139"/>
      <c r="AW455" s="139"/>
      <c r="AX455" s="140"/>
      <c r="AZ455" s="139"/>
      <c r="BA455" s="139"/>
      <c r="BB455" s="139"/>
      <c r="BC455" s="140"/>
      <c r="BE455" s="139"/>
      <c r="BF455" s="139"/>
      <c r="BG455" s="139"/>
      <c r="BH455" s="140"/>
      <c r="BJ455" s="139"/>
      <c r="BK455" s="139"/>
      <c r="BL455" s="139"/>
      <c r="BM455" s="140"/>
      <c r="BO455" s="139"/>
      <c r="BP455" s="139"/>
      <c r="BQ455" s="139"/>
      <c r="BR455" s="140"/>
    </row>
    <row r="456" spans="1:70">
      <c r="B456" s="438"/>
      <c r="D456" s="6" t="s">
        <v>76</v>
      </c>
      <c r="E456" s="186">
        <f>'[84]Non Load NI 2016'!C209</f>
        <v>6.0014444073885436</v>
      </c>
      <c r="F456" s="186">
        <f>'[84]Non Load NI 2016'!D209</f>
        <v>6.8363435867521005</v>
      </c>
      <c r="G456" s="186">
        <f>'[84]Non Load NI 2016'!E209</f>
        <v>6.1449235496261414</v>
      </c>
      <c r="H456" s="186">
        <f>'[84]Non Load NI 2016'!F209</f>
        <v>5.9884821254566312</v>
      </c>
      <c r="I456" s="186">
        <f>'[84]Non Load NI 2016'!G209</f>
        <v>5.065603599391566</v>
      </c>
      <c r="J456" s="186">
        <f>'[84]Non Load NI 2016'!H209</f>
        <v>5.4775030543985146</v>
      </c>
      <c r="K456" s="186">
        <f>'[84]Non Load NI 2016'!I209</f>
        <v>5.3366877710229463</v>
      </c>
      <c r="L456" s="186">
        <f>'[84]Non Load NI 2016'!J209</f>
        <v>5.2931221647704181</v>
      </c>
      <c r="N456" s="57">
        <f>'[84]Non Load NI 2016'!M209</f>
        <v>6.1999532074856258</v>
      </c>
      <c r="O456" s="57">
        <f>'[84]Non Load NI 2016'!N209</f>
        <v>6.1337384598452012</v>
      </c>
      <c r="P456" s="57">
        <f>'[84]Non Load NI 2016'!O209</f>
        <v>5.6809204058371705</v>
      </c>
      <c r="Q456" s="57">
        <f>'[84]Non Load NI 2016'!P209</f>
        <v>5.7208466258707409</v>
      </c>
      <c r="R456" s="57">
        <f>'[84]Non Load NI 2016'!Q209</f>
        <v>5.1970869572322034</v>
      </c>
      <c r="S456" s="57">
        <f>'[84]Non Load NI 2016'!R209</f>
        <v>4.935369939296268</v>
      </c>
      <c r="T456" s="57">
        <f>'[84]Non Load NI 2016'!S209</f>
        <v>5.7071393875527514</v>
      </c>
      <c r="U456" s="57">
        <f>'[84]Non Load NI 2016'!T209</f>
        <v>5.1094164216381701</v>
      </c>
      <c r="W456" s="58">
        <f>'[84]Non Load NI 2016'!W209</f>
        <v>0.8328228775005011</v>
      </c>
      <c r="X456" s="196">
        <f>'[84]Non Load NI 2016'!X209</f>
        <v>0</v>
      </c>
      <c r="Y456" s="196">
        <f>'[84]Non Load NI 2016'!Y209</f>
        <v>0</v>
      </c>
      <c r="Z456" s="196">
        <f>'[84]Non Load NI 2016'!Z209</f>
        <v>0</v>
      </c>
      <c r="AA456" s="196">
        <f>'[84]Non Load NI 2016'!AA209</f>
        <v>0</v>
      </c>
      <c r="AB456" s="196">
        <f>'[84]Non Load NI 2016'!AB209</f>
        <v>0</v>
      </c>
      <c r="AC456" s="196">
        <f>'[84]Non Load NI 2016'!AC209</f>
        <v>0</v>
      </c>
      <c r="AD456" s="196">
        <f>'[84]Non Load NI 2016'!AD209</f>
        <v>0</v>
      </c>
      <c r="AF456" s="57">
        <f t="shared" si="944"/>
        <v>6.1999532074856258</v>
      </c>
      <c r="AG456" s="58">
        <f t="shared" si="945"/>
        <v>0.8328228775005011</v>
      </c>
      <c r="AH456" s="65">
        <f t="shared" si="946"/>
        <v>-5.367130329985125</v>
      </c>
      <c r="AI456" s="66">
        <f t="shared" si="947"/>
        <v>-0.86567271564324433</v>
      </c>
      <c r="AK456" s="139"/>
      <c r="AL456" s="139"/>
      <c r="AM456" s="139"/>
      <c r="AN456" s="140"/>
      <c r="AP456" s="139"/>
      <c r="AQ456" s="139"/>
      <c r="AR456" s="139"/>
      <c r="AS456" s="140"/>
      <c r="AU456" s="139"/>
      <c r="AV456" s="139"/>
      <c r="AW456" s="139"/>
      <c r="AX456" s="140"/>
      <c r="AZ456" s="139"/>
      <c r="BA456" s="139"/>
      <c r="BB456" s="139"/>
      <c r="BC456" s="140"/>
      <c r="BE456" s="139"/>
      <c r="BF456" s="139"/>
      <c r="BG456" s="139"/>
      <c r="BH456" s="140"/>
      <c r="BJ456" s="139"/>
      <c r="BK456" s="139"/>
      <c r="BL456" s="139"/>
      <c r="BM456" s="140"/>
      <c r="BO456" s="139"/>
      <c r="BP456" s="139"/>
      <c r="BQ456" s="139"/>
      <c r="BR456" s="140"/>
    </row>
    <row r="457" spans="1:70">
      <c r="B457" s="438"/>
      <c r="D457" s="6" t="s">
        <v>35</v>
      </c>
      <c r="E457" s="186">
        <f>'[84]Non Load NI 2016'!C210</f>
        <v>6.2252768525327085</v>
      </c>
      <c r="F457" s="186">
        <f>'[84]Non Load NI 2016'!D210</f>
        <v>4.3451368445391916</v>
      </c>
      <c r="G457" s="186">
        <f>'[84]Non Load NI 2016'!E210</f>
        <v>7.5867677295565423</v>
      </c>
      <c r="H457" s="186">
        <f>'[84]Non Load NI 2016'!F210</f>
        <v>1.3112041833791956</v>
      </c>
      <c r="I457" s="186">
        <f>'[84]Non Load NI 2016'!G210</f>
        <v>1.8877642437888884</v>
      </c>
      <c r="J457" s="186">
        <f>'[84]Non Load NI 2016'!H210</f>
        <v>2.1974383208909285</v>
      </c>
      <c r="K457" s="186">
        <f>'[84]Non Load NI 2016'!I210</f>
        <v>0.88291984098799658</v>
      </c>
      <c r="L457" s="186">
        <f>'[84]Non Load NI 2016'!J210</f>
        <v>3.0176899006071181</v>
      </c>
      <c r="N457" s="57">
        <f>'[84]Non Load NI 2016'!M210</f>
        <v>6.2252768525327085</v>
      </c>
      <c r="O457" s="57">
        <f>'[84]Non Load NI 2016'!N210</f>
        <v>4.3451368445391916</v>
      </c>
      <c r="P457" s="57">
        <f>'[84]Non Load NI 2016'!O210</f>
        <v>7.5867677295565423</v>
      </c>
      <c r="Q457" s="57">
        <f>'[84]Non Load NI 2016'!P210</f>
        <v>1.3112041833791956</v>
      </c>
      <c r="R457" s="57">
        <f>'[84]Non Load NI 2016'!Q210</f>
        <v>1.8877642437888884</v>
      </c>
      <c r="S457" s="57">
        <f>'[84]Non Load NI 2016'!R210</f>
        <v>2.1974383208909285</v>
      </c>
      <c r="T457" s="57">
        <f>'[84]Non Load NI 2016'!S210</f>
        <v>0.88291984098799658</v>
      </c>
      <c r="U457" s="57">
        <f>'[84]Non Load NI 2016'!T210</f>
        <v>3.0176899006071181</v>
      </c>
      <c r="W457" s="58">
        <f>'[84]Non Load NI 2016'!W210</f>
        <v>2.0249999999999999</v>
      </c>
      <c r="X457" s="196">
        <f>'[84]Non Load NI 2016'!X210</f>
        <v>0</v>
      </c>
      <c r="Y457" s="196">
        <f>'[84]Non Load NI 2016'!Y210</f>
        <v>0</v>
      </c>
      <c r="Z457" s="196">
        <f>'[84]Non Load NI 2016'!Z210</f>
        <v>0</v>
      </c>
      <c r="AA457" s="196">
        <f>'[84]Non Load NI 2016'!AA210</f>
        <v>0</v>
      </c>
      <c r="AB457" s="196">
        <f>'[84]Non Load NI 2016'!AB210</f>
        <v>0</v>
      </c>
      <c r="AC457" s="196">
        <f>'[84]Non Load NI 2016'!AC210</f>
        <v>0</v>
      </c>
      <c r="AD457" s="196">
        <f>'[84]Non Load NI 2016'!AD210</f>
        <v>0</v>
      </c>
      <c r="AF457" s="57">
        <f t="shared" si="944"/>
        <v>6.2252768525327085</v>
      </c>
      <c r="AG457" s="58">
        <f t="shared" si="945"/>
        <v>2.0249999999999999</v>
      </c>
      <c r="AH457" s="65">
        <f t="shared" si="946"/>
        <v>-4.2002768525327081</v>
      </c>
      <c r="AI457" s="66">
        <f t="shared" si="947"/>
        <v>-0.67471326208148574</v>
      </c>
      <c r="AK457" s="139"/>
      <c r="AL457" s="139"/>
      <c r="AM457" s="139"/>
      <c r="AN457" s="140"/>
      <c r="AP457" s="139"/>
      <c r="AQ457" s="139"/>
      <c r="AR457" s="139"/>
      <c r="AS457" s="140"/>
      <c r="AU457" s="139"/>
      <c r="AV457" s="139"/>
      <c r="AW457" s="139"/>
      <c r="AX457" s="140"/>
      <c r="AZ457" s="139"/>
      <c r="BA457" s="139"/>
      <c r="BB457" s="139"/>
      <c r="BC457" s="140"/>
      <c r="BE457" s="139"/>
      <c r="BF457" s="139"/>
      <c r="BG457" s="139"/>
      <c r="BH457" s="140"/>
      <c r="BJ457" s="139"/>
      <c r="BK457" s="139"/>
      <c r="BL457" s="139"/>
      <c r="BM457" s="140"/>
      <c r="BO457" s="139"/>
      <c r="BP457" s="139"/>
      <c r="BQ457" s="139"/>
      <c r="BR457" s="140"/>
    </row>
    <row r="458" spans="1:70">
      <c r="B458" s="438"/>
      <c r="D458" s="6" t="s">
        <v>36</v>
      </c>
      <c r="E458" s="186">
        <f>'[84]Non Load NI 2016'!C211</f>
        <v>6.5261519733683748</v>
      </c>
      <c r="F458" s="186">
        <f>'[84]Non Load NI 2016'!D211</f>
        <v>4.456297480952303</v>
      </c>
      <c r="G458" s="186">
        <f>'[84]Non Load NI 2016'!E211</f>
        <v>7.6948887475278216</v>
      </c>
      <c r="H458" s="186">
        <f>'[84]Non Load NI 2016'!F211</f>
        <v>1.4198139678325239</v>
      </c>
      <c r="I458" s="186">
        <f>'[84]Non Load NI 2016'!G211</f>
        <v>2.1874406634285397</v>
      </c>
      <c r="J458" s="186">
        <f>'[84]Non Load NI 2016'!H211</f>
        <v>2.3073694062377799</v>
      </c>
      <c r="K458" s="186">
        <f>'[84]Non Load NI 2016'!I211</f>
        <v>0.99151431788112077</v>
      </c>
      <c r="L458" s="186">
        <f>'[84]Non Load NI 2016'!J211</f>
        <v>3.1271442925566006</v>
      </c>
      <c r="N458" s="57">
        <f>'[84]Non Load NI 2016'!M211</f>
        <v>6.5261519733683748</v>
      </c>
      <c r="O458" s="57">
        <f>'[84]Non Load NI 2016'!N211</f>
        <v>4.456297480952303</v>
      </c>
      <c r="P458" s="57">
        <f>'[84]Non Load NI 2016'!O211</f>
        <v>7.6948887475278216</v>
      </c>
      <c r="Q458" s="57">
        <f>'[84]Non Load NI 2016'!P211</f>
        <v>1.4198139678325239</v>
      </c>
      <c r="R458" s="57">
        <f>'[84]Non Load NI 2016'!Q211</f>
        <v>2.1874406634285397</v>
      </c>
      <c r="S458" s="57">
        <f>'[84]Non Load NI 2016'!R211</f>
        <v>2.3073694062377799</v>
      </c>
      <c r="T458" s="57">
        <f>'[84]Non Load NI 2016'!S211</f>
        <v>0.99151431788112077</v>
      </c>
      <c r="U458" s="57">
        <f>'[84]Non Load NI 2016'!T211</f>
        <v>3.1271442925566006</v>
      </c>
      <c r="W458" s="58">
        <f>'[84]Non Load NI 2016'!W211</f>
        <v>2.2934999999999999</v>
      </c>
      <c r="X458" s="196">
        <f>'[84]Non Load NI 2016'!X211</f>
        <v>0</v>
      </c>
      <c r="Y458" s="196">
        <f>'[84]Non Load NI 2016'!Y211</f>
        <v>0</v>
      </c>
      <c r="Z458" s="196">
        <f>'[84]Non Load NI 2016'!Z211</f>
        <v>0</v>
      </c>
      <c r="AA458" s="196">
        <f>'[84]Non Load NI 2016'!AA211</f>
        <v>0</v>
      </c>
      <c r="AB458" s="196">
        <f>'[84]Non Load NI 2016'!AB211</f>
        <v>0</v>
      </c>
      <c r="AC458" s="196">
        <f>'[84]Non Load NI 2016'!AC211</f>
        <v>0</v>
      </c>
      <c r="AD458" s="196">
        <f>'[84]Non Load NI 2016'!AD211</f>
        <v>0</v>
      </c>
      <c r="AF458" s="57">
        <f t="shared" si="944"/>
        <v>6.5261519733683748</v>
      </c>
      <c r="AG458" s="58">
        <f t="shared" si="945"/>
        <v>2.2934999999999999</v>
      </c>
      <c r="AH458" s="65">
        <f t="shared" si="946"/>
        <v>-4.232651973368375</v>
      </c>
      <c r="AI458" s="66">
        <f t="shared" si="947"/>
        <v>-0.64856779165437606</v>
      </c>
      <c r="AK458" s="139"/>
      <c r="AL458" s="139"/>
      <c r="AM458" s="139"/>
      <c r="AN458" s="140"/>
      <c r="AP458" s="139"/>
      <c r="AQ458" s="139"/>
      <c r="AR458" s="139"/>
      <c r="AS458" s="140"/>
      <c r="AU458" s="139"/>
      <c r="AV458" s="139"/>
      <c r="AW458" s="139"/>
      <c r="AX458" s="140"/>
      <c r="AZ458" s="139"/>
      <c r="BA458" s="139"/>
      <c r="BB458" s="139"/>
      <c r="BC458" s="140"/>
      <c r="BE458" s="139"/>
      <c r="BF458" s="139"/>
      <c r="BG458" s="139"/>
      <c r="BH458" s="140"/>
      <c r="BJ458" s="139"/>
      <c r="BK458" s="139"/>
      <c r="BL458" s="139"/>
      <c r="BM458" s="140"/>
      <c r="BO458" s="139"/>
      <c r="BP458" s="139"/>
      <c r="BQ458" s="139"/>
      <c r="BR458" s="140"/>
    </row>
    <row r="459" spans="1:70">
      <c r="B459" s="438"/>
      <c r="D459" s="6" t="s">
        <v>37</v>
      </c>
      <c r="E459" s="186">
        <f>'[84]Non Load NI 2016'!C212</f>
        <v>4.1236247766003959</v>
      </c>
      <c r="F459" s="186">
        <f>'[84]Non Load NI 2016'!D212</f>
        <v>2.2570101790578576</v>
      </c>
      <c r="G459" s="186">
        <f>'[84]Non Load NI 2016'!E212</f>
        <v>6.4032775759447755</v>
      </c>
      <c r="H459" s="186">
        <f>'[84]Non Load NI 2016'!F212</f>
        <v>5.9150186301149192</v>
      </c>
      <c r="I459" s="186">
        <f>'[84]Non Load NI 2016'!G212</f>
        <v>1.4371946593687501</v>
      </c>
      <c r="J459" s="186">
        <f>'[84]Non Load NI 2016'!H212</f>
        <v>2.5302186827793225</v>
      </c>
      <c r="K459" s="186">
        <f>'[84]Non Load NI 2016'!I212</f>
        <v>1.0529092459572016</v>
      </c>
      <c r="L459" s="186">
        <f>'[84]Non Load NI 2016'!J212</f>
        <v>3.1890483940898164</v>
      </c>
      <c r="N459" s="57">
        <f>'[84]Non Load NI 2016'!M212</f>
        <v>4.1236247766003959</v>
      </c>
      <c r="O459" s="57">
        <f>'[84]Non Load NI 2016'!N212</f>
        <v>2.2570101790578576</v>
      </c>
      <c r="P459" s="57">
        <f>'[84]Non Load NI 2016'!O212</f>
        <v>6.4032775759447755</v>
      </c>
      <c r="Q459" s="57">
        <f>'[84]Non Load NI 2016'!P212</f>
        <v>5.9150186301149192</v>
      </c>
      <c r="R459" s="57">
        <f>'[84]Non Load NI 2016'!Q212</f>
        <v>1.4371946593687501</v>
      </c>
      <c r="S459" s="57">
        <f>'[84]Non Load NI 2016'!R212</f>
        <v>2.5302186827793225</v>
      </c>
      <c r="T459" s="57">
        <f>'[84]Non Load NI 2016'!S212</f>
        <v>1.0529092459572016</v>
      </c>
      <c r="U459" s="57">
        <f>'[84]Non Load NI 2016'!T212</f>
        <v>3.1890483940898164</v>
      </c>
      <c r="W459" s="58">
        <f>'[84]Non Load NI 2016'!W212</f>
        <v>0.62119999999999986</v>
      </c>
      <c r="X459" s="196">
        <f>'[84]Non Load NI 2016'!X212</f>
        <v>0</v>
      </c>
      <c r="Y459" s="196">
        <f>'[84]Non Load NI 2016'!Y212</f>
        <v>0</v>
      </c>
      <c r="Z459" s="196">
        <f>'[84]Non Load NI 2016'!Z212</f>
        <v>0</v>
      </c>
      <c r="AA459" s="196">
        <f>'[84]Non Load NI 2016'!AA212</f>
        <v>0</v>
      </c>
      <c r="AB459" s="196">
        <f>'[84]Non Load NI 2016'!AB212</f>
        <v>0</v>
      </c>
      <c r="AC459" s="196">
        <f>'[84]Non Load NI 2016'!AC212</f>
        <v>0</v>
      </c>
      <c r="AD459" s="196">
        <f>'[84]Non Load NI 2016'!AD212</f>
        <v>0</v>
      </c>
      <c r="AF459" s="57">
        <f t="shared" si="944"/>
        <v>4.1236247766003959</v>
      </c>
      <c r="AG459" s="58">
        <f t="shared" si="945"/>
        <v>0.62119999999999986</v>
      </c>
      <c r="AH459" s="65">
        <f t="shared" si="946"/>
        <v>-3.502424776600396</v>
      </c>
      <c r="AI459" s="66">
        <f t="shared" si="947"/>
        <v>-0.84935583772679468</v>
      </c>
      <c r="AK459" s="139"/>
      <c r="AL459" s="139"/>
      <c r="AM459" s="139"/>
      <c r="AN459" s="140"/>
      <c r="AP459" s="139"/>
      <c r="AQ459" s="139"/>
      <c r="AR459" s="139"/>
      <c r="AS459" s="140"/>
      <c r="AU459" s="139"/>
      <c r="AV459" s="139"/>
      <c r="AW459" s="139"/>
      <c r="AX459" s="140"/>
      <c r="AZ459" s="139"/>
      <c r="BA459" s="139"/>
      <c r="BB459" s="139"/>
      <c r="BC459" s="140"/>
      <c r="BE459" s="139"/>
      <c r="BF459" s="139"/>
      <c r="BG459" s="139"/>
      <c r="BH459" s="140"/>
      <c r="BJ459" s="139"/>
      <c r="BK459" s="139"/>
      <c r="BL459" s="139"/>
      <c r="BM459" s="140"/>
      <c r="BO459" s="139"/>
      <c r="BP459" s="139"/>
      <c r="BQ459" s="139"/>
      <c r="BR459" s="140"/>
    </row>
    <row r="460" spans="1:70">
      <c r="B460" s="438"/>
      <c r="D460" s="6" t="s">
        <v>38</v>
      </c>
      <c r="E460" s="186">
        <f>'[84]Non Load NI 2016'!C213</f>
        <v>4.2368742308059364</v>
      </c>
      <c r="F460" s="186">
        <f>'[84]Non Load NI 2016'!D213</f>
        <v>1.8824766494386853</v>
      </c>
      <c r="G460" s="186">
        <f>'[84]Non Load NI 2016'!E213</f>
        <v>5.5528565033605437</v>
      </c>
      <c r="H460" s="186">
        <f>'[84]Non Load NI 2016'!F213</f>
        <v>5.8966083078500109</v>
      </c>
      <c r="I460" s="186">
        <f>'[84]Non Load NI 2016'!G213</f>
        <v>1.9655586389132575</v>
      </c>
      <c r="J460" s="186">
        <f>'[84]Non Load NI 2016'!H213</f>
        <v>3.1673722595243721</v>
      </c>
      <c r="K460" s="186">
        <f>'[84]Non Load NI 2016'!I213</f>
        <v>1.3887004772461655</v>
      </c>
      <c r="L460" s="186">
        <f>'[84]Non Load NI 2016'!J213</f>
        <v>3.5359972800273276</v>
      </c>
      <c r="N460" s="57">
        <f>'[84]Non Load NI 2016'!M213</f>
        <v>4.2368742308059364</v>
      </c>
      <c r="O460" s="57">
        <f>'[84]Non Load NI 2016'!N213</f>
        <v>1.8824766494386853</v>
      </c>
      <c r="P460" s="57">
        <f>'[84]Non Load NI 2016'!O213</f>
        <v>5.5528565033605437</v>
      </c>
      <c r="Q460" s="57">
        <f>'[84]Non Load NI 2016'!P213</f>
        <v>5.8966083078500109</v>
      </c>
      <c r="R460" s="57">
        <f>'[84]Non Load NI 2016'!Q213</f>
        <v>1.9655586389132575</v>
      </c>
      <c r="S460" s="57">
        <f>'[84]Non Load NI 2016'!R213</f>
        <v>3.1673722595243721</v>
      </c>
      <c r="T460" s="57">
        <f>'[84]Non Load NI 2016'!S213</f>
        <v>1.3887004772461655</v>
      </c>
      <c r="U460" s="57">
        <f>'[84]Non Load NI 2016'!T213</f>
        <v>3.5359972800273276</v>
      </c>
      <c r="W460" s="58">
        <f>'[84]Non Load NI 2016'!W213</f>
        <v>1.3353000000000002</v>
      </c>
      <c r="X460" s="196">
        <f>'[84]Non Load NI 2016'!X213</f>
        <v>0</v>
      </c>
      <c r="Y460" s="196">
        <f>'[84]Non Load NI 2016'!Y213</f>
        <v>0</v>
      </c>
      <c r="Z460" s="196">
        <f>'[84]Non Load NI 2016'!Z213</f>
        <v>0</v>
      </c>
      <c r="AA460" s="196">
        <f>'[84]Non Load NI 2016'!AA213</f>
        <v>0</v>
      </c>
      <c r="AB460" s="196">
        <f>'[84]Non Load NI 2016'!AB213</f>
        <v>0</v>
      </c>
      <c r="AC460" s="196">
        <f>'[84]Non Load NI 2016'!AC213</f>
        <v>0</v>
      </c>
      <c r="AD460" s="196">
        <f>'[84]Non Load NI 2016'!AD213</f>
        <v>0</v>
      </c>
      <c r="AF460" s="57">
        <f t="shared" si="944"/>
        <v>4.2368742308059364</v>
      </c>
      <c r="AG460" s="58">
        <f t="shared" si="945"/>
        <v>1.3353000000000002</v>
      </c>
      <c r="AH460" s="65">
        <f t="shared" si="946"/>
        <v>-2.9015742308059362</v>
      </c>
      <c r="AI460" s="66">
        <f t="shared" si="947"/>
        <v>-0.6848384145341978</v>
      </c>
      <c r="AK460" s="139"/>
      <c r="AL460" s="139"/>
      <c r="AM460" s="139"/>
      <c r="AN460" s="140"/>
      <c r="AP460" s="139"/>
      <c r="AQ460" s="139"/>
      <c r="AR460" s="139"/>
      <c r="AS460" s="140"/>
      <c r="AU460" s="139"/>
      <c r="AV460" s="139"/>
      <c r="AW460" s="139"/>
      <c r="AX460" s="140"/>
      <c r="AZ460" s="139"/>
      <c r="BA460" s="139"/>
      <c r="BB460" s="139"/>
      <c r="BC460" s="140"/>
      <c r="BE460" s="139"/>
      <c r="BF460" s="139"/>
      <c r="BG460" s="139"/>
      <c r="BH460" s="140"/>
      <c r="BJ460" s="139"/>
      <c r="BK460" s="139"/>
      <c r="BL460" s="139"/>
      <c r="BM460" s="140"/>
      <c r="BO460" s="139"/>
      <c r="BP460" s="139"/>
      <c r="BQ460" s="139"/>
      <c r="BR460" s="140"/>
    </row>
    <row r="461" spans="1:70">
      <c r="B461" s="438"/>
      <c r="D461" s="6" t="s">
        <v>39</v>
      </c>
      <c r="E461" s="186">
        <f>'[84]Non Load NI 2016'!C214</f>
        <v>3.9473064443551866</v>
      </c>
      <c r="F461" s="186">
        <f>'[84]Non Load NI 2016'!D214</f>
        <v>6.0966994595895354</v>
      </c>
      <c r="G461" s="186">
        <f>'[84]Non Load NI 2016'!E214</f>
        <v>7.3028147861904325</v>
      </c>
      <c r="H461" s="186">
        <f>'[84]Non Load NI 2016'!F214</f>
        <v>7.0062501329440066</v>
      </c>
      <c r="I461" s="186">
        <f>'[84]Non Load NI 2016'!G214</f>
        <v>7.1881564896422345</v>
      </c>
      <c r="J461" s="186">
        <f>'[84]Non Load NI 2016'!H214</f>
        <v>7.4508303509898788</v>
      </c>
      <c r="K461" s="186">
        <f>'[84]Non Load NI 2016'!I214</f>
        <v>7.6752232521060675</v>
      </c>
      <c r="L461" s="186">
        <f>'[84]Non Load NI 2016'!J214</f>
        <v>7.465890243298297</v>
      </c>
      <c r="N461" s="57">
        <f>'[84]Non Load NI 2016'!M214</f>
        <v>5.1820702089152819</v>
      </c>
      <c r="O461" s="57">
        <f>'[84]Non Load NI 2016'!N214</f>
        <v>6.3840096320332362</v>
      </c>
      <c r="P461" s="57">
        <f>'[84]Non Load NI 2016'!O214</f>
        <v>6.0237364926895998</v>
      </c>
      <c r="Q461" s="57">
        <f>'[84]Non Load NI 2016'!P214</f>
        <v>5.6845485680836978</v>
      </c>
      <c r="R461" s="57">
        <f>'[84]Non Load NI 2016'!Q214</f>
        <v>5.6626418050198382</v>
      </c>
      <c r="S461" s="57">
        <f>'[84]Non Load NI 2016'!R214</f>
        <v>5.7613906459443545</v>
      </c>
      <c r="T461" s="57">
        <f>'[84]Non Load NI 2016'!S214</f>
        <v>6.3988236823772437</v>
      </c>
      <c r="U461" s="57">
        <f>'[84]Non Load NI 2016'!T214</f>
        <v>5.529348191722355</v>
      </c>
      <c r="W461" s="58">
        <f>'[84]Non Load NI 2016'!W214</f>
        <v>2.3444416828991557</v>
      </c>
      <c r="X461" s="196">
        <f>'[84]Non Load NI 2016'!X214</f>
        <v>0</v>
      </c>
      <c r="Y461" s="196">
        <f>'[84]Non Load NI 2016'!Y214</f>
        <v>0</v>
      </c>
      <c r="Z461" s="196">
        <f>'[84]Non Load NI 2016'!Z214</f>
        <v>0</v>
      </c>
      <c r="AA461" s="196">
        <f>'[84]Non Load NI 2016'!AA214</f>
        <v>0</v>
      </c>
      <c r="AB461" s="196">
        <f>'[84]Non Load NI 2016'!AB214</f>
        <v>0</v>
      </c>
      <c r="AC461" s="196">
        <f>'[84]Non Load NI 2016'!AC214</f>
        <v>0</v>
      </c>
      <c r="AD461" s="196">
        <f>'[84]Non Load NI 2016'!AD214</f>
        <v>0</v>
      </c>
      <c r="AF461" s="57">
        <f t="shared" si="944"/>
        <v>5.1820702089152819</v>
      </c>
      <c r="AG461" s="58">
        <f t="shared" si="945"/>
        <v>2.3444416828991557</v>
      </c>
      <c r="AH461" s="65">
        <f t="shared" si="946"/>
        <v>-2.8376285260161263</v>
      </c>
      <c r="AI461" s="66">
        <f t="shared" si="947"/>
        <v>-0.54758588973461686</v>
      </c>
      <c r="AK461" s="139"/>
      <c r="AL461" s="139"/>
      <c r="AM461" s="139"/>
      <c r="AN461" s="140"/>
      <c r="AP461" s="139"/>
      <c r="AQ461" s="139"/>
      <c r="AR461" s="139"/>
      <c r="AS461" s="140"/>
      <c r="AU461" s="139"/>
      <c r="AV461" s="139"/>
      <c r="AW461" s="139"/>
      <c r="AX461" s="140"/>
      <c r="AZ461" s="139"/>
      <c r="BA461" s="139"/>
      <c r="BB461" s="139"/>
      <c r="BC461" s="140"/>
      <c r="BE461" s="139"/>
      <c r="BF461" s="139"/>
      <c r="BG461" s="139"/>
      <c r="BH461" s="140"/>
      <c r="BJ461" s="139"/>
      <c r="BK461" s="139"/>
      <c r="BL461" s="139"/>
      <c r="BM461" s="140"/>
      <c r="BO461" s="139"/>
      <c r="BP461" s="139"/>
      <c r="BQ461" s="139"/>
      <c r="BR461" s="140"/>
    </row>
    <row r="462" spans="1:70">
      <c r="B462" s="438"/>
      <c r="D462" s="6" t="s">
        <v>40</v>
      </c>
      <c r="E462" s="186">
        <f>'[84]Non Load NI 2016'!C215</f>
        <v>3.9858810920174661</v>
      </c>
      <c r="F462" s="186">
        <f>'[84]Non Load NI 2016'!D215</f>
        <v>4.0888213844700729</v>
      </c>
      <c r="G462" s="186">
        <f>'[84]Non Load NI 2016'!E215</f>
        <v>4.6896770612336747</v>
      </c>
      <c r="H462" s="186">
        <f>'[84]Non Load NI 2016'!F215</f>
        <v>5.038281907796553</v>
      </c>
      <c r="I462" s="186">
        <f>'[84]Non Load NI 2016'!G215</f>
        <v>5.4295651350857996</v>
      </c>
      <c r="J462" s="186">
        <f>'[84]Non Load NI 2016'!H215</f>
        <v>5.4344084881912318</v>
      </c>
      <c r="K462" s="186">
        <f>'[84]Non Load NI 2016'!I215</f>
        <v>5.7539120622758055</v>
      </c>
      <c r="L462" s="186">
        <f>'[84]Non Load NI 2016'!J215</f>
        <v>6.1836197120886878</v>
      </c>
      <c r="N462" s="57">
        <f>'[84]Non Load NI 2016'!M215</f>
        <v>3.7499335698896008</v>
      </c>
      <c r="O462" s="57">
        <f>'[84]Non Load NI 2016'!N215</f>
        <v>4.6858571481767655</v>
      </c>
      <c r="P462" s="57">
        <f>'[84]Non Load NI 2016'!O215</f>
        <v>4.3204158364516196</v>
      </c>
      <c r="Q462" s="57">
        <f>'[84]Non Load NI 2016'!P215</f>
        <v>4.1612434515377794</v>
      </c>
      <c r="R462" s="57">
        <f>'[84]Non Load NI 2016'!Q215</f>
        <v>4.2744212226841034</v>
      </c>
      <c r="S462" s="57">
        <f>'[84]Non Load NI 2016'!R215</f>
        <v>3.9973994984011996</v>
      </c>
      <c r="T462" s="57">
        <f>'[84]Non Load NI 2016'!S215</f>
        <v>4.4458618016544111</v>
      </c>
      <c r="U462" s="57">
        <f>'[84]Non Load NI 2016'!T215</f>
        <v>4.2433845881015628</v>
      </c>
      <c r="W462" s="58">
        <f>'[84]Non Load NI 2016'!W215</f>
        <v>3.1184324901535434</v>
      </c>
      <c r="X462" s="196">
        <f>'[84]Non Load NI 2016'!X215</f>
        <v>0</v>
      </c>
      <c r="Y462" s="196">
        <f>'[84]Non Load NI 2016'!Y215</f>
        <v>0</v>
      </c>
      <c r="Z462" s="196">
        <f>'[84]Non Load NI 2016'!Z215</f>
        <v>0</v>
      </c>
      <c r="AA462" s="196">
        <f>'[84]Non Load NI 2016'!AA215</f>
        <v>0</v>
      </c>
      <c r="AB462" s="196">
        <f>'[84]Non Load NI 2016'!AB215</f>
        <v>0</v>
      </c>
      <c r="AC462" s="196">
        <f>'[84]Non Load NI 2016'!AC215</f>
        <v>0</v>
      </c>
      <c r="AD462" s="196">
        <f>'[84]Non Load NI 2016'!AD215</f>
        <v>0</v>
      </c>
      <c r="AF462" s="57">
        <f t="shared" si="944"/>
        <v>3.7499335698896008</v>
      </c>
      <c r="AG462" s="58">
        <f t="shared" si="945"/>
        <v>3.1184324901535434</v>
      </c>
      <c r="AH462" s="65">
        <f t="shared" si="946"/>
        <v>-0.6315010797360574</v>
      </c>
      <c r="AI462" s="66">
        <f t="shared" si="947"/>
        <v>-0.16840327114238693</v>
      </c>
      <c r="AK462" s="139"/>
      <c r="AL462" s="139"/>
      <c r="AM462" s="139"/>
      <c r="AN462" s="140"/>
      <c r="AP462" s="139"/>
      <c r="AQ462" s="139"/>
      <c r="AR462" s="139"/>
      <c r="AS462" s="140"/>
      <c r="AU462" s="139"/>
      <c r="AV462" s="139"/>
      <c r="AW462" s="139"/>
      <c r="AX462" s="140"/>
      <c r="AZ462" s="139"/>
      <c r="BA462" s="139"/>
      <c r="BB462" s="139"/>
      <c r="BC462" s="140"/>
      <c r="BE462" s="139"/>
      <c r="BF462" s="139"/>
      <c r="BG462" s="139"/>
      <c r="BH462" s="140"/>
      <c r="BJ462" s="139"/>
      <c r="BK462" s="139"/>
      <c r="BL462" s="139"/>
      <c r="BM462" s="140"/>
      <c r="BO462" s="139"/>
      <c r="BP462" s="139"/>
      <c r="BQ462" s="139"/>
      <c r="BR462" s="140"/>
    </row>
    <row r="463" spans="1:70">
      <c r="B463" s="438"/>
      <c r="D463" s="6" t="s">
        <v>41</v>
      </c>
      <c r="E463" s="186">
        <f>'[84]Non Load NI 2016'!C216</f>
        <v>4.98854058062145</v>
      </c>
      <c r="F463" s="186">
        <f>'[84]Non Load NI 2016'!D216</f>
        <v>5.0667731110084899</v>
      </c>
      <c r="G463" s="186">
        <f>'[84]Non Load NI 2016'!E216</f>
        <v>6.221778720776955</v>
      </c>
      <c r="H463" s="186">
        <f>'[84]Non Load NI 2016'!F216</f>
        <v>6.3714104021606044</v>
      </c>
      <c r="I463" s="186">
        <f>'[84]Non Load NI 2016'!G216</f>
        <v>6.884747151008269</v>
      </c>
      <c r="J463" s="186">
        <f>'[84]Non Load NI 2016'!H216</f>
        <v>7.0155434401161161</v>
      </c>
      <c r="K463" s="186">
        <f>'[84]Non Load NI 2016'!I216</f>
        <v>7.558100840772072</v>
      </c>
      <c r="L463" s="186">
        <f>'[84]Non Load NI 2016'!J216</f>
        <v>7.6448350838868704</v>
      </c>
      <c r="N463" s="57">
        <f>'[84]Non Load NI 2016'!M216</f>
        <v>5.5175444570917129</v>
      </c>
      <c r="O463" s="57">
        <f>'[84]Non Load NI 2016'!N216</f>
        <v>7.2761804980290297</v>
      </c>
      <c r="P463" s="57">
        <f>'[84]Non Load NI 2016'!O216</f>
        <v>5.793961972110357</v>
      </c>
      <c r="Q463" s="57">
        <f>'[84]Non Load NI 2016'!P216</f>
        <v>5.7116467797145098</v>
      </c>
      <c r="R463" s="57">
        <f>'[84]Non Load NI 2016'!Q216</f>
        <v>5.9181419007131311</v>
      </c>
      <c r="S463" s="57">
        <f>'[84]Non Load NI 2016'!R216</f>
        <v>4.8765199442836993</v>
      </c>
      <c r="T463" s="57">
        <f>'[84]Non Load NI 2016'!S216</f>
        <v>5.0709334712833112</v>
      </c>
      <c r="U463" s="57">
        <f>'[84]Non Load NI 2016'!T216</f>
        <v>4.901127201164333</v>
      </c>
      <c r="W463" s="58">
        <f>'[84]Non Load NI 2016'!W216</f>
        <v>4.5105319305233884</v>
      </c>
      <c r="X463" s="196">
        <f>'[84]Non Load NI 2016'!X216</f>
        <v>0</v>
      </c>
      <c r="Y463" s="196">
        <f>'[84]Non Load NI 2016'!Y216</f>
        <v>0</v>
      </c>
      <c r="Z463" s="196">
        <f>'[84]Non Load NI 2016'!Z216</f>
        <v>0</v>
      </c>
      <c r="AA463" s="196">
        <f>'[84]Non Load NI 2016'!AA216</f>
        <v>0</v>
      </c>
      <c r="AB463" s="196">
        <f>'[84]Non Load NI 2016'!AB216</f>
        <v>0</v>
      </c>
      <c r="AC463" s="196">
        <f>'[84]Non Load NI 2016'!AC216</f>
        <v>0</v>
      </c>
      <c r="AD463" s="196">
        <f>'[84]Non Load NI 2016'!AD216</f>
        <v>0</v>
      </c>
      <c r="AF463" s="57">
        <f t="shared" si="944"/>
        <v>5.5175444570917129</v>
      </c>
      <c r="AG463" s="58">
        <f t="shared" si="945"/>
        <v>4.5105319305233884</v>
      </c>
      <c r="AH463" s="65">
        <f t="shared" si="946"/>
        <v>-1.0070125265683245</v>
      </c>
      <c r="AI463" s="66">
        <f t="shared" si="947"/>
        <v>-0.18251099459180775</v>
      </c>
      <c r="AK463" s="139"/>
      <c r="AL463" s="139"/>
      <c r="AM463" s="139"/>
      <c r="AN463" s="140"/>
      <c r="AP463" s="139"/>
      <c r="AQ463" s="139"/>
      <c r="AR463" s="139"/>
      <c r="AS463" s="140"/>
      <c r="AU463" s="139"/>
      <c r="AV463" s="139"/>
      <c r="AW463" s="139"/>
      <c r="AX463" s="140"/>
      <c r="AZ463" s="139"/>
      <c r="BA463" s="139"/>
      <c r="BB463" s="139"/>
      <c r="BC463" s="140"/>
      <c r="BE463" s="139"/>
      <c r="BF463" s="139"/>
      <c r="BG463" s="139"/>
      <c r="BH463" s="140"/>
      <c r="BJ463" s="139"/>
      <c r="BK463" s="139"/>
      <c r="BL463" s="139"/>
      <c r="BM463" s="140"/>
      <c r="BO463" s="139"/>
      <c r="BP463" s="139"/>
      <c r="BQ463" s="139"/>
      <c r="BR463" s="140"/>
    </row>
    <row r="464" spans="1:70">
      <c r="B464" s="438"/>
      <c r="D464" s="6" t="s">
        <v>42</v>
      </c>
      <c r="E464" s="186">
        <f>'[84]Non Load NI 2016'!C217</f>
        <v>2.5791643920705094</v>
      </c>
      <c r="F464" s="186">
        <f>'[84]Non Load NI 2016'!D217</f>
        <v>2.574293229323386</v>
      </c>
      <c r="G464" s="186">
        <f>'[84]Non Load NI 2016'!E217</f>
        <v>2.5513667568812775</v>
      </c>
      <c r="H464" s="186">
        <f>'[84]Non Load NI 2016'!F217</f>
        <v>2.6869306818630574</v>
      </c>
      <c r="I464" s="186">
        <f>'[84]Non Load NI 2016'!G217</f>
        <v>2.5315585827009546</v>
      </c>
      <c r="J464" s="186">
        <f>'[84]Non Load NI 2016'!H217</f>
        <v>3.817731996852165</v>
      </c>
      <c r="K464" s="186">
        <f>'[84]Non Load NI 2016'!I217</f>
        <v>3.5433159322923844</v>
      </c>
      <c r="L464" s="186">
        <f>'[84]Non Load NI 2016'!J217</f>
        <v>2.9266626591439775</v>
      </c>
      <c r="N464" s="57">
        <f>'[84]Non Load NI 2016'!M217</f>
        <v>4.3696379161087711</v>
      </c>
      <c r="O464" s="57">
        <f>'[84]Non Load NI 2016'!N217</f>
        <v>2.9701761671639404</v>
      </c>
      <c r="P464" s="57">
        <f>'[84]Non Load NI 2016'!O217</f>
        <v>2.7275734029857426</v>
      </c>
      <c r="Q464" s="57">
        <f>'[84]Non Load NI 2016'!P217</f>
        <v>2.7258890846870867</v>
      </c>
      <c r="R464" s="57">
        <f>'[84]Non Load NI 2016'!Q217</f>
        <v>2.9731707297740533</v>
      </c>
      <c r="S464" s="57">
        <f>'[84]Non Load NI 2016'!R217</f>
        <v>2.3695835614633807</v>
      </c>
      <c r="T464" s="57">
        <f>'[84]Non Load NI 2016'!S217</f>
        <v>2.2553127140713465</v>
      </c>
      <c r="U464" s="57">
        <f>'[84]Non Load NI 2016'!T217</f>
        <v>1.9699280357081792</v>
      </c>
      <c r="W464" s="58">
        <f>'[84]Non Load NI 2016'!W217</f>
        <v>2.9039702019441216</v>
      </c>
      <c r="X464" s="196">
        <f>'[84]Non Load NI 2016'!X217</f>
        <v>0</v>
      </c>
      <c r="Y464" s="196">
        <f>'[84]Non Load NI 2016'!Y217</f>
        <v>0</v>
      </c>
      <c r="Z464" s="196">
        <f>'[84]Non Load NI 2016'!Z217</f>
        <v>0</v>
      </c>
      <c r="AA464" s="196">
        <f>'[84]Non Load NI 2016'!AA217</f>
        <v>0</v>
      </c>
      <c r="AB464" s="196">
        <f>'[84]Non Load NI 2016'!AB217</f>
        <v>0</v>
      </c>
      <c r="AC464" s="196">
        <f>'[84]Non Load NI 2016'!AC217</f>
        <v>0</v>
      </c>
      <c r="AD464" s="196">
        <f>'[84]Non Load NI 2016'!AD217</f>
        <v>0</v>
      </c>
      <c r="AF464" s="57">
        <f t="shared" si="944"/>
        <v>4.3696379161087711</v>
      </c>
      <c r="AG464" s="58">
        <f t="shared" si="945"/>
        <v>2.9039702019441216</v>
      </c>
      <c r="AH464" s="65">
        <f t="shared" si="946"/>
        <v>-1.4656677141646495</v>
      </c>
      <c r="AI464" s="66">
        <f t="shared" si="947"/>
        <v>-0.33542086147720196</v>
      </c>
      <c r="AK464" s="139"/>
      <c r="AL464" s="139"/>
      <c r="AM464" s="139"/>
      <c r="AN464" s="140"/>
      <c r="AP464" s="139"/>
      <c r="AQ464" s="139"/>
      <c r="AR464" s="139"/>
      <c r="AS464" s="140"/>
      <c r="AU464" s="139"/>
      <c r="AV464" s="139"/>
      <c r="AW464" s="139"/>
      <c r="AX464" s="140"/>
      <c r="AZ464" s="139"/>
      <c r="BA464" s="139"/>
      <c r="BB464" s="139"/>
      <c r="BC464" s="140"/>
      <c r="BE464" s="139"/>
      <c r="BF464" s="139"/>
      <c r="BG464" s="139"/>
      <c r="BH464" s="140"/>
      <c r="BJ464" s="139"/>
      <c r="BK464" s="139"/>
      <c r="BL464" s="139"/>
      <c r="BM464" s="140"/>
      <c r="BO464" s="139"/>
      <c r="BP464" s="139"/>
      <c r="BQ464" s="139"/>
      <c r="BR464" s="140"/>
    </row>
    <row r="465" spans="1:70">
      <c r="B465" s="438"/>
      <c r="D465" s="6" t="s">
        <v>43</v>
      </c>
      <c r="E465" s="186">
        <f>'[84]Non Load NI 2016'!C218</f>
        <v>3.0578199617486508</v>
      </c>
      <c r="F465" s="186">
        <f>'[84]Non Load NI 2016'!D218</f>
        <v>3.4423743813039747</v>
      </c>
      <c r="G465" s="186">
        <f>'[84]Non Load NI 2016'!E218</f>
        <v>4.243214884096397</v>
      </c>
      <c r="H465" s="186">
        <f>'[84]Non Load NI 2016'!F218</f>
        <v>4.7596154981939147</v>
      </c>
      <c r="I465" s="186">
        <f>'[84]Non Load NI 2016'!G218</f>
        <v>4.661113269886334</v>
      </c>
      <c r="J465" s="186">
        <f>'[84]Non Load NI 2016'!H218</f>
        <v>5.8163994920549849</v>
      </c>
      <c r="K465" s="186">
        <f>'[84]Non Load NI 2016'!I218</f>
        <v>5.7731432818929482</v>
      </c>
      <c r="L465" s="186">
        <f>'[84]Non Load NI 2016'!J218</f>
        <v>5.4456447025151622</v>
      </c>
      <c r="N465" s="57">
        <f>'[84]Non Load NI 2016'!M218</f>
        <v>5.6214439280222566</v>
      </c>
      <c r="O465" s="57">
        <f>'[84]Non Load NI 2016'!N218</f>
        <v>6.000584051098377</v>
      </c>
      <c r="P465" s="57">
        <f>'[84]Non Load NI 2016'!O218</f>
        <v>4.4954821631169208</v>
      </c>
      <c r="Q465" s="57">
        <f>'[84]Non Load NI 2016'!P218</f>
        <v>3.4112711614387057</v>
      </c>
      <c r="R465" s="57">
        <f>'[84]Non Load NI 2016'!Q218</f>
        <v>3.9425905276290449</v>
      </c>
      <c r="S465" s="57">
        <f>'[84]Non Load NI 2016'!R218</f>
        <v>3.092918107870493</v>
      </c>
      <c r="T465" s="57">
        <f>'[84]Non Load NI 2016'!S218</f>
        <v>2.9971784272658066</v>
      </c>
      <c r="U465" s="57">
        <f>'[84]Non Load NI 2016'!T218</f>
        <v>2.8120524924421804</v>
      </c>
      <c r="W465" s="58">
        <f>'[84]Non Load NI 2016'!W218</f>
        <v>3.2231347960518191</v>
      </c>
      <c r="X465" s="196">
        <f>'[84]Non Load NI 2016'!X218</f>
        <v>0</v>
      </c>
      <c r="Y465" s="196">
        <f>'[84]Non Load NI 2016'!Y218</f>
        <v>0</v>
      </c>
      <c r="Z465" s="196">
        <f>'[84]Non Load NI 2016'!Z218</f>
        <v>0</v>
      </c>
      <c r="AA465" s="196">
        <f>'[84]Non Load NI 2016'!AA218</f>
        <v>0</v>
      </c>
      <c r="AB465" s="196">
        <f>'[84]Non Load NI 2016'!AB218</f>
        <v>0</v>
      </c>
      <c r="AC465" s="196">
        <f>'[84]Non Load NI 2016'!AC218</f>
        <v>0</v>
      </c>
      <c r="AD465" s="196">
        <f>'[84]Non Load NI 2016'!AD218</f>
        <v>0</v>
      </c>
      <c r="AF465" s="57">
        <f t="shared" si="944"/>
        <v>5.6214439280222566</v>
      </c>
      <c r="AG465" s="58">
        <f t="shared" si="945"/>
        <v>3.2231347960518191</v>
      </c>
      <c r="AH465" s="65">
        <f t="shared" si="946"/>
        <v>-2.3983091319704375</v>
      </c>
      <c r="AI465" s="66">
        <f t="shared" si="947"/>
        <v>-0.42663578302633959</v>
      </c>
      <c r="AK465" s="139"/>
      <c r="AL465" s="139"/>
      <c r="AM465" s="139"/>
      <c r="AN465" s="140"/>
      <c r="AP465" s="139"/>
      <c r="AQ465" s="139"/>
      <c r="AR465" s="139"/>
      <c r="AS465" s="140"/>
      <c r="AU465" s="139"/>
      <c r="AV465" s="139"/>
      <c r="AW465" s="139"/>
      <c r="AX465" s="140"/>
      <c r="AZ465" s="139"/>
      <c r="BA465" s="139"/>
      <c r="BB465" s="139"/>
      <c r="BC465" s="140"/>
      <c r="BE465" s="139"/>
      <c r="BF465" s="139"/>
      <c r="BG465" s="139"/>
      <c r="BH465" s="140"/>
      <c r="BJ465" s="139"/>
      <c r="BK465" s="139"/>
      <c r="BL465" s="139"/>
      <c r="BM465" s="140"/>
      <c r="BO465" s="139"/>
      <c r="BP465" s="139"/>
      <c r="BQ465" s="139"/>
      <c r="BR465" s="140"/>
    </row>
    <row r="466" spans="1:70">
      <c r="B466" s="438"/>
      <c r="D466" s="6" t="s">
        <v>44</v>
      </c>
      <c r="E466" s="186">
        <f>'[84]Non Load NI 2016'!C219</f>
        <v>4.0910799069785195</v>
      </c>
      <c r="F466" s="186">
        <f>'[84]Non Load NI 2016'!D219</f>
        <v>3.4589786228906463</v>
      </c>
      <c r="G466" s="186">
        <f>'[84]Non Load NI 2016'!E219</f>
        <v>2.87773468249625</v>
      </c>
      <c r="H466" s="186">
        <f>'[84]Non Load NI 2016'!F219</f>
        <v>2.9431159480449169</v>
      </c>
      <c r="I466" s="186">
        <f>'[84]Non Load NI 2016'!G219</f>
        <v>2.2456291039179597</v>
      </c>
      <c r="J466" s="186">
        <f>'[84]Non Load NI 2016'!H219</f>
        <v>1.9708858083656677</v>
      </c>
      <c r="K466" s="186">
        <f>'[84]Non Load NI 2016'!I219</f>
        <v>1.5695949097647068</v>
      </c>
      <c r="L466" s="186">
        <f>'[84]Non Load NI 2016'!J219</f>
        <v>1.0677178175588393</v>
      </c>
      <c r="N466" s="57">
        <f>'[84]Non Load NI 2016'!M219</f>
        <v>3.1691171375642173</v>
      </c>
      <c r="O466" s="57">
        <f>'[84]Non Load NI 2016'!N219</f>
        <v>2.8029627308891767</v>
      </c>
      <c r="P466" s="57">
        <f>'[84]Non Load NI 2016'!O219</f>
        <v>2.3641211118834122</v>
      </c>
      <c r="Q466" s="57">
        <f>'[84]Non Load NI 2016'!P219</f>
        <v>2.4274290527954583</v>
      </c>
      <c r="R466" s="57">
        <f>'[84]Non Load NI 2016'!Q219</f>
        <v>2.0849391856133828</v>
      </c>
      <c r="S466" s="57">
        <f>'[84]Non Load NI 2016'!R219</f>
        <v>1.9304234183961873</v>
      </c>
      <c r="T466" s="57">
        <f>'[84]Non Load NI 2016'!S219</f>
        <v>1.6619383900149254</v>
      </c>
      <c r="U466" s="57">
        <f>'[84]Non Load NI 2016'!T219</f>
        <v>1.4484781335313721</v>
      </c>
      <c r="W466" s="58">
        <f>'[84]Non Load NI 2016'!W219</f>
        <v>1.4133090166666666</v>
      </c>
      <c r="X466" s="196">
        <f>'[84]Non Load NI 2016'!X219</f>
        <v>0</v>
      </c>
      <c r="Y466" s="196">
        <f>'[84]Non Load NI 2016'!Y219</f>
        <v>0</v>
      </c>
      <c r="Z466" s="196">
        <f>'[84]Non Load NI 2016'!Z219</f>
        <v>0</v>
      </c>
      <c r="AA466" s="196">
        <f>'[84]Non Load NI 2016'!AA219</f>
        <v>0</v>
      </c>
      <c r="AB466" s="196">
        <f>'[84]Non Load NI 2016'!AB219</f>
        <v>0</v>
      </c>
      <c r="AC466" s="196">
        <f>'[84]Non Load NI 2016'!AC219</f>
        <v>0</v>
      </c>
      <c r="AD466" s="196">
        <f>'[84]Non Load NI 2016'!AD219</f>
        <v>0</v>
      </c>
      <c r="AF466" s="57">
        <f t="shared" si="944"/>
        <v>3.1691171375642173</v>
      </c>
      <c r="AG466" s="58">
        <f t="shared" si="945"/>
        <v>1.4133090166666666</v>
      </c>
      <c r="AH466" s="65">
        <f t="shared" si="946"/>
        <v>-1.7558081208975507</v>
      </c>
      <c r="AI466" s="66">
        <f t="shared" si="947"/>
        <v>-0.55403699032944687</v>
      </c>
      <c r="AK466" s="139"/>
      <c r="AL466" s="139"/>
      <c r="AM466" s="139"/>
      <c r="AN466" s="140"/>
      <c r="AP466" s="139"/>
      <c r="AQ466" s="139"/>
      <c r="AR466" s="139"/>
      <c r="AS466" s="140"/>
      <c r="AU466" s="139"/>
      <c r="AV466" s="139"/>
      <c r="AW466" s="139"/>
      <c r="AX466" s="140"/>
      <c r="AZ466" s="139"/>
      <c r="BA466" s="139"/>
      <c r="BB466" s="139"/>
      <c r="BC466" s="140"/>
      <c r="BE466" s="139"/>
      <c r="BF466" s="139"/>
      <c r="BG466" s="139"/>
      <c r="BH466" s="140"/>
      <c r="BJ466" s="139"/>
      <c r="BK466" s="139"/>
      <c r="BL466" s="139"/>
      <c r="BM466" s="140"/>
      <c r="BO466" s="139"/>
      <c r="BP466" s="139"/>
      <c r="BQ466" s="139"/>
      <c r="BR466" s="140"/>
    </row>
    <row r="467" spans="1:70">
      <c r="B467" s="438"/>
      <c r="D467" s="6" t="s">
        <v>45</v>
      </c>
      <c r="E467" s="186">
        <f>'[84]Non Load NI 2016'!C220</f>
        <v>6.3047765409503373</v>
      </c>
      <c r="F467" s="186">
        <f>'[84]Non Load NI 2016'!D220</f>
        <v>5.6918715300176705</v>
      </c>
      <c r="G467" s="186">
        <f>'[84]Non Load NI 2016'!E220</f>
        <v>4.1984486193113613</v>
      </c>
      <c r="H467" s="186">
        <f>'[84]Non Load NI 2016'!F220</f>
        <v>4.2065497136736285</v>
      </c>
      <c r="I467" s="186">
        <f>'[84]Non Load NI 2016'!G220</f>
        <v>3.5543826610534857</v>
      </c>
      <c r="J467" s="186">
        <f>'[84]Non Load NI 2016'!H220</f>
        <v>3.1145694717807433</v>
      </c>
      <c r="K467" s="186">
        <f>'[84]Non Load NI 2016'!I220</f>
        <v>2.814785805647734</v>
      </c>
      <c r="L467" s="186">
        <f>'[84]Non Load NI 2016'!J220</f>
        <v>2.5925133447492881</v>
      </c>
      <c r="N467" s="57">
        <f>'[84]Non Load NI 2016'!M220</f>
        <v>5.7971673522569231</v>
      </c>
      <c r="O467" s="57">
        <f>'[84]Non Load NI 2016'!N220</f>
        <v>5.7671860924553497</v>
      </c>
      <c r="P467" s="57">
        <f>'[84]Non Load NI 2016'!O220</f>
        <v>4.7104380638643919</v>
      </c>
      <c r="Q467" s="57">
        <f>'[84]Non Load NI 2016'!P220</f>
        <v>4.9151265993142959</v>
      </c>
      <c r="R467" s="57">
        <f>'[84]Non Load NI 2016'!Q220</f>
        <v>3.7324852458212257</v>
      </c>
      <c r="S467" s="57">
        <f>'[84]Non Load NI 2016'!R220</f>
        <v>3.4817375623332203</v>
      </c>
      <c r="T467" s="57">
        <f>'[84]Non Load NI 2016'!S220</f>
        <v>3.3224674780980741</v>
      </c>
      <c r="U467" s="57">
        <f>'[84]Non Load NI 2016'!T220</f>
        <v>3.1301598509895867</v>
      </c>
      <c r="W467" s="58">
        <f>'[84]Non Load NI 2016'!W220</f>
        <v>2.7443556966666667</v>
      </c>
      <c r="X467" s="196">
        <f>'[84]Non Load NI 2016'!X220</f>
        <v>0</v>
      </c>
      <c r="Y467" s="196">
        <f>'[84]Non Load NI 2016'!Y220</f>
        <v>0</v>
      </c>
      <c r="Z467" s="196">
        <f>'[84]Non Load NI 2016'!Z220</f>
        <v>0</v>
      </c>
      <c r="AA467" s="196">
        <f>'[84]Non Load NI 2016'!AA220</f>
        <v>0</v>
      </c>
      <c r="AB467" s="196">
        <f>'[84]Non Load NI 2016'!AB220</f>
        <v>0</v>
      </c>
      <c r="AC467" s="196">
        <f>'[84]Non Load NI 2016'!AC220</f>
        <v>0</v>
      </c>
      <c r="AD467" s="196">
        <f>'[84]Non Load NI 2016'!AD220</f>
        <v>0</v>
      </c>
      <c r="AF467" s="57">
        <f t="shared" si="944"/>
        <v>5.7971673522569231</v>
      </c>
      <c r="AG467" s="58">
        <f t="shared" si="945"/>
        <v>2.7443556966666667</v>
      </c>
      <c r="AH467" s="65">
        <f t="shared" si="946"/>
        <v>-3.0528116555902565</v>
      </c>
      <c r="AI467" s="66">
        <f t="shared" si="947"/>
        <v>-0.52660402401558271</v>
      </c>
      <c r="AK467" s="139"/>
      <c r="AL467" s="139"/>
      <c r="AM467" s="139"/>
      <c r="AN467" s="140"/>
      <c r="AP467" s="139"/>
      <c r="AQ467" s="139"/>
      <c r="AR467" s="139"/>
      <c r="AS467" s="140"/>
      <c r="AU467" s="139"/>
      <c r="AV467" s="139"/>
      <c r="AW467" s="139"/>
      <c r="AX467" s="140"/>
      <c r="AZ467" s="139"/>
      <c r="BA467" s="139"/>
      <c r="BB467" s="139"/>
      <c r="BC467" s="140"/>
      <c r="BE467" s="139"/>
      <c r="BF467" s="139"/>
      <c r="BG467" s="139"/>
      <c r="BH467" s="140"/>
      <c r="BJ467" s="139"/>
      <c r="BK467" s="139"/>
      <c r="BL467" s="139"/>
      <c r="BM467" s="140"/>
      <c r="BO467" s="139"/>
      <c r="BP467" s="139"/>
      <c r="BQ467" s="139"/>
      <c r="BR467" s="140"/>
    </row>
    <row r="468" spans="1:70">
      <c r="A468" s="1"/>
      <c r="B468" s="438"/>
      <c r="D468" s="4" t="s">
        <v>77</v>
      </c>
      <c r="E468" s="187">
        <f>SUM(E454:E467)</f>
        <v>68.541639250448981</v>
      </c>
      <c r="F468" s="187">
        <f t="shared" ref="F468" si="948">SUM(F454:F467)</f>
        <v>60.644728626767105</v>
      </c>
      <c r="G468" s="187">
        <f t="shared" ref="G468" si="949">SUM(G454:G467)</f>
        <v>76.112586260620489</v>
      </c>
      <c r="H468" s="187">
        <f t="shared" ref="H468" si="950">SUM(H454:H467)</f>
        <v>66.039022729264715</v>
      </c>
      <c r="I468" s="187">
        <f t="shared" ref="I468" si="951">SUM(I454:I467)</f>
        <v>55.396948504915322</v>
      </c>
      <c r="J468" s="187">
        <f t="shared" ref="J468" si="952">SUM(J454:J467)</f>
        <v>60.60197663405863</v>
      </c>
      <c r="K468" s="187">
        <f t="shared" ref="K468" si="953">SUM(K454:K467)</f>
        <v>60.320977817926831</v>
      </c>
      <c r="L468" s="187">
        <f t="shared" ref="L468" si="954">SUM(L454:L467)</f>
        <v>68.053919316169683</v>
      </c>
      <c r="M468" s="1"/>
      <c r="N468" s="178">
        <f t="shared" ref="N468" si="955">SUM(N454:N467)</f>
        <v>71.200104124705035</v>
      </c>
      <c r="O468" s="178">
        <f t="shared" ref="O468" si="956">SUM(O454:O467)</f>
        <v>63.777328472355123</v>
      </c>
      <c r="P468" s="178">
        <f t="shared" ref="P468" si="957">SUM(P454:P467)</f>
        <v>72.184266119456908</v>
      </c>
      <c r="Q468" s="178">
        <f t="shared" ref="Q468" si="958">SUM(Q454:Q467)</f>
        <v>59.449179941102983</v>
      </c>
      <c r="R468" s="178">
        <f t="shared" ref="R468" si="959">SUM(R454:R467)</f>
        <v>50.373622853229506</v>
      </c>
      <c r="S468" s="178">
        <f t="shared" ref="S468" si="960">SUM(S454:S467)</f>
        <v>49.268198864160269</v>
      </c>
      <c r="T468" s="178">
        <f t="shared" ref="T468" si="961">SUM(T454:T467)</f>
        <v>48.429755012090922</v>
      </c>
      <c r="U468" s="178">
        <f t="shared" ref="U468" si="962">SUM(U454:U467)</f>
        <v>54.000332364369413</v>
      </c>
      <c r="V468" s="1"/>
      <c r="W468" s="183">
        <f>SUM(W454:W467)</f>
        <v>38.0161357337916</v>
      </c>
      <c r="X468" s="197">
        <f t="shared" ref="X468" si="963">SUM(X454:X467)</f>
        <v>0</v>
      </c>
      <c r="Y468" s="197">
        <f t="shared" ref="Y468" si="964">SUM(Y454:Y467)</f>
        <v>0</v>
      </c>
      <c r="Z468" s="197">
        <f t="shared" ref="Z468" si="965">SUM(Z454:Z467)</f>
        <v>0</v>
      </c>
      <c r="AA468" s="197">
        <f t="shared" ref="AA468" si="966">SUM(AA454:AA467)</f>
        <v>0</v>
      </c>
      <c r="AB468" s="197">
        <f t="shared" ref="AB468" si="967">SUM(AB454:AB467)</f>
        <v>0</v>
      </c>
      <c r="AC468" s="197">
        <f t="shared" ref="AC468" si="968">SUM(AC454:AC467)</f>
        <v>0</v>
      </c>
      <c r="AD468" s="197">
        <f t="shared" ref="AD468" si="969">SUM(AD454:AD467)</f>
        <v>0</v>
      </c>
      <c r="AE468" s="1"/>
      <c r="AF468" s="178">
        <f t="shared" si="944"/>
        <v>71.200104124705035</v>
      </c>
      <c r="AG468" s="183">
        <f t="shared" si="945"/>
        <v>38.0161357337916</v>
      </c>
      <c r="AH468" s="67">
        <f t="shared" si="946"/>
        <v>-33.183968390913435</v>
      </c>
      <c r="AI468" s="68">
        <f t="shared" si="947"/>
        <v>-0.46606629019520285</v>
      </c>
      <c r="AK468" s="139"/>
      <c r="AL468" s="139"/>
      <c r="AM468" s="139"/>
      <c r="AN468" s="140"/>
      <c r="AP468" s="139"/>
      <c r="AQ468" s="139"/>
      <c r="AR468" s="139"/>
      <c r="AS468" s="140"/>
      <c r="AU468" s="139"/>
      <c r="AV468" s="139"/>
      <c r="AW468" s="139"/>
      <c r="AX468" s="140"/>
      <c r="AZ468" s="139"/>
      <c r="BA468" s="139"/>
      <c r="BB468" s="139"/>
      <c r="BC468" s="140"/>
      <c r="BE468" s="139"/>
      <c r="BF468" s="139"/>
      <c r="BG468" s="139"/>
      <c r="BH468" s="140"/>
      <c r="BJ468" s="139"/>
      <c r="BK468" s="139"/>
      <c r="BL468" s="139"/>
      <c r="BM468" s="140"/>
      <c r="BO468" s="139"/>
      <c r="BP468" s="139"/>
      <c r="BQ468" s="139"/>
      <c r="BR468" s="140"/>
    </row>
    <row r="469" spans="1:70">
      <c r="A469" s="1"/>
      <c r="B469" s="438"/>
      <c r="D469" s="4" t="s">
        <v>181</v>
      </c>
      <c r="E469" s="187">
        <f>E468-SUM(E457:E460)</f>
        <v>47.429711417141561</v>
      </c>
      <c r="F469" s="187">
        <f t="shared" ref="F469" si="970">F468-SUM(F457:F460)</f>
        <v>47.703807472779069</v>
      </c>
      <c r="G469" s="187">
        <f t="shared" ref="G469" si="971">G468-SUM(G457:G460)</f>
        <v>48.874795704230806</v>
      </c>
      <c r="H469" s="187">
        <f t="shared" ref="H469" si="972">H468-SUM(H457:H460)</f>
        <v>51.496377640088063</v>
      </c>
      <c r="I469" s="187">
        <f t="shared" ref="I469" si="973">I468-SUM(I457:I460)</f>
        <v>47.918990299415889</v>
      </c>
      <c r="J469" s="187">
        <f t="shared" ref="J469" si="974">J468-SUM(J457:J460)</f>
        <v>50.399577964626225</v>
      </c>
      <c r="K469" s="187">
        <f t="shared" ref="K469" si="975">K468-SUM(K457:K460)</f>
        <v>56.004933935854346</v>
      </c>
      <c r="L469" s="187">
        <f t="shared" ref="L469" si="976">L468-SUM(L457:L460)</f>
        <v>55.184039448888818</v>
      </c>
      <c r="M469" s="1"/>
      <c r="N469" s="178">
        <f t="shared" ref="N469" si="977">N468-SUM(N457:N460)</f>
        <v>50.088176291397616</v>
      </c>
      <c r="O469" s="178">
        <f t="shared" ref="O469" si="978">O468-SUM(O457:O460)</f>
        <v>50.836407318367087</v>
      </c>
      <c r="P469" s="178">
        <f t="shared" ref="P469" si="979">P468-SUM(P457:P460)</f>
        <v>44.946475563067224</v>
      </c>
      <c r="Q469" s="178">
        <f t="shared" ref="Q469" si="980">Q468-SUM(Q457:Q460)</f>
        <v>44.906534851926331</v>
      </c>
      <c r="R469" s="178">
        <f t="shared" ref="R469" si="981">R468-SUM(R457:R460)</f>
        <v>42.895664647730072</v>
      </c>
      <c r="S469" s="178">
        <f t="shared" ref="S469" si="982">S468-SUM(S457:S460)</f>
        <v>39.065800194727863</v>
      </c>
      <c r="T469" s="178">
        <f t="shared" ref="T469" si="983">T468-SUM(T457:T460)</f>
        <v>44.113711130018437</v>
      </c>
      <c r="U469" s="178">
        <f t="shared" ref="U469" si="984">U468-SUM(U457:U460)</f>
        <v>41.130452497088548</v>
      </c>
      <c r="V469" s="1"/>
      <c r="W469" s="183">
        <f>W468-SUM(W457:W460)</f>
        <v>31.741135733791602</v>
      </c>
      <c r="X469" s="197">
        <f t="shared" ref="X469" si="985">X468-SUM(X457:X460)</f>
        <v>0</v>
      </c>
      <c r="Y469" s="197">
        <f t="shared" ref="Y469" si="986">Y468-SUM(Y457:Y460)</f>
        <v>0</v>
      </c>
      <c r="Z469" s="197">
        <f t="shared" ref="Z469" si="987">Z468-SUM(Z457:Z460)</f>
        <v>0</v>
      </c>
      <c r="AA469" s="197">
        <f t="shared" ref="AA469" si="988">AA468-SUM(AA457:AA460)</f>
        <v>0</v>
      </c>
      <c r="AB469" s="197">
        <f t="shared" ref="AB469" si="989">AB468-SUM(AB457:AB460)</f>
        <v>0</v>
      </c>
      <c r="AC469" s="197">
        <f t="shared" ref="AC469" si="990">AC468-SUM(AC457:AC460)</f>
        <v>0</v>
      </c>
      <c r="AD469" s="197">
        <f t="shared" ref="AD469" si="991">AD468-SUM(AD457:AD460)</f>
        <v>0</v>
      </c>
      <c r="AE469" s="1"/>
      <c r="AF469" s="178">
        <f t="shared" si="944"/>
        <v>50.088176291397616</v>
      </c>
      <c r="AG469" s="183">
        <f t="shared" si="945"/>
        <v>31.741135733791602</v>
      </c>
      <c r="AH469" s="67">
        <f t="shared" si="946"/>
        <v>-18.347040557606014</v>
      </c>
      <c r="AI469" s="68">
        <f t="shared" si="947"/>
        <v>-0.36629484073982993</v>
      </c>
      <c r="AK469" s="139"/>
      <c r="AL469" s="139"/>
      <c r="AM469" s="139"/>
      <c r="AN469" s="140"/>
      <c r="AP469" s="139"/>
      <c r="AQ469" s="139"/>
      <c r="AR469" s="139"/>
      <c r="AS469" s="140"/>
      <c r="AU469" s="139"/>
      <c r="AV469" s="139"/>
      <c r="AW469" s="139"/>
      <c r="AX469" s="140"/>
      <c r="AZ469" s="139"/>
      <c r="BA469" s="139"/>
      <c r="BB469" s="139"/>
      <c r="BC469" s="140"/>
      <c r="BE469" s="139"/>
      <c r="BF469" s="139"/>
      <c r="BG469" s="139"/>
      <c r="BH469" s="140"/>
      <c r="BJ469" s="139"/>
      <c r="BK469" s="139"/>
      <c r="BL469" s="139"/>
      <c r="BM469" s="140"/>
      <c r="BO469" s="139"/>
      <c r="BP469" s="139"/>
      <c r="BQ469" s="139"/>
      <c r="BR469" s="140"/>
    </row>
    <row r="470" spans="1:70">
      <c r="B470" s="438"/>
    </row>
    <row r="471" spans="1:70">
      <c r="B471" s="438"/>
      <c r="D471" s="1" t="s">
        <v>200</v>
      </c>
    </row>
    <row r="472" spans="1:70">
      <c r="B472" s="438"/>
      <c r="E472" s="388" t="s">
        <v>430</v>
      </c>
      <c r="F472" s="389"/>
      <c r="G472" s="389"/>
      <c r="H472" s="389"/>
      <c r="I472" s="389"/>
      <c r="J472" s="389"/>
      <c r="K472" s="389"/>
      <c r="L472" s="390"/>
      <c r="N472" s="388" t="s">
        <v>297</v>
      </c>
      <c r="O472" s="389"/>
      <c r="P472" s="389"/>
      <c r="Q472" s="389"/>
      <c r="R472" s="389"/>
      <c r="S472" s="389"/>
      <c r="T472" s="389"/>
      <c r="U472" s="390"/>
      <c r="W472" s="388" t="s">
        <v>298</v>
      </c>
      <c r="X472" s="389"/>
      <c r="Y472" s="389"/>
      <c r="Z472" s="389"/>
      <c r="AA472" s="389"/>
      <c r="AB472" s="389"/>
      <c r="AC472" s="389"/>
      <c r="AD472" s="390"/>
      <c r="AF472" s="221" t="s">
        <v>69</v>
      </c>
      <c r="AG472" s="221" t="s">
        <v>194</v>
      </c>
      <c r="AH472" s="397" t="s">
        <v>219</v>
      </c>
      <c r="AI472" s="397"/>
      <c r="AK472" s="7" t="s">
        <v>69</v>
      </c>
      <c r="AL472" s="6" t="s">
        <v>194</v>
      </c>
      <c r="AM472" s="392" t="s">
        <v>219</v>
      </c>
      <c r="AN472" s="392"/>
      <c r="AP472" s="7" t="s">
        <v>69</v>
      </c>
      <c r="AQ472" s="6" t="s">
        <v>194</v>
      </c>
      <c r="AR472" s="392" t="s">
        <v>219</v>
      </c>
      <c r="AS472" s="392"/>
      <c r="AU472" s="7" t="s">
        <v>69</v>
      </c>
      <c r="AV472" s="6" t="s">
        <v>194</v>
      </c>
      <c r="AW472" s="392" t="s">
        <v>219</v>
      </c>
      <c r="AX472" s="392"/>
      <c r="AZ472" s="7" t="s">
        <v>69</v>
      </c>
      <c r="BA472" s="6" t="s">
        <v>194</v>
      </c>
      <c r="BB472" s="392" t="s">
        <v>219</v>
      </c>
      <c r="BC472" s="392"/>
      <c r="BE472" s="7" t="s">
        <v>69</v>
      </c>
      <c r="BF472" s="6" t="s">
        <v>194</v>
      </c>
      <c r="BG472" s="392" t="s">
        <v>219</v>
      </c>
      <c r="BH472" s="392"/>
      <c r="BJ472" s="7" t="s">
        <v>69</v>
      </c>
      <c r="BK472" s="6" t="s">
        <v>194</v>
      </c>
      <c r="BL472" s="392" t="s">
        <v>219</v>
      </c>
      <c r="BM472" s="392"/>
      <c r="BO472" s="7" t="s">
        <v>69</v>
      </c>
      <c r="BP472" s="6" t="s">
        <v>194</v>
      </c>
      <c r="BQ472" s="392" t="s">
        <v>219</v>
      </c>
      <c r="BR472" s="392"/>
    </row>
    <row r="473" spans="1:70">
      <c r="B473" s="438"/>
      <c r="E473" s="221">
        <v>2016</v>
      </c>
      <c r="F473" s="221">
        <v>2017</v>
      </c>
      <c r="G473" s="221">
        <v>2018</v>
      </c>
      <c r="H473" s="221">
        <v>2019</v>
      </c>
      <c r="I473" s="221">
        <v>2020</v>
      </c>
      <c r="J473" s="221">
        <v>2021</v>
      </c>
      <c r="K473" s="221">
        <v>2022</v>
      </c>
      <c r="L473" s="221">
        <v>2023</v>
      </c>
      <c r="N473" s="221">
        <v>2016</v>
      </c>
      <c r="O473" s="221">
        <v>2017</v>
      </c>
      <c r="P473" s="221">
        <v>2018</v>
      </c>
      <c r="Q473" s="221">
        <v>2019</v>
      </c>
      <c r="R473" s="221">
        <v>2020</v>
      </c>
      <c r="S473" s="221">
        <v>2021</v>
      </c>
      <c r="T473" s="221">
        <v>2022</v>
      </c>
      <c r="U473" s="221">
        <v>2023</v>
      </c>
      <c r="W473" s="221">
        <v>2016</v>
      </c>
      <c r="X473" s="221">
        <v>2017</v>
      </c>
      <c r="Y473" s="221">
        <v>2018</v>
      </c>
      <c r="Z473" s="221">
        <v>2019</v>
      </c>
      <c r="AA473" s="221">
        <v>2020</v>
      </c>
      <c r="AB473" s="221">
        <v>2021</v>
      </c>
      <c r="AC473" s="221">
        <v>2022</v>
      </c>
      <c r="AD473" s="221">
        <v>2023</v>
      </c>
      <c r="AF473" s="221" t="s">
        <v>252</v>
      </c>
      <c r="AG473" s="221" t="s">
        <v>252</v>
      </c>
      <c r="AH473" s="221" t="s">
        <v>252</v>
      </c>
      <c r="AI473" s="221" t="s">
        <v>221</v>
      </c>
      <c r="AK473" s="6" t="s">
        <v>252</v>
      </c>
      <c r="AL473" s="6" t="s">
        <v>252</v>
      </c>
      <c r="AM473" s="6" t="s">
        <v>252</v>
      </c>
      <c r="AN473" s="6" t="s">
        <v>221</v>
      </c>
      <c r="AP473" s="6" t="s">
        <v>252</v>
      </c>
      <c r="AQ473" s="6" t="s">
        <v>252</v>
      </c>
      <c r="AR473" s="6" t="s">
        <v>252</v>
      </c>
      <c r="AS473" s="6" t="s">
        <v>221</v>
      </c>
      <c r="AU473" s="6" t="s">
        <v>252</v>
      </c>
      <c r="AV473" s="6" t="s">
        <v>252</v>
      </c>
      <c r="AW473" s="6" t="s">
        <v>252</v>
      </c>
      <c r="AX473" s="6" t="s">
        <v>221</v>
      </c>
      <c r="AZ473" s="6" t="s">
        <v>252</v>
      </c>
      <c r="BA473" s="6" t="s">
        <v>252</v>
      </c>
      <c r="BB473" s="6" t="s">
        <v>252</v>
      </c>
      <c r="BC473" s="6" t="s">
        <v>221</v>
      </c>
      <c r="BE473" s="6" t="s">
        <v>252</v>
      </c>
      <c r="BF473" s="6" t="s">
        <v>252</v>
      </c>
      <c r="BG473" s="6" t="s">
        <v>252</v>
      </c>
      <c r="BH473" s="6" t="s">
        <v>221</v>
      </c>
      <c r="BJ473" s="6" t="s">
        <v>252</v>
      </c>
      <c r="BK473" s="6" t="s">
        <v>252</v>
      </c>
      <c r="BL473" s="6" t="s">
        <v>252</v>
      </c>
      <c r="BM473" s="6" t="s">
        <v>221</v>
      </c>
      <c r="BO473" s="6" t="s">
        <v>252</v>
      </c>
      <c r="BP473" s="6" t="s">
        <v>252</v>
      </c>
      <c r="BQ473" s="6" t="s">
        <v>252</v>
      </c>
      <c r="BR473" s="6" t="s">
        <v>221</v>
      </c>
    </row>
    <row r="474" spans="1:70">
      <c r="B474" s="438"/>
      <c r="D474" s="6" t="s">
        <v>27</v>
      </c>
      <c r="E474" s="186">
        <f>'[84]Non Load NI 2016'!C226</f>
        <v>0</v>
      </c>
      <c r="F474" s="186">
        <f>'[84]Non Load NI 2016'!D226</f>
        <v>0</v>
      </c>
      <c r="G474" s="186">
        <f>'[84]Non Load NI 2016'!E226</f>
        <v>0</v>
      </c>
      <c r="H474" s="186">
        <f>'[84]Non Load NI 2016'!F226</f>
        <v>0</v>
      </c>
      <c r="I474" s="186">
        <f>'[84]Non Load NI 2016'!G226</f>
        <v>0</v>
      </c>
      <c r="J474" s="186">
        <f>'[84]Non Load NI 2016'!H226</f>
        <v>2.8319951024121814</v>
      </c>
      <c r="K474" s="186">
        <f>'[84]Non Load NI 2016'!I226</f>
        <v>2.8384528951587149</v>
      </c>
      <c r="L474" s="186">
        <f>'[84]Non Load NI 2016'!J226</f>
        <v>2.8672074484220063</v>
      </c>
      <c r="N474" s="57">
        <f>'[84]Non Load NI 2016'!M226</f>
        <v>0.85293842212065496</v>
      </c>
      <c r="O474" s="57">
        <f>'[84]Non Load NI 2016'!N226</f>
        <v>0.75644392921985515</v>
      </c>
      <c r="P474" s="57">
        <f>'[84]Non Load NI 2016'!O226</f>
        <v>0.82312655122313827</v>
      </c>
      <c r="Q474" s="57">
        <f>'[84]Non Load NI 2016'!P226</f>
        <v>0.78541801348909646</v>
      </c>
      <c r="R474" s="57">
        <f>'[84]Non Load NI 2016'!Q226</f>
        <v>0.81991921991829697</v>
      </c>
      <c r="S474" s="57">
        <f>'[84]Non Load NI 2016'!R226</f>
        <v>1.5258642397557114</v>
      </c>
      <c r="T474" s="57">
        <f>'[84]Non Load NI 2016'!S226</f>
        <v>1.5181632387321375</v>
      </c>
      <c r="U474" s="57">
        <f>'[84]Non Load NI 2016'!T226</f>
        <v>1.5009027795853058</v>
      </c>
      <c r="W474" s="58">
        <f>'[84]Non Load NI 2016'!W226</f>
        <v>4.4377455601496009E-2</v>
      </c>
      <c r="X474" s="196">
        <f>'[84]Non Load NI 2016'!X226</f>
        <v>0</v>
      </c>
      <c r="Y474" s="196">
        <f>'[84]Non Load NI 2016'!Y226</f>
        <v>0</v>
      </c>
      <c r="Z474" s="196">
        <f>'[84]Non Load NI 2016'!Z226</f>
        <v>0</v>
      </c>
      <c r="AA474" s="196">
        <f>'[84]Non Load NI 2016'!AA226</f>
        <v>0</v>
      </c>
      <c r="AB474" s="196">
        <f>'[84]Non Load NI 2016'!AB226</f>
        <v>0</v>
      </c>
      <c r="AC474" s="196">
        <f>'[84]Non Load NI 2016'!AC226</f>
        <v>0</v>
      </c>
      <c r="AD474" s="196">
        <f>'[84]Non Load NI 2016'!AD226</f>
        <v>0</v>
      </c>
      <c r="AF474" s="57">
        <f>N474</f>
        <v>0.85293842212065496</v>
      </c>
      <c r="AG474" s="58">
        <f>W474</f>
        <v>4.4377455601496009E-2</v>
      </c>
      <c r="AH474" s="65">
        <f>IF(AG474&gt;0,AG474-AF474,"")</f>
        <v>-0.80856096651915899</v>
      </c>
      <c r="AI474" s="66">
        <f>IF(AG474&gt;0,AH474/AF474,"")</f>
        <v>-0.94797109093624765</v>
      </c>
      <c r="AK474" s="139"/>
      <c r="AL474" s="139"/>
      <c r="AM474" s="139"/>
      <c r="AN474" s="140"/>
      <c r="AP474" s="139"/>
      <c r="AQ474" s="139"/>
      <c r="AR474" s="139"/>
      <c r="AS474" s="140"/>
      <c r="AU474" s="139"/>
      <c r="AV474" s="139"/>
      <c r="AW474" s="139"/>
      <c r="AX474" s="140"/>
      <c r="AZ474" s="139"/>
      <c r="BA474" s="139"/>
      <c r="BB474" s="139"/>
      <c r="BC474" s="140"/>
      <c r="BE474" s="139"/>
      <c r="BF474" s="139"/>
      <c r="BG474" s="139"/>
      <c r="BH474" s="140"/>
      <c r="BJ474" s="139"/>
      <c r="BK474" s="139"/>
      <c r="BL474" s="139"/>
      <c r="BM474" s="140"/>
      <c r="BO474" s="139"/>
      <c r="BP474" s="139"/>
      <c r="BQ474" s="139"/>
      <c r="BR474" s="140"/>
    </row>
    <row r="475" spans="1:70">
      <c r="B475" s="438"/>
      <c r="D475" s="6" t="s">
        <v>75</v>
      </c>
      <c r="E475" s="186">
        <f>'[84]Non Load NI 2016'!C227</f>
        <v>1.8662598929571661</v>
      </c>
      <c r="F475" s="186">
        <f>'[84]Non Load NI 2016'!D227</f>
        <v>1.7673019173801388</v>
      </c>
      <c r="G475" s="186">
        <f>'[84]Non Load NI 2016'!E227</f>
        <v>0.71349939382991778</v>
      </c>
      <c r="H475" s="186">
        <f>'[84]Non Load NI 2016'!F227</f>
        <v>0.10956901553971816</v>
      </c>
      <c r="I475" s="186">
        <f>'[84]Non Load NI 2016'!G227</f>
        <v>0.10939336747015811</v>
      </c>
      <c r="J475" s="186">
        <f>'[84]Non Load NI 2016'!H227</f>
        <v>0</v>
      </c>
      <c r="K475" s="186">
        <f>'[84]Non Load NI 2016'!I227</f>
        <v>0</v>
      </c>
      <c r="L475" s="186">
        <f>'[84]Non Load NI 2016'!J227</f>
        <v>0</v>
      </c>
      <c r="N475" s="57">
        <f>'[84]Non Load NI 2016'!M227</f>
        <v>0.82204522206090969</v>
      </c>
      <c r="O475" s="57">
        <f>'[84]Non Load NI 2016'!N227</f>
        <v>0.78364970925437527</v>
      </c>
      <c r="P475" s="57">
        <f>'[84]Non Load NI 2016'!O227</f>
        <v>0.47432518349786579</v>
      </c>
      <c r="Q475" s="57">
        <f>'[84]Non Load NI 2016'!P227</f>
        <v>0.31740784410260098</v>
      </c>
      <c r="R475" s="57">
        <f>'[84]Non Load NI 2016'!Q227</f>
        <v>0.29855276874457837</v>
      </c>
      <c r="S475" s="57">
        <f>'[84]Non Load NI 2016'!R227</f>
        <v>0.23209226502294081</v>
      </c>
      <c r="T475" s="57">
        <f>'[84]Non Load NI 2016'!S227</f>
        <v>0.20329849942882749</v>
      </c>
      <c r="U475" s="57">
        <f>'[84]Non Load NI 2016'!T227</f>
        <v>0.20342427700085716</v>
      </c>
      <c r="W475" s="58">
        <f>'[84]Non Load NI 2016'!W227</f>
        <v>0.71622955673289523</v>
      </c>
      <c r="X475" s="196">
        <f>'[84]Non Load NI 2016'!X227</f>
        <v>0</v>
      </c>
      <c r="Y475" s="196">
        <f>'[84]Non Load NI 2016'!Y227</f>
        <v>0</v>
      </c>
      <c r="Z475" s="196">
        <f>'[84]Non Load NI 2016'!Z227</f>
        <v>0</v>
      </c>
      <c r="AA475" s="196">
        <f>'[84]Non Load NI 2016'!AA227</f>
        <v>0</v>
      </c>
      <c r="AB475" s="196">
        <f>'[84]Non Load NI 2016'!AB227</f>
        <v>0</v>
      </c>
      <c r="AC475" s="196">
        <f>'[84]Non Load NI 2016'!AC227</f>
        <v>0</v>
      </c>
      <c r="AD475" s="196">
        <f>'[84]Non Load NI 2016'!AD227</f>
        <v>0</v>
      </c>
      <c r="AF475" s="57">
        <f t="shared" ref="AF475:AF489" si="992">N475</f>
        <v>0.82204522206090969</v>
      </c>
      <c r="AG475" s="58">
        <f t="shared" ref="AG475:AG489" si="993">W475</f>
        <v>0.71622955673289523</v>
      </c>
      <c r="AH475" s="65">
        <f t="shared" ref="AH475:AH489" si="994">IF(AG475&gt;0,AG475-AF475,"")</f>
        <v>-0.10581566532801445</v>
      </c>
      <c r="AI475" s="66">
        <f t="shared" ref="AI475:AI489" si="995">IF(AG475&gt;0,AH475/AF475,"")</f>
        <v>-0.12872243824096335</v>
      </c>
      <c r="AK475" s="139"/>
      <c r="AL475" s="139"/>
      <c r="AM475" s="139"/>
      <c r="AN475" s="140"/>
      <c r="AP475" s="139"/>
      <c r="AQ475" s="139"/>
      <c r="AR475" s="139"/>
      <c r="AS475" s="140"/>
      <c r="AU475" s="139"/>
      <c r="AV475" s="139"/>
      <c r="AW475" s="139"/>
      <c r="AX475" s="140"/>
      <c r="AZ475" s="139"/>
      <c r="BA475" s="139"/>
      <c r="BB475" s="139"/>
      <c r="BC475" s="140"/>
      <c r="BE475" s="139"/>
      <c r="BF475" s="139"/>
      <c r="BG475" s="139"/>
      <c r="BH475" s="140"/>
      <c r="BJ475" s="139"/>
      <c r="BK475" s="139"/>
      <c r="BL475" s="139"/>
      <c r="BM475" s="140"/>
      <c r="BO475" s="139"/>
      <c r="BP475" s="139"/>
      <c r="BQ475" s="139"/>
      <c r="BR475" s="140"/>
    </row>
    <row r="476" spans="1:70">
      <c r="B476" s="438"/>
      <c r="D476" s="6" t="s">
        <v>76</v>
      </c>
      <c r="E476" s="186">
        <f>'[84]Non Load NI 2016'!C228</f>
        <v>1.8623191350848631</v>
      </c>
      <c r="F476" s="186">
        <f>'[84]Non Load NI 2016'!D228</f>
        <v>1.8154735312896033</v>
      </c>
      <c r="G476" s="186">
        <f>'[84]Non Load NI 2016'!E228</f>
        <v>1.8033951381125843</v>
      </c>
      <c r="H476" s="186">
        <f>'[84]Non Load NI 2016'!F228</f>
        <v>1.3362752119614307</v>
      </c>
      <c r="I476" s="186">
        <f>'[84]Non Load NI 2016'!G228</f>
        <v>0</v>
      </c>
      <c r="J476" s="186">
        <f>'[84]Non Load NI 2016'!H228</f>
        <v>0</v>
      </c>
      <c r="K476" s="186">
        <f>'[84]Non Load NI 2016'!I228</f>
        <v>0</v>
      </c>
      <c r="L476" s="186">
        <f>'[84]Non Load NI 2016'!J228</f>
        <v>0</v>
      </c>
      <c r="N476" s="57">
        <f>'[84]Non Load NI 2016'!M228</f>
        <v>1.0538275730909181</v>
      </c>
      <c r="O476" s="57">
        <f>'[84]Non Load NI 2016'!N228</f>
        <v>1.0176741123076605</v>
      </c>
      <c r="P476" s="57">
        <f>'[84]Non Load NI 2016'!O228</f>
        <v>0.98386536481918052</v>
      </c>
      <c r="Q476" s="57">
        <f>'[84]Non Load NI 2016'!P228</f>
        <v>0.84903956556833815</v>
      </c>
      <c r="R476" s="57">
        <f>'[84]Non Load NI 2016'!Q228</f>
        <v>0.42541970273337892</v>
      </c>
      <c r="S476" s="57">
        <f>'[84]Non Load NI 2016'!R228</f>
        <v>0.40915252288863813</v>
      </c>
      <c r="T476" s="57">
        <f>'[84]Non Load NI 2016'!S228</f>
        <v>0.34161189211166593</v>
      </c>
      <c r="U476" s="57">
        <f>'[84]Non Load NI 2016'!T228</f>
        <v>0.37813930711919325</v>
      </c>
      <c r="W476" s="58">
        <f>'[84]Non Load NI 2016'!W228</f>
        <v>0.6714843949053384</v>
      </c>
      <c r="X476" s="196">
        <f>'[84]Non Load NI 2016'!X228</f>
        <v>0</v>
      </c>
      <c r="Y476" s="196">
        <f>'[84]Non Load NI 2016'!Y228</f>
        <v>0</v>
      </c>
      <c r="Z476" s="196">
        <f>'[84]Non Load NI 2016'!Z228</f>
        <v>0</v>
      </c>
      <c r="AA476" s="196">
        <f>'[84]Non Load NI 2016'!AA228</f>
        <v>0</v>
      </c>
      <c r="AB476" s="196">
        <f>'[84]Non Load NI 2016'!AB228</f>
        <v>0</v>
      </c>
      <c r="AC476" s="196">
        <f>'[84]Non Load NI 2016'!AC228</f>
        <v>0</v>
      </c>
      <c r="AD476" s="196">
        <f>'[84]Non Load NI 2016'!AD228</f>
        <v>0</v>
      </c>
      <c r="AF476" s="57">
        <f t="shared" si="992"/>
        <v>1.0538275730909181</v>
      </c>
      <c r="AG476" s="58">
        <f t="shared" si="993"/>
        <v>0.6714843949053384</v>
      </c>
      <c r="AH476" s="65">
        <f t="shared" si="994"/>
        <v>-0.38234317818557972</v>
      </c>
      <c r="AI476" s="66">
        <f t="shared" si="995"/>
        <v>-0.36281379226409116</v>
      </c>
      <c r="AK476" s="139"/>
      <c r="AL476" s="139"/>
      <c r="AM476" s="139"/>
      <c r="AN476" s="140"/>
      <c r="AP476" s="139"/>
      <c r="AQ476" s="139"/>
      <c r="AR476" s="139"/>
      <c r="AS476" s="140"/>
      <c r="AU476" s="139"/>
      <c r="AV476" s="139"/>
      <c r="AW476" s="139"/>
      <c r="AX476" s="140"/>
      <c r="AZ476" s="139"/>
      <c r="BA476" s="139"/>
      <c r="BB476" s="139"/>
      <c r="BC476" s="140"/>
      <c r="BE476" s="139"/>
      <c r="BF476" s="139"/>
      <c r="BG476" s="139"/>
      <c r="BH476" s="140"/>
      <c r="BJ476" s="139"/>
      <c r="BK476" s="139"/>
      <c r="BL476" s="139"/>
      <c r="BM476" s="140"/>
      <c r="BO476" s="139"/>
      <c r="BP476" s="139"/>
      <c r="BQ476" s="139"/>
      <c r="BR476" s="140"/>
    </row>
    <row r="477" spans="1:70">
      <c r="B477" s="438"/>
      <c r="D477" s="6" t="s">
        <v>35</v>
      </c>
      <c r="E477" s="186">
        <f>'[84]Non Load NI 2016'!C229</f>
        <v>0.24438123708300077</v>
      </c>
      <c r="F477" s="186">
        <f>'[84]Non Load NI 2016'!D229</f>
        <v>0.5171492734975861</v>
      </c>
      <c r="G477" s="186">
        <f>'[84]Non Load NI 2016'!E229</f>
        <v>0.7874210051696513</v>
      </c>
      <c r="H477" s="186">
        <f>'[84]Non Load NI 2016'!F229</f>
        <v>0.87068366178275503</v>
      </c>
      <c r="I477" s="186">
        <f>'[84]Non Load NI 2016'!G229</f>
        <v>0.60106227974037174</v>
      </c>
      <c r="J477" s="186">
        <f>'[84]Non Load NI 2016'!H229</f>
        <v>0.32943247900206718</v>
      </c>
      <c r="K477" s="186">
        <f>'[84]Non Load NI 2016'!I229</f>
        <v>0.33116635328377425</v>
      </c>
      <c r="L477" s="186">
        <f>'[84]Non Load NI 2016'!J229</f>
        <v>0.13737270257341502</v>
      </c>
      <c r="N477" s="57">
        <f>'[84]Non Load NI 2016'!M229</f>
        <v>0.24438123708300077</v>
      </c>
      <c r="O477" s="57">
        <f>'[84]Non Load NI 2016'!N229</f>
        <v>0.5171492734975861</v>
      </c>
      <c r="P477" s="57">
        <f>'[84]Non Load NI 2016'!O229</f>
        <v>0.7874210051696513</v>
      </c>
      <c r="Q477" s="57">
        <f>'[84]Non Load NI 2016'!P229</f>
        <v>0.87068366178275503</v>
      </c>
      <c r="R477" s="57">
        <f>'[84]Non Load NI 2016'!Q229</f>
        <v>0.60106227974037174</v>
      </c>
      <c r="S477" s="57">
        <f>'[84]Non Load NI 2016'!R229</f>
        <v>0.32943247900206718</v>
      </c>
      <c r="T477" s="57">
        <f>'[84]Non Load NI 2016'!S229</f>
        <v>0.33116635328377425</v>
      </c>
      <c r="U477" s="57">
        <f>'[84]Non Load NI 2016'!T229</f>
        <v>0.13737270257341502</v>
      </c>
      <c r="W477" s="58">
        <f>'[84]Non Load NI 2016'!W229</f>
        <v>0.54080000000000006</v>
      </c>
      <c r="X477" s="196">
        <f>'[84]Non Load NI 2016'!X229</f>
        <v>0</v>
      </c>
      <c r="Y477" s="196">
        <f>'[84]Non Load NI 2016'!Y229</f>
        <v>0</v>
      </c>
      <c r="Z477" s="196">
        <f>'[84]Non Load NI 2016'!Z229</f>
        <v>0</v>
      </c>
      <c r="AA477" s="196">
        <f>'[84]Non Load NI 2016'!AA229</f>
        <v>0</v>
      </c>
      <c r="AB477" s="196">
        <f>'[84]Non Load NI 2016'!AB229</f>
        <v>0</v>
      </c>
      <c r="AC477" s="196">
        <f>'[84]Non Load NI 2016'!AC229</f>
        <v>0</v>
      </c>
      <c r="AD477" s="196">
        <f>'[84]Non Load NI 2016'!AD229</f>
        <v>0</v>
      </c>
      <c r="AF477" s="57">
        <f t="shared" si="992"/>
        <v>0.24438123708300077</v>
      </c>
      <c r="AG477" s="58">
        <f t="shared" si="993"/>
        <v>0.54080000000000006</v>
      </c>
      <c r="AH477" s="65">
        <f t="shared" si="994"/>
        <v>0.29641876291699931</v>
      </c>
      <c r="AI477" s="66">
        <f t="shared" si="995"/>
        <v>1.2129358475107674</v>
      </c>
      <c r="AK477" s="139"/>
      <c r="AL477" s="139"/>
      <c r="AM477" s="139"/>
      <c r="AN477" s="140"/>
      <c r="AP477" s="139"/>
      <c r="AQ477" s="139"/>
      <c r="AR477" s="139"/>
      <c r="AS477" s="140"/>
      <c r="AU477" s="139"/>
      <c r="AV477" s="139"/>
      <c r="AW477" s="139"/>
      <c r="AX477" s="140"/>
      <c r="AZ477" s="139"/>
      <c r="BA477" s="139"/>
      <c r="BB477" s="139"/>
      <c r="BC477" s="140"/>
      <c r="BE477" s="139"/>
      <c r="BF477" s="139"/>
      <c r="BG477" s="139"/>
      <c r="BH477" s="140"/>
      <c r="BJ477" s="139"/>
      <c r="BK477" s="139"/>
      <c r="BL477" s="139"/>
      <c r="BM477" s="140"/>
      <c r="BO477" s="139"/>
      <c r="BP477" s="139"/>
      <c r="BQ477" s="139"/>
      <c r="BR477" s="140"/>
    </row>
    <row r="478" spans="1:70">
      <c r="B478" s="438"/>
      <c r="D478" s="6" t="s">
        <v>36</v>
      </c>
      <c r="E478" s="186">
        <f>'[84]Non Load NI 2016'!C230</f>
        <v>0.44112955058079439</v>
      </c>
      <c r="F478" s="186">
        <f>'[84]Non Load NI 2016'!D230</f>
        <v>0.98374574070479692</v>
      </c>
      <c r="G478" s="186">
        <f>'[84]Non Load NI 2016'!E230</f>
        <v>1.482997685459599</v>
      </c>
      <c r="H478" s="186">
        <f>'[84]Non Load NI 2016'!F230</f>
        <v>1.6616058889985414</v>
      </c>
      <c r="I478" s="186">
        <f>'[84]Non Load NI 2016'!G230</f>
        <v>1.1623397686099712</v>
      </c>
      <c r="J478" s="186">
        <f>'[84]Non Load NI 2016'!H230</f>
        <v>0.66057780642890529</v>
      </c>
      <c r="K478" s="186">
        <f>'[84]Non Load NI 2016'!I230</f>
        <v>0.6626381489647396</v>
      </c>
      <c r="L478" s="186">
        <f>'[84]Non Load NI 2016'!J230</f>
        <v>0.29449328558062438</v>
      </c>
      <c r="N478" s="57">
        <f>'[84]Non Load NI 2016'!M230</f>
        <v>0.44112955058079439</v>
      </c>
      <c r="O478" s="57">
        <f>'[84]Non Load NI 2016'!N230</f>
        <v>0.98374574070479692</v>
      </c>
      <c r="P478" s="57">
        <f>'[84]Non Load NI 2016'!O230</f>
        <v>1.482997685459599</v>
      </c>
      <c r="Q478" s="57">
        <f>'[84]Non Load NI 2016'!P230</f>
        <v>1.6616058889985414</v>
      </c>
      <c r="R478" s="57">
        <f>'[84]Non Load NI 2016'!Q230</f>
        <v>1.1623397686099712</v>
      </c>
      <c r="S478" s="57">
        <f>'[84]Non Load NI 2016'!R230</f>
        <v>0.66057780642890529</v>
      </c>
      <c r="T478" s="57">
        <f>'[84]Non Load NI 2016'!S230</f>
        <v>0.6626381489647396</v>
      </c>
      <c r="U478" s="57">
        <f>'[84]Non Load NI 2016'!T230</f>
        <v>0.29449328558062438</v>
      </c>
      <c r="W478" s="58">
        <f>'[84]Non Load NI 2016'!W230</f>
        <v>0.81329999999999991</v>
      </c>
      <c r="X478" s="196">
        <f>'[84]Non Load NI 2016'!X230</f>
        <v>0</v>
      </c>
      <c r="Y478" s="196">
        <f>'[84]Non Load NI 2016'!Y230</f>
        <v>0</v>
      </c>
      <c r="Z478" s="196">
        <f>'[84]Non Load NI 2016'!Z230</f>
        <v>0</v>
      </c>
      <c r="AA478" s="196">
        <f>'[84]Non Load NI 2016'!AA230</f>
        <v>0</v>
      </c>
      <c r="AB478" s="196">
        <f>'[84]Non Load NI 2016'!AB230</f>
        <v>0</v>
      </c>
      <c r="AC478" s="196">
        <f>'[84]Non Load NI 2016'!AC230</f>
        <v>0</v>
      </c>
      <c r="AD478" s="196">
        <f>'[84]Non Load NI 2016'!AD230</f>
        <v>0</v>
      </c>
      <c r="AF478" s="57">
        <f t="shared" si="992"/>
        <v>0.44112955058079439</v>
      </c>
      <c r="AG478" s="58">
        <f t="shared" si="993"/>
        <v>0.81329999999999991</v>
      </c>
      <c r="AH478" s="65">
        <f t="shared" si="994"/>
        <v>0.37217044941920552</v>
      </c>
      <c r="AI478" s="66">
        <f t="shared" si="995"/>
        <v>0.84367607866941396</v>
      </c>
      <c r="AK478" s="139"/>
      <c r="AL478" s="139"/>
      <c r="AM478" s="139"/>
      <c r="AN478" s="140"/>
      <c r="AP478" s="139"/>
      <c r="AQ478" s="139"/>
      <c r="AR478" s="139"/>
      <c r="AS478" s="140"/>
      <c r="AU478" s="139"/>
      <c r="AV478" s="139"/>
      <c r="AW478" s="139"/>
      <c r="AX478" s="140"/>
      <c r="AZ478" s="139"/>
      <c r="BA478" s="139"/>
      <c r="BB478" s="139"/>
      <c r="BC478" s="140"/>
      <c r="BE478" s="139"/>
      <c r="BF478" s="139"/>
      <c r="BG478" s="139"/>
      <c r="BH478" s="140"/>
      <c r="BJ478" s="139"/>
      <c r="BK478" s="139"/>
      <c r="BL478" s="139"/>
      <c r="BM478" s="140"/>
      <c r="BO478" s="139"/>
      <c r="BP478" s="139"/>
      <c r="BQ478" s="139"/>
      <c r="BR478" s="140"/>
    </row>
    <row r="479" spans="1:70">
      <c r="B479" s="438"/>
      <c r="D479" s="6" t="s">
        <v>37</v>
      </c>
      <c r="E479" s="186">
        <f>'[84]Non Load NI 2016'!C231</f>
        <v>9.2506319204862825E-2</v>
      </c>
      <c r="F479" s="186">
        <f>'[84]Non Load NI 2016'!D231</f>
        <v>0.24292710318745381</v>
      </c>
      <c r="G479" s="186">
        <f>'[84]Non Load NI 2016'!E231</f>
        <v>0.35486106335376111</v>
      </c>
      <c r="H479" s="186">
        <f>'[84]Non Load NI 2016'!F231</f>
        <v>0.41031738610110591</v>
      </c>
      <c r="I479" s="186">
        <f>'[84]Non Load NI 2016'!G231</f>
        <v>0.29887008272951027</v>
      </c>
      <c r="J479" s="186">
        <f>'[84]Non Load NI 2016'!H231</f>
        <v>0.18751395057617321</v>
      </c>
      <c r="K479" s="186">
        <f>'[84]Non Load NI 2016'!I231</f>
        <v>0.18853072611536384</v>
      </c>
      <c r="L479" s="186">
        <f>'[84]Non Load NI 2016'!J231</f>
        <v>9.4074117153870651E-2</v>
      </c>
      <c r="N479" s="57">
        <f>'[84]Non Load NI 2016'!M231</f>
        <v>9.2506319204862825E-2</v>
      </c>
      <c r="O479" s="57">
        <f>'[84]Non Load NI 2016'!N231</f>
        <v>0.24292710318745381</v>
      </c>
      <c r="P479" s="57">
        <f>'[84]Non Load NI 2016'!O231</f>
        <v>0.35486106335376111</v>
      </c>
      <c r="Q479" s="57">
        <f>'[84]Non Load NI 2016'!P231</f>
        <v>0.41031738610110591</v>
      </c>
      <c r="R479" s="57">
        <f>'[84]Non Load NI 2016'!Q231</f>
        <v>0.29887008272951027</v>
      </c>
      <c r="S479" s="57">
        <f>'[84]Non Load NI 2016'!R231</f>
        <v>0.18751395057617321</v>
      </c>
      <c r="T479" s="57">
        <f>'[84]Non Load NI 2016'!S231</f>
        <v>0.18853072611536384</v>
      </c>
      <c r="U479" s="57">
        <f>'[84]Non Load NI 2016'!T231</f>
        <v>9.4074117153870651E-2</v>
      </c>
      <c r="W479" s="58">
        <f>'[84]Non Load NI 2016'!W231</f>
        <v>0.80030000000000001</v>
      </c>
      <c r="X479" s="196">
        <f>'[84]Non Load NI 2016'!X231</f>
        <v>0</v>
      </c>
      <c r="Y479" s="196">
        <f>'[84]Non Load NI 2016'!Y231</f>
        <v>0</v>
      </c>
      <c r="Z479" s="196">
        <f>'[84]Non Load NI 2016'!Z231</f>
        <v>0</v>
      </c>
      <c r="AA479" s="196">
        <f>'[84]Non Load NI 2016'!AA231</f>
        <v>0</v>
      </c>
      <c r="AB479" s="196">
        <f>'[84]Non Load NI 2016'!AB231</f>
        <v>0</v>
      </c>
      <c r="AC479" s="196">
        <f>'[84]Non Load NI 2016'!AC231</f>
        <v>0</v>
      </c>
      <c r="AD479" s="196">
        <f>'[84]Non Load NI 2016'!AD231</f>
        <v>0</v>
      </c>
      <c r="AF479" s="57">
        <f t="shared" si="992"/>
        <v>9.2506319204862825E-2</v>
      </c>
      <c r="AG479" s="58">
        <f t="shared" si="993"/>
        <v>0.80030000000000001</v>
      </c>
      <c r="AH479" s="65">
        <f t="shared" si="994"/>
        <v>0.70779368079513716</v>
      </c>
      <c r="AI479" s="66">
        <f t="shared" si="995"/>
        <v>7.6513008719725413</v>
      </c>
      <c r="AK479" s="139"/>
      <c r="AL479" s="139"/>
      <c r="AM479" s="139"/>
      <c r="AN479" s="140"/>
      <c r="AP479" s="139"/>
      <c r="AQ479" s="139"/>
      <c r="AR479" s="139"/>
      <c r="AS479" s="140"/>
      <c r="AU479" s="139"/>
      <c r="AV479" s="139"/>
      <c r="AW479" s="139"/>
      <c r="AX479" s="140"/>
      <c r="AZ479" s="139"/>
      <c r="BA479" s="139"/>
      <c r="BB479" s="139"/>
      <c r="BC479" s="140"/>
      <c r="BE479" s="139"/>
      <c r="BF479" s="139"/>
      <c r="BG479" s="139"/>
      <c r="BH479" s="140"/>
      <c r="BJ479" s="139"/>
      <c r="BK479" s="139"/>
      <c r="BL479" s="139"/>
      <c r="BM479" s="140"/>
      <c r="BO479" s="139"/>
      <c r="BP479" s="139"/>
      <c r="BQ479" s="139"/>
      <c r="BR479" s="140"/>
    </row>
    <row r="480" spans="1:70">
      <c r="B480" s="438"/>
      <c r="D480" s="6" t="s">
        <v>38</v>
      </c>
      <c r="E480" s="186">
        <f>'[84]Non Load NI 2016'!C232</f>
        <v>0.20581691002069732</v>
      </c>
      <c r="F480" s="186">
        <f>'[84]Non Load NI 2016'!D232</f>
        <v>0.5338686558930188</v>
      </c>
      <c r="G480" s="186">
        <f>'[84]Non Load NI 2016'!E232</f>
        <v>0.77932911147984907</v>
      </c>
      <c r="H480" s="186">
        <f>'[84]Non Load NI 2016'!F232</f>
        <v>0.90201475121561503</v>
      </c>
      <c r="I480" s="186">
        <f>'[84]Non Load NI 2016'!G232</f>
        <v>0.65828286285864801</v>
      </c>
      <c r="J480" s="186">
        <f>'[84]Non Load NI 2016'!H232</f>
        <v>0.41421943920421439</v>
      </c>
      <c r="K480" s="186">
        <f>'[84]Non Load NI 2016'!I232</f>
        <v>0.41304130146937496</v>
      </c>
      <c r="L480" s="186">
        <f>'[84]Non Load NI 2016'!J232</f>
        <v>0.20862048695866575</v>
      </c>
      <c r="N480" s="57">
        <f>'[84]Non Load NI 2016'!M232</f>
        <v>0.20581691002069732</v>
      </c>
      <c r="O480" s="57">
        <f>'[84]Non Load NI 2016'!N232</f>
        <v>0.5338686558930188</v>
      </c>
      <c r="P480" s="57">
        <f>'[84]Non Load NI 2016'!O232</f>
        <v>0.77932911147984907</v>
      </c>
      <c r="Q480" s="57">
        <f>'[84]Non Load NI 2016'!P232</f>
        <v>0.90201475121561503</v>
      </c>
      <c r="R480" s="57">
        <f>'[84]Non Load NI 2016'!Q232</f>
        <v>0.65828286285864801</v>
      </c>
      <c r="S480" s="57">
        <f>'[84]Non Load NI 2016'!R232</f>
        <v>0.41421943920421439</v>
      </c>
      <c r="T480" s="57">
        <f>'[84]Non Load NI 2016'!S232</f>
        <v>0.41304130146937496</v>
      </c>
      <c r="U480" s="57">
        <f>'[84]Non Load NI 2016'!T232</f>
        <v>0.20862048695866575</v>
      </c>
      <c r="W480" s="58">
        <f>'[84]Non Load NI 2016'!W232</f>
        <v>0.82420000000000015</v>
      </c>
      <c r="X480" s="196">
        <f>'[84]Non Load NI 2016'!X232</f>
        <v>0</v>
      </c>
      <c r="Y480" s="196">
        <f>'[84]Non Load NI 2016'!Y232</f>
        <v>0</v>
      </c>
      <c r="Z480" s="196">
        <f>'[84]Non Load NI 2016'!Z232</f>
        <v>0</v>
      </c>
      <c r="AA480" s="196">
        <f>'[84]Non Load NI 2016'!AA232</f>
        <v>0</v>
      </c>
      <c r="AB480" s="196">
        <f>'[84]Non Load NI 2016'!AB232</f>
        <v>0</v>
      </c>
      <c r="AC480" s="196">
        <f>'[84]Non Load NI 2016'!AC232</f>
        <v>0</v>
      </c>
      <c r="AD480" s="196">
        <f>'[84]Non Load NI 2016'!AD232</f>
        <v>0</v>
      </c>
      <c r="AF480" s="57">
        <f t="shared" si="992"/>
        <v>0.20581691002069732</v>
      </c>
      <c r="AG480" s="58">
        <f t="shared" si="993"/>
        <v>0.82420000000000015</v>
      </c>
      <c r="AH480" s="65">
        <f t="shared" si="994"/>
        <v>0.6183830899793028</v>
      </c>
      <c r="AI480" s="66">
        <f t="shared" si="995"/>
        <v>3.0045300452577832</v>
      </c>
      <c r="AK480" s="139"/>
      <c r="AL480" s="139"/>
      <c r="AM480" s="139"/>
      <c r="AN480" s="140"/>
      <c r="AP480" s="139"/>
      <c r="AQ480" s="139"/>
      <c r="AR480" s="139"/>
      <c r="AS480" s="140"/>
      <c r="AU480" s="139"/>
      <c r="AV480" s="139"/>
      <c r="AW480" s="139"/>
      <c r="AX480" s="140"/>
      <c r="AZ480" s="139"/>
      <c r="BA480" s="139"/>
      <c r="BB480" s="139"/>
      <c r="BC480" s="140"/>
      <c r="BE480" s="139"/>
      <c r="BF480" s="139"/>
      <c r="BG480" s="139"/>
      <c r="BH480" s="140"/>
      <c r="BJ480" s="139"/>
      <c r="BK480" s="139"/>
      <c r="BL480" s="139"/>
      <c r="BM480" s="140"/>
      <c r="BO480" s="139"/>
      <c r="BP480" s="139"/>
      <c r="BQ480" s="139"/>
      <c r="BR480" s="140"/>
    </row>
    <row r="481" spans="1:70">
      <c r="B481" s="438"/>
      <c r="D481" s="6" t="s">
        <v>39</v>
      </c>
      <c r="E481" s="186">
        <f>'[84]Non Load NI 2016'!C233</f>
        <v>0.48218247264419783</v>
      </c>
      <c r="F481" s="186">
        <f>'[84]Non Load NI 2016'!D233</f>
        <v>0.4855712113358287</v>
      </c>
      <c r="G481" s="186">
        <f>'[84]Non Load NI 2016'!E233</f>
        <v>0.4833980956013062</v>
      </c>
      <c r="H481" s="186">
        <f>'[84]Non Load NI 2016'!F233</f>
        <v>0.47879713746260583</v>
      </c>
      <c r="I481" s="186">
        <f>'[84]Non Load NI 2016'!G233</f>
        <v>0.29434382315515367</v>
      </c>
      <c r="J481" s="186">
        <f>'[84]Non Load NI 2016'!H233</f>
        <v>0</v>
      </c>
      <c r="K481" s="186">
        <f>'[84]Non Load NI 2016'!I233</f>
        <v>0</v>
      </c>
      <c r="L481" s="186">
        <f>'[84]Non Load NI 2016'!J233</f>
        <v>0</v>
      </c>
      <c r="N481" s="57">
        <f>'[84]Non Load NI 2016'!M233</f>
        <v>0.36688416301675947</v>
      </c>
      <c r="O481" s="57">
        <f>'[84]Non Load NI 2016'!N233</f>
        <v>0.36500851782629917</v>
      </c>
      <c r="P481" s="57">
        <f>'[84]Non Load NI 2016'!O233</f>
        <v>0.30991723046908981</v>
      </c>
      <c r="Q481" s="57">
        <f>'[84]Non Load NI 2016'!P233</f>
        <v>0.28931681550667548</v>
      </c>
      <c r="R481" s="57">
        <f>'[84]Non Load NI 2016'!Q233</f>
        <v>0.24748582997778987</v>
      </c>
      <c r="S481" s="57">
        <f>'[84]Non Load NI 2016'!R233</f>
        <v>0.17029452066856762</v>
      </c>
      <c r="T481" s="57">
        <f>'[84]Non Load NI 2016'!S233</f>
        <v>0.14889582893952927</v>
      </c>
      <c r="U481" s="57">
        <f>'[84]Non Load NI 2016'!T233</f>
        <v>0.13773260132871265</v>
      </c>
      <c r="W481" s="58">
        <f>'[84]Non Load NI 2016'!W233</f>
        <v>0</v>
      </c>
      <c r="X481" s="196">
        <f>'[84]Non Load NI 2016'!X233</f>
        <v>0</v>
      </c>
      <c r="Y481" s="196">
        <f>'[84]Non Load NI 2016'!Y233</f>
        <v>0</v>
      </c>
      <c r="Z481" s="196">
        <f>'[84]Non Load NI 2016'!Z233</f>
        <v>0</v>
      </c>
      <c r="AA481" s="196">
        <f>'[84]Non Load NI 2016'!AA233</f>
        <v>0</v>
      </c>
      <c r="AB481" s="196">
        <f>'[84]Non Load NI 2016'!AB233</f>
        <v>0</v>
      </c>
      <c r="AC481" s="196">
        <f>'[84]Non Load NI 2016'!AC233</f>
        <v>0</v>
      </c>
      <c r="AD481" s="196">
        <f>'[84]Non Load NI 2016'!AD233</f>
        <v>0</v>
      </c>
      <c r="AF481" s="57">
        <f t="shared" si="992"/>
        <v>0.36688416301675947</v>
      </c>
      <c r="AG481" s="58">
        <f t="shared" si="993"/>
        <v>0</v>
      </c>
      <c r="AH481" s="65" t="str">
        <f t="shared" si="994"/>
        <v/>
      </c>
      <c r="AI481" s="66" t="str">
        <f t="shared" si="995"/>
        <v/>
      </c>
      <c r="AK481" s="139"/>
      <c r="AL481" s="139"/>
      <c r="AM481" s="139"/>
      <c r="AN481" s="140"/>
      <c r="AP481" s="139"/>
      <c r="AQ481" s="139"/>
      <c r="AR481" s="139"/>
      <c r="AS481" s="140"/>
      <c r="AU481" s="139"/>
      <c r="AV481" s="139"/>
      <c r="AW481" s="139"/>
      <c r="AX481" s="140"/>
      <c r="AZ481" s="139"/>
      <c r="BA481" s="139"/>
      <c r="BB481" s="139"/>
      <c r="BC481" s="140"/>
      <c r="BE481" s="139"/>
      <c r="BF481" s="139"/>
      <c r="BG481" s="139"/>
      <c r="BH481" s="140"/>
      <c r="BJ481" s="139"/>
      <c r="BK481" s="139"/>
      <c r="BL481" s="139"/>
      <c r="BM481" s="140"/>
      <c r="BO481" s="139"/>
      <c r="BP481" s="139"/>
      <c r="BQ481" s="139"/>
      <c r="BR481" s="140"/>
    </row>
    <row r="482" spans="1:70">
      <c r="B482" s="438"/>
      <c r="D482" s="6" t="s">
        <v>40</v>
      </c>
      <c r="E482" s="186">
        <f>'[84]Non Load NI 2016'!C234</f>
        <v>0.77543438387871155</v>
      </c>
      <c r="F482" s="186">
        <f>'[84]Non Load NI 2016'!D234</f>
        <v>0.77510039728074009</v>
      </c>
      <c r="G482" s="186">
        <f>'[84]Non Load NI 2016'!E234</f>
        <v>0.78121798892610617</v>
      </c>
      <c r="H482" s="186">
        <f>'[84]Non Load NI 2016'!F234</f>
        <v>0.78740842725051519</v>
      </c>
      <c r="I482" s="186">
        <f>'[84]Non Load NI 2016'!G234</f>
        <v>0.51014363210686753</v>
      </c>
      <c r="J482" s="186">
        <f>'[84]Non Load NI 2016'!H234</f>
        <v>0</v>
      </c>
      <c r="K482" s="186">
        <f>'[84]Non Load NI 2016'!I234</f>
        <v>0</v>
      </c>
      <c r="L482" s="186">
        <f>'[84]Non Load NI 2016'!J234</f>
        <v>0</v>
      </c>
      <c r="N482" s="57">
        <f>'[84]Non Load NI 2016'!M234</f>
        <v>0.61414858388886417</v>
      </c>
      <c r="O482" s="57">
        <f>'[84]Non Load NI 2016'!N234</f>
        <v>0.66994964299568494</v>
      </c>
      <c r="P482" s="57">
        <f>'[84]Non Load NI 2016'!O234</f>
        <v>0.61461954124089668</v>
      </c>
      <c r="Q482" s="57">
        <f>'[84]Non Load NI 2016'!P234</f>
        <v>0.61328247591395479</v>
      </c>
      <c r="R482" s="57">
        <f>'[84]Non Load NI 2016'!Q234</f>
        <v>0.53194276340137037</v>
      </c>
      <c r="S482" s="57">
        <f>'[84]Non Load NI 2016'!R234</f>
        <v>0.39731744294245508</v>
      </c>
      <c r="T482" s="57">
        <f>'[84]Non Load NI 2016'!S234</f>
        <v>0.36946569311359639</v>
      </c>
      <c r="U482" s="57">
        <f>'[84]Non Load NI 2016'!T234</f>
        <v>0.3541509227613503</v>
      </c>
      <c r="W482" s="58">
        <f>'[84]Non Load NI 2016'!W234</f>
        <v>0</v>
      </c>
      <c r="X482" s="196">
        <f>'[84]Non Load NI 2016'!X234</f>
        <v>0</v>
      </c>
      <c r="Y482" s="196">
        <f>'[84]Non Load NI 2016'!Y234</f>
        <v>0</v>
      </c>
      <c r="Z482" s="196">
        <f>'[84]Non Load NI 2016'!Z234</f>
        <v>0</v>
      </c>
      <c r="AA482" s="196">
        <f>'[84]Non Load NI 2016'!AA234</f>
        <v>0</v>
      </c>
      <c r="AB482" s="196">
        <f>'[84]Non Load NI 2016'!AB234</f>
        <v>0</v>
      </c>
      <c r="AC482" s="196">
        <f>'[84]Non Load NI 2016'!AC234</f>
        <v>0</v>
      </c>
      <c r="AD482" s="196">
        <f>'[84]Non Load NI 2016'!AD234</f>
        <v>0</v>
      </c>
      <c r="AF482" s="57">
        <f t="shared" si="992"/>
        <v>0.61414858388886417</v>
      </c>
      <c r="AG482" s="58">
        <f t="shared" si="993"/>
        <v>0</v>
      </c>
      <c r="AH482" s="65" t="str">
        <f t="shared" si="994"/>
        <v/>
      </c>
      <c r="AI482" s="66" t="str">
        <f t="shared" si="995"/>
        <v/>
      </c>
      <c r="AK482" s="139"/>
      <c r="AL482" s="139"/>
      <c r="AM482" s="139"/>
      <c r="AN482" s="140"/>
      <c r="AP482" s="139"/>
      <c r="AQ482" s="139"/>
      <c r="AR482" s="139"/>
      <c r="AS482" s="140"/>
      <c r="AU482" s="139"/>
      <c r="AV482" s="139"/>
      <c r="AW482" s="139"/>
      <c r="AX482" s="140"/>
      <c r="AZ482" s="139"/>
      <c r="BA482" s="139"/>
      <c r="BB482" s="139"/>
      <c r="BC482" s="140"/>
      <c r="BE482" s="139"/>
      <c r="BF482" s="139"/>
      <c r="BG482" s="139"/>
      <c r="BH482" s="140"/>
      <c r="BJ482" s="139"/>
      <c r="BK482" s="139"/>
      <c r="BL482" s="139"/>
      <c r="BM482" s="140"/>
      <c r="BO482" s="139"/>
      <c r="BP482" s="139"/>
      <c r="BQ482" s="139"/>
      <c r="BR482" s="140"/>
    </row>
    <row r="483" spans="1:70">
      <c r="B483" s="438"/>
      <c r="D483" s="6" t="s">
        <v>41</v>
      </c>
      <c r="E483" s="186">
        <f>'[84]Non Load NI 2016'!C235</f>
        <v>1.0433520055247427</v>
      </c>
      <c r="F483" s="186">
        <f>'[84]Non Load NI 2016'!D235</f>
        <v>1.0530143060871535</v>
      </c>
      <c r="G483" s="186">
        <f>'[84]Non Load NI 2016'!E235</f>
        <v>1.0617150033891025</v>
      </c>
      <c r="H483" s="186">
        <f>'[84]Non Load NI 2016'!F235</f>
        <v>1.0710371797843434</v>
      </c>
      <c r="I483" s="186">
        <f>'[84]Non Load NI 2016'!G235</f>
        <v>0.65761657053313549</v>
      </c>
      <c r="J483" s="186">
        <f>'[84]Non Load NI 2016'!H235</f>
        <v>0</v>
      </c>
      <c r="K483" s="186">
        <f>'[84]Non Load NI 2016'!I235</f>
        <v>0</v>
      </c>
      <c r="L483" s="186">
        <f>'[84]Non Load NI 2016'!J235</f>
        <v>0</v>
      </c>
      <c r="N483" s="57">
        <f>'[84]Non Load NI 2016'!M235</f>
        <v>0.79985992551226603</v>
      </c>
      <c r="O483" s="57">
        <f>'[84]Non Load NI 2016'!N235</f>
        <v>0.81721500204812969</v>
      </c>
      <c r="P483" s="57">
        <f>'[84]Non Load NI 2016'!O235</f>
        <v>0.84248063403816265</v>
      </c>
      <c r="Q483" s="57">
        <f>'[84]Non Load NI 2016'!P235</f>
        <v>0.86915902050731764</v>
      </c>
      <c r="R483" s="57">
        <f>'[84]Non Load NI 2016'!Q235</f>
        <v>0.74852130288953733</v>
      </c>
      <c r="S483" s="57">
        <f>'[84]Non Load NI 2016'!R235</f>
        <v>0.52700335459877479</v>
      </c>
      <c r="T483" s="57">
        <f>'[84]Non Load NI 2016'!S235</f>
        <v>0.50927898425280882</v>
      </c>
      <c r="U483" s="57">
        <f>'[84]Non Load NI 2016'!T235</f>
        <v>0.46850193203388257</v>
      </c>
      <c r="W483" s="58">
        <f>'[84]Non Load NI 2016'!W235</f>
        <v>3.7421987606153367E-2</v>
      </c>
      <c r="X483" s="196">
        <f>'[84]Non Load NI 2016'!X235</f>
        <v>0</v>
      </c>
      <c r="Y483" s="196">
        <f>'[84]Non Load NI 2016'!Y235</f>
        <v>0</v>
      </c>
      <c r="Z483" s="196">
        <f>'[84]Non Load NI 2016'!Z235</f>
        <v>0</v>
      </c>
      <c r="AA483" s="196">
        <f>'[84]Non Load NI 2016'!AA235</f>
        <v>0</v>
      </c>
      <c r="AB483" s="196">
        <f>'[84]Non Load NI 2016'!AB235</f>
        <v>0</v>
      </c>
      <c r="AC483" s="196">
        <f>'[84]Non Load NI 2016'!AC235</f>
        <v>0</v>
      </c>
      <c r="AD483" s="196">
        <f>'[84]Non Load NI 2016'!AD235</f>
        <v>0</v>
      </c>
      <c r="AF483" s="57">
        <f t="shared" si="992"/>
        <v>0.79985992551226603</v>
      </c>
      <c r="AG483" s="58">
        <f t="shared" si="993"/>
        <v>3.7421987606153367E-2</v>
      </c>
      <c r="AH483" s="65">
        <f t="shared" si="994"/>
        <v>-0.76243793790611269</v>
      </c>
      <c r="AI483" s="66">
        <f t="shared" si="995"/>
        <v>-0.95321432364274705</v>
      </c>
      <c r="AK483" s="139"/>
      <c r="AL483" s="139"/>
      <c r="AM483" s="139"/>
      <c r="AN483" s="140"/>
      <c r="AP483" s="139"/>
      <c r="AQ483" s="139"/>
      <c r="AR483" s="139"/>
      <c r="AS483" s="140"/>
      <c r="AU483" s="139"/>
      <c r="AV483" s="139"/>
      <c r="AW483" s="139"/>
      <c r="AX483" s="140"/>
      <c r="AZ483" s="139"/>
      <c r="BA483" s="139"/>
      <c r="BB483" s="139"/>
      <c r="BC483" s="140"/>
      <c r="BE483" s="139"/>
      <c r="BF483" s="139"/>
      <c r="BG483" s="139"/>
      <c r="BH483" s="140"/>
      <c r="BJ483" s="139"/>
      <c r="BK483" s="139"/>
      <c r="BL483" s="139"/>
      <c r="BM483" s="140"/>
      <c r="BO483" s="139"/>
      <c r="BP483" s="139"/>
      <c r="BQ483" s="139"/>
      <c r="BR483" s="140"/>
    </row>
    <row r="484" spans="1:70">
      <c r="B484" s="438"/>
      <c r="D484" s="6" t="s">
        <v>42</v>
      </c>
      <c r="E484" s="186">
        <f>'[84]Non Load NI 2016'!C236</f>
        <v>0.25327582160558626</v>
      </c>
      <c r="F484" s="186">
        <f>'[84]Non Load NI 2016'!D236</f>
        <v>0.21613489775373948</v>
      </c>
      <c r="G484" s="186">
        <f>'[84]Non Load NI 2016'!E236</f>
        <v>0.23831421634353211</v>
      </c>
      <c r="H484" s="186">
        <f>'[84]Non Load NI 2016'!F236</f>
        <v>0.23851119914558844</v>
      </c>
      <c r="I484" s="186">
        <f>'[84]Non Load NI 2016'!G236</f>
        <v>0.22042291136196174</v>
      </c>
      <c r="J484" s="186">
        <f>'[84]Non Load NI 2016'!H236</f>
        <v>0.22169234588150258</v>
      </c>
      <c r="K484" s="186">
        <f>'[84]Non Load NI 2016'!I236</f>
        <v>0.21041086392568611</v>
      </c>
      <c r="L484" s="186">
        <f>'[84]Non Load NI 2016'!J236</f>
        <v>0.19185468696579883</v>
      </c>
      <c r="N484" s="57">
        <f>'[84]Non Load NI 2016'!M236</f>
        <v>0.25600671721510543</v>
      </c>
      <c r="O484" s="57">
        <f>'[84]Non Load NI 2016'!N236</f>
        <v>0.24572279245553766</v>
      </c>
      <c r="P484" s="57">
        <f>'[84]Non Load NI 2016'!O236</f>
        <v>0.25033887296351243</v>
      </c>
      <c r="Q484" s="57">
        <f>'[84]Non Load NI 2016'!P236</f>
        <v>0.24190350466889951</v>
      </c>
      <c r="R484" s="57">
        <f>'[84]Non Load NI 2016'!Q236</f>
        <v>0.23123362702379996</v>
      </c>
      <c r="S484" s="57">
        <f>'[84]Non Load NI 2016'!R236</f>
        <v>0.22603111937005166</v>
      </c>
      <c r="T484" s="57">
        <f>'[84]Non Load NI 2016'!S236</f>
        <v>0.20181774016613241</v>
      </c>
      <c r="U484" s="57">
        <f>'[84]Non Load NI 2016'!T236</f>
        <v>0.18963298577290019</v>
      </c>
      <c r="W484" s="58">
        <f>'[84]Non Load NI 2016'!W236</f>
        <v>0</v>
      </c>
      <c r="X484" s="196">
        <f>'[84]Non Load NI 2016'!X236</f>
        <v>0</v>
      </c>
      <c r="Y484" s="196">
        <f>'[84]Non Load NI 2016'!Y236</f>
        <v>0</v>
      </c>
      <c r="Z484" s="196">
        <f>'[84]Non Load NI 2016'!Z236</f>
        <v>0</v>
      </c>
      <c r="AA484" s="196">
        <f>'[84]Non Load NI 2016'!AA236</f>
        <v>0</v>
      </c>
      <c r="AB484" s="196">
        <f>'[84]Non Load NI 2016'!AB236</f>
        <v>0</v>
      </c>
      <c r="AC484" s="196">
        <f>'[84]Non Load NI 2016'!AC236</f>
        <v>0</v>
      </c>
      <c r="AD484" s="196">
        <f>'[84]Non Load NI 2016'!AD236</f>
        <v>0</v>
      </c>
      <c r="AF484" s="57">
        <f t="shared" si="992"/>
        <v>0.25600671721510543</v>
      </c>
      <c r="AG484" s="58">
        <f t="shared" si="993"/>
        <v>0</v>
      </c>
      <c r="AH484" s="65" t="str">
        <f t="shared" si="994"/>
        <v/>
      </c>
      <c r="AI484" s="66" t="str">
        <f t="shared" si="995"/>
        <v/>
      </c>
      <c r="AK484" s="139"/>
      <c r="AL484" s="139"/>
      <c r="AM484" s="139"/>
      <c r="AN484" s="140"/>
      <c r="AP484" s="139"/>
      <c r="AQ484" s="139"/>
      <c r="AR484" s="139"/>
      <c r="AS484" s="140"/>
      <c r="AU484" s="139"/>
      <c r="AV484" s="139"/>
      <c r="AW484" s="139"/>
      <c r="AX484" s="140"/>
      <c r="AZ484" s="139"/>
      <c r="BA484" s="139"/>
      <c r="BB484" s="139"/>
      <c r="BC484" s="140"/>
      <c r="BE484" s="139"/>
      <c r="BF484" s="139"/>
      <c r="BG484" s="139"/>
      <c r="BH484" s="140"/>
      <c r="BJ484" s="139"/>
      <c r="BK484" s="139"/>
      <c r="BL484" s="139"/>
      <c r="BM484" s="140"/>
      <c r="BO484" s="139"/>
      <c r="BP484" s="139"/>
      <c r="BQ484" s="139"/>
      <c r="BR484" s="140"/>
    </row>
    <row r="485" spans="1:70">
      <c r="B485" s="438"/>
      <c r="D485" s="6" t="s">
        <v>43</v>
      </c>
      <c r="E485" s="186">
        <f>'[84]Non Load NI 2016'!C237</f>
        <v>0.53156902644880522</v>
      </c>
      <c r="F485" s="186">
        <f>'[84]Non Load NI 2016'!D237</f>
        <v>0.70165175523018042</v>
      </c>
      <c r="G485" s="186">
        <f>'[84]Non Load NI 2016'!E237</f>
        <v>0.77829427974885679</v>
      </c>
      <c r="H485" s="186">
        <f>'[84]Non Load NI 2016'!F237</f>
        <v>0.76174759622349608</v>
      </c>
      <c r="I485" s="186">
        <f>'[84]Non Load NI 2016'!G237</f>
        <v>0.58974921015182491</v>
      </c>
      <c r="J485" s="186">
        <f>'[84]Non Load NI 2016'!H237</f>
        <v>0.57141108290216103</v>
      </c>
      <c r="K485" s="186">
        <f>'[84]Non Load NI 2016'!I237</f>
        <v>0.50826520376854045</v>
      </c>
      <c r="L485" s="186">
        <f>'[84]Non Load NI 2016'!J237</f>
        <v>0.37161538220309459</v>
      </c>
      <c r="N485" s="57">
        <f>'[84]Non Load NI 2016'!M237</f>
        <v>0.57845507584169842</v>
      </c>
      <c r="O485" s="57">
        <f>'[84]Non Load NI 2016'!N237</f>
        <v>0.67716617968841386</v>
      </c>
      <c r="P485" s="57">
        <f>'[84]Non Load NI 2016'!O237</f>
        <v>0.65186028859773382</v>
      </c>
      <c r="Q485" s="57">
        <f>'[84]Non Load NI 2016'!P237</f>
        <v>0.60670086716089211</v>
      </c>
      <c r="R485" s="57">
        <f>'[84]Non Load NI 2016'!Q237</f>
        <v>0.55108271374823292</v>
      </c>
      <c r="S485" s="57">
        <f>'[84]Non Load NI 2016'!R237</f>
        <v>0.54889205693069776</v>
      </c>
      <c r="T485" s="57">
        <f>'[84]Non Load NI 2016'!S237</f>
        <v>0.45849094109212601</v>
      </c>
      <c r="U485" s="57">
        <f>'[84]Non Load NI 2016'!T237</f>
        <v>0.36273106831893076</v>
      </c>
      <c r="W485" s="58">
        <f>'[84]Non Load NI 2016'!W237</f>
        <v>0</v>
      </c>
      <c r="X485" s="196">
        <f>'[84]Non Load NI 2016'!X237</f>
        <v>0</v>
      </c>
      <c r="Y485" s="196">
        <f>'[84]Non Load NI 2016'!Y237</f>
        <v>0</v>
      </c>
      <c r="Z485" s="196">
        <f>'[84]Non Load NI 2016'!Z237</f>
        <v>0</v>
      </c>
      <c r="AA485" s="196">
        <f>'[84]Non Load NI 2016'!AA237</f>
        <v>0</v>
      </c>
      <c r="AB485" s="196">
        <f>'[84]Non Load NI 2016'!AB237</f>
        <v>0</v>
      </c>
      <c r="AC485" s="196">
        <f>'[84]Non Load NI 2016'!AC237</f>
        <v>0</v>
      </c>
      <c r="AD485" s="196">
        <f>'[84]Non Load NI 2016'!AD237</f>
        <v>0</v>
      </c>
      <c r="AF485" s="57">
        <f t="shared" si="992"/>
        <v>0.57845507584169842</v>
      </c>
      <c r="AG485" s="58">
        <f t="shared" si="993"/>
        <v>0</v>
      </c>
      <c r="AH485" s="65" t="str">
        <f t="shared" si="994"/>
        <v/>
      </c>
      <c r="AI485" s="66" t="str">
        <f t="shared" si="995"/>
        <v/>
      </c>
      <c r="AK485" s="139"/>
      <c r="AL485" s="139"/>
      <c r="AM485" s="139"/>
      <c r="AN485" s="140"/>
      <c r="AP485" s="139"/>
      <c r="AQ485" s="139"/>
      <c r="AR485" s="139"/>
      <c r="AS485" s="140"/>
      <c r="AU485" s="139"/>
      <c r="AV485" s="139"/>
      <c r="AW485" s="139"/>
      <c r="AX485" s="140"/>
      <c r="AZ485" s="139"/>
      <c r="BA485" s="139"/>
      <c r="BB485" s="139"/>
      <c r="BC485" s="140"/>
      <c r="BE485" s="139"/>
      <c r="BF485" s="139"/>
      <c r="BG485" s="139"/>
      <c r="BH485" s="140"/>
      <c r="BJ485" s="139"/>
      <c r="BK485" s="139"/>
      <c r="BL485" s="139"/>
      <c r="BM485" s="140"/>
      <c r="BO485" s="139"/>
      <c r="BP485" s="139"/>
      <c r="BQ485" s="139"/>
      <c r="BR485" s="140"/>
    </row>
    <row r="486" spans="1:70">
      <c r="B486" s="438"/>
      <c r="D486" s="6" t="s">
        <v>44</v>
      </c>
      <c r="E486" s="186">
        <f>'[84]Non Load NI 2016'!C238</f>
        <v>1.2079392616065607</v>
      </c>
      <c r="F486" s="186">
        <f>'[84]Non Load NI 2016'!D238</f>
        <v>1.2050438417410936</v>
      </c>
      <c r="G486" s="186">
        <f>'[84]Non Load NI 2016'!E238</f>
        <v>1.2038861579317974</v>
      </c>
      <c r="H486" s="186">
        <f>'[84]Non Load NI 2016'!F238</f>
        <v>1.2238396449835229</v>
      </c>
      <c r="I486" s="186">
        <f>'[84]Non Load NI 2016'!G238</f>
        <v>0</v>
      </c>
      <c r="J486" s="186">
        <f>'[84]Non Load NI 2016'!H238</f>
        <v>0</v>
      </c>
      <c r="K486" s="186">
        <f>'[84]Non Load NI 2016'!I238</f>
        <v>0</v>
      </c>
      <c r="L486" s="186">
        <f>'[84]Non Load NI 2016'!J238</f>
        <v>0</v>
      </c>
      <c r="N486" s="57">
        <f>'[84]Non Load NI 2016'!M238</f>
        <v>0.70478634549650165</v>
      </c>
      <c r="O486" s="57">
        <f>'[84]Non Load NI 2016'!N238</f>
        <v>0.69607691253656745</v>
      </c>
      <c r="P486" s="57">
        <f>'[84]Non Load NI 2016'!O238</f>
        <v>0.6727521906232633</v>
      </c>
      <c r="Q486" s="57">
        <f>'[84]Non Load NI 2016'!P238</f>
        <v>0.675588931076468</v>
      </c>
      <c r="R486" s="57">
        <f>'[84]Non Load NI 2016'!Q238</f>
        <v>0.37039354713314815</v>
      </c>
      <c r="S486" s="57">
        <f>'[84]Non Load NI 2016'!R238</f>
        <v>0.36663232263728596</v>
      </c>
      <c r="T486" s="57">
        <f>'[84]Non Load NI 2016'!S238</f>
        <v>0.36721227224686465</v>
      </c>
      <c r="U486" s="57">
        <f>'[84]Non Load NI 2016'!T238</f>
        <v>0.35646568030827203</v>
      </c>
      <c r="W486" s="58">
        <f>'[84]Non Load NI 2016'!W238</f>
        <v>0.95099999999999996</v>
      </c>
      <c r="X486" s="196">
        <f>'[84]Non Load NI 2016'!X238</f>
        <v>0</v>
      </c>
      <c r="Y486" s="196">
        <f>'[84]Non Load NI 2016'!Y238</f>
        <v>0</v>
      </c>
      <c r="Z486" s="196">
        <f>'[84]Non Load NI 2016'!Z238</f>
        <v>0</v>
      </c>
      <c r="AA486" s="196">
        <f>'[84]Non Load NI 2016'!AA238</f>
        <v>0</v>
      </c>
      <c r="AB486" s="196">
        <f>'[84]Non Load NI 2016'!AB238</f>
        <v>0</v>
      </c>
      <c r="AC486" s="196">
        <f>'[84]Non Load NI 2016'!AC238</f>
        <v>0</v>
      </c>
      <c r="AD486" s="196">
        <f>'[84]Non Load NI 2016'!AD238</f>
        <v>0</v>
      </c>
      <c r="AF486" s="57">
        <f t="shared" si="992"/>
        <v>0.70478634549650165</v>
      </c>
      <c r="AG486" s="58">
        <f t="shared" si="993"/>
        <v>0.95099999999999996</v>
      </c>
      <c r="AH486" s="65">
        <f t="shared" si="994"/>
        <v>0.2462136545034983</v>
      </c>
      <c r="AI486" s="66">
        <f t="shared" si="995"/>
        <v>0.34934509738557418</v>
      </c>
      <c r="AK486" s="139"/>
      <c r="AL486" s="139"/>
      <c r="AM486" s="139"/>
      <c r="AN486" s="140"/>
      <c r="AP486" s="139"/>
      <c r="AQ486" s="139"/>
      <c r="AR486" s="139"/>
      <c r="AS486" s="140"/>
      <c r="AU486" s="139"/>
      <c r="AV486" s="139"/>
      <c r="AW486" s="139"/>
      <c r="AX486" s="140"/>
      <c r="AZ486" s="139"/>
      <c r="BA486" s="139"/>
      <c r="BB486" s="139"/>
      <c r="BC486" s="140"/>
      <c r="BE486" s="139"/>
      <c r="BF486" s="139"/>
      <c r="BG486" s="139"/>
      <c r="BH486" s="140"/>
      <c r="BJ486" s="139"/>
      <c r="BK486" s="139"/>
      <c r="BL486" s="139"/>
      <c r="BM486" s="140"/>
      <c r="BO486" s="139"/>
      <c r="BP486" s="139"/>
      <c r="BQ486" s="139"/>
      <c r="BR486" s="140"/>
    </row>
    <row r="487" spans="1:70">
      <c r="B487" s="438"/>
      <c r="D487" s="6" t="s">
        <v>45</v>
      </c>
      <c r="E487" s="186">
        <f>'[84]Non Load NI 2016'!C239</f>
        <v>1.7270523491028897</v>
      </c>
      <c r="F487" s="186">
        <f>'[84]Non Load NI 2016'!D239</f>
        <v>0.90539069574042319</v>
      </c>
      <c r="G487" s="186">
        <f>'[84]Non Load NI 2016'!E239</f>
        <v>0</v>
      </c>
      <c r="H487" s="186">
        <f>'[84]Non Load NI 2016'!F239</f>
        <v>0</v>
      </c>
      <c r="I487" s="186">
        <f>'[84]Non Load NI 2016'!G239</f>
        <v>0</v>
      </c>
      <c r="J487" s="186">
        <f>'[84]Non Load NI 2016'!H239</f>
        <v>0</v>
      </c>
      <c r="K487" s="186">
        <f>'[84]Non Load NI 2016'!I239</f>
        <v>0</v>
      </c>
      <c r="L487" s="186">
        <f>'[84]Non Load NI 2016'!J239</f>
        <v>0</v>
      </c>
      <c r="N487" s="57">
        <f>'[84]Non Load NI 2016'!M239</f>
        <v>0.58803117045691922</v>
      </c>
      <c r="O487" s="57">
        <f>'[84]Non Load NI 2016'!N239</f>
        <v>0.38131614265999758</v>
      </c>
      <c r="P487" s="57">
        <f>'[84]Non Load NI 2016'!O239</f>
        <v>0.14818336083561687</v>
      </c>
      <c r="Q487" s="57">
        <f>'[84]Non Load NI 2016'!P239</f>
        <v>0.14174235466403109</v>
      </c>
      <c r="R487" s="57">
        <f>'[84]Non Load NI 2016'!Q239</f>
        <v>0.13399042193288907</v>
      </c>
      <c r="S487" s="57">
        <f>'[84]Non Load NI 2016'!R239</f>
        <v>0.12551553037261093</v>
      </c>
      <c r="T487" s="57">
        <f>'[84]Non Load NI 2016'!S239</f>
        <v>0.12284769465565887</v>
      </c>
      <c r="U487" s="57">
        <f>'[84]Non Load NI 2016'!T239</f>
        <v>0.12490678756201128</v>
      </c>
      <c r="W487" s="58">
        <f>'[84]Non Load NI 2016'!W239</f>
        <v>0.60199999999999998</v>
      </c>
      <c r="X487" s="196">
        <f>'[84]Non Load NI 2016'!X239</f>
        <v>0</v>
      </c>
      <c r="Y487" s="196">
        <f>'[84]Non Load NI 2016'!Y239</f>
        <v>0</v>
      </c>
      <c r="Z487" s="196">
        <f>'[84]Non Load NI 2016'!Z239</f>
        <v>0</v>
      </c>
      <c r="AA487" s="196">
        <f>'[84]Non Load NI 2016'!AA239</f>
        <v>0</v>
      </c>
      <c r="AB487" s="196">
        <f>'[84]Non Load NI 2016'!AB239</f>
        <v>0</v>
      </c>
      <c r="AC487" s="196">
        <f>'[84]Non Load NI 2016'!AC239</f>
        <v>0</v>
      </c>
      <c r="AD487" s="196">
        <f>'[84]Non Load NI 2016'!AD239</f>
        <v>0</v>
      </c>
      <c r="AF487" s="57">
        <f t="shared" si="992"/>
        <v>0.58803117045691922</v>
      </c>
      <c r="AG487" s="58">
        <f t="shared" si="993"/>
        <v>0.60199999999999998</v>
      </c>
      <c r="AH487" s="65">
        <f t="shared" si="994"/>
        <v>1.3968829543080763E-2</v>
      </c>
      <c r="AI487" s="66">
        <f t="shared" si="995"/>
        <v>2.3755253539070948E-2</v>
      </c>
      <c r="AK487" s="139"/>
      <c r="AL487" s="139"/>
      <c r="AM487" s="139"/>
      <c r="AN487" s="140"/>
      <c r="AP487" s="139"/>
      <c r="AQ487" s="139"/>
      <c r="AR487" s="139"/>
      <c r="AS487" s="140"/>
      <c r="AU487" s="139"/>
      <c r="AV487" s="139"/>
      <c r="AW487" s="139"/>
      <c r="AX487" s="140"/>
      <c r="AZ487" s="139"/>
      <c r="BA487" s="139"/>
      <c r="BB487" s="139"/>
      <c r="BC487" s="140"/>
      <c r="BE487" s="139"/>
      <c r="BF487" s="139"/>
      <c r="BG487" s="139"/>
      <c r="BH487" s="140"/>
      <c r="BJ487" s="139"/>
      <c r="BK487" s="139"/>
      <c r="BL487" s="139"/>
      <c r="BM487" s="140"/>
      <c r="BO487" s="139"/>
      <c r="BP487" s="139"/>
      <c r="BQ487" s="139"/>
      <c r="BR487" s="140"/>
    </row>
    <row r="488" spans="1:70">
      <c r="A488" s="1"/>
      <c r="B488" s="438"/>
      <c r="D488" s="4" t="s">
        <v>77</v>
      </c>
      <c r="E488" s="187">
        <f>SUM(E474:E487)</f>
        <v>10.733218365742879</v>
      </c>
      <c r="F488" s="187">
        <f t="shared" ref="F488" si="996">SUM(F474:F487)</f>
        <v>11.202373327121759</v>
      </c>
      <c r="G488" s="187">
        <f t="shared" ref="G488" si="997">SUM(G474:G487)</f>
        <v>10.468329139346064</v>
      </c>
      <c r="H488" s="187">
        <f t="shared" ref="H488" si="998">SUM(H474:H487)</f>
        <v>9.8518071004492374</v>
      </c>
      <c r="I488" s="187">
        <f t="shared" ref="I488" si="999">SUM(I474:I487)</f>
        <v>5.1022245087176037</v>
      </c>
      <c r="J488" s="187">
        <f t="shared" ref="J488" si="1000">SUM(J474:J487)</f>
        <v>5.2168422064072058</v>
      </c>
      <c r="K488" s="187">
        <f t="shared" ref="K488" si="1001">SUM(K474:K487)</f>
        <v>5.1525054926861937</v>
      </c>
      <c r="L488" s="187">
        <f t="shared" ref="L488" si="1002">SUM(L474:L487)</f>
        <v>4.1652381098574747</v>
      </c>
      <c r="M488" s="1"/>
      <c r="N488" s="178">
        <f t="shared" ref="N488" si="1003">SUM(N474:N487)</f>
        <v>7.6208172155899536</v>
      </c>
      <c r="O488" s="178">
        <f t="shared" ref="O488" si="1004">SUM(O474:O487)</f>
        <v>8.6879137142753784</v>
      </c>
      <c r="P488" s="178">
        <f t="shared" ref="P488" si="1005">SUM(P474:P487)</f>
        <v>9.1760780837713209</v>
      </c>
      <c r="Q488" s="178">
        <f t="shared" ref="Q488" si="1006">SUM(Q474:Q487)</f>
        <v>9.2341810807562918</v>
      </c>
      <c r="R488" s="178">
        <f t="shared" ref="R488" si="1007">SUM(R474:R487)</f>
        <v>7.0790968914415249</v>
      </c>
      <c r="S488" s="178">
        <f t="shared" ref="S488" si="1008">SUM(S474:S487)</f>
        <v>6.1205390503990946</v>
      </c>
      <c r="T488" s="178">
        <f t="shared" ref="T488" si="1009">SUM(T474:T487)</f>
        <v>5.8364593145725996</v>
      </c>
      <c r="U488" s="178">
        <f t="shared" ref="U488" si="1010">SUM(U474:U487)</f>
        <v>4.811148934057992</v>
      </c>
      <c r="V488" s="1"/>
      <c r="W488" s="183">
        <f>SUM(W474:W487)</f>
        <v>6.0011133948458832</v>
      </c>
      <c r="X488" s="197">
        <f t="shared" ref="X488" si="1011">SUM(X474:X487)</f>
        <v>0</v>
      </c>
      <c r="Y488" s="197">
        <f t="shared" ref="Y488" si="1012">SUM(Y474:Y487)</f>
        <v>0</v>
      </c>
      <c r="Z488" s="197">
        <f t="shared" ref="Z488" si="1013">SUM(Z474:Z487)</f>
        <v>0</v>
      </c>
      <c r="AA488" s="197">
        <f t="shared" ref="AA488" si="1014">SUM(AA474:AA487)</f>
        <v>0</v>
      </c>
      <c r="AB488" s="197">
        <f t="shared" ref="AB488" si="1015">SUM(AB474:AB487)</f>
        <v>0</v>
      </c>
      <c r="AC488" s="197">
        <f t="shared" ref="AC488" si="1016">SUM(AC474:AC487)</f>
        <v>0</v>
      </c>
      <c r="AD488" s="197">
        <f t="shared" ref="AD488" si="1017">SUM(AD474:AD487)</f>
        <v>0</v>
      </c>
      <c r="AE488" s="1"/>
      <c r="AF488" s="178">
        <f t="shared" si="992"/>
        <v>7.6208172155899536</v>
      </c>
      <c r="AG488" s="183">
        <f t="shared" si="993"/>
        <v>6.0011133948458832</v>
      </c>
      <c r="AH488" s="67">
        <f t="shared" si="994"/>
        <v>-1.6197038207440704</v>
      </c>
      <c r="AI488" s="68">
        <f t="shared" si="995"/>
        <v>-0.21253676278058894</v>
      </c>
      <c r="AK488" s="139"/>
      <c r="AL488" s="139"/>
      <c r="AM488" s="139"/>
      <c r="AN488" s="140"/>
      <c r="AP488" s="139"/>
      <c r="AQ488" s="139"/>
      <c r="AR488" s="139"/>
      <c r="AS488" s="140"/>
      <c r="AU488" s="139"/>
      <c r="AV488" s="139"/>
      <c r="AW488" s="139"/>
      <c r="AX488" s="140"/>
      <c r="AZ488" s="139"/>
      <c r="BA488" s="139"/>
      <c r="BB488" s="139"/>
      <c r="BC488" s="140"/>
      <c r="BE488" s="139"/>
      <c r="BF488" s="139"/>
      <c r="BG488" s="139"/>
      <c r="BH488" s="140"/>
      <c r="BJ488" s="139"/>
      <c r="BK488" s="139"/>
      <c r="BL488" s="139"/>
      <c r="BM488" s="140"/>
      <c r="BO488" s="139"/>
      <c r="BP488" s="139"/>
      <c r="BQ488" s="139"/>
      <c r="BR488" s="140"/>
    </row>
    <row r="489" spans="1:70">
      <c r="A489" s="1"/>
      <c r="B489" s="438"/>
      <c r="D489" s="4" t="s">
        <v>181</v>
      </c>
      <c r="E489" s="187">
        <f>E488-SUM(E477:E480)</f>
        <v>9.749384348853523</v>
      </c>
      <c r="F489" s="187">
        <f t="shared" ref="F489" si="1018">F488-SUM(F477:F480)</f>
        <v>8.9246825538389025</v>
      </c>
      <c r="G489" s="187">
        <f t="shared" ref="G489" si="1019">G488-SUM(G477:G480)</f>
        <v>7.0637202738832041</v>
      </c>
      <c r="H489" s="187">
        <f t="shared" ref="H489" si="1020">H488-SUM(H477:H480)</f>
        <v>6.0071854123512196</v>
      </c>
      <c r="I489" s="187">
        <f t="shared" ref="I489" si="1021">I488-SUM(I477:I480)</f>
        <v>2.3816695147791025</v>
      </c>
      <c r="J489" s="187">
        <f t="shared" ref="J489" si="1022">J488-SUM(J477:J480)</f>
        <v>3.6250985311958459</v>
      </c>
      <c r="K489" s="187">
        <f t="shared" ref="K489" si="1023">K488-SUM(K477:K480)</f>
        <v>3.557128962852941</v>
      </c>
      <c r="L489" s="187">
        <f t="shared" ref="L489" si="1024">L488-SUM(L477:L480)</f>
        <v>3.4306775175908988</v>
      </c>
      <c r="M489" s="1"/>
      <c r="N489" s="178">
        <f t="shared" ref="N489" si="1025">N488-SUM(N477:N480)</f>
        <v>6.6369831987005981</v>
      </c>
      <c r="O489" s="178">
        <f t="shared" ref="O489" si="1026">O488-SUM(O477:O480)</f>
        <v>6.4102229409925222</v>
      </c>
      <c r="P489" s="178">
        <f t="shared" ref="P489" si="1027">P488-SUM(P477:P480)</f>
        <v>5.7714692183084608</v>
      </c>
      <c r="Q489" s="178">
        <f t="shared" ref="Q489" si="1028">Q488-SUM(Q477:Q480)</f>
        <v>5.3895593926582741</v>
      </c>
      <c r="R489" s="178">
        <f t="shared" ref="R489" si="1029">R488-SUM(R477:R480)</f>
        <v>4.3585418975030237</v>
      </c>
      <c r="S489" s="178">
        <f t="shared" ref="S489" si="1030">S488-SUM(S477:S480)</f>
        <v>4.5287953751877348</v>
      </c>
      <c r="T489" s="178">
        <f t="shared" ref="T489" si="1031">T488-SUM(T477:T480)</f>
        <v>4.2410827847393469</v>
      </c>
      <c r="U489" s="178">
        <f t="shared" ref="U489" si="1032">U488-SUM(U477:U480)</f>
        <v>4.0765883417914166</v>
      </c>
      <c r="V489" s="1"/>
      <c r="W489" s="183">
        <f>W488-SUM(W477:W480)</f>
        <v>3.0225133948458831</v>
      </c>
      <c r="X489" s="197">
        <f t="shared" ref="X489" si="1033">X488-SUM(X477:X480)</f>
        <v>0</v>
      </c>
      <c r="Y489" s="197">
        <f t="shared" ref="Y489" si="1034">Y488-SUM(Y477:Y480)</f>
        <v>0</v>
      </c>
      <c r="Z489" s="197">
        <f t="shared" ref="Z489" si="1035">Z488-SUM(Z477:Z480)</f>
        <v>0</v>
      </c>
      <c r="AA489" s="197">
        <f t="shared" ref="AA489" si="1036">AA488-SUM(AA477:AA480)</f>
        <v>0</v>
      </c>
      <c r="AB489" s="197">
        <f t="shared" ref="AB489" si="1037">AB488-SUM(AB477:AB480)</f>
        <v>0</v>
      </c>
      <c r="AC489" s="197">
        <f t="shared" ref="AC489" si="1038">AC488-SUM(AC477:AC480)</f>
        <v>0</v>
      </c>
      <c r="AD489" s="197">
        <f t="shared" ref="AD489" si="1039">AD488-SUM(AD477:AD480)</f>
        <v>0</v>
      </c>
      <c r="AE489" s="1"/>
      <c r="AF489" s="178">
        <f t="shared" si="992"/>
        <v>6.6369831987005981</v>
      </c>
      <c r="AG489" s="183">
        <f t="shared" si="993"/>
        <v>3.0225133948458831</v>
      </c>
      <c r="AH489" s="67">
        <f t="shared" si="994"/>
        <v>-3.6144698038547149</v>
      </c>
      <c r="AI489" s="68">
        <f t="shared" si="995"/>
        <v>-0.54459529211439972</v>
      </c>
      <c r="AK489" s="139"/>
      <c r="AL489" s="139"/>
      <c r="AM489" s="139"/>
      <c r="AN489" s="140"/>
      <c r="AP489" s="139"/>
      <c r="AQ489" s="139"/>
      <c r="AR489" s="139"/>
      <c r="AS489" s="140"/>
      <c r="AU489" s="139"/>
      <c r="AV489" s="139"/>
      <c r="AW489" s="139"/>
      <c r="AX489" s="140"/>
      <c r="AZ489" s="139"/>
      <c r="BA489" s="139"/>
      <c r="BB489" s="139"/>
      <c r="BC489" s="140"/>
      <c r="BE489" s="139"/>
      <c r="BF489" s="139"/>
      <c r="BG489" s="139"/>
      <c r="BH489" s="140"/>
      <c r="BJ489" s="139"/>
      <c r="BK489" s="139"/>
      <c r="BL489" s="139"/>
      <c r="BM489" s="140"/>
      <c r="BO489" s="139"/>
      <c r="BP489" s="139"/>
      <c r="BQ489" s="139"/>
      <c r="BR489" s="140"/>
    </row>
    <row r="490" spans="1:70">
      <c r="B490" s="438"/>
    </row>
    <row r="491" spans="1:70">
      <c r="B491" s="438"/>
      <c r="D491" s="1" t="s">
        <v>224</v>
      </c>
    </row>
    <row r="492" spans="1:70">
      <c r="B492" s="438"/>
      <c r="E492" s="388" t="s">
        <v>430</v>
      </c>
      <c r="F492" s="389"/>
      <c r="G492" s="389"/>
      <c r="H492" s="389"/>
      <c r="I492" s="389"/>
      <c r="J492" s="389"/>
      <c r="K492" s="389"/>
      <c r="L492" s="390"/>
      <c r="N492" s="388" t="s">
        <v>297</v>
      </c>
      <c r="O492" s="389"/>
      <c r="P492" s="389"/>
      <c r="Q492" s="389"/>
      <c r="R492" s="389"/>
      <c r="S492" s="389"/>
      <c r="T492" s="389"/>
      <c r="U492" s="390"/>
      <c r="W492" s="388" t="s">
        <v>298</v>
      </c>
      <c r="X492" s="389"/>
      <c r="Y492" s="389"/>
      <c r="Z492" s="389"/>
      <c r="AA492" s="389"/>
      <c r="AB492" s="389"/>
      <c r="AC492" s="389"/>
      <c r="AD492" s="390"/>
      <c r="AF492" s="221" t="s">
        <v>69</v>
      </c>
      <c r="AG492" s="221" t="s">
        <v>194</v>
      </c>
      <c r="AH492" s="397" t="s">
        <v>219</v>
      </c>
      <c r="AI492" s="397"/>
      <c r="AK492" s="7" t="s">
        <v>69</v>
      </c>
      <c r="AL492" s="6" t="s">
        <v>194</v>
      </c>
      <c r="AM492" s="392" t="s">
        <v>219</v>
      </c>
      <c r="AN492" s="392"/>
      <c r="AP492" s="7" t="s">
        <v>69</v>
      </c>
      <c r="AQ492" s="6" t="s">
        <v>194</v>
      </c>
      <c r="AR492" s="392" t="s">
        <v>219</v>
      </c>
      <c r="AS492" s="392"/>
      <c r="AU492" s="7" t="s">
        <v>69</v>
      </c>
      <c r="AV492" s="6" t="s">
        <v>194</v>
      </c>
      <c r="AW492" s="392" t="s">
        <v>219</v>
      </c>
      <c r="AX492" s="392"/>
      <c r="AZ492" s="7" t="s">
        <v>69</v>
      </c>
      <c r="BA492" s="6" t="s">
        <v>194</v>
      </c>
      <c r="BB492" s="392" t="s">
        <v>219</v>
      </c>
      <c r="BC492" s="392"/>
      <c r="BE492" s="7" t="s">
        <v>69</v>
      </c>
      <c r="BF492" s="6" t="s">
        <v>194</v>
      </c>
      <c r="BG492" s="392" t="s">
        <v>219</v>
      </c>
      <c r="BH492" s="392"/>
      <c r="BJ492" s="7" t="s">
        <v>69</v>
      </c>
      <c r="BK492" s="6" t="s">
        <v>194</v>
      </c>
      <c r="BL492" s="392" t="s">
        <v>219</v>
      </c>
      <c r="BM492" s="392"/>
      <c r="BO492" s="7" t="s">
        <v>69</v>
      </c>
      <c r="BP492" s="6" t="s">
        <v>194</v>
      </c>
      <c r="BQ492" s="392" t="s">
        <v>219</v>
      </c>
      <c r="BR492" s="392"/>
    </row>
    <row r="493" spans="1:70">
      <c r="B493" s="438"/>
      <c r="E493" s="221">
        <v>2016</v>
      </c>
      <c r="F493" s="221">
        <v>2017</v>
      </c>
      <c r="G493" s="221">
        <v>2018</v>
      </c>
      <c r="H493" s="221">
        <v>2019</v>
      </c>
      <c r="I493" s="221">
        <v>2020</v>
      </c>
      <c r="J493" s="221">
        <v>2021</v>
      </c>
      <c r="K493" s="221">
        <v>2022</v>
      </c>
      <c r="L493" s="221">
        <v>2023</v>
      </c>
      <c r="N493" s="221">
        <v>2016</v>
      </c>
      <c r="O493" s="221">
        <v>2017</v>
      </c>
      <c r="P493" s="221">
        <v>2018</v>
      </c>
      <c r="Q493" s="221">
        <v>2019</v>
      </c>
      <c r="R493" s="221">
        <v>2020</v>
      </c>
      <c r="S493" s="221">
        <v>2021</v>
      </c>
      <c r="T493" s="221">
        <v>2022</v>
      </c>
      <c r="U493" s="221">
        <v>2023</v>
      </c>
      <c r="W493" s="221">
        <v>2016</v>
      </c>
      <c r="X493" s="221">
        <v>2017</v>
      </c>
      <c r="Y493" s="221">
        <v>2018</v>
      </c>
      <c r="Z493" s="221">
        <v>2019</v>
      </c>
      <c r="AA493" s="221">
        <v>2020</v>
      </c>
      <c r="AB493" s="221">
        <v>2021</v>
      </c>
      <c r="AC493" s="221">
        <v>2022</v>
      </c>
      <c r="AD493" s="221">
        <v>2023</v>
      </c>
      <c r="AF493" s="221" t="s">
        <v>252</v>
      </c>
      <c r="AG493" s="221" t="s">
        <v>252</v>
      </c>
      <c r="AH493" s="221" t="s">
        <v>252</v>
      </c>
      <c r="AI493" s="221" t="s">
        <v>221</v>
      </c>
      <c r="AK493" s="6" t="s">
        <v>252</v>
      </c>
      <c r="AL493" s="6" t="s">
        <v>252</v>
      </c>
      <c r="AM493" s="6" t="s">
        <v>252</v>
      </c>
      <c r="AN493" s="6" t="s">
        <v>221</v>
      </c>
      <c r="AP493" s="6" t="s">
        <v>252</v>
      </c>
      <c r="AQ493" s="6" t="s">
        <v>252</v>
      </c>
      <c r="AR493" s="6" t="s">
        <v>252</v>
      </c>
      <c r="AS493" s="6" t="s">
        <v>221</v>
      </c>
      <c r="AU493" s="6" t="s">
        <v>252</v>
      </c>
      <c r="AV493" s="6" t="s">
        <v>252</v>
      </c>
      <c r="AW493" s="6" t="s">
        <v>252</v>
      </c>
      <c r="AX493" s="6" t="s">
        <v>221</v>
      </c>
      <c r="AZ493" s="6" t="s">
        <v>252</v>
      </c>
      <c r="BA493" s="6" t="s">
        <v>252</v>
      </c>
      <c r="BB493" s="6" t="s">
        <v>252</v>
      </c>
      <c r="BC493" s="6" t="s">
        <v>221</v>
      </c>
      <c r="BE493" s="6" t="s">
        <v>252</v>
      </c>
      <c r="BF493" s="6" t="s">
        <v>252</v>
      </c>
      <c r="BG493" s="6" t="s">
        <v>252</v>
      </c>
      <c r="BH493" s="6" t="s">
        <v>221</v>
      </c>
      <c r="BJ493" s="6" t="s">
        <v>252</v>
      </c>
      <c r="BK493" s="6" t="s">
        <v>252</v>
      </c>
      <c r="BL493" s="6" t="s">
        <v>252</v>
      </c>
      <c r="BM493" s="6" t="s">
        <v>221</v>
      </c>
      <c r="BO493" s="6" t="s">
        <v>252</v>
      </c>
      <c r="BP493" s="6" t="s">
        <v>252</v>
      </c>
      <c r="BQ493" s="6" t="s">
        <v>252</v>
      </c>
      <c r="BR493" s="6" t="s">
        <v>221</v>
      </c>
    </row>
    <row r="494" spans="1:70">
      <c r="B494" s="438"/>
      <c r="D494" s="6" t="s">
        <v>27</v>
      </c>
      <c r="E494" s="186">
        <f>'[84]Non Load NI 2016'!C245</f>
        <v>0</v>
      </c>
      <c r="F494" s="186">
        <f>'[84]Non Load NI 2016'!D245</f>
        <v>0</v>
      </c>
      <c r="G494" s="186">
        <f>'[84]Non Load NI 2016'!E245</f>
        <v>0</v>
      </c>
      <c r="H494" s="186">
        <f>'[84]Non Load NI 2016'!F245</f>
        <v>0</v>
      </c>
      <c r="I494" s="186">
        <f>'[84]Non Load NI 2016'!G245</f>
        <v>0</v>
      </c>
      <c r="J494" s="186">
        <f>'[84]Non Load NI 2016'!H245</f>
        <v>0</v>
      </c>
      <c r="K494" s="186">
        <f>'[84]Non Load NI 2016'!I245</f>
        <v>0</v>
      </c>
      <c r="L494" s="186">
        <f>'[84]Non Load NI 2016'!J245</f>
        <v>0</v>
      </c>
      <c r="N494" s="57">
        <f>'[84]Non Load NI 2016'!M245</f>
        <v>0</v>
      </c>
      <c r="O494" s="57">
        <f>'[84]Non Load NI 2016'!N245</f>
        <v>0</v>
      </c>
      <c r="P494" s="57">
        <f>'[84]Non Load NI 2016'!O245</f>
        <v>0</v>
      </c>
      <c r="Q494" s="57">
        <f>'[84]Non Load NI 2016'!P245</f>
        <v>0</v>
      </c>
      <c r="R494" s="57">
        <f>'[84]Non Load NI 2016'!Q245</f>
        <v>0</v>
      </c>
      <c r="S494" s="57">
        <f>'[84]Non Load NI 2016'!R245</f>
        <v>0</v>
      </c>
      <c r="T494" s="57">
        <f>'[84]Non Load NI 2016'!S245</f>
        <v>0</v>
      </c>
      <c r="U494" s="57">
        <f>'[84]Non Load NI 2016'!T245</f>
        <v>0</v>
      </c>
      <c r="W494" s="58">
        <f>'[84]Non Load NI 2016'!W245</f>
        <v>0</v>
      </c>
      <c r="X494" s="196">
        <f>'[84]Non Load NI 2016'!X245</f>
        <v>0</v>
      </c>
      <c r="Y494" s="196">
        <f>'[84]Non Load NI 2016'!Y245</f>
        <v>0</v>
      </c>
      <c r="Z494" s="196">
        <f>'[84]Non Load NI 2016'!Z245</f>
        <v>0</v>
      </c>
      <c r="AA494" s="196">
        <f>'[84]Non Load NI 2016'!AA245</f>
        <v>0</v>
      </c>
      <c r="AB494" s="196">
        <f>'[84]Non Load NI 2016'!AB245</f>
        <v>0</v>
      </c>
      <c r="AC494" s="196">
        <f>'[84]Non Load NI 2016'!AC245</f>
        <v>0</v>
      </c>
      <c r="AD494" s="196">
        <f>'[84]Non Load NI 2016'!AD245</f>
        <v>0</v>
      </c>
      <c r="AF494" s="57">
        <f>N494</f>
        <v>0</v>
      </c>
      <c r="AG494" s="58">
        <f>W494</f>
        <v>0</v>
      </c>
      <c r="AH494" s="65" t="str">
        <f>IF(AG494&gt;0,AG494-AF494,"")</f>
        <v/>
      </c>
      <c r="AI494" s="66" t="str">
        <f>IF(AG494&gt;0,AH494/AF494,"")</f>
        <v/>
      </c>
      <c r="AK494" s="139"/>
      <c r="AL494" s="139"/>
      <c r="AM494" s="139"/>
      <c r="AN494" s="140"/>
      <c r="AP494" s="139"/>
      <c r="AQ494" s="139"/>
      <c r="AR494" s="139"/>
      <c r="AS494" s="140"/>
      <c r="AU494" s="139"/>
      <c r="AV494" s="139"/>
      <c r="AW494" s="139"/>
      <c r="AX494" s="140"/>
      <c r="AZ494" s="139"/>
      <c r="BA494" s="139"/>
      <c r="BB494" s="139"/>
      <c r="BC494" s="140"/>
      <c r="BE494" s="139"/>
      <c r="BF494" s="139"/>
      <c r="BG494" s="139"/>
      <c r="BH494" s="140"/>
      <c r="BJ494" s="139"/>
      <c r="BK494" s="139"/>
      <c r="BL494" s="139"/>
      <c r="BM494" s="140"/>
      <c r="BO494" s="139"/>
      <c r="BP494" s="139"/>
      <c r="BQ494" s="139"/>
      <c r="BR494" s="140"/>
    </row>
    <row r="495" spans="1:70">
      <c r="B495" s="438"/>
      <c r="D495" s="6" t="s">
        <v>75</v>
      </c>
      <c r="E495" s="186">
        <f>'[84]Non Load NI 2016'!C246</f>
        <v>0</v>
      </c>
      <c r="F495" s="186">
        <f>'[84]Non Load NI 2016'!D246</f>
        <v>0</v>
      </c>
      <c r="G495" s="186">
        <f>'[84]Non Load NI 2016'!E246</f>
        <v>0</v>
      </c>
      <c r="H495" s="186">
        <f>'[84]Non Load NI 2016'!F246</f>
        <v>0</v>
      </c>
      <c r="I495" s="186">
        <f>'[84]Non Load NI 2016'!G246</f>
        <v>0</v>
      </c>
      <c r="J495" s="186">
        <f>'[84]Non Load NI 2016'!H246</f>
        <v>0</v>
      </c>
      <c r="K495" s="186">
        <f>'[84]Non Load NI 2016'!I246</f>
        <v>0</v>
      </c>
      <c r="L495" s="186">
        <f>'[84]Non Load NI 2016'!J246</f>
        <v>0</v>
      </c>
      <c r="N495" s="57">
        <f>'[84]Non Load NI 2016'!M246</f>
        <v>0</v>
      </c>
      <c r="O495" s="57">
        <f>'[84]Non Load NI 2016'!N246</f>
        <v>0</v>
      </c>
      <c r="P495" s="57">
        <f>'[84]Non Load NI 2016'!O246</f>
        <v>0</v>
      </c>
      <c r="Q495" s="57">
        <f>'[84]Non Load NI 2016'!P246</f>
        <v>0</v>
      </c>
      <c r="R495" s="57">
        <f>'[84]Non Load NI 2016'!Q246</f>
        <v>0</v>
      </c>
      <c r="S495" s="57">
        <f>'[84]Non Load NI 2016'!R246</f>
        <v>0</v>
      </c>
      <c r="T495" s="57">
        <f>'[84]Non Load NI 2016'!S246</f>
        <v>0</v>
      </c>
      <c r="U495" s="57">
        <f>'[84]Non Load NI 2016'!T246</f>
        <v>0</v>
      </c>
      <c r="W495" s="58">
        <f>'[84]Non Load NI 2016'!W246</f>
        <v>0.34169676080579559</v>
      </c>
      <c r="X495" s="196">
        <f>'[84]Non Load NI 2016'!X246</f>
        <v>0</v>
      </c>
      <c r="Y495" s="196">
        <f>'[84]Non Load NI 2016'!Y246</f>
        <v>0</v>
      </c>
      <c r="Z495" s="196">
        <f>'[84]Non Load NI 2016'!Z246</f>
        <v>0</v>
      </c>
      <c r="AA495" s="196">
        <f>'[84]Non Load NI 2016'!AA246</f>
        <v>0</v>
      </c>
      <c r="AB495" s="196">
        <f>'[84]Non Load NI 2016'!AB246</f>
        <v>0</v>
      </c>
      <c r="AC495" s="196">
        <f>'[84]Non Load NI 2016'!AC246</f>
        <v>0</v>
      </c>
      <c r="AD495" s="196">
        <f>'[84]Non Load NI 2016'!AD246</f>
        <v>0</v>
      </c>
      <c r="AF495" s="57">
        <f t="shared" ref="AF495:AF509" si="1040">N495</f>
        <v>0</v>
      </c>
      <c r="AG495" s="58">
        <f t="shared" ref="AG495:AG509" si="1041">W495</f>
        <v>0.34169676080579559</v>
      </c>
      <c r="AH495" s="65">
        <f t="shared" ref="AH495:AH509" si="1042">IF(AG495&gt;0,AG495-AF495,"")</f>
        <v>0.34169676080579559</v>
      </c>
      <c r="AI495" s="66" t="e">
        <f t="shared" ref="AI495:AI509" si="1043">IF(AG495&gt;0,AH495/AF495,"")</f>
        <v>#DIV/0!</v>
      </c>
      <c r="AK495" s="139"/>
      <c r="AL495" s="139"/>
      <c r="AM495" s="139"/>
      <c r="AN495" s="140"/>
      <c r="AP495" s="139"/>
      <c r="AQ495" s="139"/>
      <c r="AR495" s="139"/>
      <c r="AS495" s="140"/>
      <c r="AU495" s="139"/>
      <c r="AV495" s="139"/>
      <c r="AW495" s="139"/>
      <c r="AX495" s="140"/>
      <c r="AZ495" s="139"/>
      <c r="BA495" s="139"/>
      <c r="BB495" s="139"/>
      <c r="BC495" s="140"/>
      <c r="BE495" s="139"/>
      <c r="BF495" s="139"/>
      <c r="BG495" s="139"/>
      <c r="BH495" s="140"/>
      <c r="BJ495" s="139"/>
      <c r="BK495" s="139"/>
      <c r="BL495" s="139"/>
      <c r="BM495" s="140"/>
      <c r="BO495" s="139"/>
      <c r="BP495" s="139"/>
      <c r="BQ495" s="139"/>
      <c r="BR495" s="140"/>
    </row>
    <row r="496" spans="1:70">
      <c r="B496" s="438"/>
      <c r="D496" s="6" t="s">
        <v>76</v>
      </c>
      <c r="E496" s="186">
        <f>'[84]Non Load NI 2016'!C247</f>
        <v>0</v>
      </c>
      <c r="F496" s="186">
        <f>'[84]Non Load NI 2016'!D247</f>
        <v>0</v>
      </c>
      <c r="G496" s="186">
        <f>'[84]Non Load NI 2016'!E247</f>
        <v>0</v>
      </c>
      <c r="H496" s="186">
        <f>'[84]Non Load NI 2016'!F247</f>
        <v>0</v>
      </c>
      <c r="I496" s="186">
        <f>'[84]Non Load NI 2016'!G247</f>
        <v>0</v>
      </c>
      <c r="J496" s="186">
        <f>'[84]Non Load NI 2016'!H247</f>
        <v>0</v>
      </c>
      <c r="K496" s="186">
        <f>'[84]Non Load NI 2016'!I247</f>
        <v>0</v>
      </c>
      <c r="L496" s="186">
        <f>'[84]Non Load NI 2016'!J247</f>
        <v>0</v>
      </c>
      <c r="N496" s="57">
        <f>'[84]Non Load NI 2016'!M247</f>
        <v>0</v>
      </c>
      <c r="O496" s="57">
        <f>'[84]Non Load NI 2016'!N247</f>
        <v>0</v>
      </c>
      <c r="P496" s="57">
        <f>'[84]Non Load NI 2016'!O247</f>
        <v>0</v>
      </c>
      <c r="Q496" s="57">
        <f>'[84]Non Load NI 2016'!P247</f>
        <v>0</v>
      </c>
      <c r="R496" s="57">
        <f>'[84]Non Load NI 2016'!Q247</f>
        <v>0</v>
      </c>
      <c r="S496" s="57">
        <f>'[84]Non Load NI 2016'!R247</f>
        <v>0</v>
      </c>
      <c r="T496" s="57">
        <f>'[84]Non Load NI 2016'!S247</f>
        <v>0</v>
      </c>
      <c r="U496" s="57">
        <f>'[84]Non Load NI 2016'!T247</f>
        <v>0</v>
      </c>
      <c r="W496" s="58">
        <f>'[84]Non Load NI 2016'!W247</f>
        <v>0.37400896135295736</v>
      </c>
      <c r="X496" s="196">
        <f>'[84]Non Load NI 2016'!X247</f>
        <v>0</v>
      </c>
      <c r="Y496" s="196">
        <f>'[84]Non Load NI 2016'!Y247</f>
        <v>0</v>
      </c>
      <c r="Z496" s="196">
        <f>'[84]Non Load NI 2016'!Z247</f>
        <v>0</v>
      </c>
      <c r="AA496" s="196">
        <f>'[84]Non Load NI 2016'!AA247</f>
        <v>0</v>
      </c>
      <c r="AB496" s="196">
        <f>'[84]Non Load NI 2016'!AB247</f>
        <v>0</v>
      </c>
      <c r="AC496" s="196">
        <f>'[84]Non Load NI 2016'!AC247</f>
        <v>0</v>
      </c>
      <c r="AD496" s="196">
        <f>'[84]Non Load NI 2016'!AD247</f>
        <v>0</v>
      </c>
      <c r="AF496" s="57">
        <f t="shared" si="1040"/>
        <v>0</v>
      </c>
      <c r="AG496" s="58">
        <f t="shared" si="1041"/>
        <v>0.37400896135295736</v>
      </c>
      <c r="AH496" s="65">
        <f t="shared" si="1042"/>
        <v>0.37400896135295736</v>
      </c>
      <c r="AI496" s="66" t="e">
        <f t="shared" si="1043"/>
        <v>#DIV/0!</v>
      </c>
      <c r="AK496" s="139"/>
      <c r="AL496" s="139"/>
      <c r="AM496" s="139"/>
      <c r="AN496" s="140"/>
      <c r="AP496" s="139"/>
      <c r="AQ496" s="139"/>
      <c r="AR496" s="139"/>
      <c r="AS496" s="140"/>
      <c r="AU496" s="139"/>
      <c r="AV496" s="139"/>
      <c r="AW496" s="139"/>
      <c r="AX496" s="140"/>
      <c r="AZ496" s="139"/>
      <c r="BA496" s="139"/>
      <c r="BB496" s="139"/>
      <c r="BC496" s="140"/>
      <c r="BE496" s="139"/>
      <c r="BF496" s="139"/>
      <c r="BG496" s="139"/>
      <c r="BH496" s="140"/>
      <c r="BJ496" s="139"/>
      <c r="BK496" s="139"/>
      <c r="BL496" s="139"/>
      <c r="BM496" s="140"/>
      <c r="BO496" s="139"/>
      <c r="BP496" s="139"/>
      <c r="BQ496" s="139"/>
      <c r="BR496" s="140"/>
    </row>
    <row r="497" spans="1:70">
      <c r="B497" s="438"/>
      <c r="D497" s="6" t="s">
        <v>35</v>
      </c>
      <c r="E497" s="186">
        <f>'[84]Non Load NI 2016'!C248</f>
        <v>3.2469862982617252</v>
      </c>
      <c r="F497" s="186">
        <f>'[84]Non Load NI 2016'!D248</f>
        <v>3.2516660203027379</v>
      </c>
      <c r="G497" s="186">
        <f>'[84]Non Load NI 2016'!E248</f>
        <v>0</v>
      </c>
      <c r="H497" s="186">
        <f>'[84]Non Load NI 2016'!F248</f>
        <v>0</v>
      </c>
      <c r="I497" s="186">
        <f>'[84]Non Load NI 2016'!G248</f>
        <v>0</v>
      </c>
      <c r="J497" s="186">
        <f>'[84]Non Load NI 2016'!H248</f>
        <v>0</v>
      </c>
      <c r="K497" s="186">
        <f>'[84]Non Load NI 2016'!I248</f>
        <v>0</v>
      </c>
      <c r="L497" s="186">
        <f>'[84]Non Load NI 2016'!J248</f>
        <v>0</v>
      </c>
      <c r="N497" s="57">
        <f>'[84]Non Load NI 2016'!M248</f>
        <v>3.2469862982617252</v>
      </c>
      <c r="O497" s="57">
        <f>'[84]Non Load NI 2016'!N248</f>
        <v>3.2516660203027379</v>
      </c>
      <c r="P497" s="57">
        <f>'[84]Non Load NI 2016'!O248</f>
        <v>0</v>
      </c>
      <c r="Q497" s="57">
        <f>'[84]Non Load NI 2016'!P248</f>
        <v>0</v>
      </c>
      <c r="R497" s="57">
        <f>'[84]Non Load NI 2016'!Q248</f>
        <v>0</v>
      </c>
      <c r="S497" s="57">
        <f>'[84]Non Load NI 2016'!R248</f>
        <v>0</v>
      </c>
      <c r="T497" s="57">
        <f>'[84]Non Load NI 2016'!S248</f>
        <v>0</v>
      </c>
      <c r="U497" s="57">
        <f>'[84]Non Load NI 2016'!T248</f>
        <v>0</v>
      </c>
      <c r="W497" s="58">
        <f>'[84]Non Load NI 2016'!W248</f>
        <v>0.59109999999999996</v>
      </c>
      <c r="X497" s="196">
        <f>'[84]Non Load NI 2016'!X248</f>
        <v>0</v>
      </c>
      <c r="Y497" s="196">
        <f>'[84]Non Load NI 2016'!Y248</f>
        <v>0</v>
      </c>
      <c r="Z497" s="196">
        <f>'[84]Non Load NI 2016'!Z248</f>
        <v>0</v>
      </c>
      <c r="AA497" s="196">
        <f>'[84]Non Load NI 2016'!AA248</f>
        <v>0</v>
      </c>
      <c r="AB497" s="196">
        <f>'[84]Non Load NI 2016'!AB248</f>
        <v>0</v>
      </c>
      <c r="AC497" s="196">
        <f>'[84]Non Load NI 2016'!AC248</f>
        <v>0</v>
      </c>
      <c r="AD497" s="196">
        <f>'[84]Non Load NI 2016'!AD248</f>
        <v>0</v>
      </c>
      <c r="AF497" s="57">
        <f t="shared" si="1040"/>
        <v>3.2469862982617252</v>
      </c>
      <c r="AG497" s="58">
        <f t="shared" si="1041"/>
        <v>0.59109999999999996</v>
      </c>
      <c r="AH497" s="65">
        <f t="shared" si="1042"/>
        <v>-2.6558862982617253</v>
      </c>
      <c r="AI497" s="66">
        <f t="shared" si="1043"/>
        <v>-0.8179542672180522</v>
      </c>
      <c r="AK497" s="139"/>
      <c r="AL497" s="139"/>
      <c r="AM497" s="139"/>
      <c r="AN497" s="140"/>
      <c r="AP497" s="139"/>
      <c r="AQ497" s="139"/>
      <c r="AR497" s="139"/>
      <c r="AS497" s="140"/>
      <c r="AU497" s="139"/>
      <c r="AV497" s="139"/>
      <c r="AW497" s="139"/>
      <c r="AX497" s="140"/>
      <c r="AZ497" s="139"/>
      <c r="BA497" s="139"/>
      <c r="BB497" s="139"/>
      <c r="BC497" s="140"/>
      <c r="BE497" s="139"/>
      <c r="BF497" s="139"/>
      <c r="BG497" s="139"/>
      <c r="BH497" s="140"/>
      <c r="BJ497" s="139"/>
      <c r="BK497" s="139"/>
      <c r="BL497" s="139"/>
      <c r="BM497" s="140"/>
      <c r="BO497" s="139"/>
      <c r="BP497" s="139"/>
      <c r="BQ497" s="139"/>
      <c r="BR497" s="140"/>
    </row>
    <row r="498" spans="1:70">
      <c r="B498" s="438"/>
      <c r="D498" s="6" t="s">
        <v>36</v>
      </c>
      <c r="E498" s="186">
        <f>'[84]Non Load NI 2016'!C249</f>
        <v>4.8727143246820503</v>
      </c>
      <c r="F498" s="186">
        <f>'[84]Non Load NI 2016'!D249</f>
        <v>4.8752155367089713</v>
      </c>
      <c r="G498" s="186">
        <f>'[84]Non Load NI 2016'!E249</f>
        <v>0</v>
      </c>
      <c r="H498" s="186">
        <f>'[84]Non Load NI 2016'!F249</f>
        <v>0</v>
      </c>
      <c r="I498" s="186">
        <f>'[84]Non Load NI 2016'!G249</f>
        <v>0</v>
      </c>
      <c r="J498" s="186">
        <f>'[84]Non Load NI 2016'!H249</f>
        <v>0</v>
      </c>
      <c r="K498" s="186">
        <f>'[84]Non Load NI 2016'!I249</f>
        <v>0</v>
      </c>
      <c r="L498" s="186">
        <f>'[84]Non Load NI 2016'!J249</f>
        <v>0</v>
      </c>
      <c r="N498" s="57">
        <f>'[84]Non Load NI 2016'!M249</f>
        <v>4.8727143246820503</v>
      </c>
      <c r="O498" s="57">
        <f>'[84]Non Load NI 2016'!N249</f>
        <v>4.8752155367089713</v>
      </c>
      <c r="P498" s="57">
        <f>'[84]Non Load NI 2016'!O249</f>
        <v>0</v>
      </c>
      <c r="Q498" s="57">
        <f>'[84]Non Load NI 2016'!P249</f>
        <v>0</v>
      </c>
      <c r="R498" s="57">
        <f>'[84]Non Load NI 2016'!Q249</f>
        <v>0</v>
      </c>
      <c r="S498" s="57">
        <f>'[84]Non Load NI 2016'!R249</f>
        <v>0</v>
      </c>
      <c r="T498" s="57">
        <f>'[84]Non Load NI 2016'!S249</f>
        <v>0</v>
      </c>
      <c r="U498" s="57">
        <f>'[84]Non Load NI 2016'!T249</f>
        <v>0</v>
      </c>
      <c r="W498" s="58">
        <f>'[84]Non Load NI 2016'!W249</f>
        <v>0.77289999999999992</v>
      </c>
      <c r="X498" s="196">
        <f>'[84]Non Load NI 2016'!X249</f>
        <v>0</v>
      </c>
      <c r="Y498" s="196">
        <f>'[84]Non Load NI 2016'!Y249</f>
        <v>0</v>
      </c>
      <c r="Z498" s="196">
        <f>'[84]Non Load NI 2016'!Z249</f>
        <v>0</v>
      </c>
      <c r="AA498" s="196">
        <f>'[84]Non Load NI 2016'!AA249</f>
        <v>0</v>
      </c>
      <c r="AB498" s="196">
        <f>'[84]Non Load NI 2016'!AB249</f>
        <v>0</v>
      </c>
      <c r="AC498" s="196">
        <f>'[84]Non Load NI 2016'!AC249</f>
        <v>0</v>
      </c>
      <c r="AD498" s="196">
        <f>'[84]Non Load NI 2016'!AD249</f>
        <v>0</v>
      </c>
      <c r="AF498" s="57">
        <f t="shared" si="1040"/>
        <v>4.8727143246820503</v>
      </c>
      <c r="AG498" s="58">
        <f t="shared" si="1041"/>
        <v>0.77289999999999992</v>
      </c>
      <c r="AH498" s="65">
        <f t="shared" si="1042"/>
        <v>-4.0998143246820504</v>
      </c>
      <c r="AI498" s="66">
        <f t="shared" si="1043"/>
        <v>-0.8413820411992996</v>
      </c>
      <c r="AK498" s="139"/>
      <c r="AL498" s="139"/>
      <c r="AM498" s="139"/>
      <c r="AN498" s="140"/>
      <c r="AP498" s="139"/>
      <c r="AQ498" s="139"/>
      <c r="AR498" s="139"/>
      <c r="AS498" s="140"/>
      <c r="AU498" s="139"/>
      <c r="AV498" s="139"/>
      <c r="AW498" s="139"/>
      <c r="AX498" s="140"/>
      <c r="AZ498" s="139"/>
      <c r="BA498" s="139"/>
      <c r="BB498" s="139"/>
      <c r="BC498" s="140"/>
      <c r="BE498" s="139"/>
      <c r="BF498" s="139"/>
      <c r="BG498" s="139"/>
      <c r="BH498" s="140"/>
      <c r="BJ498" s="139"/>
      <c r="BK498" s="139"/>
      <c r="BL498" s="139"/>
      <c r="BM498" s="140"/>
      <c r="BO498" s="139"/>
      <c r="BP498" s="139"/>
      <c r="BQ498" s="139"/>
      <c r="BR498" s="140"/>
    </row>
    <row r="499" spans="1:70">
      <c r="B499" s="438"/>
      <c r="D499" s="6" t="s">
        <v>37</v>
      </c>
      <c r="E499" s="186">
        <f>'[84]Non Load NI 2016'!C250</f>
        <v>0</v>
      </c>
      <c r="F499" s="186">
        <f>'[84]Non Load NI 2016'!D250</f>
        <v>0</v>
      </c>
      <c r="G499" s="186">
        <f>'[84]Non Load NI 2016'!E250</f>
        <v>0</v>
      </c>
      <c r="H499" s="186">
        <f>'[84]Non Load NI 2016'!F250</f>
        <v>0</v>
      </c>
      <c r="I499" s="186">
        <f>'[84]Non Load NI 2016'!G250</f>
        <v>0</v>
      </c>
      <c r="J499" s="186">
        <f>'[84]Non Load NI 2016'!H250</f>
        <v>0</v>
      </c>
      <c r="K499" s="186">
        <f>'[84]Non Load NI 2016'!I250</f>
        <v>0</v>
      </c>
      <c r="L499" s="186">
        <f>'[84]Non Load NI 2016'!J250</f>
        <v>0</v>
      </c>
      <c r="N499" s="57">
        <f>'[84]Non Load NI 2016'!M250</f>
        <v>0</v>
      </c>
      <c r="O499" s="57">
        <f>'[84]Non Load NI 2016'!N250</f>
        <v>0</v>
      </c>
      <c r="P499" s="57">
        <f>'[84]Non Load NI 2016'!O250</f>
        <v>0</v>
      </c>
      <c r="Q499" s="57">
        <f>'[84]Non Load NI 2016'!P250</f>
        <v>0</v>
      </c>
      <c r="R499" s="57">
        <f>'[84]Non Load NI 2016'!Q250</f>
        <v>0</v>
      </c>
      <c r="S499" s="57">
        <f>'[84]Non Load NI 2016'!R250</f>
        <v>0</v>
      </c>
      <c r="T499" s="57">
        <f>'[84]Non Load NI 2016'!S250</f>
        <v>0</v>
      </c>
      <c r="U499" s="57">
        <f>'[84]Non Load NI 2016'!T250</f>
        <v>0</v>
      </c>
      <c r="W499" s="58">
        <f>'[84]Non Load NI 2016'!W250</f>
        <v>0.24330000000000002</v>
      </c>
      <c r="X499" s="196">
        <f>'[84]Non Load NI 2016'!X250</f>
        <v>0</v>
      </c>
      <c r="Y499" s="196">
        <f>'[84]Non Load NI 2016'!Y250</f>
        <v>0</v>
      </c>
      <c r="Z499" s="196">
        <f>'[84]Non Load NI 2016'!Z250</f>
        <v>0</v>
      </c>
      <c r="AA499" s="196">
        <f>'[84]Non Load NI 2016'!AA250</f>
        <v>0</v>
      </c>
      <c r="AB499" s="196">
        <f>'[84]Non Load NI 2016'!AB250</f>
        <v>0</v>
      </c>
      <c r="AC499" s="196">
        <f>'[84]Non Load NI 2016'!AC250</f>
        <v>0</v>
      </c>
      <c r="AD499" s="196">
        <f>'[84]Non Load NI 2016'!AD250</f>
        <v>0</v>
      </c>
      <c r="AF499" s="57">
        <f t="shared" si="1040"/>
        <v>0</v>
      </c>
      <c r="AG499" s="58">
        <f t="shared" si="1041"/>
        <v>0.24330000000000002</v>
      </c>
      <c r="AH499" s="65">
        <f t="shared" si="1042"/>
        <v>0.24330000000000002</v>
      </c>
      <c r="AI499" s="66" t="e">
        <f t="shared" si="1043"/>
        <v>#DIV/0!</v>
      </c>
      <c r="AK499" s="139"/>
      <c r="AL499" s="139"/>
      <c r="AM499" s="139"/>
      <c r="AN499" s="140"/>
      <c r="AP499" s="139"/>
      <c r="AQ499" s="139"/>
      <c r="AR499" s="139"/>
      <c r="AS499" s="140"/>
      <c r="AU499" s="139"/>
      <c r="AV499" s="139"/>
      <c r="AW499" s="139"/>
      <c r="AX499" s="140"/>
      <c r="AZ499" s="139"/>
      <c r="BA499" s="139"/>
      <c r="BB499" s="139"/>
      <c r="BC499" s="140"/>
      <c r="BE499" s="139"/>
      <c r="BF499" s="139"/>
      <c r="BG499" s="139"/>
      <c r="BH499" s="140"/>
      <c r="BJ499" s="139"/>
      <c r="BK499" s="139"/>
      <c r="BL499" s="139"/>
      <c r="BM499" s="140"/>
      <c r="BO499" s="139"/>
      <c r="BP499" s="139"/>
      <c r="BQ499" s="139"/>
      <c r="BR499" s="140"/>
    </row>
    <row r="500" spans="1:70">
      <c r="B500" s="438"/>
      <c r="D500" s="6" t="s">
        <v>38</v>
      </c>
      <c r="E500" s="186">
        <f>'[84]Non Load NI 2016'!C251</f>
        <v>0</v>
      </c>
      <c r="F500" s="186">
        <f>'[84]Non Load NI 2016'!D251</f>
        <v>0</v>
      </c>
      <c r="G500" s="186">
        <f>'[84]Non Load NI 2016'!E251</f>
        <v>0</v>
      </c>
      <c r="H500" s="186">
        <f>'[84]Non Load NI 2016'!F251</f>
        <v>0</v>
      </c>
      <c r="I500" s="186">
        <f>'[84]Non Load NI 2016'!G251</f>
        <v>0</v>
      </c>
      <c r="J500" s="186">
        <f>'[84]Non Load NI 2016'!H251</f>
        <v>0</v>
      </c>
      <c r="K500" s="186">
        <f>'[84]Non Load NI 2016'!I251</f>
        <v>0</v>
      </c>
      <c r="L500" s="186">
        <f>'[84]Non Load NI 2016'!J251</f>
        <v>0</v>
      </c>
      <c r="N500" s="57">
        <f>'[84]Non Load NI 2016'!M251</f>
        <v>0</v>
      </c>
      <c r="O500" s="57">
        <f>'[84]Non Load NI 2016'!N251</f>
        <v>0</v>
      </c>
      <c r="P500" s="57">
        <f>'[84]Non Load NI 2016'!O251</f>
        <v>0</v>
      </c>
      <c r="Q500" s="57">
        <f>'[84]Non Load NI 2016'!P251</f>
        <v>0</v>
      </c>
      <c r="R500" s="57">
        <f>'[84]Non Load NI 2016'!Q251</f>
        <v>0</v>
      </c>
      <c r="S500" s="57">
        <f>'[84]Non Load NI 2016'!R251</f>
        <v>0</v>
      </c>
      <c r="T500" s="57">
        <f>'[84]Non Load NI 2016'!S251</f>
        <v>0</v>
      </c>
      <c r="U500" s="57">
        <f>'[84]Non Load NI 2016'!T251</f>
        <v>0</v>
      </c>
      <c r="W500" s="58">
        <f>'[84]Non Load NI 2016'!W251</f>
        <v>0</v>
      </c>
      <c r="X500" s="196">
        <f>'[84]Non Load NI 2016'!X251</f>
        <v>0</v>
      </c>
      <c r="Y500" s="196">
        <f>'[84]Non Load NI 2016'!Y251</f>
        <v>0</v>
      </c>
      <c r="Z500" s="196">
        <f>'[84]Non Load NI 2016'!Z251</f>
        <v>0</v>
      </c>
      <c r="AA500" s="196">
        <f>'[84]Non Load NI 2016'!AA251</f>
        <v>0</v>
      </c>
      <c r="AB500" s="196">
        <f>'[84]Non Load NI 2016'!AB251</f>
        <v>0</v>
      </c>
      <c r="AC500" s="196">
        <f>'[84]Non Load NI 2016'!AC251</f>
        <v>0</v>
      </c>
      <c r="AD500" s="196">
        <f>'[84]Non Load NI 2016'!AD251</f>
        <v>0</v>
      </c>
      <c r="AF500" s="57">
        <f t="shared" si="1040"/>
        <v>0</v>
      </c>
      <c r="AG500" s="58">
        <f t="shared" si="1041"/>
        <v>0</v>
      </c>
      <c r="AH500" s="65" t="str">
        <f t="shared" si="1042"/>
        <v/>
      </c>
      <c r="AI500" s="66" t="str">
        <f t="shared" si="1043"/>
        <v/>
      </c>
      <c r="AK500" s="139"/>
      <c r="AL500" s="139"/>
      <c r="AM500" s="139"/>
      <c r="AN500" s="140"/>
      <c r="AP500" s="139"/>
      <c r="AQ500" s="139"/>
      <c r="AR500" s="139"/>
      <c r="AS500" s="140"/>
      <c r="AU500" s="139"/>
      <c r="AV500" s="139"/>
      <c r="AW500" s="139"/>
      <c r="AX500" s="140"/>
      <c r="AZ500" s="139"/>
      <c r="BA500" s="139"/>
      <c r="BB500" s="139"/>
      <c r="BC500" s="140"/>
      <c r="BE500" s="139"/>
      <c r="BF500" s="139"/>
      <c r="BG500" s="139"/>
      <c r="BH500" s="140"/>
      <c r="BJ500" s="139"/>
      <c r="BK500" s="139"/>
      <c r="BL500" s="139"/>
      <c r="BM500" s="140"/>
      <c r="BO500" s="139"/>
      <c r="BP500" s="139"/>
      <c r="BQ500" s="139"/>
      <c r="BR500" s="140"/>
    </row>
    <row r="501" spans="1:70">
      <c r="B501" s="438"/>
      <c r="D501" s="6" t="s">
        <v>39</v>
      </c>
      <c r="E501" s="186">
        <f>'[84]Non Load NI 2016'!C252</f>
        <v>0</v>
      </c>
      <c r="F501" s="186">
        <f>'[84]Non Load NI 2016'!D252</f>
        <v>0</v>
      </c>
      <c r="G501" s="186">
        <f>'[84]Non Load NI 2016'!E252</f>
        <v>0</v>
      </c>
      <c r="H501" s="186">
        <f>'[84]Non Load NI 2016'!F252</f>
        <v>0</v>
      </c>
      <c r="I501" s="186">
        <f>'[84]Non Load NI 2016'!G252</f>
        <v>0</v>
      </c>
      <c r="J501" s="186">
        <f>'[84]Non Load NI 2016'!H252</f>
        <v>0</v>
      </c>
      <c r="K501" s="186">
        <f>'[84]Non Load NI 2016'!I252</f>
        <v>0</v>
      </c>
      <c r="L501" s="186">
        <f>'[84]Non Load NI 2016'!J252</f>
        <v>0</v>
      </c>
      <c r="N501" s="57">
        <f>'[84]Non Load NI 2016'!M252</f>
        <v>0</v>
      </c>
      <c r="O501" s="57">
        <f>'[84]Non Load NI 2016'!N252</f>
        <v>0</v>
      </c>
      <c r="P501" s="57">
        <f>'[84]Non Load NI 2016'!O252</f>
        <v>0</v>
      </c>
      <c r="Q501" s="57">
        <f>'[84]Non Load NI 2016'!P252</f>
        <v>0</v>
      </c>
      <c r="R501" s="57">
        <f>'[84]Non Load NI 2016'!Q252</f>
        <v>0</v>
      </c>
      <c r="S501" s="57">
        <f>'[84]Non Load NI 2016'!R252</f>
        <v>0</v>
      </c>
      <c r="T501" s="57">
        <f>'[84]Non Load NI 2016'!S252</f>
        <v>0</v>
      </c>
      <c r="U501" s="57">
        <f>'[84]Non Load NI 2016'!T252</f>
        <v>0</v>
      </c>
      <c r="W501" s="58">
        <f>'[84]Non Load NI 2016'!W252</f>
        <v>0</v>
      </c>
      <c r="X501" s="196">
        <f>'[84]Non Load NI 2016'!X252</f>
        <v>0</v>
      </c>
      <c r="Y501" s="196">
        <f>'[84]Non Load NI 2016'!Y252</f>
        <v>0</v>
      </c>
      <c r="Z501" s="196">
        <f>'[84]Non Load NI 2016'!Z252</f>
        <v>0</v>
      </c>
      <c r="AA501" s="196">
        <f>'[84]Non Load NI 2016'!AA252</f>
        <v>0</v>
      </c>
      <c r="AB501" s="196">
        <f>'[84]Non Load NI 2016'!AB252</f>
        <v>0</v>
      </c>
      <c r="AC501" s="196">
        <f>'[84]Non Load NI 2016'!AC252</f>
        <v>0</v>
      </c>
      <c r="AD501" s="196">
        <f>'[84]Non Load NI 2016'!AD252</f>
        <v>0</v>
      </c>
      <c r="AF501" s="57">
        <f t="shared" si="1040"/>
        <v>0</v>
      </c>
      <c r="AG501" s="58">
        <f t="shared" si="1041"/>
        <v>0</v>
      </c>
      <c r="AH501" s="65" t="str">
        <f t="shared" si="1042"/>
        <v/>
      </c>
      <c r="AI501" s="66" t="str">
        <f t="shared" si="1043"/>
        <v/>
      </c>
      <c r="AK501" s="139"/>
      <c r="AL501" s="139"/>
      <c r="AM501" s="139"/>
      <c r="AN501" s="140"/>
      <c r="AP501" s="139"/>
      <c r="AQ501" s="139"/>
      <c r="AR501" s="139"/>
      <c r="AS501" s="140"/>
      <c r="AU501" s="139"/>
      <c r="AV501" s="139"/>
      <c r="AW501" s="139"/>
      <c r="AX501" s="140"/>
      <c r="AZ501" s="139"/>
      <c r="BA501" s="139"/>
      <c r="BB501" s="139"/>
      <c r="BC501" s="140"/>
      <c r="BE501" s="139"/>
      <c r="BF501" s="139"/>
      <c r="BG501" s="139"/>
      <c r="BH501" s="140"/>
      <c r="BJ501" s="139"/>
      <c r="BK501" s="139"/>
      <c r="BL501" s="139"/>
      <c r="BM501" s="140"/>
      <c r="BO501" s="139"/>
      <c r="BP501" s="139"/>
      <c r="BQ501" s="139"/>
      <c r="BR501" s="140"/>
    </row>
    <row r="502" spans="1:70">
      <c r="B502" s="438"/>
      <c r="D502" s="6" t="s">
        <v>40</v>
      </c>
      <c r="E502" s="186">
        <f>'[84]Non Load NI 2016'!C253</f>
        <v>4.4901502746401887</v>
      </c>
      <c r="F502" s="186">
        <f>'[84]Non Load NI 2016'!D253</f>
        <v>4.6796849142359749</v>
      </c>
      <c r="G502" s="186">
        <f>'[84]Non Load NI 2016'!E253</f>
        <v>4.6471645941848969</v>
      </c>
      <c r="H502" s="186">
        <f>'[84]Non Load NI 2016'!F253</f>
        <v>0.78303433833264235</v>
      </c>
      <c r="I502" s="186">
        <f>'[84]Non Load NI 2016'!G253</f>
        <v>0.79246124420504438</v>
      </c>
      <c r="J502" s="186">
        <f>'[84]Non Load NI 2016'!H253</f>
        <v>0.80280537848424105</v>
      </c>
      <c r="K502" s="186">
        <f>'[84]Non Load NI 2016'!I253</f>
        <v>0.81037280938661282</v>
      </c>
      <c r="L502" s="186">
        <f>'[84]Non Load NI 2016'!J253</f>
        <v>0.81860685972999025</v>
      </c>
      <c r="N502" s="57">
        <f>'[84]Non Load NI 2016'!M253</f>
        <v>2.0612392444469947</v>
      </c>
      <c r="O502" s="57">
        <f>'[84]Non Load NI 2016'!N253</f>
        <v>2.4189213841024606</v>
      </c>
      <c r="P502" s="57">
        <f>'[84]Non Load NI 2016'!O253</f>
        <v>2.2349958141201105</v>
      </c>
      <c r="Q502" s="57">
        <f>'[84]Non Load NI 2016'!P253</f>
        <v>1.1849874175635273</v>
      </c>
      <c r="R502" s="57">
        <f>'[84]Non Load NI 2016'!Q253</f>
        <v>1.1925795899379739</v>
      </c>
      <c r="S502" s="57">
        <f>'[84]Non Load NI 2016'!R253</f>
        <v>1.1003114908856588</v>
      </c>
      <c r="T502" s="57">
        <f>'[84]Non Load NI 2016'!S253</f>
        <v>1.2278606184499963</v>
      </c>
      <c r="U502" s="57">
        <f>'[84]Non Load NI 2016'!T253</f>
        <v>1.124267632886486</v>
      </c>
      <c r="W502" s="58">
        <f>'[84]Non Load NI 2016'!W253</f>
        <v>3.5364138062533694</v>
      </c>
      <c r="X502" s="196">
        <f>'[84]Non Load NI 2016'!X253</f>
        <v>0</v>
      </c>
      <c r="Y502" s="196">
        <f>'[84]Non Load NI 2016'!Y253</f>
        <v>0</v>
      </c>
      <c r="Z502" s="196">
        <f>'[84]Non Load NI 2016'!Z253</f>
        <v>0</v>
      </c>
      <c r="AA502" s="196">
        <f>'[84]Non Load NI 2016'!AA253</f>
        <v>0</v>
      </c>
      <c r="AB502" s="196">
        <f>'[84]Non Load NI 2016'!AB253</f>
        <v>0</v>
      </c>
      <c r="AC502" s="196">
        <f>'[84]Non Load NI 2016'!AC253</f>
        <v>0</v>
      </c>
      <c r="AD502" s="196">
        <f>'[84]Non Load NI 2016'!AD253</f>
        <v>0</v>
      </c>
      <c r="AF502" s="57">
        <f t="shared" si="1040"/>
        <v>2.0612392444469947</v>
      </c>
      <c r="AG502" s="58">
        <f t="shared" si="1041"/>
        <v>3.5364138062533694</v>
      </c>
      <c r="AH502" s="65">
        <f t="shared" si="1042"/>
        <v>1.4751745618063747</v>
      </c>
      <c r="AI502" s="66">
        <f t="shared" si="1043"/>
        <v>0.71567362487421782</v>
      </c>
      <c r="AK502" s="139"/>
      <c r="AL502" s="139"/>
      <c r="AM502" s="139"/>
      <c r="AN502" s="140"/>
      <c r="AP502" s="139"/>
      <c r="AQ502" s="139"/>
      <c r="AR502" s="139"/>
      <c r="AS502" s="140"/>
      <c r="AU502" s="139"/>
      <c r="AV502" s="139"/>
      <c r="AW502" s="139"/>
      <c r="AX502" s="140"/>
      <c r="AZ502" s="139"/>
      <c r="BA502" s="139"/>
      <c r="BB502" s="139"/>
      <c r="BC502" s="140"/>
      <c r="BE502" s="139"/>
      <c r="BF502" s="139"/>
      <c r="BG502" s="139"/>
      <c r="BH502" s="140"/>
      <c r="BJ502" s="139"/>
      <c r="BK502" s="139"/>
      <c r="BL502" s="139"/>
      <c r="BM502" s="140"/>
      <c r="BO502" s="139"/>
      <c r="BP502" s="139"/>
      <c r="BQ502" s="139"/>
      <c r="BR502" s="140"/>
    </row>
    <row r="503" spans="1:70">
      <c r="B503" s="438"/>
      <c r="D503" s="6" t="s">
        <v>41</v>
      </c>
      <c r="E503" s="186">
        <f>'[84]Non Load NI 2016'!C254</f>
        <v>8.2818829372092413</v>
      </c>
      <c r="F503" s="186">
        <f>'[84]Non Load NI 2016'!D254</f>
        <v>6.3700920467712896</v>
      </c>
      <c r="G503" s="186">
        <f>'[84]Non Load NI 2016'!E254</f>
        <v>4.360061665978419</v>
      </c>
      <c r="H503" s="186">
        <f>'[84]Non Load NI 2016'!F254</f>
        <v>1.5150350779490784</v>
      </c>
      <c r="I503" s="186">
        <f>'[84]Non Load NI 2016'!G254</f>
        <v>1.5292175373549703</v>
      </c>
      <c r="J503" s="186">
        <f>'[84]Non Load NI 2016'!H254</f>
        <v>1.543582800470944</v>
      </c>
      <c r="K503" s="186">
        <f>'[84]Non Load NI 2016'!I254</f>
        <v>1.5582841260898763</v>
      </c>
      <c r="L503" s="186">
        <f>'[84]Non Load NI 2016'!J254</f>
        <v>1.574049859439034</v>
      </c>
      <c r="N503" s="57">
        <f>'[84]Non Load NI 2016'!M254</f>
        <v>3.4216309263505971</v>
      </c>
      <c r="O503" s="57">
        <f>'[84]Non Load NI 2016'!N254</f>
        <v>3.4939285476833026</v>
      </c>
      <c r="P503" s="57">
        <f>'[84]Non Load NI 2016'!O254</f>
        <v>2.4310849533509176</v>
      </c>
      <c r="Q503" s="57">
        <f>'[84]Non Load NI 2016'!P254</f>
        <v>1.6819478381756676</v>
      </c>
      <c r="R503" s="57">
        <f>'[84]Non Load NI 2016'!Q254</f>
        <v>1.7102236216343349</v>
      </c>
      <c r="S503" s="57">
        <f>'[84]Non Load NI 2016'!R254</f>
        <v>1.3738990882671844</v>
      </c>
      <c r="T503" s="57">
        <f>'[84]Non Load NI 2016'!S254</f>
        <v>1.3961706061870436</v>
      </c>
      <c r="U503" s="57">
        <f>'[84]Non Load NI 2016'!T254</f>
        <v>1.3395245365962631</v>
      </c>
      <c r="W503" s="58">
        <f>'[84]Non Load NI 2016'!W254</f>
        <v>3.6893765556129057</v>
      </c>
      <c r="X503" s="196">
        <f>'[84]Non Load NI 2016'!X254</f>
        <v>0</v>
      </c>
      <c r="Y503" s="196">
        <f>'[84]Non Load NI 2016'!Y254</f>
        <v>0</v>
      </c>
      <c r="Z503" s="196">
        <f>'[84]Non Load NI 2016'!Z254</f>
        <v>0</v>
      </c>
      <c r="AA503" s="196">
        <f>'[84]Non Load NI 2016'!AA254</f>
        <v>0</v>
      </c>
      <c r="AB503" s="196">
        <f>'[84]Non Load NI 2016'!AB254</f>
        <v>0</v>
      </c>
      <c r="AC503" s="196">
        <f>'[84]Non Load NI 2016'!AC254</f>
        <v>0</v>
      </c>
      <c r="AD503" s="196">
        <f>'[84]Non Load NI 2016'!AD254</f>
        <v>0</v>
      </c>
      <c r="AF503" s="57">
        <f t="shared" si="1040"/>
        <v>3.4216309263505971</v>
      </c>
      <c r="AG503" s="58">
        <f t="shared" si="1041"/>
        <v>3.6893765556129057</v>
      </c>
      <c r="AH503" s="65">
        <f t="shared" si="1042"/>
        <v>0.2677456292623086</v>
      </c>
      <c r="AI503" s="66">
        <f t="shared" si="1043"/>
        <v>7.8250879485671943E-2</v>
      </c>
      <c r="AK503" s="139"/>
      <c r="AL503" s="139"/>
      <c r="AM503" s="139"/>
      <c r="AN503" s="140"/>
      <c r="AP503" s="139"/>
      <c r="AQ503" s="139"/>
      <c r="AR503" s="139"/>
      <c r="AS503" s="140"/>
      <c r="AU503" s="139"/>
      <c r="AV503" s="139"/>
      <c r="AW503" s="139"/>
      <c r="AX503" s="140"/>
      <c r="AZ503" s="139"/>
      <c r="BA503" s="139"/>
      <c r="BB503" s="139"/>
      <c r="BC503" s="140"/>
      <c r="BE503" s="139"/>
      <c r="BF503" s="139"/>
      <c r="BG503" s="139"/>
      <c r="BH503" s="140"/>
      <c r="BJ503" s="139"/>
      <c r="BK503" s="139"/>
      <c r="BL503" s="139"/>
      <c r="BM503" s="140"/>
      <c r="BO503" s="139"/>
      <c r="BP503" s="139"/>
      <c r="BQ503" s="139"/>
      <c r="BR503" s="140"/>
    </row>
    <row r="504" spans="1:70">
      <c r="B504" s="438"/>
      <c r="D504" s="6" t="s">
        <v>42</v>
      </c>
      <c r="E504" s="186">
        <f>'[84]Non Load NI 2016'!C255</f>
        <v>1.5960233528870984</v>
      </c>
      <c r="F504" s="186">
        <f>'[84]Non Load NI 2016'!D255</f>
        <v>2.4006601679220276</v>
      </c>
      <c r="G504" s="186">
        <f>'[84]Non Load NI 2016'!E255</f>
        <v>1.3898846382548469</v>
      </c>
      <c r="H504" s="186">
        <f>'[84]Non Load NI 2016'!F255</f>
        <v>0</v>
      </c>
      <c r="I504" s="186">
        <f>'[84]Non Load NI 2016'!G255</f>
        <v>0</v>
      </c>
      <c r="J504" s="186">
        <f>'[84]Non Load NI 2016'!H255</f>
        <v>0</v>
      </c>
      <c r="K504" s="186">
        <f>'[84]Non Load NI 2016'!I255</f>
        <v>0</v>
      </c>
      <c r="L504" s="186">
        <f>'[84]Non Load NI 2016'!J255</f>
        <v>0</v>
      </c>
      <c r="N504" s="57">
        <f>'[84]Non Load NI 2016'!M255</f>
        <v>1.0322100584279434</v>
      </c>
      <c r="O504" s="57">
        <f>'[84]Non Load NI 2016'!N255</f>
        <v>0.99567519891765255</v>
      </c>
      <c r="P504" s="57">
        <f>'[84]Non Load NI 2016'!O255</f>
        <v>0.70271447690717337</v>
      </c>
      <c r="Q504" s="57">
        <f>'[84]Non Load NI 2016'!P255</f>
        <v>0.34919570494313007</v>
      </c>
      <c r="R504" s="57">
        <f>'[84]Non Load NI 2016'!Q255</f>
        <v>0.39783538257808077</v>
      </c>
      <c r="S504" s="57">
        <f>'[84]Non Load NI 2016'!R255</f>
        <v>0.24056809635550522</v>
      </c>
      <c r="T504" s="57">
        <f>'[84]Non Load NI 2016'!S255</f>
        <v>0.23280497704229705</v>
      </c>
      <c r="U504" s="57">
        <f>'[84]Non Load NI 2016'!T255</f>
        <v>0.21049804120327129</v>
      </c>
      <c r="W504" s="58">
        <f>'[84]Non Load NI 2016'!W255</f>
        <v>1.4697513781910765</v>
      </c>
      <c r="X504" s="196">
        <f>'[84]Non Load NI 2016'!X255</f>
        <v>0</v>
      </c>
      <c r="Y504" s="196">
        <f>'[84]Non Load NI 2016'!Y255</f>
        <v>0</v>
      </c>
      <c r="Z504" s="196">
        <f>'[84]Non Load NI 2016'!Z255</f>
        <v>0</v>
      </c>
      <c r="AA504" s="196">
        <f>'[84]Non Load NI 2016'!AA255</f>
        <v>0</v>
      </c>
      <c r="AB504" s="196">
        <f>'[84]Non Load NI 2016'!AB255</f>
        <v>0</v>
      </c>
      <c r="AC504" s="196">
        <f>'[84]Non Load NI 2016'!AC255</f>
        <v>0</v>
      </c>
      <c r="AD504" s="196">
        <f>'[84]Non Load NI 2016'!AD255</f>
        <v>0</v>
      </c>
      <c r="AF504" s="57">
        <f t="shared" si="1040"/>
        <v>1.0322100584279434</v>
      </c>
      <c r="AG504" s="58">
        <f t="shared" si="1041"/>
        <v>1.4697513781910765</v>
      </c>
      <c r="AH504" s="65">
        <f t="shared" si="1042"/>
        <v>0.43754131976313304</v>
      </c>
      <c r="AI504" s="66">
        <f t="shared" si="1043"/>
        <v>0.4238878668064025</v>
      </c>
      <c r="AK504" s="139"/>
      <c r="AL504" s="139"/>
      <c r="AM504" s="139"/>
      <c r="AN504" s="140"/>
      <c r="AP504" s="139"/>
      <c r="AQ504" s="139"/>
      <c r="AR504" s="139"/>
      <c r="AS504" s="140"/>
      <c r="AU504" s="139"/>
      <c r="AV504" s="139"/>
      <c r="AW504" s="139"/>
      <c r="AX504" s="140"/>
      <c r="AZ504" s="139"/>
      <c r="BA504" s="139"/>
      <c r="BB504" s="139"/>
      <c r="BC504" s="140"/>
      <c r="BE504" s="139"/>
      <c r="BF504" s="139"/>
      <c r="BG504" s="139"/>
      <c r="BH504" s="140"/>
      <c r="BJ504" s="139"/>
      <c r="BK504" s="139"/>
      <c r="BL504" s="139"/>
      <c r="BM504" s="140"/>
      <c r="BO504" s="139"/>
      <c r="BP504" s="139"/>
      <c r="BQ504" s="139"/>
      <c r="BR504" s="140"/>
    </row>
    <row r="505" spans="1:70">
      <c r="B505" s="438"/>
      <c r="D505" s="6" t="s">
        <v>43</v>
      </c>
      <c r="E505" s="186">
        <f>'[84]Non Load NI 2016'!C256</f>
        <v>10.016188261337714</v>
      </c>
      <c r="F505" s="186">
        <f>'[84]Non Load NI 2016'!D256</f>
        <v>15.166557730333537</v>
      </c>
      <c r="G505" s="186">
        <f>'[84]Non Load NI 2016'!E256</f>
        <v>5.4953644338662659</v>
      </c>
      <c r="H505" s="186">
        <f>'[84]Non Load NI 2016'!F256</f>
        <v>0</v>
      </c>
      <c r="I505" s="186">
        <f>'[84]Non Load NI 2016'!G256</f>
        <v>0</v>
      </c>
      <c r="J505" s="186">
        <f>'[84]Non Load NI 2016'!H256</f>
        <v>0</v>
      </c>
      <c r="K505" s="186">
        <f>'[84]Non Load NI 2016'!I256</f>
        <v>0</v>
      </c>
      <c r="L505" s="186">
        <f>'[84]Non Load NI 2016'!J256</f>
        <v>0</v>
      </c>
      <c r="N505" s="57">
        <f>'[84]Non Load NI 2016'!M256</f>
        <v>5.5824229034423434</v>
      </c>
      <c r="O505" s="57">
        <f>'[84]Non Load NI 2016'!N256</f>
        <v>7.0493825797238703</v>
      </c>
      <c r="P505" s="57">
        <f>'[84]Non Load NI 2016'!O256</f>
        <v>3.5507517960716548</v>
      </c>
      <c r="Q505" s="57">
        <f>'[84]Non Load NI 2016'!P256</f>
        <v>1.4079100182027955</v>
      </c>
      <c r="R505" s="57">
        <f>'[84]Non Load NI 2016'!Q256</f>
        <v>1.7602697705302381</v>
      </c>
      <c r="S505" s="57">
        <f>'[84]Non Load NI 2016'!R256</f>
        <v>1.0386884800569478</v>
      </c>
      <c r="T505" s="57">
        <f>'[84]Non Load NI 2016'!S256</f>
        <v>0.98486233286401459</v>
      </c>
      <c r="U505" s="57">
        <f>'[84]Non Load NI 2016'!T256</f>
        <v>0.91942131983930442</v>
      </c>
      <c r="W505" s="58">
        <f>'[84]Non Load NI 2016'!W256</f>
        <v>4.9941161769791416</v>
      </c>
      <c r="X505" s="196">
        <f>'[84]Non Load NI 2016'!X256</f>
        <v>0</v>
      </c>
      <c r="Y505" s="196">
        <f>'[84]Non Load NI 2016'!Y256</f>
        <v>0</v>
      </c>
      <c r="Z505" s="196">
        <f>'[84]Non Load NI 2016'!Z256</f>
        <v>0</v>
      </c>
      <c r="AA505" s="196">
        <f>'[84]Non Load NI 2016'!AA256</f>
        <v>0</v>
      </c>
      <c r="AB505" s="196">
        <f>'[84]Non Load NI 2016'!AB256</f>
        <v>0</v>
      </c>
      <c r="AC505" s="196">
        <f>'[84]Non Load NI 2016'!AC256</f>
        <v>0</v>
      </c>
      <c r="AD505" s="196">
        <f>'[84]Non Load NI 2016'!AD256</f>
        <v>0</v>
      </c>
      <c r="AF505" s="57">
        <f t="shared" si="1040"/>
        <v>5.5824229034423434</v>
      </c>
      <c r="AG505" s="58">
        <f t="shared" si="1041"/>
        <v>4.9941161769791416</v>
      </c>
      <c r="AH505" s="65">
        <f t="shared" si="1042"/>
        <v>-0.58830672646320181</v>
      </c>
      <c r="AI505" s="66">
        <f t="shared" si="1043"/>
        <v>-0.10538555330525542</v>
      </c>
      <c r="AK505" s="139"/>
      <c r="AL505" s="139"/>
      <c r="AM505" s="139"/>
      <c r="AN505" s="140"/>
      <c r="AP505" s="139"/>
      <c r="AQ505" s="139"/>
      <c r="AR505" s="139"/>
      <c r="AS505" s="140"/>
      <c r="AU505" s="139"/>
      <c r="AV505" s="139"/>
      <c r="AW505" s="139"/>
      <c r="AX505" s="140"/>
      <c r="AZ505" s="139"/>
      <c r="BA505" s="139"/>
      <c r="BB505" s="139"/>
      <c r="BC505" s="140"/>
      <c r="BE505" s="139"/>
      <c r="BF505" s="139"/>
      <c r="BG505" s="139"/>
      <c r="BH505" s="140"/>
      <c r="BJ505" s="139"/>
      <c r="BK505" s="139"/>
      <c r="BL505" s="139"/>
      <c r="BM505" s="140"/>
      <c r="BO505" s="139"/>
      <c r="BP505" s="139"/>
      <c r="BQ505" s="139"/>
      <c r="BR505" s="140"/>
    </row>
    <row r="506" spans="1:70">
      <c r="B506" s="438"/>
      <c r="D506" s="6" t="s">
        <v>44</v>
      </c>
      <c r="E506" s="186">
        <f>'[84]Non Load NI 2016'!C257</f>
        <v>0.49989021372822501</v>
      </c>
      <c r="F506" s="186">
        <f>'[84]Non Load NI 2016'!D257</f>
        <v>0.49801479492009332</v>
      </c>
      <c r="G506" s="186">
        <f>'[84]Non Load NI 2016'!E257</f>
        <v>0.49672062161138808</v>
      </c>
      <c r="H506" s="186">
        <f>'[84]Non Load NI 2016'!F257</f>
        <v>0.49260956405999323</v>
      </c>
      <c r="I506" s="186">
        <f>'[84]Non Load NI 2016'!G257</f>
        <v>0</v>
      </c>
      <c r="J506" s="186">
        <f>'[84]Non Load NI 2016'!H257</f>
        <v>0</v>
      </c>
      <c r="K506" s="186">
        <f>'[84]Non Load NI 2016'!I257</f>
        <v>0</v>
      </c>
      <c r="L506" s="186">
        <f>'[84]Non Load NI 2016'!J257</f>
        <v>0</v>
      </c>
      <c r="N506" s="57">
        <f>'[84]Non Load NI 2016'!M257</f>
        <v>0.35336277822322815</v>
      </c>
      <c r="O506" s="57">
        <f>'[84]Non Load NI 2016'!N257</f>
        <v>0.330747157366304</v>
      </c>
      <c r="P506" s="57">
        <f>'[84]Non Load NI 2016'!O257</f>
        <v>0.29918937165517256</v>
      </c>
      <c r="Q506" s="57">
        <f>'[84]Non Load NI 2016'!P257</f>
        <v>0.30315884376653257</v>
      </c>
      <c r="R506" s="57">
        <f>'[84]Non Load NI 2016'!Q257</f>
        <v>0.16211720157373749</v>
      </c>
      <c r="S506" s="57">
        <f>'[84]Non Load NI 2016'!R257</f>
        <v>0.15298414033900856</v>
      </c>
      <c r="T506" s="57">
        <f>'[84]Non Load NI 2016'!S257</f>
        <v>0.13509019147014822</v>
      </c>
      <c r="U506" s="57">
        <f>'[84]Non Load NI 2016'!T257</f>
        <v>0.12572717655229276</v>
      </c>
      <c r="W506" s="58">
        <f>'[84]Non Load NI 2016'!W257</f>
        <v>0</v>
      </c>
      <c r="X506" s="196">
        <f>'[84]Non Load NI 2016'!X257</f>
        <v>0</v>
      </c>
      <c r="Y506" s="196">
        <f>'[84]Non Load NI 2016'!Y257</f>
        <v>0</v>
      </c>
      <c r="Z506" s="196">
        <f>'[84]Non Load NI 2016'!Z257</f>
        <v>0</v>
      </c>
      <c r="AA506" s="196">
        <f>'[84]Non Load NI 2016'!AA257</f>
        <v>0</v>
      </c>
      <c r="AB506" s="196">
        <f>'[84]Non Load NI 2016'!AB257</f>
        <v>0</v>
      </c>
      <c r="AC506" s="196">
        <f>'[84]Non Load NI 2016'!AC257</f>
        <v>0</v>
      </c>
      <c r="AD506" s="196">
        <f>'[84]Non Load NI 2016'!AD257</f>
        <v>0</v>
      </c>
      <c r="AF506" s="57">
        <f t="shared" si="1040"/>
        <v>0.35336277822322815</v>
      </c>
      <c r="AG506" s="58">
        <f t="shared" si="1041"/>
        <v>0</v>
      </c>
      <c r="AH506" s="65" t="str">
        <f t="shared" si="1042"/>
        <v/>
      </c>
      <c r="AI506" s="66" t="str">
        <f t="shared" si="1043"/>
        <v/>
      </c>
      <c r="AK506" s="139"/>
      <c r="AL506" s="139"/>
      <c r="AM506" s="139"/>
      <c r="AN506" s="140"/>
      <c r="AP506" s="139"/>
      <c r="AQ506" s="139"/>
      <c r="AR506" s="139"/>
      <c r="AS506" s="140"/>
      <c r="AU506" s="139"/>
      <c r="AV506" s="139"/>
      <c r="AW506" s="139"/>
      <c r="AX506" s="140"/>
      <c r="AZ506" s="139"/>
      <c r="BA506" s="139"/>
      <c r="BB506" s="139"/>
      <c r="BC506" s="140"/>
      <c r="BE506" s="139"/>
      <c r="BF506" s="139"/>
      <c r="BG506" s="139"/>
      <c r="BH506" s="140"/>
      <c r="BJ506" s="139"/>
      <c r="BK506" s="139"/>
      <c r="BL506" s="139"/>
      <c r="BM506" s="140"/>
      <c r="BO506" s="139"/>
      <c r="BP506" s="139"/>
      <c r="BQ506" s="139"/>
      <c r="BR506" s="140"/>
    </row>
    <row r="507" spans="1:70">
      <c r="B507" s="438"/>
      <c r="D507" s="6" t="s">
        <v>45</v>
      </c>
      <c r="E507" s="186">
        <f>'[84]Non Load NI 2016'!C258</f>
        <v>1.0843095047441387</v>
      </c>
      <c r="F507" s="186">
        <f>'[84]Non Load NI 2016'!D258</f>
        <v>1.0812190156097614</v>
      </c>
      <c r="G507" s="186">
        <f>'[84]Non Load NI 2016'!E258</f>
        <v>1.0798562171233725</v>
      </c>
      <c r="H507" s="186">
        <f>'[84]Non Load NI 2016'!F258</f>
        <v>1.0923222688412595</v>
      </c>
      <c r="I507" s="186">
        <f>'[84]Non Load NI 2016'!G258</f>
        <v>0</v>
      </c>
      <c r="J507" s="186">
        <f>'[84]Non Load NI 2016'!H258</f>
        <v>0</v>
      </c>
      <c r="K507" s="186">
        <f>'[84]Non Load NI 2016'!I258</f>
        <v>0</v>
      </c>
      <c r="L507" s="186">
        <f>'[84]Non Load NI 2016'!J258</f>
        <v>0</v>
      </c>
      <c r="N507" s="57">
        <f>'[84]Non Load NI 2016'!M258</f>
        <v>0.76856247628633112</v>
      </c>
      <c r="O507" s="57">
        <f>'[84]Non Load NI 2016'!N258</f>
        <v>0.78231554381242729</v>
      </c>
      <c r="P507" s="57">
        <f>'[84]Non Load NI 2016'!O258</f>
        <v>0.70143003384772162</v>
      </c>
      <c r="Q507" s="57">
        <f>'[84]Non Load NI 2016'!P258</f>
        <v>0.7284324962796026</v>
      </c>
      <c r="R507" s="57">
        <f>'[84]Non Load NI 2016'!Q258</f>
        <v>0.33518163227225528</v>
      </c>
      <c r="S507" s="57">
        <f>'[84]Non Load NI 2016'!R258</f>
        <v>0.31858756599985333</v>
      </c>
      <c r="T507" s="57">
        <f>'[84]Non Load NI 2016'!S258</f>
        <v>0.30864909568667886</v>
      </c>
      <c r="U507" s="57">
        <f>'[84]Non Load NI 2016'!T258</f>
        <v>0.29253293804726782</v>
      </c>
      <c r="W507" s="58">
        <f>'[84]Non Load NI 2016'!W258</f>
        <v>0</v>
      </c>
      <c r="X507" s="196">
        <f>'[84]Non Load NI 2016'!X258</f>
        <v>0</v>
      </c>
      <c r="Y507" s="196">
        <f>'[84]Non Load NI 2016'!Y258</f>
        <v>0</v>
      </c>
      <c r="Z507" s="196">
        <f>'[84]Non Load NI 2016'!Z258</f>
        <v>0</v>
      </c>
      <c r="AA507" s="196">
        <f>'[84]Non Load NI 2016'!AA258</f>
        <v>0</v>
      </c>
      <c r="AB507" s="196">
        <f>'[84]Non Load NI 2016'!AB258</f>
        <v>0</v>
      </c>
      <c r="AC507" s="196">
        <f>'[84]Non Load NI 2016'!AC258</f>
        <v>0</v>
      </c>
      <c r="AD507" s="196">
        <f>'[84]Non Load NI 2016'!AD258</f>
        <v>0</v>
      </c>
      <c r="AF507" s="57">
        <f t="shared" si="1040"/>
        <v>0.76856247628633112</v>
      </c>
      <c r="AG507" s="58">
        <f t="shared" si="1041"/>
        <v>0</v>
      </c>
      <c r="AH507" s="65" t="str">
        <f t="shared" si="1042"/>
        <v/>
      </c>
      <c r="AI507" s="66" t="str">
        <f t="shared" si="1043"/>
        <v/>
      </c>
      <c r="AK507" s="139"/>
      <c r="AL507" s="139"/>
      <c r="AM507" s="139"/>
      <c r="AN507" s="140"/>
      <c r="AP507" s="139"/>
      <c r="AQ507" s="139"/>
      <c r="AR507" s="139"/>
      <c r="AS507" s="140"/>
      <c r="AU507" s="139"/>
      <c r="AV507" s="139"/>
      <c r="AW507" s="139"/>
      <c r="AX507" s="140"/>
      <c r="AZ507" s="139"/>
      <c r="BA507" s="139"/>
      <c r="BB507" s="139"/>
      <c r="BC507" s="140"/>
      <c r="BE507" s="139"/>
      <c r="BF507" s="139"/>
      <c r="BG507" s="139"/>
      <c r="BH507" s="140"/>
      <c r="BJ507" s="139"/>
      <c r="BK507" s="139"/>
      <c r="BL507" s="139"/>
      <c r="BM507" s="140"/>
      <c r="BO507" s="139"/>
      <c r="BP507" s="139"/>
      <c r="BQ507" s="139"/>
      <c r="BR507" s="140"/>
    </row>
    <row r="508" spans="1:70">
      <c r="A508" s="1"/>
      <c r="B508" s="438"/>
      <c r="D508" s="4" t="s">
        <v>77</v>
      </c>
      <c r="E508" s="187">
        <f>SUM(E494:E507)</f>
        <v>34.088145167490381</v>
      </c>
      <c r="F508" s="187">
        <f t="shared" ref="F508" si="1044">SUM(F494:F507)</f>
        <v>38.323110226804395</v>
      </c>
      <c r="G508" s="187">
        <f t="shared" ref="G508" si="1045">SUM(G494:G507)</f>
        <v>17.46905217101919</v>
      </c>
      <c r="H508" s="187">
        <f t="shared" ref="H508" si="1046">SUM(H494:H507)</f>
        <v>3.883001249182974</v>
      </c>
      <c r="I508" s="187">
        <f t="shared" ref="I508" si="1047">SUM(I494:I507)</f>
        <v>2.3216787815600148</v>
      </c>
      <c r="J508" s="187">
        <f t="shared" ref="J508" si="1048">SUM(J494:J507)</f>
        <v>2.346388178955185</v>
      </c>
      <c r="K508" s="187">
        <f t="shared" ref="K508" si="1049">SUM(K494:K507)</f>
        <v>2.3686569354764893</v>
      </c>
      <c r="L508" s="187">
        <f t="shared" ref="L508" si="1050">SUM(L494:L507)</f>
        <v>2.3926567191690244</v>
      </c>
      <c r="M508" s="1"/>
      <c r="N508" s="178">
        <f t="shared" ref="N508" si="1051">SUM(N494:N507)</f>
        <v>21.339129010121212</v>
      </c>
      <c r="O508" s="178">
        <f t="shared" ref="O508" si="1052">SUM(O494:O507)</f>
        <v>23.197851968617723</v>
      </c>
      <c r="P508" s="178">
        <f t="shared" ref="P508" si="1053">SUM(P494:P507)</f>
        <v>9.9201664459527503</v>
      </c>
      <c r="Q508" s="178">
        <f t="shared" ref="Q508" si="1054">SUM(Q494:Q507)</f>
        <v>5.6556323189312563</v>
      </c>
      <c r="R508" s="178">
        <f t="shared" ref="R508" si="1055">SUM(R494:R507)</f>
        <v>5.5582071985266204</v>
      </c>
      <c r="S508" s="178">
        <f t="shared" ref="S508" si="1056">SUM(S494:S507)</f>
        <v>4.2250388619041583</v>
      </c>
      <c r="T508" s="178">
        <f t="shared" ref="T508" si="1057">SUM(T494:T507)</f>
        <v>4.285437821700179</v>
      </c>
      <c r="U508" s="178">
        <f t="shared" ref="U508" si="1058">SUM(U494:U507)</f>
        <v>4.011971645124885</v>
      </c>
      <c r="V508" s="1"/>
      <c r="W508" s="183">
        <f>SUM(W494:W507)</f>
        <v>16.012663639195246</v>
      </c>
      <c r="X508" s="197">
        <f t="shared" ref="X508" si="1059">SUM(X494:X507)</f>
        <v>0</v>
      </c>
      <c r="Y508" s="197">
        <f t="shared" ref="Y508" si="1060">SUM(Y494:Y507)</f>
        <v>0</v>
      </c>
      <c r="Z508" s="197">
        <f t="shared" ref="Z508" si="1061">SUM(Z494:Z507)</f>
        <v>0</v>
      </c>
      <c r="AA508" s="197">
        <f t="shared" ref="AA508" si="1062">SUM(AA494:AA507)</f>
        <v>0</v>
      </c>
      <c r="AB508" s="197">
        <f t="shared" ref="AB508" si="1063">SUM(AB494:AB507)</f>
        <v>0</v>
      </c>
      <c r="AC508" s="197">
        <f t="shared" ref="AC508" si="1064">SUM(AC494:AC507)</f>
        <v>0</v>
      </c>
      <c r="AD508" s="197">
        <f t="shared" ref="AD508" si="1065">SUM(AD494:AD507)</f>
        <v>0</v>
      </c>
      <c r="AE508" s="1"/>
      <c r="AF508" s="178">
        <f t="shared" si="1040"/>
        <v>21.339129010121212</v>
      </c>
      <c r="AG508" s="183">
        <f t="shared" si="1041"/>
        <v>16.012663639195246</v>
      </c>
      <c r="AH508" s="67">
        <f t="shared" si="1042"/>
        <v>-5.3264653709259662</v>
      </c>
      <c r="AI508" s="68">
        <f t="shared" si="1043"/>
        <v>-0.24961025205853565</v>
      </c>
      <c r="AK508" s="139"/>
      <c r="AL508" s="139"/>
      <c r="AM508" s="139"/>
      <c r="AN508" s="140"/>
      <c r="AP508" s="139"/>
      <c r="AQ508" s="139"/>
      <c r="AR508" s="139"/>
      <c r="AS508" s="140"/>
      <c r="AU508" s="139"/>
      <c r="AV508" s="139"/>
      <c r="AW508" s="139"/>
      <c r="AX508" s="140"/>
      <c r="AZ508" s="139"/>
      <c r="BA508" s="139"/>
      <c r="BB508" s="139"/>
      <c r="BC508" s="140"/>
      <c r="BE508" s="139"/>
      <c r="BF508" s="139"/>
      <c r="BG508" s="139"/>
      <c r="BH508" s="140"/>
      <c r="BJ508" s="139"/>
      <c r="BK508" s="139"/>
      <c r="BL508" s="139"/>
      <c r="BM508" s="140"/>
      <c r="BO508" s="139"/>
      <c r="BP508" s="139"/>
      <c r="BQ508" s="139"/>
      <c r="BR508" s="140"/>
    </row>
    <row r="509" spans="1:70">
      <c r="A509" s="1"/>
      <c r="B509" s="438"/>
      <c r="D509" s="4" t="s">
        <v>181</v>
      </c>
      <c r="E509" s="187">
        <f>E508-SUM(E497:E500)</f>
        <v>25.968444544546607</v>
      </c>
      <c r="F509" s="187">
        <f t="shared" ref="F509" si="1066">F508-SUM(F497:F500)</f>
        <v>30.196228669792688</v>
      </c>
      <c r="G509" s="187">
        <f t="shared" ref="G509" si="1067">G508-SUM(G497:G500)</f>
        <v>17.46905217101919</v>
      </c>
      <c r="H509" s="187">
        <f t="shared" ref="H509" si="1068">H508-SUM(H497:H500)</f>
        <v>3.883001249182974</v>
      </c>
      <c r="I509" s="187">
        <f t="shared" ref="I509" si="1069">I508-SUM(I497:I500)</f>
        <v>2.3216787815600148</v>
      </c>
      <c r="J509" s="187">
        <f t="shared" ref="J509" si="1070">J508-SUM(J497:J500)</f>
        <v>2.346388178955185</v>
      </c>
      <c r="K509" s="187">
        <f t="shared" ref="K509" si="1071">K508-SUM(K497:K500)</f>
        <v>2.3686569354764893</v>
      </c>
      <c r="L509" s="187">
        <f t="shared" ref="L509" si="1072">L508-SUM(L497:L500)</f>
        <v>2.3926567191690244</v>
      </c>
      <c r="M509" s="1"/>
      <c r="N509" s="178">
        <f t="shared" ref="N509" si="1073">N508-SUM(N497:N500)</f>
        <v>13.219428387177437</v>
      </c>
      <c r="O509" s="178">
        <f t="shared" ref="O509" si="1074">O508-SUM(O497:O500)</f>
        <v>15.070970411606014</v>
      </c>
      <c r="P509" s="178">
        <f t="shared" ref="P509" si="1075">P508-SUM(P497:P500)</f>
        <v>9.9201664459527503</v>
      </c>
      <c r="Q509" s="178">
        <f t="shared" ref="Q509" si="1076">Q508-SUM(Q497:Q500)</f>
        <v>5.6556323189312563</v>
      </c>
      <c r="R509" s="178">
        <f t="shared" ref="R509" si="1077">R508-SUM(R497:R500)</f>
        <v>5.5582071985266204</v>
      </c>
      <c r="S509" s="178">
        <f t="shared" ref="S509" si="1078">S508-SUM(S497:S500)</f>
        <v>4.2250388619041583</v>
      </c>
      <c r="T509" s="178">
        <f t="shared" ref="T509" si="1079">T508-SUM(T497:T500)</f>
        <v>4.285437821700179</v>
      </c>
      <c r="U509" s="178">
        <f t="shared" ref="U509" si="1080">U508-SUM(U497:U500)</f>
        <v>4.011971645124885</v>
      </c>
      <c r="V509" s="1"/>
      <c r="W509" s="183">
        <f>W508-SUM(W497:W500)</f>
        <v>14.405363639195246</v>
      </c>
      <c r="X509" s="197">
        <f t="shared" ref="X509" si="1081">X508-SUM(X497:X500)</f>
        <v>0</v>
      </c>
      <c r="Y509" s="197">
        <f t="shared" ref="Y509" si="1082">Y508-SUM(Y497:Y500)</f>
        <v>0</v>
      </c>
      <c r="Z509" s="197">
        <f t="shared" ref="Z509" si="1083">Z508-SUM(Z497:Z500)</f>
        <v>0</v>
      </c>
      <c r="AA509" s="197">
        <f t="shared" ref="AA509" si="1084">AA508-SUM(AA497:AA500)</f>
        <v>0</v>
      </c>
      <c r="AB509" s="197">
        <f t="shared" ref="AB509" si="1085">AB508-SUM(AB497:AB500)</f>
        <v>0</v>
      </c>
      <c r="AC509" s="197">
        <f t="shared" ref="AC509" si="1086">AC508-SUM(AC497:AC500)</f>
        <v>0</v>
      </c>
      <c r="AD509" s="197">
        <f t="shared" ref="AD509" si="1087">AD508-SUM(AD497:AD500)</f>
        <v>0</v>
      </c>
      <c r="AE509" s="1"/>
      <c r="AF509" s="178">
        <f t="shared" si="1040"/>
        <v>13.219428387177437</v>
      </c>
      <c r="AG509" s="183">
        <f t="shared" si="1041"/>
        <v>14.405363639195246</v>
      </c>
      <c r="AH509" s="67">
        <f t="shared" si="1042"/>
        <v>1.1859352520178081</v>
      </c>
      <c r="AI509" s="68">
        <f t="shared" si="1043"/>
        <v>8.971153799419497E-2</v>
      </c>
      <c r="AK509" s="139"/>
      <c r="AL509" s="139"/>
      <c r="AM509" s="139"/>
      <c r="AN509" s="140"/>
      <c r="AP509" s="139"/>
      <c r="AQ509" s="139"/>
      <c r="AR509" s="139"/>
      <c r="AS509" s="140"/>
      <c r="AU509" s="139"/>
      <c r="AV509" s="139"/>
      <c r="AW509" s="139"/>
      <c r="AX509" s="140"/>
      <c r="AZ509" s="139"/>
      <c r="BA509" s="139"/>
      <c r="BB509" s="139"/>
      <c r="BC509" s="140"/>
      <c r="BE509" s="139"/>
      <c r="BF509" s="139"/>
      <c r="BG509" s="139"/>
      <c r="BH509" s="140"/>
      <c r="BJ509" s="139"/>
      <c r="BK509" s="139"/>
      <c r="BL509" s="139"/>
      <c r="BM509" s="140"/>
      <c r="BO509" s="139"/>
      <c r="BP509" s="139"/>
      <c r="BQ509" s="139"/>
      <c r="BR509" s="140"/>
    </row>
    <row r="510" spans="1:70">
      <c r="B510" s="438"/>
    </row>
    <row r="511" spans="1:70">
      <c r="B511" s="438"/>
      <c r="D511" s="1" t="s">
        <v>201</v>
      </c>
    </row>
    <row r="512" spans="1:70">
      <c r="B512" s="438"/>
      <c r="E512" s="388" t="s">
        <v>430</v>
      </c>
      <c r="F512" s="389"/>
      <c r="G512" s="389"/>
      <c r="H512" s="389"/>
      <c r="I512" s="389"/>
      <c r="J512" s="389"/>
      <c r="K512" s="389"/>
      <c r="L512" s="390"/>
      <c r="N512" s="388" t="s">
        <v>297</v>
      </c>
      <c r="O512" s="389"/>
      <c r="P512" s="389"/>
      <c r="Q512" s="389"/>
      <c r="R512" s="389"/>
      <c r="S512" s="389"/>
      <c r="T512" s="389"/>
      <c r="U512" s="390"/>
      <c r="W512" s="388" t="s">
        <v>298</v>
      </c>
      <c r="X512" s="389"/>
      <c r="Y512" s="389"/>
      <c r="Z512" s="389"/>
      <c r="AA512" s="389"/>
      <c r="AB512" s="389"/>
      <c r="AC512" s="389"/>
      <c r="AD512" s="390"/>
      <c r="AF512" s="221" t="s">
        <v>69</v>
      </c>
      <c r="AG512" s="221" t="s">
        <v>194</v>
      </c>
      <c r="AH512" s="397" t="s">
        <v>219</v>
      </c>
      <c r="AI512" s="397"/>
      <c r="AK512" s="7" t="s">
        <v>69</v>
      </c>
      <c r="AL512" s="6" t="s">
        <v>194</v>
      </c>
      <c r="AM512" s="392" t="s">
        <v>219</v>
      </c>
      <c r="AN512" s="392"/>
      <c r="AP512" s="7" t="s">
        <v>69</v>
      </c>
      <c r="AQ512" s="6" t="s">
        <v>194</v>
      </c>
      <c r="AR512" s="392" t="s">
        <v>219</v>
      </c>
      <c r="AS512" s="392"/>
      <c r="AU512" s="7" t="s">
        <v>69</v>
      </c>
      <c r="AV512" s="6" t="s">
        <v>194</v>
      </c>
      <c r="AW512" s="392" t="s">
        <v>219</v>
      </c>
      <c r="AX512" s="392"/>
      <c r="AZ512" s="7" t="s">
        <v>69</v>
      </c>
      <c r="BA512" s="6" t="s">
        <v>194</v>
      </c>
      <c r="BB512" s="392" t="s">
        <v>219</v>
      </c>
      <c r="BC512" s="392"/>
      <c r="BE512" s="7" t="s">
        <v>69</v>
      </c>
      <c r="BF512" s="6" t="s">
        <v>194</v>
      </c>
      <c r="BG512" s="392" t="s">
        <v>219</v>
      </c>
      <c r="BH512" s="392"/>
      <c r="BJ512" s="7" t="s">
        <v>69</v>
      </c>
      <c r="BK512" s="6" t="s">
        <v>194</v>
      </c>
      <c r="BL512" s="392" t="s">
        <v>219</v>
      </c>
      <c r="BM512" s="392"/>
      <c r="BO512" s="7" t="s">
        <v>69</v>
      </c>
      <c r="BP512" s="6" t="s">
        <v>194</v>
      </c>
      <c r="BQ512" s="392" t="s">
        <v>219</v>
      </c>
      <c r="BR512" s="392"/>
    </row>
    <row r="513" spans="1:70">
      <c r="B513" s="438"/>
      <c r="E513" s="221">
        <v>2016</v>
      </c>
      <c r="F513" s="221">
        <v>2017</v>
      </c>
      <c r="G513" s="221">
        <v>2018</v>
      </c>
      <c r="H513" s="221">
        <v>2019</v>
      </c>
      <c r="I513" s="221">
        <v>2020</v>
      </c>
      <c r="J513" s="221">
        <v>2021</v>
      </c>
      <c r="K513" s="221">
        <v>2022</v>
      </c>
      <c r="L513" s="221">
        <v>2023</v>
      </c>
      <c r="N513" s="221">
        <v>2016</v>
      </c>
      <c r="O513" s="221">
        <v>2017</v>
      </c>
      <c r="P513" s="221">
        <v>2018</v>
      </c>
      <c r="Q513" s="221">
        <v>2019</v>
      </c>
      <c r="R513" s="221">
        <v>2020</v>
      </c>
      <c r="S513" s="221">
        <v>2021</v>
      </c>
      <c r="T513" s="221">
        <v>2022</v>
      </c>
      <c r="U513" s="221">
        <v>2023</v>
      </c>
      <c r="W513" s="221">
        <v>2016</v>
      </c>
      <c r="X513" s="221">
        <v>2017</v>
      </c>
      <c r="Y513" s="221">
        <v>2018</v>
      </c>
      <c r="Z513" s="221">
        <v>2019</v>
      </c>
      <c r="AA513" s="221">
        <v>2020</v>
      </c>
      <c r="AB513" s="221">
        <v>2021</v>
      </c>
      <c r="AC513" s="221">
        <v>2022</v>
      </c>
      <c r="AD513" s="221">
        <v>2023</v>
      </c>
      <c r="AF513" s="221" t="s">
        <v>252</v>
      </c>
      <c r="AG513" s="221" t="s">
        <v>252</v>
      </c>
      <c r="AH513" s="221" t="s">
        <v>252</v>
      </c>
      <c r="AI513" s="221" t="s">
        <v>221</v>
      </c>
      <c r="AK513" s="6" t="s">
        <v>252</v>
      </c>
      <c r="AL513" s="6" t="s">
        <v>252</v>
      </c>
      <c r="AM513" s="6" t="s">
        <v>252</v>
      </c>
      <c r="AN513" s="6" t="s">
        <v>221</v>
      </c>
      <c r="AP513" s="6" t="s">
        <v>252</v>
      </c>
      <c r="AQ513" s="6" t="s">
        <v>252</v>
      </c>
      <c r="AR513" s="6" t="s">
        <v>252</v>
      </c>
      <c r="AS513" s="6" t="s">
        <v>221</v>
      </c>
      <c r="AU513" s="6" t="s">
        <v>252</v>
      </c>
      <c r="AV513" s="6" t="s">
        <v>252</v>
      </c>
      <c r="AW513" s="6" t="s">
        <v>252</v>
      </c>
      <c r="AX513" s="6" t="s">
        <v>221</v>
      </c>
      <c r="AZ513" s="6" t="s">
        <v>252</v>
      </c>
      <c r="BA513" s="6" t="s">
        <v>252</v>
      </c>
      <c r="BB513" s="6" t="s">
        <v>252</v>
      </c>
      <c r="BC513" s="6" t="s">
        <v>221</v>
      </c>
      <c r="BE513" s="6" t="s">
        <v>252</v>
      </c>
      <c r="BF513" s="6" t="s">
        <v>252</v>
      </c>
      <c r="BG513" s="6" t="s">
        <v>252</v>
      </c>
      <c r="BH513" s="6" t="s">
        <v>221</v>
      </c>
      <c r="BJ513" s="6" t="s">
        <v>252</v>
      </c>
      <c r="BK513" s="6" t="s">
        <v>252</v>
      </c>
      <c r="BL513" s="6" t="s">
        <v>252</v>
      </c>
      <c r="BM513" s="6" t="s">
        <v>221</v>
      </c>
      <c r="BO513" s="6" t="s">
        <v>252</v>
      </c>
      <c r="BP513" s="6" t="s">
        <v>252</v>
      </c>
      <c r="BQ513" s="6" t="s">
        <v>252</v>
      </c>
      <c r="BR513" s="6" t="s">
        <v>221</v>
      </c>
    </row>
    <row r="514" spans="1:70">
      <c r="B514" s="438"/>
      <c r="D514" s="6" t="s">
        <v>27</v>
      </c>
      <c r="E514" s="186">
        <f>'[84]Non Load NI 2016'!C264</f>
        <v>5.8438260742792876</v>
      </c>
      <c r="F514" s="186">
        <f>'[84]Non Load NI 2016'!D264</f>
        <v>5.6639789290955251</v>
      </c>
      <c r="G514" s="186">
        <f>'[84]Non Load NI 2016'!E264</f>
        <v>5.5041822932650541</v>
      </c>
      <c r="H514" s="186">
        <f>'[84]Non Load NI 2016'!F264</f>
        <v>5.4007421426216045</v>
      </c>
      <c r="I514" s="186">
        <f>'[84]Non Load NI 2016'!G264</f>
        <v>5.3677511699582059</v>
      </c>
      <c r="J514" s="186">
        <f>'[84]Non Load NI 2016'!H264</f>
        <v>5.425967282094347</v>
      </c>
      <c r="K514" s="186">
        <f>'[84]Non Load NI 2016'!I264</f>
        <v>5.4362162066569111</v>
      </c>
      <c r="L514" s="186">
        <f>'[84]Non Load NI 2016'!J264</f>
        <v>5.4810112503154995</v>
      </c>
      <c r="N514" s="57">
        <f>'[84]Non Load NI 2016'!M264</f>
        <v>5.3955263460159069</v>
      </c>
      <c r="O514" s="57">
        <f>'[84]Non Load NI 2016'!N264</f>
        <v>4.9054394364569767</v>
      </c>
      <c r="P514" s="57">
        <f>'[84]Non Load NI 2016'!O264</f>
        <v>5.1730944676081689</v>
      </c>
      <c r="Q514" s="57">
        <f>'[84]Non Load NI 2016'!P264</f>
        <v>4.9732864977664697</v>
      </c>
      <c r="R514" s="57">
        <f>'[84]Non Load NI 2016'!Q264</f>
        <v>5.1241913995117416</v>
      </c>
      <c r="S514" s="57">
        <f>'[84]Non Load NI 2016'!R264</f>
        <v>5.1292715367480053</v>
      </c>
      <c r="T514" s="57">
        <f>'[84]Non Load NI 2016'!S264</f>
        <v>5.0888619841806744</v>
      </c>
      <c r="U514" s="57">
        <f>'[84]Non Load NI 2016'!T264</f>
        <v>4.9872780650213295</v>
      </c>
      <c r="W514" s="58">
        <f>'[84]Non Load NI 2016'!W264</f>
        <v>2.5207829642469828</v>
      </c>
      <c r="X514" s="196">
        <f>'[84]Non Load NI 2016'!X264</f>
        <v>0</v>
      </c>
      <c r="Y514" s="196">
        <f>'[84]Non Load NI 2016'!Y264</f>
        <v>0</v>
      </c>
      <c r="Z514" s="196">
        <f>'[84]Non Load NI 2016'!Z264</f>
        <v>0</v>
      </c>
      <c r="AA514" s="196">
        <f>'[84]Non Load NI 2016'!AA264</f>
        <v>0</v>
      </c>
      <c r="AB514" s="196">
        <f>'[84]Non Load NI 2016'!AB264</f>
        <v>0</v>
      </c>
      <c r="AC514" s="196">
        <f>'[84]Non Load NI 2016'!AC264</f>
        <v>0</v>
      </c>
      <c r="AD514" s="196">
        <f>'[84]Non Load NI 2016'!AD264</f>
        <v>0</v>
      </c>
      <c r="AF514" s="57">
        <f>N514</f>
        <v>5.3955263460159069</v>
      </c>
      <c r="AG514" s="58">
        <f>W514</f>
        <v>2.5207829642469828</v>
      </c>
      <c r="AH514" s="65">
        <f>IF(AG514&gt;0,AG514-AF514,"")</f>
        <v>-2.8747433817689241</v>
      </c>
      <c r="AI514" s="66">
        <f>IF(AG514&gt;0,AH514/AF514,"")</f>
        <v>-0.53280128710550256</v>
      </c>
      <c r="AK514" s="139"/>
      <c r="AL514" s="139"/>
      <c r="AM514" s="139"/>
      <c r="AN514" s="140"/>
      <c r="AP514" s="139"/>
      <c r="AQ514" s="139"/>
      <c r="AR514" s="139"/>
      <c r="AS514" s="140"/>
      <c r="AU514" s="139"/>
      <c r="AV514" s="139"/>
      <c r="AW514" s="139"/>
      <c r="AX514" s="140"/>
      <c r="AZ514" s="139"/>
      <c r="BA514" s="139"/>
      <c r="BB514" s="139"/>
      <c r="BC514" s="140"/>
      <c r="BE514" s="139"/>
      <c r="BF514" s="139"/>
      <c r="BG514" s="139"/>
      <c r="BH514" s="140"/>
      <c r="BJ514" s="139"/>
      <c r="BK514" s="139"/>
      <c r="BL514" s="139"/>
      <c r="BM514" s="140"/>
      <c r="BO514" s="139"/>
      <c r="BP514" s="139"/>
      <c r="BQ514" s="139"/>
      <c r="BR514" s="140"/>
    </row>
    <row r="515" spans="1:70">
      <c r="B515" s="438"/>
      <c r="D515" s="6" t="s">
        <v>75</v>
      </c>
      <c r="E515" s="186">
        <f>'[84]Non Load NI 2016'!C265</f>
        <v>4.7872307639074902</v>
      </c>
      <c r="F515" s="186">
        <f>'[84]Non Load NI 2016'!D265</f>
        <v>3.2543253832734096</v>
      </c>
      <c r="G515" s="186">
        <f>'[84]Non Load NI 2016'!E265</f>
        <v>3.2531473455012061</v>
      </c>
      <c r="H515" s="186">
        <f>'[84]Non Load NI 2016'!F265</f>
        <v>3.2787781635550335</v>
      </c>
      <c r="I515" s="186">
        <f>'[84]Non Load NI 2016'!G265</f>
        <v>3.0670909869451815</v>
      </c>
      <c r="J515" s="186">
        <f>'[84]Non Load NI 2016'!H265</f>
        <v>3.0895526956189907</v>
      </c>
      <c r="K515" s="186">
        <f>'[84]Non Load NI 2016'!I265</f>
        <v>3.1267239316455036</v>
      </c>
      <c r="L515" s="186">
        <f>'[84]Non Load NI 2016'!J265</f>
        <v>3.1679430339516776</v>
      </c>
      <c r="N515" s="57">
        <f>'[84]Non Load NI 2016'!M265</f>
        <v>4.1215045424116319</v>
      </c>
      <c r="O515" s="57">
        <f>'[84]Non Load NI 2016'!N265</f>
        <v>3.6259239507140486</v>
      </c>
      <c r="P515" s="57">
        <f>'[84]Non Load NI 2016'!O265</f>
        <v>3.2482041515930735</v>
      </c>
      <c r="Q515" s="57">
        <f>'[84]Non Load NI 2016'!P265</f>
        <v>3.2057840251522065</v>
      </c>
      <c r="R515" s="57">
        <f>'[84]Non Load NI 2016'!Q265</f>
        <v>2.9980942786970521</v>
      </c>
      <c r="S515" s="57">
        <f>'[84]Non Load NI 2016'!R265</f>
        <v>2.6819162531865364</v>
      </c>
      <c r="T515" s="57">
        <f>'[84]Non Load NI 2016'!S265</f>
        <v>2.4543097243165546</v>
      </c>
      <c r="U515" s="57">
        <f>'[84]Non Load NI 2016'!T265</f>
        <v>2.4656493288888464</v>
      </c>
      <c r="W515" s="58">
        <f>'[84]Non Load NI 2016'!W265</f>
        <v>4.6022719262754777</v>
      </c>
      <c r="X515" s="196">
        <f>'[84]Non Load NI 2016'!X265</f>
        <v>0</v>
      </c>
      <c r="Y515" s="196">
        <f>'[84]Non Load NI 2016'!Y265</f>
        <v>0</v>
      </c>
      <c r="Z515" s="196">
        <f>'[84]Non Load NI 2016'!Z265</f>
        <v>0</v>
      </c>
      <c r="AA515" s="196">
        <f>'[84]Non Load NI 2016'!AA265</f>
        <v>0</v>
      </c>
      <c r="AB515" s="196">
        <f>'[84]Non Load NI 2016'!AB265</f>
        <v>0</v>
      </c>
      <c r="AC515" s="196">
        <f>'[84]Non Load NI 2016'!AC265</f>
        <v>0</v>
      </c>
      <c r="AD515" s="196">
        <f>'[84]Non Load NI 2016'!AD265</f>
        <v>0</v>
      </c>
      <c r="AF515" s="57">
        <f t="shared" ref="AF515:AF529" si="1088">N515</f>
        <v>4.1215045424116319</v>
      </c>
      <c r="AG515" s="58">
        <f t="shared" ref="AG515:AG529" si="1089">W515</f>
        <v>4.6022719262754777</v>
      </c>
      <c r="AH515" s="65">
        <f t="shared" ref="AH515:AH529" si="1090">IF(AG515&gt;0,AG515-AF515,"")</f>
        <v>0.48076738386384577</v>
      </c>
      <c r="AI515" s="66">
        <f t="shared" ref="AI515:AI529" si="1091">IF(AG515&gt;0,AH515/AF515,"")</f>
        <v>0.11664851486067573</v>
      </c>
      <c r="AK515" s="139"/>
      <c r="AL515" s="139"/>
      <c r="AM515" s="139"/>
      <c r="AN515" s="140"/>
      <c r="AP515" s="139"/>
      <c r="AQ515" s="139"/>
      <c r="AR515" s="139"/>
      <c r="AS515" s="140"/>
      <c r="AU515" s="139"/>
      <c r="AV515" s="139"/>
      <c r="AW515" s="139"/>
      <c r="AX515" s="140"/>
      <c r="AZ515" s="139"/>
      <c r="BA515" s="139"/>
      <c r="BB515" s="139"/>
      <c r="BC515" s="140"/>
      <c r="BE515" s="139"/>
      <c r="BF515" s="139"/>
      <c r="BG515" s="139"/>
      <c r="BH515" s="140"/>
      <c r="BJ515" s="139"/>
      <c r="BK515" s="139"/>
      <c r="BL515" s="139"/>
      <c r="BM515" s="140"/>
      <c r="BO515" s="139"/>
      <c r="BP515" s="139"/>
      <c r="BQ515" s="139"/>
      <c r="BR515" s="140"/>
    </row>
    <row r="516" spans="1:70">
      <c r="B516" s="438"/>
      <c r="D516" s="6" t="s">
        <v>76</v>
      </c>
      <c r="E516" s="186">
        <f>'[84]Non Load NI 2016'!C266</f>
        <v>11.577223178502843</v>
      </c>
      <c r="F516" s="186">
        <f>'[84]Non Load NI 2016'!D266</f>
        <v>9.8017940649908368</v>
      </c>
      <c r="G516" s="186">
        <f>'[84]Non Load NI 2016'!E266</f>
        <v>8.3529447335714586</v>
      </c>
      <c r="H516" s="186">
        <f>'[84]Non Load NI 2016'!F266</f>
        <v>6.813876472149853</v>
      </c>
      <c r="I516" s="186">
        <f>'[84]Non Load NI 2016'!G266</f>
        <v>6.7778168274609447</v>
      </c>
      <c r="J516" s="186">
        <f>'[84]Non Load NI 2016'!H266</f>
        <v>6.6351411705487937</v>
      </c>
      <c r="K516" s="186">
        <f>'[84]Non Load NI 2016'!I266</f>
        <v>6.635693607949892</v>
      </c>
      <c r="L516" s="186">
        <f>'[84]Non Load NI 2016'!J266</f>
        <v>6.5464797897518956</v>
      </c>
      <c r="N516" s="57">
        <f>'[84]Non Load NI 2016'!M266</f>
        <v>9.3372570726208775</v>
      </c>
      <c r="O516" s="57">
        <f>'[84]Non Load NI 2016'!N266</f>
        <v>8.6256911797672018</v>
      </c>
      <c r="P516" s="57">
        <f>'[84]Non Load NI 2016'!O266</f>
        <v>7.9262519303798991</v>
      </c>
      <c r="Q516" s="57">
        <f>'[84]Non Load NI 2016'!P266</f>
        <v>7.3438329122118065</v>
      </c>
      <c r="R516" s="57">
        <f>'[84]Non Load NI 2016'!Q266</f>
        <v>6.3539845394487466</v>
      </c>
      <c r="S516" s="57">
        <f>'[84]Non Load NI 2016'!R266</f>
        <v>6.1401447097103281</v>
      </c>
      <c r="T516" s="57">
        <f>'[84]Non Load NI 2016'!S266</f>
        <v>5.4005248441358704</v>
      </c>
      <c r="U516" s="57">
        <f>'[84]Non Load NI 2016'!T266</f>
        <v>5.7782982950631947</v>
      </c>
      <c r="W516" s="58">
        <f>'[84]Non Load NI 2016'!W266</f>
        <v>6.7780791140973209</v>
      </c>
      <c r="X516" s="196">
        <f>'[84]Non Load NI 2016'!X266</f>
        <v>0</v>
      </c>
      <c r="Y516" s="196">
        <f>'[84]Non Load NI 2016'!Y266</f>
        <v>0</v>
      </c>
      <c r="Z516" s="196">
        <f>'[84]Non Load NI 2016'!Z266</f>
        <v>0</v>
      </c>
      <c r="AA516" s="196">
        <f>'[84]Non Load NI 2016'!AA266</f>
        <v>0</v>
      </c>
      <c r="AB516" s="196">
        <f>'[84]Non Load NI 2016'!AB266</f>
        <v>0</v>
      </c>
      <c r="AC516" s="196">
        <f>'[84]Non Load NI 2016'!AC266</f>
        <v>0</v>
      </c>
      <c r="AD516" s="196">
        <f>'[84]Non Load NI 2016'!AD266</f>
        <v>0</v>
      </c>
      <c r="AF516" s="57">
        <f t="shared" si="1088"/>
        <v>9.3372570726208775</v>
      </c>
      <c r="AG516" s="58">
        <f t="shared" si="1089"/>
        <v>6.7780791140973209</v>
      </c>
      <c r="AH516" s="65">
        <f t="shared" si="1090"/>
        <v>-2.5591779585235566</v>
      </c>
      <c r="AI516" s="66">
        <f t="shared" si="1091"/>
        <v>-0.27408241399154498</v>
      </c>
      <c r="AK516" s="139"/>
      <c r="AL516" s="139"/>
      <c r="AM516" s="139"/>
      <c r="AN516" s="140"/>
      <c r="AP516" s="139"/>
      <c r="AQ516" s="139"/>
      <c r="AR516" s="139"/>
      <c r="AS516" s="140"/>
      <c r="AU516" s="139"/>
      <c r="AV516" s="139"/>
      <c r="AW516" s="139"/>
      <c r="AX516" s="140"/>
      <c r="AZ516" s="139"/>
      <c r="BA516" s="139"/>
      <c r="BB516" s="139"/>
      <c r="BC516" s="140"/>
      <c r="BE516" s="139"/>
      <c r="BF516" s="139"/>
      <c r="BG516" s="139"/>
      <c r="BH516" s="140"/>
      <c r="BJ516" s="139"/>
      <c r="BK516" s="139"/>
      <c r="BL516" s="139"/>
      <c r="BM516" s="140"/>
      <c r="BO516" s="139"/>
      <c r="BP516" s="139"/>
      <c r="BQ516" s="139"/>
      <c r="BR516" s="140"/>
    </row>
    <row r="517" spans="1:70">
      <c r="B517" s="438"/>
      <c r="D517" s="6" t="s">
        <v>35</v>
      </c>
      <c r="E517" s="186">
        <f>'[84]Non Load NI 2016'!C267</f>
        <v>3.6140288166745775</v>
      </c>
      <c r="F517" s="186">
        <f>'[84]Non Load NI 2016'!D267</f>
        <v>3.5627064022829442</v>
      </c>
      <c r="G517" s="186">
        <f>'[84]Non Load NI 2016'!E267</f>
        <v>3.5535723763462141</v>
      </c>
      <c r="H517" s="186">
        <f>'[84]Non Load NI 2016'!F267</f>
        <v>3.5521639203553801</v>
      </c>
      <c r="I517" s="186">
        <f>'[84]Non Load NI 2016'!G267</f>
        <v>3.5586449487819962</v>
      </c>
      <c r="J517" s="186">
        <f>'[84]Non Load NI 2016'!H267</f>
        <v>3.5694692041415137</v>
      </c>
      <c r="K517" s="186">
        <f>'[84]Non Load NI 2016'!I267</f>
        <v>3.5755177449087387</v>
      </c>
      <c r="L517" s="186">
        <f>'[84]Non Load NI 2016'!J267</f>
        <v>3.5828607115817159</v>
      </c>
      <c r="N517" s="57">
        <f>'[84]Non Load NI 2016'!M267</f>
        <v>3.6140288166745775</v>
      </c>
      <c r="O517" s="57">
        <f>'[84]Non Load NI 2016'!N267</f>
        <v>3.5627064022829442</v>
      </c>
      <c r="P517" s="57">
        <f>'[84]Non Load NI 2016'!O267</f>
        <v>3.5535723763462141</v>
      </c>
      <c r="Q517" s="57">
        <f>'[84]Non Load NI 2016'!P267</f>
        <v>3.5521639203553801</v>
      </c>
      <c r="R517" s="57">
        <f>'[84]Non Load NI 2016'!Q267</f>
        <v>3.5586449487819962</v>
      </c>
      <c r="S517" s="57">
        <f>'[84]Non Load NI 2016'!R267</f>
        <v>3.5694692041415137</v>
      </c>
      <c r="T517" s="57">
        <f>'[84]Non Load NI 2016'!S267</f>
        <v>3.5755177449087387</v>
      </c>
      <c r="U517" s="57">
        <f>'[84]Non Load NI 2016'!T267</f>
        <v>3.5828607115817159</v>
      </c>
      <c r="W517" s="58">
        <f>'[84]Non Load NI 2016'!W267</f>
        <v>1.7339000000000002</v>
      </c>
      <c r="X517" s="196">
        <f>'[84]Non Load NI 2016'!X267</f>
        <v>0</v>
      </c>
      <c r="Y517" s="196">
        <f>'[84]Non Load NI 2016'!Y267</f>
        <v>0</v>
      </c>
      <c r="Z517" s="196">
        <f>'[84]Non Load NI 2016'!Z267</f>
        <v>0</v>
      </c>
      <c r="AA517" s="196">
        <f>'[84]Non Load NI 2016'!AA267</f>
        <v>0</v>
      </c>
      <c r="AB517" s="196">
        <f>'[84]Non Load NI 2016'!AB267</f>
        <v>0</v>
      </c>
      <c r="AC517" s="196">
        <f>'[84]Non Load NI 2016'!AC267</f>
        <v>0</v>
      </c>
      <c r="AD517" s="196">
        <f>'[84]Non Load NI 2016'!AD267</f>
        <v>0</v>
      </c>
      <c r="AF517" s="57">
        <f t="shared" si="1088"/>
        <v>3.6140288166745775</v>
      </c>
      <c r="AG517" s="58">
        <f t="shared" si="1089"/>
        <v>1.7339000000000002</v>
      </c>
      <c r="AH517" s="65">
        <f t="shared" si="1090"/>
        <v>-1.8801288166745773</v>
      </c>
      <c r="AI517" s="66">
        <f t="shared" si="1091"/>
        <v>-0.52023072090625011</v>
      </c>
      <c r="AK517" s="139"/>
      <c r="AL517" s="139"/>
      <c r="AM517" s="139"/>
      <c r="AN517" s="140"/>
      <c r="AP517" s="139"/>
      <c r="AQ517" s="139"/>
      <c r="AR517" s="139"/>
      <c r="AS517" s="140"/>
      <c r="AU517" s="139"/>
      <c r="AV517" s="139"/>
      <c r="AW517" s="139"/>
      <c r="AX517" s="140"/>
      <c r="AZ517" s="139"/>
      <c r="BA517" s="139"/>
      <c r="BB517" s="139"/>
      <c r="BC517" s="140"/>
      <c r="BE517" s="139"/>
      <c r="BF517" s="139"/>
      <c r="BG517" s="139"/>
      <c r="BH517" s="140"/>
      <c r="BJ517" s="139"/>
      <c r="BK517" s="139"/>
      <c r="BL517" s="139"/>
      <c r="BM517" s="140"/>
      <c r="BO517" s="139"/>
      <c r="BP517" s="139"/>
      <c r="BQ517" s="139"/>
      <c r="BR517" s="140"/>
    </row>
    <row r="518" spans="1:70">
      <c r="B518" s="438"/>
      <c r="D518" s="6" t="s">
        <v>36</v>
      </c>
      <c r="E518" s="186">
        <f>'[84]Non Load NI 2016'!C268</f>
        <v>3.7560899829675454</v>
      </c>
      <c r="F518" s="186">
        <f>'[84]Non Load NI 2016'!D268</f>
        <v>3.7594479685127493</v>
      </c>
      <c r="G518" s="186">
        <f>'[84]Non Load NI 2016'!E268</f>
        <v>3.6990415494750852</v>
      </c>
      <c r="H518" s="186">
        <f>'[84]Non Load NI 2016'!F268</f>
        <v>3.7054892923293341</v>
      </c>
      <c r="I518" s="186">
        <f>'[84]Non Load NI 2016'!G268</f>
        <v>3.7115025898951162</v>
      </c>
      <c r="J518" s="186">
        <f>'[84]Non Load NI 2016'!H268</f>
        <v>3.7183932812119287</v>
      </c>
      <c r="K518" s="186">
        <f>'[84]Non Load NI 2016'!I268</f>
        <v>3.723902364612897</v>
      </c>
      <c r="L518" s="186">
        <f>'[84]Non Load NI 2016'!J268</f>
        <v>3.7170148499944795</v>
      </c>
      <c r="N518" s="57">
        <f>'[84]Non Load NI 2016'!M268</f>
        <v>3.7560899829675454</v>
      </c>
      <c r="O518" s="57">
        <f>'[84]Non Load NI 2016'!N268</f>
        <v>3.7594479685127493</v>
      </c>
      <c r="P518" s="57">
        <f>'[84]Non Load NI 2016'!O268</f>
        <v>3.6990415494750852</v>
      </c>
      <c r="Q518" s="57">
        <f>'[84]Non Load NI 2016'!P268</f>
        <v>3.7054892923293341</v>
      </c>
      <c r="R518" s="57">
        <f>'[84]Non Load NI 2016'!Q268</f>
        <v>3.7115025898951162</v>
      </c>
      <c r="S518" s="57">
        <f>'[84]Non Load NI 2016'!R268</f>
        <v>3.7183932812119287</v>
      </c>
      <c r="T518" s="57">
        <f>'[84]Non Load NI 2016'!S268</f>
        <v>3.723902364612897</v>
      </c>
      <c r="U518" s="57">
        <f>'[84]Non Load NI 2016'!T268</f>
        <v>3.7170148499944795</v>
      </c>
      <c r="W518" s="58">
        <f>'[84]Non Load NI 2016'!W268</f>
        <v>2.1287000000000003</v>
      </c>
      <c r="X518" s="196">
        <f>'[84]Non Load NI 2016'!X268</f>
        <v>0</v>
      </c>
      <c r="Y518" s="196">
        <f>'[84]Non Load NI 2016'!Y268</f>
        <v>0</v>
      </c>
      <c r="Z518" s="196">
        <f>'[84]Non Load NI 2016'!Z268</f>
        <v>0</v>
      </c>
      <c r="AA518" s="196">
        <f>'[84]Non Load NI 2016'!AA268</f>
        <v>0</v>
      </c>
      <c r="AB518" s="196">
        <f>'[84]Non Load NI 2016'!AB268</f>
        <v>0</v>
      </c>
      <c r="AC518" s="196">
        <f>'[84]Non Load NI 2016'!AC268</f>
        <v>0</v>
      </c>
      <c r="AD518" s="196">
        <f>'[84]Non Load NI 2016'!AD268</f>
        <v>0</v>
      </c>
      <c r="AF518" s="57">
        <f t="shared" si="1088"/>
        <v>3.7560899829675454</v>
      </c>
      <c r="AG518" s="58">
        <f t="shared" si="1089"/>
        <v>2.1287000000000003</v>
      </c>
      <c r="AH518" s="65">
        <f t="shared" si="1090"/>
        <v>-1.6273899829675451</v>
      </c>
      <c r="AI518" s="66">
        <f t="shared" si="1091"/>
        <v>-0.43326703842217473</v>
      </c>
      <c r="AK518" s="139"/>
      <c r="AL518" s="139"/>
      <c r="AM518" s="139"/>
      <c r="AN518" s="140"/>
      <c r="AP518" s="139"/>
      <c r="AQ518" s="139"/>
      <c r="AR518" s="139"/>
      <c r="AS518" s="140"/>
      <c r="AU518" s="139"/>
      <c r="AV518" s="139"/>
      <c r="AW518" s="139"/>
      <c r="AX518" s="140"/>
      <c r="AZ518" s="139"/>
      <c r="BA518" s="139"/>
      <c r="BB518" s="139"/>
      <c r="BC518" s="140"/>
      <c r="BE518" s="139"/>
      <c r="BF518" s="139"/>
      <c r="BG518" s="139"/>
      <c r="BH518" s="140"/>
      <c r="BJ518" s="139"/>
      <c r="BK518" s="139"/>
      <c r="BL518" s="139"/>
      <c r="BM518" s="140"/>
      <c r="BO518" s="139"/>
      <c r="BP518" s="139"/>
      <c r="BQ518" s="139"/>
      <c r="BR518" s="140"/>
    </row>
    <row r="519" spans="1:70">
      <c r="B519" s="438"/>
      <c r="D519" s="6" t="s">
        <v>37</v>
      </c>
      <c r="E519" s="186">
        <f>'[84]Non Load NI 2016'!C269</f>
        <v>1.6431871299326049</v>
      </c>
      <c r="F519" s="186">
        <f>'[84]Non Load NI 2016'!D269</f>
        <v>1.5075380858567464</v>
      </c>
      <c r="G519" s="186">
        <f>'[84]Non Load NI 2016'!E269</f>
        <v>1.5035429881785063</v>
      </c>
      <c r="H519" s="186">
        <f>'[84]Non Load NI 2016'!F269</f>
        <v>1.5057746273457617</v>
      </c>
      <c r="I519" s="186">
        <f>'[84]Non Load NI 2016'!G269</f>
        <v>1.5887244336617949</v>
      </c>
      <c r="J519" s="186">
        <f>'[84]Non Load NI 2016'!H269</f>
        <v>1.509475741475397</v>
      </c>
      <c r="K519" s="186">
        <f>'[84]Non Load NI 2016'!I269</f>
        <v>1.5097681067114199</v>
      </c>
      <c r="L519" s="186">
        <f>'[84]Non Load NI 2016'!J269</f>
        <v>1.511829191688433</v>
      </c>
      <c r="N519" s="57">
        <f>'[84]Non Load NI 2016'!M269</f>
        <v>1.6431871299326049</v>
      </c>
      <c r="O519" s="57">
        <f>'[84]Non Load NI 2016'!N269</f>
        <v>1.5075380858567464</v>
      </c>
      <c r="P519" s="57">
        <f>'[84]Non Load NI 2016'!O269</f>
        <v>1.5035429881785063</v>
      </c>
      <c r="Q519" s="57">
        <f>'[84]Non Load NI 2016'!P269</f>
        <v>1.5057746273457617</v>
      </c>
      <c r="R519" s="57">
        <f>'[84]Non Load NI 2016'!Q269</f>
        <v>1.5887244336617949</v>
      </c>
      <c r="S519" s="57">
        <f>'[84]Non Load NI 2016'!R269</f>
        <v>1.509475741475397</v>
      </c>
      <c r="T519" s="57">
        <f>'[84]Non Load NI 2016'!S269</f>
        <v>1.5097681067114199</v>
      </c>
      <c r="U519" s="57">
        <f>'[84]Non Load NI 2016'!T269</f>
        <v>1.511829191688433</v>
      </c>
      <c r="W519" s="58">
        <f>'[84]Non Load NI 2016'!W269</f>
        <v>0.90210000000000012</v>
      </c>
      <c r="X519" s="196">
        <f>'[84]Non Load NI 2016'!X269</f>
        <v>0</v>
      </c>
      <c r="Y519" s="196">
        <f>'[84]Non Load NI 2016'!Y269</f>
        <v>0</v>
      </c>
      <c r="Z519" s="196">
        <f>'[84]Non Load NI 2016'!Z269</f>
        <v>0</v>
      </c>
      <c r="AA519" s="196">
        <f>'[84]Non Load NI 2016'!AA269</f>
        <v>0</v>
      </c>
      <c r="AB519" s="196">
        <f>'[84]Non Load NI 2016'!AB269</f>
        <v>0</v>
      </c>
      <c r="AC519" s="196">
        <f>'[84]Non Load NI 2016'!AC269</f>
        <v>0</v>
      </c>
      <c r="AD519" s="196">
        <f>'[84]Non Load NI 2016'!AD269</f>
        <v>0</v>
      </c>
      <c r="AF519" s="57">
        <f t="shared" si="1088"/>
        <v>1.6431871299326049</v>
      </c>
      <c r="AG519" s="58">
        <f t="shared" si="1089"/>
        <v>0.90210000000000012</v>
      </c>
      <c r="AH519" s="65">
        <f t="shared" si="1090"/>
        <v>-0.74108712993260473</v>
      </c>
      <c r="AI519" s="66">
        <f t="shared" si="1091"/>
        <v>-0.45100592405625789</v>
      </c>
      <c r="AK519" s="139"/>
      <c r="AL519" s="139"/>
      <c r="AM519" s="139"/>
      <c r="AN519" s="140"/>
      <c r="AP519" s="139"/>
      <c r="AQ519" s="139"/>
      <c r="AR519" s="139"/>
      <c r="AS519" s="140"/>
      <c r="AU519" s="139"/>
      <c r="AV519" s="139"/>
      <c r="AW519" s="139"/>
      <c r="AX519" s="140"/>
      <c r="AZ519" s="139"/>
      <c r="BA519" s="139"/>
      <c r="BB519" s="139"/>
      <c r="BC519" s="140"/>
      <c r="BE519" s="139"/>
      <c r="BF519" s="139"/>
      <c r="BG519" s="139"/>
      <c r="BH519" s="140"/>
      <c r="BJ519" s="139"/>
      <c r="BK519" s="139"/>
      <c r="BL519" s="139"/>
      <c r="BM519" s="140"/>
      <c r="BO519" s="139"/>
      <c r="BP519" s="139"/>
      <c r="BQ519" s="139"/>
      <c r="BR519" s="140"/>
    </row>
    <row r="520" spans="1:70">
      <c r="B520" s="438"/>
      <c r="D520" s="6" t="s">
        <v>38</v>
      </c>
      <c r="E520" s="186">
        <f>'[84]Non Load NI 2016'!C270</f>
        <v>3.481981470853599</v>
      </c>
      <c r="F520" s="186">
        <f>'[84]Non Load NI 2016'!D270</f>
        <v>2.9430598677581057</v>
      </c>
      <c r="G520" s="186">
        <f>'[84]Non Load NI 2016'!E270</f>
        <v>2.9326887414729073</v>
      </c>
      <c r="H520" s="186">
        <f>'[84]Non Load NI 2016'!F270</f>
        <v>2.9372665234150452</v>
      </c>
      <c r="I520" s="186">
        <f>'[84]Non Load NI 2016'!G270</f>
        <v>2.9412128536984192</v>
      </c>
      <c r="J520" s="186">
        <f>'[84]Non Load NI 2016'!H270</f>
        <v>2.9450978999589434</v>
      </c>
      <c r="K520" s="186">
        <f>'[84]Non Load NI 2016'!I270</f>
        <v>2.9483370722299203</v>
      </c>
      <c r="L520" s="186">
        <f>'[84]Non Load NI 2016'!J270</f>
        <v>2.9515583749678509</v>
      </c>
      <c r="N520" s="57">
        <f>'[84]Non Load NI 2016'!M270</f>
        <v>3.481981470853599</v>
      </c>
      <c r="O520" s="57">
        <f>'[84]Non Load NI 2016'!N270</f>
        <v>2.9430598677581057</v>
      </c>
      <c r="P520" s="57">
        <f>'[84]Non Load NI 2016'!O270</f>
        <v>2.9326887414729073</v>
      </c>
      <c r="Q520" s="57">
        <f>'[84]Non Load NI 2016'!P270</f>
        <v>2.9372665234150452</v>
      </c>
      <c r="R520" s="57">
        <f>'[84]Non Load NI 2016'!Q270</f>
        <v>2.9412128536984192</v>
      </c>
      <c r="S520" s="57">
        <f>'[84]Non Load NI 2016'!R270</f>
        <v>2.9450978999589434</v>
      </c>
      <c r="T520" s="57">
        <f>'[84]Non Load NI 2016'!S270</f>
        <v>2.9483370722299203</v>
      </c>
      <c r="U520" s="57">
        <f>'[84]Non Load NI 2016'!T270</f>
        <v>2.9515583749678509</v>
      </c>
      <c r="W520" s="58">
        <f>'[84]Non Load NI 2016'!W270</f>
        <v>0.44580000000000009</v>
      </c>
      <c r="X520" s="196">
        <f>'[84]Non Load NI 2016'!X270</f>
        <v>0</v>
      </c>
      <c r="Y520" s="196">
        <f>'[84]Non Load NI 2016'!Y270</f>
        <v>0</v>
      </c>
      <c r="Z520" s="196">
        <f>'[84]Non Load NI 2016'!Z270</f>
        <v>0</v>
      </c>
      <c r="AA520" s="196">
        <f>'[84]Non Load NI 2016'!AA270</f>
        <v>0</v>
      </c>
      <c r="AB520" s="196">
        <f>'[84]Non Load NI 2016'!AB270</f>
        <v>0</v>
      </c>
      <c r="AC520" s="196">
        <f>'[84]Non Load NI 2016'!AC270</f>
        <v>0</v>
      </c>
      <c r="AD520" s="196">
        <f>'[84]Non Load NI 2016'!AD270</f>
        <v>0</v>
      </c>
      <c r="AF520" s="57">
        <f t="shared" si="1088"/>
        <v>3.481981470853599</v>
      </c>
      <c r="AG520" s="58">
        <f t="shared" si="1089"/>
        <v>0.44580000000000009</v>
      </c>
      <c r="AH520" s="65">
        <f t="shared" si="1090"/>
        <v>-3.0361814708535988</v>
      </c>
      <c r="AI520" s="66">
        <f t="shared" si="1091"/>
        <v>-0.87196945080505739</v>
      </c>
      <c r="AK520" s="139"/>
      <c r="AL520" s="139"/>
      <c r="AM520" s="139"/>
      <c r="AN520" s="140"/>
      <c r="AP520" s="139"/>
      <c r="AQ520" s="139"/>
      <c r="AR520" s="139"/>
      <c r="AS520" s="140"/>
      <c r="AU520" s="139"/>
      <c r="AV520" s="139"/>
      <c r="AW520" s="139"/>
      <c r="AX520" s="140"/>
      <c r="AZ520" s="139"/>
      <c r="BA520" s="139"/>
      <c r="BB520" s="139"/>
      <c r="BC520" s="140"/>
      <c r="BE520" s="139"/>
      <c r="BF520" s="139"/>
      <c r="BG520" s="139"/>
      <c r="BH520" s="140"/>
      <c r="BJ520" s="139"/>
      <c r="BK520" s="139"/>
      <c r="BL520" s="139"/>
      <c r="BM520" s="140"/>
      <c r="BO520" s="139"/>
      <c r="BP520" s="139"/>
      <c r="BQ520" s="139"/>
      <c r="BR520" s="140"/>
    </row>
    <row r="521" spans="1:70">
      <c r="B521" s="438"/>
      <c r="D521" s="6" t="s">
        <v>39</v>
      </c>
      <c r="E521" s="186">
        <f>'[84]Non Load NI 2016'!C271</f>
        <v>10.095924505703922</v>
      </c>
      <c r="F521" s="186">
        <f>'[84]Non Load NI 2016'!D271</f>
        <v>8.9886057915952495</v>
      </c>
      <c r="G521" s="186">
        <f>'[84]Non Load NI 2016'!E271</f>
        <v>5.6930059302902123</v>
      </c>
      <c r="H521" s="186">
        <f>'[84]Non Load NI 2016'!F271</f>
        <v>5.9782164902703672</v>
      </c>
      <c r="I521" s="186">
        <f>'[84]Non Load NI 2016'!G271</f>
        <v>5.8542281058963823</v>
      </c>
      <c r="J521" s="186">
        <f>'[84]Non Load NI 2016'!H271</f>
        <v>5.6346927965851812</v>
      </c>
      <c r="K521" s="186">
        <f>'[84]Non Load NI 2016'!I271</f>
        <v>1.4464566183765526</v>
      </c>
      <c r="L521" s="186">
        <f>'[84]Non Load NI 2016'!J271</f>
        <v>1.2111284774047395</v>
      </c>
      <c r="N521" s="57">
        <f>'[84]Non Load NI 2016'!M271</f>
        <v>10.929553832836113</v>
      </c>
      <c r="O521" s="57">
        <f>'[84]Non Load NI 2016'!N271</f>
        <v>10.559815655571443</v>
      </c>
      <c r="P521" s="57">
        <f>'[84]Non Load NI 2016'!O271</f>
        <v>7.8746265807279201</v>
      </c>
      <c r="Q521" s="57">
        <f>'[84]Non Load NI 2016'!P271</f>
        <v>7.2822496337299603</v>
      </c>
      <c r="R521" s="57">
        <f>'[84]Non Load NI 2016'!Q271</f>
        <v>7.3973748014691418</v>
      </c>
      <c r="S521" s="57">
        <f>'[84]Non Load NI 2016'!R271</f>
        <v>7.2194689713684141</v>
      </c>
      <c r="T521" s="57">
        <f>'[84]Non Load NI 2016'!S271</f>
        <v>5.4422429963594547</v>
      </c>
      <c r="U521" s="57">
        <f>'[84]Non Load NI 2016'!T271</f>
        <v>5.0024989062211294</v>
      </c>
      <c r="W521" s="58">
        <f>'[84]Non Load NI 2016'!W271</f>
        <v>3.2253221988997658</v>
      </c>
      <c r="X521" s="196">
        <f>'[84]Non Load NI 2016'!X271</f>
        <v>0</v>
      </c>
      <c r="Y521" s="196">
        <f>'[84]Non Load NI 2016'!Y271</f>
        <v>0</v>
      </c>
      <c r="Z521" s="196">
        <f>'[84]Non Load NI 2016'!Z271</f>
        <v>0</v>
      </c>
      <c r="AA521" s="196">
        <f>'[84]Non Load NI 2016'!AA271</f>
        <v>0</v>
      </c>
      <c r="AB521" s="196">
        <f>'[84]Non Load NI 2016'!AB271</f>
        <v>0</v>
      </c>
      <c r="AC521" s="196">
        <f>'[84]Non Load NI 2016'!AC271</f>
        <v>0</v>
      </c>
      <c r="AD521" s="196">
        <f>'[84]Non Load NI 2016'!AD271</f>
        <v>0</v>
      </c>
      <c r="AF521" s="57">
        <f t="shared" si="1088"/>
        <v>10.929553832836113</v>
      </c>
      <c r="AG521" s="58">
        <f t="shared" si="1089"/>
        <v>3.2253221988997658</v>
      </c>
      <c r="AH521" s="65">
        <f t="shared" si="1090"/>
        <v>-7.704231633936347</v>
      </c>
      <c r="AI521" s="66">
        <f t="shared" si="1091"/>
        <v>-0.70489900610491563</v>
      </c>
      <c r="AK521" s="139"/>
      <c r="AL521" s="139"/>
      <c r="AM521" s="139"/>
      <c r="AN521" s="140"/>
      <c r="AP521" s="139"/>
      <c r="AQ521" s="139"/>
      <c r="AR521" s="139"/>
      <c r="AS521" s="140"/>
      <c r="AU521" s="139"/>
      <c r="AV521" s="139"/>
      <c r="AW521" s="139"/>
      <c r="AX521" s="140"/>
      <c r="AZ521" s="139"/>
      <c r="BA521" s="139"/>
      <c r="BB521" s="139"/>
      <c r="BC521" s="140"/>
      <c r="BE521" s="139"/>
      <c r="BF521" s="139"/>
      <c r="BG521" s="139"/>
      <c r="BH521" s="140"/>
      <c r="BJ521" s="139"/>
      <c r="BK521" s="139"/>
      <c r="BL521" s="139"/>
      <c r="BM521" s="140"/>
      <c r="BO521" s="139"/>
      <c r="BP521" s="139"/>
      <c r="BQ521" s="139"/>
      <c r="BR521" s="140"/>
    </row>
    <row r="522" spans="1:70">
      <c r="B522" s="438"/>
      <c r="D522" s="6" t="s">
        <v>40</v>
      </c>
      <c r="E522" s="186">
        <f>'[84]Non Load NI 2016'!C272</f>
        <v>7.4081799024697235</v>
      </c>
      <c r="F522" s="186">
        <f>'[84]Non Load NI 2016'!D272</f>
        <v>7.6613620199745798</v>
      </c>
      <c r="G522" s="186">
        <f>'[84]Non Load NI 2016'!E272</f>
        <v>4.5715821752073005</v>
      </c>
      <c r="H522" s="186">
        <f>'[84]Non Load NI 2016'!F272</f>
        <v>4.1431640119340445</v>
      </c>
      <c r="I522" s="186">
        <f>'[84]Non Load NI 2016'!G272</f>
        <v>3.8264757025825369</v>
      </c>
      <c r="J522" s="186">
        <f>'[84]Non Load NI 2016'!H272</f>
        <v>3.5735483592769404</v>
      </c>
      <c r="K522" s="186">
        <f>'[84]Non Load NI 2016'!I272</f>
        <v>3.3805538624847604</v>
      </c>
      <c r="L522" s="186">
        <f>'[84]Non Load NI 2016'!J272</f>
        <v>3.4560925746589106</v>
      </c>
      <c r="N522" s="57">
        <f>'[84]Non Load NI 2016'!M272</f>
        <v>6.3504443583587546</v>
      </c>
      <c r="O522" s="57">
        <f>'[84]Non Load NI 2016'!N272</f>
        <v>7.0118770271980955</v>
      </c>
      <c r="P522" s="57">
        <f>'[84]Non Load NI 2016'!O272</f>
        <v>5.6308600191977778</v>
      </c>
      <c r="Q522" s="57">
        <f>'[84]Non Load NI 2016'!P272</f>
        <v>5.4928805582082738</v>
      </c>
      <c r="R522" s="57">
        <f>'[84]Non Load NI 2016'!Q272</f>
        <v>5.2850197938183374</v>
      </c>
      <c r="S522" s="57">
        <f>'[84]Non Load NI 2016'!R272</f>
        <v>5.1459093755234653</v>
      </c>
      <c r="T522" s="57">
        <f>'[84]Non Load NI 2016'!S272</f>
        <v>4.7995611109825855</v>
      </c>
      <c r="U522" s="57">
        <f>'[84]Non Load NI 2016'!T272</f>
        <v>4.6545305032006237</v>
      </c>
      <c r="W522" s="58">
        <f>'[84]Non Load NI 2016'!W272</f>
        <v>2.6092599136484833</v>
      </c>
      <c r="X522" s="196">
        <f>'[84]Non Load NI 2016'!X272</f>
        <v>0</v>
      </c>
      <c r="Y522" s="196">
        <f>'[84]Non Load NI 2016'!Y272</f>
        <v>0</v>
      </c>
      <c r="Z522" s="196">
        <f>'[84]Non Load NI 2016'!Z272</f>
        <v>0</v>
      </c>
      <c r="AA522" s="196">
        <f>'[84]Non Load NI 2016'!AA272</f>
        <v>0</v>
      </c>
      <c r="AB522" s="196">
        <f>'[84]Non Load NI 2016'!AB272</f>
        <v>0</v>
      </c>
      <c r="AC522" s="196">
        <f>'[84]Non Load NI 2016'!AC272</f>
        <v>0</v>
      </c>
      <c r="AD522" s="196">
        <f>'[84]Non Load NI 2016'!AD272</f>
        <v>0</v>
      </c>
      <c r="AF522" s="57">
        <f t="shared" si="1088"/>
        <v>6.3504443583587546</v>
      </c>
      <c r="AG522" s="58">
        <f t="shared" si="1089"/>
        <v>2.6092599136484833</v>
      </c>
      <c r="AH522" s="65">
        <f t="shared" si="1090"/>
        <v>-3.7411844447102713</v>
      </c>
      <c r="AI522" s="66">
        <f t="shared" si="1091"/>
        <v>-0.58912167930200787</v>
      </c>
      <c r="AK522" s="139"/>
      <c r="AL522" s="139"/>
      <c r="AM522" s="139"/>
      <c r="AN522" s="140"/>
      <c r="AP522" s="139"/>
      <c r="AQ522" s="139"/>
      <c r="AR522" s="139"/>
      <c r="AS522" s="140"/>
      <c r="AU522" s="139"/>
      <c r="AV522" s="139"/>
      <c r="AW522" s="139"/>
      <c r="AX522" s="140"/>
      <c r="AZ522" s="139"/>
      <c r="BA522" s="139"/>
      <c r="BB522" s="139"/>
      <c r="BC522" s="140"/>
      <c r="BE522" s="139"/>
      <c r="BF522" s="139"/>
      <c r="BG522" s="139"/>
      <c r="BH522" s="140"/>
      <c r="BJ522" s="139"/>
      <c r="BK522" s="139"/>
      <c r="BL522" s="139"/>
      <c r="BM522" s="140"/>
      <c r="BO522" s="139"/>
      <c r="BP522" s="139"/>
      <c r="BQ522" s="139"/>
      <c r="BR522" s="140"/>
    </row>
    <row r="523" spans="1:70">
      <c r="B523" s="438"/>
      <c r="D523" s="6" t="s">
        <v>41</v>
      </c>
      <c r="E523" s="186">
        <f>'[84]Non Load NI 2016'!C273</f>
        <v>8.522733394768764</v>
      </c>
      <c r="F523" s="186">
        <f>'[84]Non Load NI 2016'!D273</f>
        <v>8.8373363221256351</v>
      </c>
      <c r="G523" s="186">
        <f>'[84]Non Load NI 2016'!E273</f>
        <v>5.9832648635295991</v>
      </c>
      <c r="H523" s="186">
        <f>'[84]Non Load NI 2016'!F273</f>
        <v>5.9512765838120512</v>
      </c>
      <c r="I523" s="186">
        <f>'[84]Non Load NI 2016'!G273</f>
        <v>6.3376332441939036</v>
      </c>
      <c r="J523" s="186">
        <f>'[84]Non Load NI 2016'!H273</f>
        <v>6.0985963217737718</v>
      </c>
      <c r="K523" s="186">
        <f>'[84]Non Load NI 2016'!I273</f>
        <v>5.8303180525046727</v>
      </c>
      <c r="L523" s="186">
        <f>'[84]Non Load NI 2016'!J273</f>
        <v>5.450438688156984</v>
      </c>
      <c r="N523" s="57">
        <f>'[84]Non Load NI 2016'!M273</f>
        <v>7.3885001524701606</v>
      </c>
      <c r="O523" s="57">
        <f>'[84]Non Load NI 2016'!N273</f>
        <v>7.6128762397347476</v>
      </c>
      <c r="P523" s="57">
        <f>'[84]Non Load NI 2016'!O273</f>
        <v>7.124591136278676</v>
      </c>
      <c r="Q523" s="57">
        <f>'[84]Non Load NI 2016'!P273</f>
        <v>7.3540918174044121</v>
      </c>
      <c r="R523" s="57">
        <f>'[84]Non Load NI 2016'!Q273</f>
        <v>7.2821005255557756</v>
      </c>
      <c r="S523" s="57">
        <f>'[84]Non Load NI 2016'!R273</f>
        <v>6.6652323654806018</v>
      </c>
      <c r="T523" s="57">
        <f>'[84]Non Load NI 2016'!S273</f>
        <v>6.425272813416175</v>
      </c>
      <c r="U523" s="57">
        <f>'[84]Non Load NI 2016'!T273</f>
        <v>5.932548705263363</v>
      </c>
      <c r="W523" s="58">
        <f>'[84]Non Load NI 2016'!W273</f>
        <v>2.7368126564563484</v>
      </c>
      <c r="X523" s="196">
        <f>'[84]Non Load NI 2016'!X273</f>
        <v>0</v>
      </c>
      <c r="Y523" s="196">
        <f>'[84]Non Load NI 2016'!Y273</f>
        <v>0</v>
      </c>
      <c r="Z523" s="196">
        <f>'[84]Non Load NI 2016'!Z273</f>
        <v>0</v>
      </c>
      <c r="AA523" s="196">
        <f>'[84]Non Load NI 2016'!AA273</f>
        <v>0</v>
      </c>
      <c r="AB523" s="196">
        <f>'[84]Non Load NI 2016'!AB273</f>
        <v>0</v>
      </c>
      <c r="AC523" s="196">
        <f>'[84]Non Load NI 2016'!AC273</f>
        <v>0</v>
      </c>
      <c r="AD523" s="196">
        <f>'[84]Non Load NI 2016'!AD273</f>
        <v>0</v>
      </c>
      <c r="AF523" s="57">
        <f t="shared" si="1088"/>
        <v>7.3885001524701606</v>
      </c>
      <c r="AG523" s="58">
        <f t="shared" si="1089"/>
        <v>2.7368126564563484</v>
      </c>
      <c r="AH523" s="65">
        <f t="shared" si="1090"/>
        <v>-4.6516874960138122</v>
      </c>
      <c r="AI523" s="66">
        <f t="shared" si="1091"/>
        <v>-0.62958481424117407</v>
      </c>
      <c r="AK523" s="139"/>
      <c r="AL523" s="139"/>
      <c r="AM523" s="139"/>
      <c r="AN523" s="140"/>
      <c r="AP523" s="139"/>
      <c r="AQ523" s="139"/>
      <c r="AR523" s="139"/>
      <c r="AS523" s="140"/>
      <c r="AU523" s="139"/>
      <c r="AV523" s="139"/>
      <c r="AW523" s="139"/>
      <c r="AX523" s="140"/>
      <c r="AZ523" s="139"/>
      <c r="BA523" s="139"/>
      <c r="BB523" s="139"/>
      <c r="BC523" s="140"/>
      <c r="BE523" s="139"/>
      <c r="BF523" s="139"/>
      <c r="BG523" s="139"/>
      <c r="BH523" s="140"/>
      <c r="BJ523" s="139"/>
      <c r="BK523" s="139"/>
      <c r="BL523" s="139"/>
      <c r="BM523" s="140"/>
      <c r="BO523" s="139"/>
      <c r="BP523" s="139"/>
      <c r="BQ523" s="139"/>
      <c r="BR523" s="140"/>
    </row>
    <row r="524" spans="1:70">
      <c r="B524" s="438"/>
      <c r="D524" s="6" t="s">
        <v>42</v>
      </c>
      <c r="E524" s="186">
        <f>'[84]Non Load NI 2016'!C274</f>
        <v>3.5996367254768638</v>
      </c>
      <c r="F524" s="186">
        <f>'[84]Non Load NI 2016'!D274</f>
        <v>3.5715603581739783</v>
      </c>
      <c r="G524" s="186">
        <f>'[84]Non Load NI 2016'!E274</f>
        <v>3.5409415834191091</v>
      </c>
      <c r="H524" s="186">
        <f>'[84]Non Load NI 2016'!F274</f>
        <v>3.5112091837414359</v>
      </c>
      <c r="I524" s="186">
        <f>'[84]Non Load NI 2016'!G274</f>
        <v>3.4847505952581885</v>
      </c>
      <c r="J524" s="186">
        <f>'[84]Non Load NI 2016'!H274</f>
        <v>3.4672864303257631</v>
      </c>
      <c r="K524" s="186">
        <f>'[84]Non Load NI 2016'!I274</f>
        <v>3.4387190662276872</v>
      </c>
      <c r="L524" s="186">
        <f>'[84]Non Load NI 2016'!J274</f>
        <v>3.427395113208711</v>
      </c>
      <c r="N524" s="57">
        <f>'[84]Non Load NI 2016'!M274</f>
        <v>3.4607379633146866</v>
      </c>
      <c r="O524" s="57">
        <f>'[84]Non Load NI 2016'!N274</f>
        <v>3.4404461872529426</v>
      </c>
      <c r="P524" s="57">
        <f>'[84]Non Load NI 2016'!O274</f>
        <v>3.4204483768806146</v>
      </c>
      <c r="Q524" s="57">
        <f>'[84]Non Load NI 2016'!P274</f>
        <v>3.3002543858807085</v>
      </c>
      <c r="R524" s="57">
        <f>'[84]Non Load NI 2016'!Q274</f>
        <v>3.2119351321356198</v>
      </c>
      <c r="S524" s="57">
        <f>'[84]Non Load NI 2016'!R274</f>
        <v>3.1342098265747387</v>
      </c>
      <c r="T524" s="57">
        <f>'[84]Non Load NI 2016'!S274</f>
        <v>2.8427539640782267</v>
      </c>
      <c r="U524" s="57">
        <f>'[84]Non Load NI 2016'!T274</f>
        <v>2.7396401578655407</v>
      </c>
      <c r="W524" s="58">
        <f>'[84]Non Load NI 2016'!W274</f>
        <v>0.96187074683879514</v>
      </c>
      <c r="X524" s="196">
        <f>'[84]Non Load NI 2016'!X274</f>
        <v>0</v>
      </c>
      <c r="Y524" s="196">
        <f>'[84]Non Load NI 2016'!Y274</f>
        <v>0</v>
      </c>
      <c r="Z524" s="196">
        <f>'[84]Non Load NI 2016'!Z274</f>
        <v>0</v>
      </c>
      <c r="AA524" s="196">
        <f>'[84]Non Load NI 2016'!AA274</f>
        <v>0</v>
      </c>
      <c r="AB524" s="196">
        <f>'[84]Non Load NI 2016'!AB274</f>
        <v>0</v>
      </c>
      <c r="AC524" s="196">
        <f>'[84]Non Load NI 2016'!AC274</f>
        <v>0</v>
      </c>
      <c r="AD524" s="196">
        <f>'[84]Non Load NI 2016'!AD274</f>
        <v>0</v>
      </c>
      <c r="AF524" s="57">
        <f t="shared" si="1088"/>
        <v>3.4607379633146866</v>
      </c>
      <c r="AG524" s="58">
        <f t="shared" si="1089"/>
        <v>0.96187074683879514</v>
      </c>
      <c r="AH524" s="65">
        <f t="shared" si="1090"/>
        <v>-2.4988672164758916</v>
      </c>
      <c r="AI524" s="66">
        <f t="shared" si="1091"/>
        <v>-0.72206195411642271</v>
      </c>
      <c r="AK524" s="139"/>
      <c r="AL524" s="139"/>
      <c r="AM524" s="139"/>
      <c r="AN524" s="140"/>
      <c r="AP524" s="139"/>
      <c r="AQ524" s="139"/>
      <c r="AR524" s="139"/>
      <c r="AS524" s="140"/>
      <c r="AU524" s="139"/>
      <c r="AV524" s="139"/>
      <c r="AW524" s="139"/>
      <c r="AX524" s="140"/>
      <c r="AZ524" s="139"/>
      <c r="BA524" s="139"/>
      <c r="BB524" s="139"/>
      <c r="BC524" s="140"/>
      <c r="BE524" s="139"/>
      <c r="BF524" s="139"/>
      <c r="BG524" s="139"/>
      <c r="BH524" s="140"/>
      <c r="BJ524" s="139"/>
      <c r="BK524" s="139"/>
      <c r="BL524" s="139"/>
      <c r="BM524" s="140"/>
      <c r="BO524" s="139"/>
      <c r="BP524" s="139"/>
      <c r="BQ524" s="139"/>
      <c r="BR524" s="140"/>
    </row>
    <row r="525" spans="1:70">
      <c r="B525" s="438"/>
      <c r="D525" s="6" t="s">
        <v>43</v>
      </c>
      <c r="E525" s="186">
        <f>'[84]Non Load NI 2016'!C275</f>
        <v>5.1277561538051133</v>
      </c>
      <c r="F525" s="186">
        <f>'[84]Non Load NI 2016'!D275</f>
        <v>5.0742640347632841</v>
      </c>
      <c r="G525" s="186">
        <f>'[84]Non Load NI 2016'!E275</f>
        <v>5.1142685233953955</v>
      </c>
      <c r="H525" s="186">
        <f>'[84]Non Load NI 2016'!F275</f>
        <v>5.0791267937515538</v>
      </c>
      <c r="I525" s="186">
        <f>'[84]Non Load NI 2016'!G275</f>
        <v>5.0698937471299326</v>
      </c>
      <c r="J525" s="186">
        <f>'[84]Non Load NI 2016'!H275</f>
        <v>5.0393978808662361</v>
      </c>
      <c r="K525" s="186">
        <f>'[84]Non Load NI 2016'!I275</f>
        <v>4.9939928266082356</v>
      </c>
      <c r="L525" s="186">
        <f>'[84]Non Load NI 2016'!J275</f>
        <v>4.990207431557832</v>
      </c>
      <c r="N525" s="57">
        <f>'[84]Non Load NI 2016'!M275</f>
        <v>5.2146631680138062</v>
      </c>
      <c r="O525" s="57">
        <f>'[84]Non Load NI 2016'!N275</f>
        <v>5.6972503430585464</v>
      </c>
      <c r="P525" s="57">
        <f>'[84]Non Load NI 2016'!O275</f>
        <v>5.3147713090040281</v>
      </c>
      <c r="Q525" s="57">
        <f>'[84]Non Load NI 2016'!P275</f>
        <v>4.9439018920055906</v>
      </c>
      <c r="R525" s="57">
        <f>'[84]Non Load NI 2016'!Q275</f>
        <v>4.8302169601288627</v>
      </c>
      <c r="S525" s="57">
        <f>'[84]Non Load NI 2016'!R275</f>
        <v>4.8437223372810791</v>
      </c>
      <c r="T525" s="57">
        <f>'[84]Non Load NI 2016'!S275</f>
        <v>4.1737909447296966</v>
      </c>
      <c r="U525" s="57">
        <f>'[84]Non Load NI 2016'!T275</f>
        <v>3.6291599813594795</v>
      </c>
      <c r="W525" s="58">
        <f>'[84]Non Load NI 2016'!W275</f>
        <v>3.1404453585885013</v>
      </c>
      <c r="X525" s="196">
        <f>'[84]Non Load NI 2016'!X275</f>
        <v>0</v>
      </c>
      <c r="Y525" s="196">
        <f>'[84]Non Load NI 2016'!Y275</f>
        <v>0</v>
      </c>
      <c r="Z525" s="196">
        <f>'[84]Non Load NI 2016'!Z275</f>
        <v>0</v>
      </c>
      <c r="AA525" s="196">
        <f>'[84]Non Load NI 2016'!AA275</f>
        <v>0</v>
      </c>
      <c r="AB525" s="196">
        <f>'[84]Non Load NI 2016'!AB275</f>
        <v>0</v>
      </c>
      <c r="AC525" s="196">
        <f>'[84]Non Load NI 2016'!AC275</f>
        <v>0</v>
      </c>
      <c r="AD525" s="196">
        <f>'[84]Non Load NI 2016'!AD275</f>
        <v>0</v>
      </c>
      <c r="AF525" s="57">
        <f t="shared" si="1088"/>
        <v>5.2146631680138062</v>
      </c>
      <c r="AG525" s="58">
        <f t="shared" si="1089"/>
        <v>3.1404453585885013</v>
      </c>
      <c r="AH525" s="65">
        <f t="shared" si="1090"/>
        <v>-2.074217809425305</v>
      </c>
      <c r="AI525" s="66">
        <f t="shared" si="1091"/>
        <v>-0.39776640266016378</v>
      </c>
      <c r="AK525" s="139"/>
      <c r="AL525" s="139"/>
      <c r="AM525" s="139"/>
      <c r="AN525" s="140"/>
      <c r="AP525" s="139"/>
      <c r="AQ525" s="139"/>
      <c r="AR525" s="139"/>
      <c r="AS525" s="140"/>
      <c r="AU525" s="139"/>
      <c r="AV525" s="139"/>
      <c r="AW525" s="139"/>
      <c r="AX525" s="140"/>
      <c r="AZ525" s="139"/>
      <c r="BA525" s="139"/>
      <c r="BB525" s="139"/>
      <c r="BC525" s="140"/>
      <c r="BE525" s="139"/>
      <c r="BF525" s="139"/>
      <c r="BG525" s="139"/>
      <c r="BH525" s="140"/>
      <c r="BJ525" s="139"/>
      <c r="BK525" s="139"/>
      <c r="BL525" s="139"/>
      <c r="BM525" s="140"/>
      <c r="BO525" s="139"/>
      <c r="BP525" s="139"/>
      <c r="BQ525" s="139"/>
      <c r="BR525" s="140"/>
    </row>
    <row r="526" spans="1:70">
      <c r="B526" s="438"/>
      <c r="D526" s="6" t="s">
        <v>44</v>
      </c>
      <c r="E526" s="186">
        <f>'[84]Non Load NI 2016'!C276</f>
        <v>0.73318379564022307</v>
      </c>
      <c r="F526" s="186">
        <f>'[84]Non Load NI 2016'!D276</f>
        <v>0.73142636048233933</v>
      </c>
      <c r="G526" s="186">
        <f>'[84]Non Load NI 2016'!E276</f>
        <v>0.73072368027611601</v>
      </c>
      <c r="H526" s="186">
        <f>'[84]Non Load NI 2016'!F276</f>
        <v>0.72541314880265173</v>
      </c>
      <c r="I526" s="186">
        <f>'[84]Non Load NI 2016'!G276</f>
        <v>0.72350531553940378</v>
      </c>
      <c r="J526" s="186">
        <f>'[84]Non Load NI 2016'!H276</f>
        <v>0.72170360368053099</v>
      </c>
      <c r="K526" s="186">
        <f>'[84]Non Load NI 2016'!I276</f>
        <v>0.71999181644303123</v>
      </c>
      <c r="L526" s="186">
        <f>'[84]Non Load NI 2016'!J276</f>
        <v>0.54991573479153977</v>
      </c>
      <c r="N526" s="57">
        <f>'[84]Non Load NI 2016'!M276</f>
        <v>0.60528029262129857</v>
      </c>
      <c r="O526" s="57">
        <f>'[84]Non Load NI 2016'!N276</f>
        <v>0.59647505476484186</v>
      </c>
      <c r="P526" s="57">
        <f>'[84]Non Load NI 2016'!O276</f>
        <v>0.5721670623859082</v>
      </c>
      <c r="Q526" s="57">
        <f>'[84]Non Load NI 2016'!P276</f>
        <v>0.5685853300211231</v>
      </c>
      <c r="R526" s="57">
        <f>'[84]Non Load NI 2016'!Q276</f>
        <v>0.56890930846427656</v>
      </c>
      <c r="S526" s="57">
        <f>'[84]Non Load NI 2016'!R276</f>
        <v>0.56451853337609237</v>
      </c>
      <c r="T526" s="57">
        <f>'[84]Non Load NI 2016'!S276</f>
        <v>0.56469815539925383</v>
      </c>
      <c r="U526" s="57">
        <f>'[84]Non Load NI 2016'!T276</f>
        <v>0.51092075286138861</v>
      </c>
      <c r="W526" s="58">
        <f>'[84]Non Load NI 2016'!W276</f>
        <v>0.32040022999999995</v>
      </c>
      <c r="X526" s="196">
        <f>'[84]Non Load NI 2016'!X276</f>
        <v>0</v>
      </c>
      <c r="Y526" s="196">
        <f>'[84]Non Load NI 2016'!Y276</f>
        <v>0</v>
      </c>
      <c r="Z526" s="196">
        <f>'[84]Non Load NI 2016'!Z276</f>
        <v>0</v>
      </c>
      <c r="AA526" s="196">
        <f>'[84]Non Load NI 2016'!AA276</f>
        <v>0</v>
      </c>
      <c r="AB526" s="196">
        <f>'[84]Non Load NI 2016'!AB276</f>
        <v>0</v>
      </c>
      <c r="AC526" s="196">
        <f>'[84]Non Load NI 2016'!AC276</f>
        <v>0</v>
      </c>
      <c r="AD526" s="196">
        <f>'[84]Non Load NI 2016'!AD276</f>
        <v>0</v>
      </c>
      <c r="AF526" s="57">
        <f t="shared" si="1088"/>
        <v>0.60528029262129857</v>
      </c>
      <c r="AG526" s="58">
        <f t="shared" si="1089"/>
        <v>0.32040022999999995</v>
      </c>
      <c r="AH526" s="65">
        <f t="shared" si="1090"/>
        <v>-0.28488006262129861</v>
      </c>
      <c r="AI526" s="66">
        <f t="shared" si="1091"/>
        <v>-0.47065808369138085</v>
      </c>
      <c r="AK526" s="139"/>
      <c r="AL526" s="139"/>
      <c r="AM526" s="139"/>
      <c r="AN526" s="140"/>
      <c r="AP526" s="139"/>
      <c r="AQ526" s="139"/>
      <c r="AR526" s="139"/>
      <c r="AS526" s="140"/>
      <c r="AU526" s="139"/>
      <c r="AV526" s="139"/>
      <c r="AW526" s="139"/>
      <c r="AX526" s="140"/>
      <c r="AZ526" s="139"/>
      <c r="BA526" s="139"/>
      <c r="BB526" s="139"/>
      <c r="BC526" s="140"/>
      <c r="BE526" s="139"/>
      <c r="BF526" s="139"/>
      <c r="BG526" s="139"/>
      <c r="BH526" s="140"/>
      <c r="BJ526" s="139"/>
      <c r="BK526" s="139"/>
      <c r="BL526" s="139"/>
      <c r="BM526" s="140"/>
      <c r="BO526" s="139"/>
      <c r="BP526" s="139"/>
      <c r="BQ526" s="139"/>
      <c r="BR526" s="140"/>
    </row>
    <row r="527" spans="1:70">
      <c r="B527" s="438"/>
      <c r="D527" s="6" t="s">
        <v>45</v>
      </c>
      <c r="E527" s="186">
        <f>'[84]Non Load NI 2016'!C277</f>
        <v>4.4189166591607769</v>
      </c>
      <c r="F527" s="186">
        <f>'[84]Non Load NI 2016'!D277</f>
        <v>4.7753737486227523</v>
      </c>
      <c r="G527" s="186">
        <f>'[84]Non Load NI 2016'!E277</f>
        <v>4.6849301421146237</v>
      </c>
      <c r="H527" s="186">
        <f>'[84]Non Load NI 2016'!F277</f>
        <v>4.4043242420754023</v>
      </c>
      <c r="I527" s="186">
        <f>'[84]Non Load NI 2016'!G277</f>
        <v>3.3384515090932529</v>
      </c>
      <c r="J527" s="186">
        <f>'[84]Non Load NI 2016'!H277</f>
        <v>2.4692051643556314</v>
      </c>
      <c r="K527" s="186">
        <f>'[84]Non Load NI 2016'!I277</f>
        <v>2.4219759611269325</v>
      </c>
      <c r="L527" s="186">
        <f>'[84]Non Load NI 2016'!J277</f>
        <v>2.360263836056617</v>
      </c>
      <c r="N527" s="57">
        <f>'[84]Non Load NI 2016'!M277</f>
        <v>3.6038366889674491</v>
      </c>
      <c r="O527" s="57">
        <f>'[84]Non Load NI 2016'!N277</f>
        <v>3.6721669586104198</v>
      </c>
      <c r="P527" s="57">
        <f>'[84]Non Load NI 2016'!O277</f>
        <v>3.5410456444074572</v>
      </c>
      <c r="Q527" s="57">
        <f>'[84]Non Load NI 2016'!P277</f>
        <v>3.3678867819708955</v>
      </c>
      <c r="R527" s="57">
        <f>'[84]Non Load NI 2016'!Q277</f>
        <v>2.9774463004739644</v>
      </c>
      <c r="S527" s="57">
        <f>'[84]Non Load NI 2016'!R277</f>
        <v>2.6246005422838836</v>
      </c>
      <c r="T527" s="57">
        <f>'[84]Non Load NI 2016'!S277</f>
        <v>2.5701280460140321</v>
      </c>
      <c r="U527" s="57">
        <f>'[84]Non Load NI 2016'!T277</f>
        <v>2.5876299289713462</v>
      </c>
      <c r="W527" s="58">
        <f>'[84]Non Load NI 2016'!W277</f>
        <v>1.6439999999999999</v>
      </c>
      <c r="X527" s="196">
        <f>'[84]Non Load NI 2016'!X277</f>
        <v>0</v>
      </c>
      <c r="Y527" s="196">
        <f>'[84]Non Load NI 2016'!Y277</f>
        <v>0</v>
      </c>
      <c r="Z527" s="196">
        <f>'[84]Non Load NI 2016'!Z277</f>
        <v>0</v>
      </c>
      <c r="AA527" s="196">
        <f>'[84]Non Load NI 2016'!AA277</f>
        <v>0</v>
      </c>
      <c r="AB527" s="196">
        <f>'[84]Non Load NI 2016'!AB277</f>
        <v>0</v>
      </c>
      <c r="AC527" s="196">
        <f>'[84]Non Load NI 2016'!AC277</f>
        <v>0</v>
      </c>
      <c r="AD527" s="196">
        <f>'[84]Non Load NI 2016'!AD277</f>
        <v>0</v>
      </c>
      <c r="AF527" s="57">
        <f t="shared" si="1088"/>
        <v>3.6038366889674491</v>
      </c>
      <c r="AG527" s="58">
        <f t="shared" si="1089"/>
        <v>1.6439999999999999</v>
      </c>
      <c r="AH527" s="65">
        <f t="shared" si="1090"/>
        <v>-1.9598366889674492</v>
      </c>
      <c r="AI527" s="66">
        <f t="shared" si="1091"/>
        <v>-0.54381950629648834</v>
      </c>
      <c r="AK527" s="139"/>
      <c r="AL527" s="139"/>
      <c r="AM527" s="139"/>
      <c r="AN527" s="140"/>
      <c r="AP527" s="139"/>
      <c r="AQ527" s="139"/>
      <c r="AR527" s="139"/>
      <c r="AS527" s="140"/>
      <c r="AU527" s="139"/>
      <c r="AV527" s="139"/>
      <c r="AW527" s="139"/>
      <c r="AX527" s="140"/>
      <c r="AZ527" s="139"/>
      <c r="BA527" s="139"/>
      <c r="BB527" s="139"/>
      <c r="BC527" s="140"/>
      <c r="BE527" s="139"/>
      <c r="BF527" s="139"/>
      <c r="BG527" s="139"/>
      <c r="BH527" s="140"/>
      <c r="BJ527" s="139"/>
      <c r="BK527" s="139"/>
      <c r="BL527" s="139"/>
      <c r="BM527" s="140"/>
      <c r="BO527" s="139"/>
      <c r="BP527" s="139"/>
      <c r="BQ527" s="139"/>
      <c r="BR527" s="140"/>
    </row>
    <row r="528" spans="1:70">
      <c r="A528" s="1"/>
      <c r="B528" s="438"/>
      <c r="D528" s="4" t="s">
        <v>77</v>
      </c>
      <c r="E528" s="187">
        <f>SUM(E514:E527)</f>
        <v>74.609898554143328</v>
      </c>
      <c r="F528" s="187">
        <f t="shared" ref="F528" si="1092">SUM(F514:F527)</f>
        <v>70.132779337508154</v>
      </c>
      <c r="G528" s="187">
        <f t="shared" ref="G528" si="1093">SUM(G514:G527)</f>
        <v>59.117836926042784</v>
      </c>
      <c r="H528" s="187">
        <f t="shared" ref="H528" si="1094">SUM(H514:H527)</f>
        <v>56.98682159615953</v>
      </c>
      <c r="I528" s="187">
        <f t="shared" ref="I528" si="1095">SUM(I514:I527)</f>
        <v>55.647682030095261</v>
      </c>
      <c r="J528" s="187">
        <f t="shared" ref="J528" si="1096">SUM(J514:J527)</f>
        <v>53.897527831913969</v>
      </c>
      <c r="K528" s="187">
        <f t="shared" ref="K528" si="1097">SUM(K514:K527)</f>
        <v>49.188167238487146</v>
      </c>
      <c r="L528" s="187">
        <f t="shared" ref="L528" si="1098">SUM(L514:L527)</f>
        <v>48.404139058086891</v>
      </c>
      <c r="M528" s="1"/>
      <c r="N528" s="178">
        <f t="shared" ref="N528" si="1099">SUM(N514:N527)</f>
        <v>68.902591818059008</v>
      </c>
      <c r="O528" s="178">
        <f t="shared" ref="O528" si="1100">SUM(O514:O527)</f>
        <v>67.520714357539816</v>
      </c>
      <c r="P528" s="178">
        <f t="shared" ref="P528" si="1101">SUM(P514:P527)</f>
        <v>61.514906333936224</v>
      </c>
      <c r="Q528" s="178">
        <f t="shared" ref="Q528" si="1102">SUM(Q514:Q527)</f>
        <v>59.533448197796965</v>
      </c>
      <c r="R528" s="178">
        <f t="shared" ref="R528" si="1103">SUM(R514:R527)</f>
        <v>57.829357865740853</v>
      </c>
      <c r="S528" s="178">
        <f t="shared" ref="S528" si="1104">SUM(S514:S527)</f>
        <v>55.891430578320936</v>
      </c>
      <c r="T528" s="178">
        <f t="shared" ref="T528" si="1105">SUM(T514:T527)</f>
        <v>51.519669872075504</v>
      </c>
      <c r="U528" s="178">
        <f t="shared" ref="U528" si="1106">SUM(U514:U527)</f>
        <v>50.051417752948723</v>
      </c>
      <c r="V528" s="1"/>
      <c r="W528" s="183">
        <f>SUM(W514:W527)</f>
        <v>33.749745109051666</v>
      </c>
      <c r="X528" s="197">
        <f t="shared" ref="X528" si="1107">SUM(X514:X527)</f>
        <v>0</v>
      </c>
      <c r="Y528" s="197">
        <f t="shared" ref="Y528" si="1108">SUM(Y514:Y527)</f>
        <v>0</v>
      </c>
      <c r="Z528" s="197">
        <f t="shared" ref="Z528" si="1109">SUM(Z514:Z527)</f>
        <v>0</v>
      </c>
      <c r="AA528" s="197">
        <f t="shared" ref="AA528" si="1110">SUM(AA514:AA527)</f>
        <v>0</v>
      </c>
      <c r="AB528" s="197">
        <f t="shared" ref="AB528" si="1111">SUM(AB514:AB527)</f>
        <v>0</v>
      </c>
      <c r="AC528" s="197">
        <f t="shared" ref="AC528" si="1112">SUM(AC514:AC527)</f>
        <v>0</v>
      </c>
      <c r="AD528" s="197">
        <f t="shared" ref="AD528" si="1113">SUM(AD514:AD527)</f>
        <v>0</v>
      </c>
      <c r="AE528" s="1"/>
      <c r="AF528" s="178">
        <f t="shared" si="1088"/>
        <v>68.902591818059008</v>
      </c>
      <c r="AG528" s="183">
        <f t="shared" si="1089"/>
        <v>33.749745109051666</v>
      </c>
      <c r="AH528" s="67">
        <f t="shared" si="1090"/>
        <v>-35.152846709007342</v>
      </c>
      <c r="AI528" s="68">
        <f t="shared" si="1091"/>
        <v>-0.51018177664245667</v>
      </c>
      <c r="AK528" s="139"/>
      <c r="AL528" s="139"/>
      <c r="AM528" s="139"/>
      <c r="AN528" s="140"/>
      <c r="AP528" s="139"/>
      <c r="AQ528" s="139"/>
      <c r="AR528" s="139"/>
      <c r="AS528" s="140"/>
      <c r="AU528" s="139"/>
      <c r="AV528" s="139"/>
      <c r="AW528" s="139"/>
      <c r="AX528" s="140"/>
      <c r="AZ528" s="139"/>
      <c r="BA528" s="139"/>
      <c r="BB528" s="139"/>
      <c r="BC528" s="140"/>
      <c r="BE528" s="139"/>
      <c r="BF528" s="139"/>
      <c r="BG528" s="139"/>
      <c r="BH528" s="140"/>
      <c r="BJ528" s="139"/>
      <c r="BK528" s="139"/>
      <c r="BL528" s="139"/>
      <c r="BM528" s="140"/>
      <c r="BO528" s="139"/>
      <c r="BP528" s="139"/>
      <c r="BQ528" s="139"/>
      <c r="BR528" s="140"/>
    </row>
    <row r="529" spans="1:70">
      <c r="A529" s="1"/>
      <c r="B529" s="438"/>
      <c r="D529" s="4" t="s">
        <v>181</v>
      </c>
      <c r="E529" s="187">
        <f>E528-SUM(E517:E520)</f>
        <v>62.114611153715003</v>
      </c>
      <c r="F529" s="187">
        <f t="shared" ref="F529" si="1114">F528-SUM(F517:F520)</f>
        <v>58.360027013097607</v>
      </c>
      <c r="G529" s="187">
        <f t="shared" ref="G529" si="1115">G528-SUM(G517:G520)</f>
        <v>47.428991270570073</v>
      </c>
      <c r="H529" s="187">
        <f t="shared" ref="H529" si="1116">H528-SUM(H517:H520)</f>
        <v>45.286127232714009</v>
      </c>
      <c r="I529" s="187">
        <f t="shared" ref="I529" si="1117">I528-SUM(I517:I520)</f>
        <v>43.847597204057934</v>
      </c>
      <c r="J529" s="187">
        <f t="shared" ref="J529" si="1118">J528-SUM(J517:J520)</f>
        <v>42.155091705126182</v>
      </c>
      <c r="K529" s="187">
        <f t="shared" ref="K529" si="1119">K528-SUM(K517:K520)</f>
        <v>37.430641950024167</v>
      </c>
      <c r="L529" s="187">
        <f t="shared" ref="L529" si="1120">L528-SUM(L517:L520)</f>
        <v>36.64087592985441</v>
      </c>
      <c r="M529" s="1"/>
      <c r="N529" s="178">
        <f t="shared" ref="N529" si="1121">N528-SUM(N517:N520)</f>
        <v>56.407304417630684</v>
      </c>
      <c r="O529" s="178">
        <f t="shared" ref="O529" si="1122">O528-SUM(O517:O520)</f>
        <v>55.747962033129269</v>
      </c>
      <c r="P529" s="178">
        <f t="shared" ref="P529" si="1123">P528-SUM(P517:P520)</f>
        <v>49.826060678463513</v>
      </c>
      <c r="Q529" s="178">
        <f t="shared" ref="Q529" si="1124">Q528-SUM(Q517:Q520)</f>
        <v>47.832753834351443</v>
      </c>
      <c r="R529" s="178">
        <f t="shared" ref="R529" si="1125">R528-SUM(R517:R520)</f>
        <v>46.029273039703526</v>
      </c>
      <c r="S529" s="178">
        <f t="shared" ref="S529" si="1126">S528-SUM(S517:S520)</f>
        <v>44.148994451533156</v>
      </c>
      <c r="T529" s="178">
        <f t="shared" ref="T529" si="1127">T528-SUM(T517:T520)</f>
        <v>39.762144583612525</v>
      </c>
      <c r="U529" s="178">
        <f t="shared" ref="U529" si="1128">U528-SUM(U517:U520)</f>
        <v>38.288154624716242</v>
      </c>
      <c r="V529" s="1"/>
      <c r="W529" s="183">
        <f>W528-SUM(W517:W520)</f>
        <v>28.539245109051667</v>
      </c>
      <c r="X529" s="197">
        <f t="shared" ref="X529" si="1129">X528-SUM(X517:X520)</f>
        <v>0</v>
      </c>
      <c r="Y529" s="197">
        <f t="shared" ref="Y529" si="1130">Y528-SUM(Y517:Y520)</f>
        <v>0</v>
      </c>
      <c r="Z529" s="197">
        <f t="shared" ref="Z529" si="1131">Z528-SUM(Z517:Z520)</f>
        <v>0</v>
      </c>
      <c r="AA529" s="197">
        <f t="shared" ref="AA529" si="1132">AA528-SUM(AA517:AA520)</f>
        <v>0</v>
      </c>
      <c r="AB529" s="197">
        <f t="shared" ref="AB529" si="1133">AB528-SUM(AB517:AB520)</f>
        <v>0</v>
      </c>
      <c r="AC529" s="197">
        <f t="shared" ref="AC529" si="1134">AC528-SUM(AC517:AC520)</f>
        <v>0</v>
      </c>
      <c r="AD529" s="197">
        <f t="shared" ref="AD529" si="1135">AD528-SUM(AD517:AD520)</f>
        <v>0</v>
      </c>
      <c r="AE529" s="1"/>
      <c r="AF529" s="178">
        <f t="shared" si="1088"/>
        <v>56.407304417630684</v>
      </c>
      <c r="AG529" s="183">
        <f t="shared" si="1089"/>
        <v>28.539245109051667</v>
      </c>
      <c r="AH529" s="67">
        <f t="shared" si="1090"/>
        <v>-27.868059308579017</v>
      </c>
      <c r="AI529" s="68">
        <f t="shared" si="1091"/>
        <v>-0.49405054179239538</v>
      </c>
      <c r="AK529" s="139"/>
      <c r="AL529" s="139"/>
      <c r="AM529" s="139"/>
      <c r="AN529" s="140"/>
      <c r="AP529" s="139"/>
      <c r="AQ529" s="139"/>
      <c r="AR529" s="139"/>
      <c r="AS529" s="140"/>
      <c r="AU529" s="139"/>
      <c r="AV529" s="139"/>
      <c r="AW529" s="139"/>
      <c r="AX529" s="140"/>
      <c r="AZ529" s="139"/>
      <c r="BA529" s="139"/>
      <c r="BB529" s="139"/>
      <c r="BC529" s="140"/>
      <c r="BE529" s="139"/>
      <c r="BF529" s="139"/>
      <c r="BG529" s="139"/>
      <c r="BH529" s="140"/>
      <c r="BJ529" s="139"/>
      <c r="BK529" s="139"/>
      <c r="BL529" s="139"/>
      <c r="BM529" s="140"/>
      <c r="BO529" s="139"/>
      <c r="BP529" s="139"/>
      <c r="BQ529" s="139"/>
      <c r="BR529" s="140"/>
    </row>
    <row r="530" spans="1:70">
      <c r="B530" s="438"/>
    </row>
    <row r="531" spans="1:70">
      <c r="B531" s="438"/>
      <c r="D531" s="1" t="s">
        <v>202</v>
      </c>
    </row>
    <row r="532" spans="1:70">
      <c r="B532" s="438"/>
      <c r="E532" s="388" t="s">
        <v>430</v>
      </c>
      <c r="F532" s="389"/>
      <c r="G532" s="389"/>
      <c r="H532" s="389"/>
      <c r="I532" s="389"/>
      <c r="J532" s="389"/>
      <c r="K532" s="389"/>
      <c r="L532" s="390"/>
      <c r="N532" s="388" t="s">
        <v>297</v>
      </c>
      <c r="O532" s="389"/>
      <c r="P532" s="389"/>
      <c r="Q532" s="389"/>
      <c r="R532" s="389"/>
      <c r="S532" s="389"/>
      <c r="T532" s="389"/>
      <c r="U532" s="390"/>
      <c r="W532" s="388" t="s">
        <v>298</v>
      </c>
      <c r="X532" s="389"/>
      <c r="Y532" s="389"/>
      <c r="Z532" s="389"/>
      <c r="AA532" s="389"/>
      <c r="AB532" s="389"/>
      <c r="AC532" s="389"/>
      <c r="AD532" s="390"/>
      <c r="AF532" s="221" t="s">
        <v>69</v>
      </c>
      <c r="AG532" s="221" t="s">
        <v>194</v>
      </c>
      <c r="AH532" s="397" t="s">
        <v>219</v>
      </c>
      <c r="AI532" s="397"/>
      <c r="AK532" s="7" t="s">
        <v>69</v>
      </c>
      <c r="AL532" s="6" t="s">
        <v>194</v>
      </c>
      <c r="AM532" s="392" t="s">
        <v>219</v>
      </c>
      <c r="AN532" s="392"/>
      <c r="AP532" s="7" t="s">
        <v>69</v>
      </c>
      <c r="AQ532" s="6" t="s">
        <v>194</v>
      </c>
      <c r="AR532" s="392" t="s">
        <v>219</v>
      </c>
      <c r="AS532" s="392"/>
      <c r="AU532" s="7" t="s">
        <v>69</v>
      </c>
      <c r="AV532" s="6" t="s">
        <v>194</v>
      </c>
      <c r="AW532" s="392" t="s">
        <v>219</v>
      </c>
      <c r="AX532" s="392"/>
      <c r="AZ532" s="7" t="s">
        <v>69</v>
      </c>
      <c r="BA532" s="6" t="s">
        <v>194</v>
      </c>
      <c r="BB532" s="392" t="s">
        <v>219</v>
      </c>
      <c r="BC532" s="392"/>
      <c r="BE532" s="7" t="s">
        <v>69</v>
      </c>
      <c r="BF532" s="6" t="s">
        <v>194</v>
      </c>
      <c r="BG532" s="392" t="s">
        <v>219</v>
      </c>
      <c r="BH532" s="392"/>
      <c r="BJ532" s="7" t="s">
        <v>69</v>
      </c>
      <c r="BK532" s="6" t="s">
        <v>194</v>
      </c>
      <c r="BL532" s="392" t="s">
        <v>219</v>
      </c>
      <c r="BM532" s="392"/>
      <c r="BO532" s="7" t="s">
        <v>69</v>
      </c>
      <c r="BP532" s="6" t="s">
        <v>194</v>
      </c>
      <c r="BQ532" s="392" t="s">
        <v>219</v>
      </c>
      <c r="BR532" s="392"/>
    </row>
    <row r="533" spans="1:70">
      <c r="B533" s="438"/>
      <c r="E533" s="221">
        <v>2016</v>
      </c>
      <c r="F533" s="221">
        <v>2017</v>
      </c>
      <c r="G533" s="221">
        <v>2018</v>
      </c>
      <c r="H533" s="221">
        <v>2019</v>
      </c>
      <c r="I533" s="221">
        <v>2020</v>
      </c>
      <c r="J533" s="221">
        <v>2021</v>
      </c>
      <c r="K533" s="221">
        <v>2022</v>
      </c>
      <c r="L533" s="221">
        <v>2023</v>
      </c>
      <c r="N533" s="221">
        <v>2016</v>
      </c>
      <c r="O533" s="221">
        <v>2017</v>
      </c>
      <c r="P533" s="221">
        <v>2018</v>
      </c>
      <c r="Q533" s="221">
        <v>2019</v>
      </c>
      <c r="R533" s="221">
        <v>2020</v>
      </c>
      <c r="S533" s="221">
        <v>2021</v>
      </c>
      <c r="T533" s="221">
        <v>2022</v>
      </c>
      <c r="U533" s="221">
        <v>2023</v>
      </c>
      <c r="W533" s="221">
        <v>2016</v>
      </c>
      <c r="X533" s="221">
        <v>2017</v>
      </c>
      <c r="Y533" s="221">
        <v>2018</v>
      </c>
      <c r="Z533" s="221">
        <v>2019</v>
      </c>
      <c r="AA533" s="221">
        <v>2020</v>
      </c>
      <c r="AB533" s="221">
        <v>2021</v>
      </c>
      <c r="AC533" s="221">
        <v>2022</v>
      </c>
      <c r="AD533" s="221">
        <v>2023</v>
      </c>
      <c r="AF533" s="221" t="s">
        <v>252</v>
      </c>
      <c r="AG533" s="221" t="s">
        <v>252</v>
      </c>
      <c r="AH533" s="221" t="s">
        <v>252</v>
      </c>
      <c r="AI533" s="221" t="s">
        <v>221</v>
      </c>
      <c r="AK533" s="6" t="s">
        <v>252</v>
      </c>
      <c r="AL533" s="6" t="s">
        <v>252</v>
      </c>
      <c r="AM533" s="6" t="s">
        <v>252</v>
      </c>
      <c r="AN533" s="6" t="s">
        <v>221</v>
      </c>
      <c r="AP533" s="6" t="s">
        <v>252</v>
      </c>
      <c r="AQ533" s="6" t="s">
        <v>252</v>
      </c>
      <c r="AR533" s="6" t="s">
        <v>252</v>
      </c>
      <c r="AS533" s="6" t="s">
        <v>221</v>
      </c>
      <c r="AU533" s="6" t="s">
        <v>252</v>
      </c>
      <c r="AV533" s="6" t="s">
        <v>252</v>
      </c>
      <c r="AW533" s="6" t="s">
        <v>252</v>
      </c>
      <c r="AX533" s="6" t="s">
        <v>221</v>
      </c>
      <c r="AZ533" s="6" t="s">
        <v>252</v>
      </c>
      <c r="BA533" s="6" t="s">
        <v>252</v>
      </c>
      <c r="BB533" s="6" t="s">
        <v>252</v>
      </c>
      <c r="BC533" s="6" t="s">
        <v>221</v>
      </c>
      <c r="BE533" s="6" t="s">
        <v>252</v>
      </c>
      <c r="BF533" s="6" t="s">
        <v>252</v>
      </c>
      <c r="BG533" s="6" t="s">
        <v>252</v>
      </c>
      <c r="BH533" s="6" t="s">
        <v>221</v>
      </c>
      <c r="BJ533" s="6" t="s">
        <v>252</v>
      </c>
      <c r="BK533" s="6" t="s">
        <v>252</v>
      </c>
      <c r="BL533" s="6" t="s">
        <v>252</v>
      </c>
      <c r="BM533" s="6" t="s">
        <v>221</v>
      </c>
      <c r="BO533" s="6" t="s">
        <v>252</v>
      </c>
      <c r="BP533" s="6" t="s">
        <v>252</v>
      </c>
      <c r="BQ533" s="6" t="s">
        <v>252</v>
      </c>
      <c r="BR533" s="6" t="s">
        <v>221</v>
      </c>
    </row>
    <row r="534" spans="1:70">
      <c r="B534" s="438"/>
      <c r="D534" s="6" t="s">
        <v>27</v>
      </c>
      <c r="E534" s="186">
        <f>'[84]Non Load NI 2016'!C283</f>
        <v>0</v>
      </c>
      <c r="F534" s="186">
        <f>'[84]Non Load NI 2016'!D283</f>
        <v>0</v>
      </c>
      <c r="G534" s="186">
        <f>'[84]Non Load NI 2016'!E283</f>
        <v>0</v>
      </c>
      <c r="H534" s="186">
        <f>'[84]Non Load NI 2016'!F283</f>
        <v>0</v>
      </c>
      <c r="I534" s="186">
        <f>'[84]Non Load NI 2016'!G283</f>
        <v>0</v>
      </c>
      <c r="J534" s="186">
        <f>'[84]Non Load NI 2016'!H283</f>
        <v>0</v>
      </c>
      <c r="K534" s="186">
        <f>'[84]Non Load NI 2016'!I283</f>
        <v>0</v>
      </c>
      <c r="L534" s="186">
        <f>'[84]Non Load NI 2016'!J283</f>
        <v>0</v>
      </c>
      <c r="N534" s="57">
        <f>'[84]Non Load NI 2016'!M283</f>
        <v>0</v>
      </c>
      <c r="O534" s="57">
        <f>'[84]Non Load NI 2016'!N283</f>
        <v>0</v>
      </c>
      <c r="P534" s="57">
        <f>'[84]Non Load NI 2016'!O283</f>
        <v>0</v>
      </c>
      <c r="Q534" s="57">
        <f>'[84]Non Load NI 2016'!P283</f>
        <v>0</v>
      </c>
      <c r="R534" s="57">
        <f>'[84]Non Load NI 2016'!Q283</f>
        <v>0</v>
      </c>
      <c r="S534" s="57">
        <f>'[84]Non Load NI 2016'!R283</f>
        <v>0</v>
      </c>
      <c r="T534" s="57">
        <f>'[84]Non Load NI 2016'!S283</f>
        <v>0</v>
      </c>
      <c r="U534" s="57">
        <f>'[84]Non Load NI 2016'!T283</f>
        <v>0</v>
      </c>
      <c r="W534" s="58">
        <f>'[84]Non Load NI 2016'!W283</f>
        <v>5.9789900362944506</v>
      </c>
      <c r="X534" s="196">
        <f>'[84]Non Load NI 2016'!X283</f>
        <v>0</v>
      </c>
      <c r="Y534" s="196">
        <f>'[84]Non Load NI 2016'!Y283</f>
        <v>0</v>
      </c>
      <c r="Z534" s="196">
        <f>'[84]Non Load NI 2016'!Z283</f>
        <v>0</v>
      </c>
      <c r="AA534" s="196">
        <f>'[84]Non Load NI 2016'!AA283</f>
        <v>0</v>
      </c>
      <c r="AB534" s="196">
        <f>'[84]Non Load NI 2016'!AB283</f>
        <v>0</v>
      </c>
      <c r="AC534" s="196">
        <f>'[84]Non Load NI 2016'!AC283</f>
        <v>0</v>
      </c>
      <c r="AD534" s="196">
        <f>'[84]Non Load NI 2016'!AD283</f>
        <v>0</v>
      </c>
      <c r="AF534" s="57">
        <f>N534</f>
        <v>0</v>
      </c>
      <c r="AG534" s="58">
        <f>W534</f>
        <v>5.9789900362944506</v>
      </c>
      <c r="AH534" s="65">
        <f>IF(AG534&gt;0,AG534-AF534,"")</f>
        <v>5.9789900362944506</v>
      </c>
      <c r="AI534" s="66" t="e">
        <f>IF(AG534&gt;0,AH534/AF534,"")</f>
        <v>#DIV/0!</v>
      </c>
      <c r="AK534" s="139"/>
      <c r="AL534" s="139"/>
      <c r="AM534" s="139"/>
      <c r="AN534" s="140"/>
      <c r="AP534" s="139"/>
      <c r="AQ534" s="139"/>
      <c r="AR534" s="139"/>
      <c r="AS534" s="140"/>
      <c r="AU534" s="139"/>
      <c r="AV534" s="139"/>
      <c r="AW534" s="139"/>
      <c r="AX534" s="140"/>
      <c r="AZ534" s="139"/>
      <c r="BA534" s="139"/>
      <c r="BB534" s="139"/>
      <c r="BC534" s="140"/>
      <c r="BE534" s="139"/>
      <c r="BF534" s="139"/>
      <c r="BG534" s="139"/>
      <c r="BH534" s="140"/>
      <c r="BJ534" s="139"/>
      <c r="BK534" s="139"/>
      <c r="BL534" s="139"/>
      <c r="BM534" s="140"/>
      <c r="BO534" s="139"/>
      <c r="BP534" s="139"/>
      <c r="BQ534" s="139"/>
      <c r="BR534" s="140"/>
    </row>
    <row r="535" spans="1:70">
      <c r="B535" s="438"/>
      <c r="D535" s="6" t="s">
        <v>75</v>
      </c>
      <c r="E535" s="186">
        <f>'[84]Non Load NI 2016'!C284</f>
        <v>0</v>
      </c>
      <c r="F535" s="186">
        <f>'[84]Non Load NI 2016'!D284</f>
        <v>0</v>
      </c>
      <c r="G535" s="186">
        <f>'[84]Non Load NI 2016'!E284</f>
        <v>0</v>
      </c>
      <c r="H535" s="186">
        <f>'[84]Non Load NI 2016'!F284</f>
        <v>0</v>
      </c>
      <c r="I535" s="186">
        <f>'[84]Non Load NI 2016'!G284</f>
        <v>0</v>
      </c>
      <c r="J535" s="186">
        <f>'[84]Non Load NI 2016'!H284</f>
        <v>0</v>
      </c>
      <c r="K535" s="186">
        <f>'[84]Non Load NI 2016'!I284</f>
        <v>0</v>
      </c>
      <c r="L535" s="186">
        <f>'[84]Non Load NI 2016'!J284</f>
        <v>0</v>
      </c>
      <c r="N535" s="57">
        <f>'[84]Non Load NI 2016'!M284</f>
        <v>0</v>
      </c>
      <c r="O535" s="57">
        <f>'[84]Non Load NI 2016'!N284</f>
        <v>0</v>
      </c>
      <c r="P535" s="57">
        <f>'[84]Non Load NI 2016'!O284</f>
        <v>0</v>
      </c>
      <c r="Q535" s="57">
        <f>'[84]Non Load NI 2016'!P284</f>
        <v>0</v>
      </c>
      <c r="R535" s="57">
        <f>'[84]Non Load NI 2016'!Q284</f>
        <v>0</v>
      </c>
      <c r="S535" s="57">
        <f>'[84]Non Load NI 2016'!R284</f>
        <v>0</v>
      </c>
      <c r="T535" s="57">
        <f>'[84]Non Load NI 2016'!S284</f>
        <v>0</v>
      </c>
      <c r="U535" s="57">
        <f>'[84]Non Load NI 2016'!T284</f>
        <v>0</v>
      </c>
      <c r="W535" s="58">
        <f>'[84]Non Load NI 2016'!W284</f>
        <v>1.7231646457159637</v>
      </c>
      <c r="X535" s="196">
        <f>'[84]Non Load NI 2016'!X284</f>
        <v>0</v>
      </c>
      <c r="Y535" s="196">
        <f>'[84]Non Load NI 2016'!Y284</f>
        <v>0</v>
      </c>
      <c r="Z535" s="196">
        <f>'[84]Non Load NI 2016'!Z284</f>
        <v>0</v>
      </c>
      <c r="AA535" s="196">
        <f>'[84]Non Load NI 2016'!AA284</f>
        <v>0</v>
      </c>
      <c r="AB535" s="196">
        <f>'[84]Non Load NI 2016'!AB284</f>
        <v>0</v>
      </c>
      <c r="AC535" s="196">
        <f>'[84]Non Load NI 2016'!AC284</f>
        <v>0</v>
      </c>
      <c r="AD535" s="196">
        <f>'[84]Non Load NI 2016'!AD284</f>
        <v>0</v>
      </c>
      <c r="AF535" s="57">
        <f t="shared" ref="AF535:AF549" si="1136">N535</f>
        <v>0</v>
      </c>
      <c r="AG535" s="58">
        <f t="shared" ref="AG535:AG549" si="1137">W535</f>
        <v>1.7231646457159637</v>
      </c>
      <c r="AH535" s="65">
        <f t="shared" ref="AH535:AH549" si="1138">IF(AG535&gt;0,AG535-AF535,"")</f>
        <v>1.7231646457159637</v>
      </c>
      <c r="AI535" s="66" t="e">
        <f t="shared" ref="AI535:AI549" si="1139">IF(AG535&gt;0,AH535/AF535,"")</f>
        <v>#DIV/0!</v>
      </c>
      <c r="AK535" s="139"/>
      <c r="AL535" s="139"/>
      <c r="AM535" s="139"/>
      <c r="AN535" s="140"/>
      <c r="AP535" s="139"/>
      <c r="AQ535" s="139"/>
      <c r="AR535" s="139"/>
      <c r="AS535" s="140"/>
      <c r="AU535" s="139"/>
      <c r="AV535" s="139"/>
      <c r="AW535" s="139"/>
      <c r="AX535" s="140"/>
      <c r="AZ535" s="139"/>
      <c r="BA535" s="139"/>
      <c r="BB535" s="139"/>
      <c r="BC535" s="140"/>
      <c r="BE535" s="139"/>
      <c r="BF535" s="139"/>
      <c r="BG535" s="139"/>
      <c r="BH535" s="140"/>
      <c r="BJ535" s="139"/>
      <c r="BK535" s="139"/>
      <c r="BL535" s="139"/>
      <c r="BM535" s="140"/>
      <c r="BO535" s="139"/>
      <c r="BP535" s="139"/>
      <c r="BQ535" s="139"/>
      <c r="BR535" s="140"/>
    </row>
    <row r="536" spans="1:70">
      <c r="B536" s="438"/>
      <c r="D536" s="6" t="s">
        <v>76</v>
      </c>
      <c r="E536" s="186">
        <f>'[84]Non Load NI 2016'!C285</f>
        <v>0</v>
      </c>
      <c r="F536" s="186">
        <f>'[84]Non Load NI 2016'!D285</f>
        <v>0</v>
      </c>
      <c r="G536" s="186">
        <f>'[84]Non Load NI 2016'!E285</f>
        <v>0</v>
      </c>
      <c r="H536" s="186">
        <f>'[84]Non Load NI 2016'!F285</f>
        <v>0</v>
      </c>
      <c r="I536" s="186">
        <f>'[84]Non Load NI 2016'!G285</f>
        <v>0</v>
      </c>
      <c r="J536" s="186">
        <f>'[84]Non Load NI 2016'!H285</f>
        <v>0</v>
      </c>
      <c r="K536" s="186">
        <f>'[84]Non Load NI 2016'!I285</f>
        <v>0</v>
      </c>
      <c r="L536" s="186">
        <f>'[84]Non Load NI 2016'!J285</f>
        <v>0</v>
      </c>
      <c r="N536" s="57">
        <f>'[84]Non Load NI 2016'!M285</f>
        <v>0</v>
      </c>
      <c r="O536" s="57">
        <f>'[84]Non Load NI 2016'!N285</f>
        <v>0</v>
      </c>
      <c r="P536" s="57">
        <f>'[84]Non Load NI 2016'!O285</f>
        <v>0</v>
      </c>
      <c r="Q536" s="57">
        <f>'[84]Non Load NI 2016'!P285</f>
        <v>0</v>
      </c>
      <c r="R536" s="57">
        <f>'[84]Non Load NI 2016'!Q285</f>
        <v>0</v>
      </c>
      <c r="S536" s="57">
        <f>'[84]Non Load NI 2016'!R285</f>
        <v>0</v>
      </c>
      <c r="T536" s="57">
        <f>'[84]Non Load NI 2016'!S285</f>
        <v>0</v>
      </c>
      <c r="U536" s="57">
        <f>'[84]Non Load NI 2016'!T285</f>
        <v>0</v>
      </c>
      <c r="W536" s="58">
        <f>'[84]Non Load NI 2016'!W285</f>
        <v>0.89610985914890795</v>
      </c>
      <c r="X536" s="196">
        <f>'[84]Non Load NI 2016'!X285</f>
        <v>0</v>
      </c>
      <c r="Y536" s="196">
        <f>'[84]Non Load NI 2016'!Y285</f>
        <v>0</v>
      </c>
      <c r="Z536" s="196">
        <f>'[84]Non Load NI 2016'!Z285</f>
        <v>0</v>
      </c>
      <c r="AA536" s="196">
        <f>'[84]Non Load NI 2016'!AA285</f>
        <v>0</v>
      </c>
      <c r="AB536" s="196">
        <f>'[84]Non Load NI 2016'!AB285</f>
        <v>0</v>
      </c>
      <c r="AC536" s="196">
        <f>'[84]Non Load NI 2016'!AC285</f>
        <v>0</v>
      </c>
      <c r="AD536" s="196">
        <f>'[84]Non Load NI 2016'!AD285</f>
        <v>0</v>
      </c>
      <c r="AF536" s="57">
        <f t="shared" si="1136"/>
        <v>0</v>
      </c>
      <c r="AG536" s="58">
        <f t="shared" si="1137"/>
        <v>0.89610985914890795</v>
      </c>
      <c r="AH536" s="65">
        <f t="shared" si="1138"/>
        <v>0.89610985914890795</v>
      </c>
      <c r="AI536" s="66" t="e">
        <f t="shared" si="1139"/>
        <v>#DIV/0!</v>
      </c>
      <c r="AK536" s="139"/>
      <c r="AL536" s="139"/>
      <c r="AM536" s="139"/>
      <c r="AN536" s="140"/>
      <c r="AP536" s="139"/>
      <c r="AQ536" s="139"/>
      <c r="AR536" s="139"/>
      <c r="AS536" s="140"/>
      <c r="AU536" s="139"/>
      <c r="AV536" s="139"/>
      <c r="AW536" s="139"/>
      <c r="AX536" s="140"/>
      <c r="AZ536" s="139"/>
      <c r="BA536" s="139"/>
      <c r="BB536" s="139"/>
      <c r="BC536" s="140"/>
      <c r="BE536" s="139"/>
      <c r="BF536" s="139"/>
      <c r="BG536" s="139"/>
      <c r="BH536" s="140"/>
      <c r="BJ536" s="139"/>
      <c r="BK536" s="139"/>
      <c r="BL536" s="139"/>
      <c r="BM536" s="140"/>
      <c r="BO536" s="139"/>
      <c r="BP536" s="139"/>
      <c r="BQ536" s="139"/>
      <c r="BR536" s="140"/>
    </row>
    <row r="537" spans="1:70">
      <c r="B537" s="438"/>
      <c r="D537" s="6" t="s">
        <v>35</v>
      </c>
      <c r="E537" s="186">
        <f>'[84]Non Load NI 2016'!C286</f>
        <v>2.9147996813884549</v>
      </c>
      <c r="F537" s="186">
        <f>'[84]Non Load NI 2016'!D286</f>
        <v>2.9176481400311571</v>
      </c>
      <c r="G537" s="186">
        <f>'[84]Non Load NI 2016'!E286</f>
        <v>2.913646815851652</v>
      </c>
      <c r="H537" s="186">
        <f>'[84]Non Load NI 2016'!F286</f>
        <v>2.9203124500700564</v>
      </c>
      <c r="I537" s="186">
        <f>'[84]Non Load NI 2016'!G286</f>
        <v>2.9273240246398005</v>
      </c>
      <c r="J537" s="186">
        <f>'[84]Non Load NI 2016'!H286</f>
        <v>2.9375746493726145</v>
      </c>
      <c r="K537" s="186">
        <f>'[84]Non Load NI 2016'!I286</f>
        <v>0</v>
      </c>
      <c r="L537" s="186">
        <f>'[84]Non Load NI 2016'!J286</f>
        <v>0</v>
      </c>
      <c r="N537" s="57">
        <f>'[84]Non Load NI 2016'!M286</f>
        <v>2.9147996813884549</v>
      </c>
      <c r="O537" s="57">
        <f>'[84]Non Load NI 2016'!N286</f>
        <v>2.9176481400311571</v>
      </c>
      <c r="P537" s="57">
        <f>'[84]Non Load NI 2016'!O286</f>
        <v>2.913646815851652</v>
      </c>
      <c r="Q537" s="57">
        <f>'[84]Non Load NI 2016'!P286</f>
        <v>2.9203124500700564</v>
      </c>
      <c r="R537" s="57">
        <f>'[84]Non Load NI 2016'!Q286</f>
        <v>2.9273240246398005</v>
      </c>
      <c r="S537" s="57">
        <f>'[84]Non Load NI 2016'!R286</f>
        <v>2.9375746493726145</v>
      </c>
      <c r="T537" s="57">
        <f>'[84]Non Load NI 2016'!S286</f>
        <v>0</v>
      </c>
      <c r="U537" s="57">
        <f>'[84]Non Load NI 2016'!T286</f>
        <v>0</v>
      </c>
      <c r="W537" s="58">
        <f>'[84]Non Load NI 2016'!W286</f>
        <v>5.9426000000000005</v>
      </c>
      <c r="X537" s="196">
        <f>'[84]Non Load NI 2016'!X286</f>
        <v>0</v>
      </c>
      <c r="Y537" s="196">
        <f>'[84]Non Load NI 2016'!Y286</f>
        <v>0</v>
      </c>
      <c r="Z537" s="196">
        <f>'[84]Non Load NI 2016'!Z286</f>
        <v>0</v>
      </c>
      <c r="AA537" s="196">
        <f>'[84]Non Load NI 2016'!AA286</f>
        <v>0</v>
      </c>
      <c r="AB537" s="196">
        <f>'[84]Non Load NI 2016'!AB286</f>
        <v>0</v>
      </c>
      <c r="AC537" s="196">
        <f>'[84]Non Load NI 2016'!AC286</f>
        <v>0</v>
      </c>
      <c r="AD537" s="196">
        <f>'[84]Non Load NI 2016'!AD286</f>
        <v>0</v>
      </c>
      <c r="AF537" s="57">
        <f t="shared" si="1136"/>
        <v>2.9147996813884549</v>
      </c>
      <c r="AG537" s="58">
        <f t="shared" si="1137"/>
        <v>5.9426000000000005</v>
      </c>
      <c r="AH537" s="65">
        <f t="shared" si="1138"/>
        <v>3.0278003186115456</v>
      </c>
      <c r="AI537" s="66">
        <f t="shared" si="1139"/>
        <v>1.0387678913047167</v>
      </c>
      <c r="AK537" s="139"/>
      <c r="AL537" s="139"/>
      <c r="AM537" s="139"/>
      <c r="AN537" s="140"/>
      <c r="AP537" s="139"/>
      <c r="AQ537" s="139"/>
      <c r="AR537" s="139"/>
      <c r="AS537" s="140"/>
      <c r="AU537" s="139"/>
      <c r="AV537" s="139"/>
      <c r="AW537" s="139"/>
      <c r="AX537" s="140"/>
      <c r="AZ537" s="139"/>
      <c r="BA537" s="139"/>
      <c r="BB537" s="139"/>
      <c r="BC537" s="140"/>
      <c r="BE537" s="139"/>
      <c r="BF537" s="139"/>
      <c r="BG537" s="139"/>
      <c r="BH537" s="140"/>
      <c r="BJ537" s="139"/>
      <c r="BK537" s="139"/>
      <c r="BL537" s="139"/>
      <c r="BM537" s="140"/>
      <c r="BO537" s="139"/>
      <c r="BP537" s="139"/>
      <c r="BQ537" s="139"/>
      <c r="BR537" s="140"/>
    </row>
    <row r="538" spans="1:70">
      <c r="B538" s="438"/>
      <c r="D538" s="6" t="s">
        <v>36</v>
      </c>
      <c r="E538" s="186">
        <f>'[84]Non Load NI 2016'!C287</f>
        <v>1.6219826466719789</v>
      </c>
      <c r="F538" s="186">
        <f>'[84]Non Load NI 2016'!D287</f>
        <v>1.6221550478871298</v>
      </c>
      <c r="G538" s="186">
        <f>'[84]Non Load NI 2016'!E287</f>
        <v>1.6192412856311909</v>
      </c>
      <c r="H538" s="186">
        <f>'[84]Non Load NI 2016'!F287</f>
        <v>1.6229612714282609</v>
      </c>
      <c r="I538" s="186">
        <f>'[84]Non Load NI 2016'!G287</f>
        <v>1.6265912757976633</v>
      </c>
      <c r="J538" s="186">
        <f>'[84]Non Load NI 2016'!H287</f>
        <v>1.6309350599517223</v>
      </c>
      <c r="K538" s="186">
        <f>'[84]Non Load NI 2016'!I287</f>
        <v>0</v>
      </c>
      <c r="L538" s="186">
        <f>'[84]Non Load NI 2016'!J287</f>
        <v>0</v>
      </c>
      <c r="N538" s="57">
        <f>'[84]Non Load NI 2016'!M287</f>
        <v>1.6219826466719789</v>
      </c>
      <c r="O538" s="57">
        <f>'[84]Non Load NI 2016'!N287</f>
        <v>1.6221550478871298</v>
      </c>
      <c r="P538" s="57">
        <f>'[84]Non Load NI 2016'!O287</f>
        <v>1.6192412856311909</v>
      </c>
      <c r="Q538" s="57">
        <f>'[84]Non Load NI 2016'!P287</f>
        <v>1.6229612714282609</v>
      </c>
      <c r="R538" s="57">
        <f>'[84]Non Load NI 2016'!Q287</f>
        <v>1.6265912757976633</v>
      </c>
      <c r="S538" s="57">
        <f>'[84]Non Load NI 2016'!R287</f>
        <v>1.6309350599517223</v>
      </c>
      <c r="T538" s="57">
        <f>'[84]Non Load NI 2016'!S287</f>
        <v>0</v>
      </c>
      <c r="U538" s="57">
        <f>'[84]Non Load NI 2016'!T287</f>
        <v>0</v>
      </c>
      <c r="W538" s="58">
        <f>'[84]Non Load NI 2016'!W287</f>
        <v>4.1692999999999998</v>
      </c>
      <c r="X538" s="196">
        <f>'[84]Non Load NI 2016'!X287</f>
        <v>0</v>
      </c>
      <c r="Y538" s="196">
        <f>'[84]Non Load NI 2016'!Y287</f>
        <v>0</v>
      </c>
      <c r="Z538" s="196">
        <f>'[84]Non Load NI 2016'!Z287</f>
        <v>0</v>
      </c>
      <c r="AA538" s="196">
        <f>'[84]Non Load NI 2016'!AA287</f>
        <v>0</v>
      </c>
      <c r="AB538" s="196">
        <f>'[84]Non Load NI 2016'!AB287</f>
        <v>0</v>
      </c>
      <c r="AC538" s="196">
        <f>'[84]Non Load NI 2016'!AC287</f>
        <v>0</v>
      </c>
      <c r="AD538" s="196">
        <f>'[84]Non Load NI 2016'!AD287</f>
        <v>0</v>
      </c>
      <c r="AF538" s="57">
        <f t="shared" si="1136"/>
        <v>1.6219826466719789</v>
      </c>
      <c r="AG538" s="58">
        <f t="shared" si="1137"/>
        <v>4.1692999999999998</v>
      </c>
      <c r="AH538" s="65">
        <f t="shared" si="1138"/>
        <v>2.5473173533280207</v>
      </c>
      <c r="AI538" s="66">
        <f t="shared" si="1139"/>
        <v>1.5704960583608367</v>
      </c>
      <c r="AK538" s="139"/>
      <c r="AL538" s="139"/>
      <c r="AM538" s="139"/>
      <c r="AN538" s="140"/>
      <c r="AP538" s="139"/>
      <c r="AQ538" s="139"/>
      <c r="AR538" s="139"/>
      <c r="AS538" s="140"/>
      <c r="AU538" s="139"/>
      <c r="AV538" s="139"/>
      <c r="AW538" s="139"/>
      <c r="AX538" s="140"/>
      <c r="AZ538" s="139"/>
      <c r="BA538" s="139"/>
      <c r="BB538" s="139"/>
      <c r="BC538" s="140"/>
      <c r="BE538" s="139"/>
      <c r="BF538" s="139"/>
      <c r="BG538" s="139"/>
      <c r="BH538" s="140"/>
      <c r="BJ538" s="139"/>
      <c r="BK538" s="139"/>
      <c r="BL538" s="139"/>
      <c r="BM538" s="140"/>
      <c r="BO538" s="139"/>
      <c r="BP538" s="139"/>
      <c r="BQ538" s="139"/>
      <c r="BR538" s="140"/>
    </row>
    <row r="539" spans="1:70">
      <c r="B539" s="438"/>
      <c r="D539" s="6" t="s">
        <v>37</v>
      </c>
      <c r="E539" s="186">
        <f>'[84]Non Load NI 2016'!C288</f>
        <v>0.53998382083027241</v>
      </c>
      <c r="F539" s="186">
        <f>'[84]Non Load NI 2016'!D288</f>
        <v>0.54057348120732218</v>
      </c>
      <c r="G539" s="186">
        <f>'[84]Non Load NI 2016'!E288</f>
        <v>0.54063472347939789</v>
      </c>
      <c r="H539" s="186">
        <f>'[84]Non Load NI 2016'!F288</f>
        <v>0.5410778717816781</v>
      </c>
      <c r="I539" s="186">
        <f>'[84]Non Load NI 2016'!G288</f>
        <v>0.54319266658742604</v>
      </c>
      <c r="J539" s="186">
        <f>'[84]Non Load NI 2016'!H288</f>
        <v>0.54450721776434996</v>
      </c>
      <c r="K539" s="186">
        <f>'[84]Non Load NI 2016'!I288</f>
        <v>0</v>
      </c>
      <c r="L539" s="186">
        <f>'[84]Non Load NI 2016'!J288</f>
        <v>0</v>
      </c>
      <c r="N539" s="57">
        <f>'[84]Non Load NI 2016'!M288</f>
        <v>0.53998382083027241</v>
      </c>
      <c r="O539" s="57">
        <f>'[84]Non Load NI 2016'!N288</f>
        <v>0.54057348120732218</v>
      </c>
      <c r="P539" s="57">
        <f>'[84]Non Load NI 2016'!O288</f>
        <v>0.54063472347939789</v>
      </c>
      <c r="Q539" s="57">
        <f>'[84]Non Load NI 2016'!P288</f>
        <v>0.5410778717816781</v>
      </c>
      <c r="R539" s="57">
        <f>'[84]Non Load NI 2016'!Q288</f>
        <v>0.54319266658742604</v>
      </c>
      <c r="S539" s="57">
        <f>'[84]Non Load NI 2016'!R288</f>
        <v>0.54450721776434996</v>
      </c>
      <c r="T539" s="57">
        <f>'[84]Non Load NI 2016'!S288</f>
        <v>0</v>
      </c>
      <c r="U539" s="57">
        <f>'[84]Non Load NI 2016'!T288</f>
        <v>0</v>
      </c>
      <c r="W539" s="58">
        <f>'[84]Non Load NI 2016'!W288</f>
        <v>1.6773000000000002</v>
      </c>
      <c r="X539" s="196">
        <f>'[84]Non Load NI 2016'!X288</f>
        <v>0</v>
      </c>
      <c r="Y539" s="196">
        <f>'[84]Non Load NI 2016'!Y288</f>
        <v>0</v>
      </c>
      <c r="Z539" s="196">
        <f>'[84]Non Load NI 2016'!Z288</f>
        <v>0</v>
      </c>
      <c r="AA539" s="196">
        <f>'[84]Non Load NI 2016'!AA288</f>
        <v>0</v>
      </c>
      <c r="AB539" s="196">
        <f>'[84]Non Load NI 2016'!AB288</f>
        <v>0</v>
      </c>
      <c r="AC539" s="196">
        <f>'[84]Non Load NI 2016'!AC288</f>
        <v>0</v>
      </c>
      <c r="AD539" s="196">
        <f>'[84]Non Load NI 2016'!AD288</f>
        <v>0</v>
      </c>
      <c r="AF539" s="57">
        <f t="shared" si="1136"/>
        <v>0.53998382083027241</v>
      </c>
      <c r="AG539" s="58">
        <f t="shared" si="1137"/>
        <v>1.6773000000000002</v>
      </c>
      <c r="AH539" s="65">
        <f t="shared" si="1138"/>
        <v>1.1373161791697277</v>
      </c>
      <c r="AI539" s="66">
        <f t="shared" si="1139"/>
        <v>2.106204177415917</v>
      </c>
      <c r="AK539" s="139"/>
      <c r="AL539" s="139"/>
      <c r="AM539" s="139"/>
      <c r="AN539" s="140"/>
      <c r="AP539" s="139"/>
      <c r="AQ539" s="139"/>
      <c r="AR539" s="139"/>
      <c r="AS539" s="140"/>
      <c r="AU539" s="139"/>
      <c r="AV539" s="139"/>
      <c r="AW539" s="139"/>
      <c r="AX539" s="140"/>
      <c r="AZ539" s="139"/>
      <c r="BA539" s="139"/>
      <c r="BB539" s="139"/>
      <c r="BC539" s="140"/>
      <c r="BE539" s="139"/>
      <c r="BF539" s="139"/>
      <c r="BG539" s="139"/>
      <c r="BH539" s="140"/>
      <c r="BJ539" s="139"/>
      <c r="BK539" s="139"/>
      <c r="BL539" s="139"/>
      <c r="BM539" s="140"/>
      <c r="BO539" s="139"/>
      <c r="BP539" s="139"/>
      <c r="BQ539" s="139"/>
      <c r="BR539" s="140"/>
    </row>
    <row r="540" spans="1:70">
      <c r="B540" s="438"/>
      <c r="D540" s="6" t="s">
        <v>38</v>
      </c>
      <c r="E540" s="186">
        <f>'[84]Non Load NI 2016'!C289</f>
        <v>0.53990127429912649</v>
      </c>
      <c r="F540" s="186">
        <f>'[84]Non Load NI 2016'!D289</f>
        <v>0.54037521459941984</v>
      </c>
      <c r="G540" s="186">
        <f>'[84]Non Load NI 2016'!E289</f>
        <v>0.54053653229514287</v>
      </c>
      <c r="H540" s="186">
        <f>'[84]Non Load NI 2016'!F289</f>
        <v>0.54087080647532182</v>
      </c>
      <c r="I540" s="186">
        <f>'[84]Non Load NI 2016'!G289</f>
        <v>0.5433373378198656</v>
      </c>
      <c r="J540" s="186">
        <f>'[84]Non Load NI 2016'!H289</f>
        <v>0.54466040163368223</v>
      </c>
      <c r="K540" s="186">
        <f>'[84]Non Load NI 2016'!I289</f>
        <v>0</v>
      </c>
      <c r="L540" s="186">
        <f>'[84]Non Load NI 2016'!J289</f>
        <v>0</v>
      </c>
      <c r="N540" s="57">
        <f>'[84]Non Load NI 2016'!M289</f>
        <v>0.53990127429912649</v>
      </c>
      <c r="O540" s="57">
        <f>'[84]Non Load NI 2016'!N289</f>
        <v>0.54037521459941984</v>
      </c>
      <c r="P540" s="57">
        <f>'[84]Non Load NI 2016'!O289</f>
        <v>0.54053653229514287</v>
      </c>
      <c r="Q540" s="57">
        <f>'[84]Non Load NI 2016'!P289</f>
        <v>0.54087080647532182</v>
      </c>
      <c r="R540" s="57">
        <f>'[84]Non Load NI 2016'!Q289</f>
        <v>0.5433373378198656</v>
      </c>
      <c r="S540" s="57">
        <f>'[84]Non Load NI 2016'!R289</f>
        <v>0.54466040163368223</v>
      </c>
      <c r="T540" s="57">
        <f>'[84]Non Load NI 2016'!S289</f>
        <v>0</v>
      </c>
      <c r="U540" s="57">
        <f>'[84]Non Load NI 2016'!T289</f>
        <v>0</v>
      </c>
      <c r="W540" s="58">
        <f>'[84]Non Load NI 2016'!W289</f>
        <v>2.1354000000000002</v>
      </c>
      <c r="X540" s="196">
        <f>'[84]Non Load NI 2016'!X289</f>
        <v>0</v>
      </c>
      <c r="Y540" s="196">
        <f>'[84]Non Load NI 2016'!Y289</f>
        <v>0</v>
      </c>
      <c r="Z540" s="196">
        <f>'[84]Non Load NI 2016'!Z289</f>
        <v>0</v>
      </c>
      <c r="AA540" s="196">
        <f>'[84]Non Load NI 2016'!AA289</f>
        <v>0</v>
      </c>
      <c r="AB540" s="196">
        <f>'[84]Non Load NI 2016'!AB289</f>
        <v>0</v>
      </c>
      <c r="AC540" s="196">
        <f>'[84]Non Load NI 2016'!AC289</f>
        <v>0</v>
      </c>
      <c r="AD540" s="196">
        <f>'[84]Non Load NI 2016'!AD289</f>
        <v>0</v>
      </c>
      <c r="AF540" s="57">
        <f t="shared" si="1136"/>
        <v>0.53990127429912649</v>
      </c>
      <c r="AG540" s="58">
        <f t="shared" si="1137"/>
        <v>2.1354000000000002</v>
      </c>
      <c r="AH540" s="65">
        <f t="shared" si="1138"/>
        <v>1.5954987257008737</v>
      </c>
      <c r="AI540" s="66">
        <f t="shared" si="1139"/>
        <v>2.955167549422943</v>
      </c>
      <c r="AK540" s="139"/>
      <c r="AL540" s="139"/>
      <c r="AM540" s="139"/>
      <c r="AN540" s="140"/>
      <c r="AP540" s="139"/>
      <c r="AQ540" s="139"/>
      <c r="AR540" s="139"/>
      <c r="AS540" s="140"/>
      <c r="AU540" s="139"/>
      <c r="AV540" s="139"/>
      <c r="AW540" s="139"/>
      <c r="AX540" s="140"/>
      <c r="AZ540" s="139"/>
      <c r="BA540" s="139"/>
      <c r="BB540" s="139"/>
      <c r="BC540" s="140"/>
      <c r="BE540" s="139"/>
      <c r="BF540" s="139"/>
      <c r="BG540" s="139"/>
      <c r="BH540" s="140"/>
      <c r="BJ540" s="139"/>
      <c r="BK540" s="139"/>
      <c r="BL540" s="139"/>
      <c r="BM540" s="140"/>
      <c r="BO540" s="139"/>
      <c r="BP540" s="139"/>
      <c r="BQ540" s="139"/>
      <c r="BR540" s="140"/>
    </row>
    <row r="541" spans="1:70">
      <c r="B541" s="438"/>
      <c r="D541" s="6" t="s">
        <v>39</v>
      </c>
      <c r="E541" s="186">
        <f>'[84]Non Load NI 2016'!C290</f>
        <v>0</v>
      </c>
      <c r="F541" s="186">
        <f>'[84]Non Load NI 2016'!D290</f>
        <v>0</v>
      </c>
      <c r="G541" s="186">
        <f>'[84]Non Load NI 2016'!E290</f>
        <v>0</v>
      </c>
      <c r="H541" s="186">
        <f>'[84]Non Load NI 2016'!F290</f>
        <v>0</v>
      </c>
      <c r="I541" s="186">
        <f>'[84]Non Load NI 2016'!G290</f>
        <v>0</v>
      </c>
      <c r="J541" s="186">
        <f>'[84]Non Load NI 2016'!H290</f>
        <v>0</v>
      </c>
      <c r="K541" s="186">
        <f>'[84]Non Load NI 2016'!I290</f>
        <v>0</v>
      </c>
      <c r="L541" s="186">
        <f>'[84]Non Load NI 2016'!J290</f>
        <v>0</v>
      </c>
      <c r="N541" s="57">
        <f>'[84]Non Load NI 2016'!M290</f>
        <v>0</v>
      </c>
      <c r="O541" s="57">
        <f>'[84]Non Load NI 2016'!N290</f>
        <v>0</v>
      </c>
      <c r="P541" s="57">
        <f>'[84]Non Load NI 2016'!O290</f>
        <v>0</v>
      </c>
      <c r="Q541" s="57">
        <f>'[84]Non Load NI 2016'!P290</f>
        <v>0</v>
      </c>
      <c r="R541" s="57">
        <f>'[84]Non Load NI 2016'!Q290</f>
        <v>0</v>
      </c>
      <c r="S541" s="57">
        <f>'[84]Non Load NI 2016'!R290</f>
        <v>0</v>
      </c>
      <c r="T541" s="57">
        <f>'[84]Non Load NI 2016'!S290</f>
        <v>0</v>
      </c>
      <c r="U541" s="57">
        <f>'[84]Non Load NI 2016'!T290</f>
        <v>0</v>
      </c>
      <c r="W541" s="58">
        <f>'[84]Non Load NI 2016'!W290</f>
        <v>0.13095139209963597</v>
      </c>
      <c r="X541" s="196">
        <f>'[84]Non Load NI 2016'!X290</f>
        <v>0</v>
      </c>
      <c r="Y541" s="196">
        <f>'[84]Non Load NI 2016'!Y290</f>
        <v>0</v>
      </c>
      <c r="Z541" s="196">
        <f>'[84]Non Load NI 2016'!Z290</f>
        <v>0</v>
      </c>
      <c r="AA541" s="196">
        <f>'[84]Non Load NI 2016'!AA290</f>
        <v>0</v>
      </c>
      <c r="AB541" s="196">
        <f>'[84]Non Load NI 2016'!AB290</f>
        <v>0</v>
      </c>
      <c r="AC541" s="196">
        <f>'[84]Non Load NI 2016'!AC290</f>
        <v>0</v>
      </c>
      <c r="AD541" s="196">
        <f>'[84]Non Load NI 2016'!AD290</f>
        <v>0</v>
      </c>
      <c r="AF541" s="57">
        <f t="shared" si="1136"/>
        <v>0</v>
      </c>
      <c r="AG541" s="58">
        <f t="shared" si="1137"/>
        <v>0.13095139209963597</v>
      </c>
      <c r="AH541" s="65">
        <f t="shared" si="1138"/>
        <v>0.13095139209963597</v>
      </c>
      <c r="AI541" s="66" t="e">
        <f t="shared" si="1139"/>
        <v>#DIV/0!</v>
      </c>
      <c r="AK541" s="139"/>
      <c r="AL541" s="139"/>
      <c r="AM541" s="139"/>
      <c r="AN541" s="140"/>
      <c r="AP541" s="139"/>
      <c r="AQ541" s="139"/>
      <c r="AR541" s="139"/>
      <c r="AS541" s="140"/>
      <c r="AU541" s="139"/>
      <c r="AV541" s="139"/>
      <c r="AW541" s="139"/>
      <c r="AX541" s="140"/>
      <c r="AZ541" s="139"/>
      <c r="BA541" s="139"/>
      <c r="BB541" s="139"/>
      <c r="BC541" s="140"/>
      <c r="BE541" s="139"/>
      <c r="BF541" s="139"/>
      <c r="BG541" s="139"/>
      <c r="BH541" s="140"/>
      <c r="BJ541" s="139"/>
      <c r="BK541" s="139"/>
      <c r="BL541" s="139"/>
      <c r="BM541" s="140"/>
      <c r="BO541" s="139"/>
      <c r="BP541" s="139"/>
      <c r="BQ541" s="139"/>
      <c r="BR541" s="140"/>
    </row>
    <row r="542" spans="1:70">
      <c r="B542" s="438"/>
      <c r="D542" s="6" t="s">
        <v>40</v>
      </c>
      <c r="E542" s="186">
        <f>'[84]Non Load NI 2016'!C291</f>
        <v>0</v>
      </c>
      <c r="F542" s="186">
        <f>'[84]Non Load NI 2016'!D291</f>
        <v>0</v>
      </c>
      <c r="G542" s="186">
        <f>'[84]Non Load NI 2016'!E291</f>
        <v>0</v>
      </c>
      <c r="H542" s="186">
        <f>'[84]Non Load NI 2016'!F291</f>
        <v>0</v>
      </c>
      <c r="I542" s="186">
        <f>'[84]Non Load NI 2016'!G291</f>
        <v>0</v>
      </c>
      <c r="J542" s="186">
        <f>'[84]Non Load NI 2016'!H291</f>
        <v>0</v>
      </c>
      <c r="K542" s="186">
        <f>'[84]Non Load NI 2016'!I291</f>
        <v>0</v>
      </c>
      <c r="L542" s="186">
        <f>'[84]Non Load NI 2016'!J291</f>
        <v>0</v>
      </c>
      <c r="N542" s="57">
        <f>'[84]Non Load NI 2016'!M291</f>
        <v>0</v>
      </c>
      <c r="O542" s="57">
        <f>'[84]Non Load NI 2016'!N291</f>
        <v>0</v>
      </c>
      <c r="P542" s="57">
        <f>'[84]Non Load NI 2016'!O291</f>
        <v>0</v>
      </c>
      <c r="Q542" s="57">
        <f>'[84]Non Load NI 2016'!P291</f>
        <v>0</v>
      </c>
      <c r="R542" s="57">
        <f>'[84]Non Load NI 2016'!Q291</f>
        <v>0</v>
      </c>
      <c r="S542" s="57">
        <f>'[84]Non Load NI 2016'!R291</f>
        <v>0</v>
      </c>
      <c r="T542" s="57">
        <f>'[84]Non Load NI 2016'!S291</f>
        <v>0</v>
      </c>
      <c r="U542" s="57">
        <f>'[84]Non Load NI 2016'!T291</f>
        <v>0</v>
      </c>
      <c r="W542" s="58">
        <f>'[84]Non Load NI 2016'!W291</f>
        <v>0.518129946895594</v>
      </c>
      <c r="X542" s="196">
        <f>'[84]Non Load NI 2016'!X291</f>
        <v>0</v>
      </c>
      <c r="Y542" s="196">
        <f>'[84]Non Load NI 2016'!Y291</f>
        <v>0</v>
      </c>
      <c r="Z542" s="196">
        <f>'[84]Non Load NI 2016'!Z291</f>
        <v>0</v>
      </c>
      <c r="AA542" s="196">
        <f>'[84]Non Load NI 2016'!AA291</f>
        <v>0</v>
      </c>
      <c r="AB542" s="196">
        <f>'[84]Non Load NI 2016'!AB291</f>
        <v>0</v>
      </c>
      <c r="AC542" s="196">
        <f>'[84]Non Load NI 2016'!AC291</f>
        <v>0</v>
      </c>
      <c r="AD542" s="196">
        <f>'[84]Non Load NI 2016'!AD291</f>
        <v>0</v>
      </c>
      <c r="AF542" s="57">
        <f t="shared" si="1136"/>
        <v>0</v>
      </c>
      <c r="AG542" s="58">
        <f t="shared" si="1137"/>
        <v>0.518129946895594</v>
      </c>
      <c r="AH542" s="65">
        <f t="shared" si="1138"/>
        <v>0.518129946895594</v>
      </c>
      <c r="AI542" s="66" t="e">
        <f t="shared" si="1139"/>
        <v>#DIV/0!</v>
      </c>
      <c r="AK542" s="139"/>
      <c r="AL542" s="139"/>
      <c r="AM542" s="139"/>
      <c r="AN542" s="140"/>
      <c r="AP542" s="139"/>
      <c r="AQ542" s="139"/>
      <c r="AR542" s="139"/>
      <c r="AS542" s="140"/>
      <c r="AU542" s="139"/>
      <c r="AV542" s="139"/>
      <c r="AW542" s="139"/>
      <c r="AX542" s="140"/>
      <c r="AZ542" s="139"/>
      <c r="BA542" s="139"/>
      <c r="BB542" s="139"/>
      <c r="BC542" s="140"/>
      <c r="BE542" s="139"/>
      <c r="BF542" s="139"/>
      <c r="BG542" s="139"/>
      <c r="BH542" s="140"/>
      <c r="BJ542" s="139"/>
      <c r="BK542" s="139"/>
      <c r="BL542" s="139"/>
      <c r="BM542" s="140"/>
      <c r="BO542" s="139"/>
      <c r="BP542" s="139"/>
      <c r="BQ542" s="139"/>
      <c r="BR542" s="140"/>
    </row>
    <row r="543" spans="1:70">
      <c r="B543" s="438"/>
      <c r="D543" s="6" t="s">
        <v>41</v>
      </c>
      <c r="E543" s="186">
        <f>'[84]Non Load NI 2016'!C292</f>
        <v>0</v>
      </c>
      <c r="F543" s="186">
        <f>'[84]Non Load NI 2016'!D292</f>
        <v>0</v>
      </c>
      <c r="G543" s="186">
        <f>'[84]Non Load NI 2016'!E292</f>
        <v>0</v>
      </c>
      <c r="H543" s="186">
        <f>'[84]Non Load NI 2016'!F292</f>
        <v>0</v>
      </c>
      <c r="I543" s="186">
        <f>'[84]Non Load NI 2016'!G292</f>
        <v>0</v>
      </c>
      <c r="J543" s="186">
        <f>'[84]Non Load NI 2016'!H292</f>
        <v>0</v>
      </c>
      <c r="K543" s="186">
        <f>'[84]Non Load NI 2016'!I292</f>
        <v>0</v>
      </c>
      <c r="L543" s="186">
        <f>'[84]Non Load NI 2016'!J292</f>
        <v>0</v>
      </c>
      <c r="N543" s="57">
        <f>'[84]Non Load NI 2016'!M292</f>
        <v>0</v>
      </c>
      <c r="O543" s="57">
        <f>'[84]Non Load NI 2016'!N292</f>
        <v>0</v>
      </c>
      <c r="P543" s="57">
        <f>'[84]Non Load NI 2016'!O292</f>
        <v>0</v>
      </c>
      <c r="Q543" s="57">
        <f>'[84]Non Load NI 2016'!P292</f>
        <v>0</v>
      </c>
      <c r="R543" s="57">
        <f>'[84]Non Load NI 2016'!Q292</f>
        <v>0</v>
      </c>
      <c r="S543" s="57">
        <f>'[84]Non Load NI 2016'!R292</f>
        <v>0</v>
      </c>
      <c r="T543" s="57">
        <f>'[84]Non Load NI 2016'!S292</f>
        <v>0</v>
      </c>
      <c r="U543" s="57">
        <f>'[84]Non Load NI 2016'!T292</f>
        <v>0</v>
      </c>
      <c r="W543" s="58">
        <f>'[84]Non Load NI 2016'!W292</f>
        <v>1.1321719132986463</v>
      </c>
      <c r="X543" s="196">
        <f>'[84]Non Load NI 2016'!X292</f>
        <v>0</v>
      </c>
      <c r="Y543" s="196">
        <f>'[84]Non Load NI 2016'!Y292</f>
        <v>0</v>
      </c>
      <c r="Z543" s="196">
        <f>'[84]Non Load NI 2016'!Z292</f>
        <v>0</v>
      </c>
      <c r="AA543" s="196">
        <f>'[84]Non Load NI 2016'!AA292</f>
        <v>0</v>
      </c>
      <c r="AB543" s="196">
        <f>'[84]Non Load NI 2016'!AB292</f>
        <v>0</v>
      </c>
      <c r="AC543" s="196">
        <f>'[84]Non Load NI 2016'!AC292</f>
        <v>0</v>
      </c>
      <c r="AD543" s="196">
        <f>'[84]Non Load NI 2016'!AD292</f>
        <v>0</v>
      </c>
      <c r="AF543" s="57">
        <f t="shared" si="1136"/>
        <v>0</v>
      </c>
      <c r="AG543" s="58">
        <f t="shared" si="1137"/>
        <v>1.1321719132986463</v>
      </c>
      <c r="AH543" s="65">
        <f t="shared" si="1138"/>
        <v>1.1321719132986463</v>
      </c>
      <c r="AI543" s="66" t="e">
        <f t="shared" si="1139"/>
        <v>#DIV/0!</v>
      </c>
      <c r="AK543" s="139"/>
      <c r="AL543" s="139"/>
      <c r="AM543" s="139"/>
      <c r="AN543" s="140"/>
      <c r="AP543" s="139"/>
      <c r="AQ543" s="139"/>
      <c r="AR543" s="139"/>
      <c r="AS543" s="140"/>
      <c r="AU543" s="139"/>
      <c r="AV543" s="139"/>
      <c r="AW543" s="139"/>
      <c r="AX543" s="140"/>
      <c r="AZ543" s="139"/>
      <c r="BA543" s="139"/>
      <c r="BB543" s="139"/>
      <c r="BC543" s="140"/>
      <c r="BE543" s="139"/>
      <c r="BF543" s="139"/>
      <c r="BG543" s="139"/>
      <c r="BH543" s="140"/>
      <c r="BJ543" s="139"/>
      <c r="BK543" s="139"/>
      <c r="BL543" s="139"/>
      <c r="BM543" s="140"/>
      <c r="BO543" s="139"/>
      <c r="BP543" s="139"/>
      <c r="BQ543" s="139"/>
      <c r="BR543" s="140"/>
    </row>
    <row r="544" spans="1:70">
      <c r="B544" s="438"/>
      <c r="D544" s="6" t="s">
        <v>42</v>
      </c>
      <c r="E544" s="186">
        <f>'[84]Non Load NI 2016'!C293</f>
        <v>0</v>
      </c>
      <c r="F544" s="186">
        <f>'[84]Non Load NI 2016'!D293</f>
        <v>0</v>
      </c>
      <c r="G544" s="186">
        <f>'[84]Non Load NI 2016'!E293</f>
        <v>0</v>
      </c>
      <c r="H544" s="186">
        <f>'[84]Non Load NI 2016'!F293</f>
        <v>0</v>
      </c>
      <c r="I544" s="186">
        <f>'[84]Non Load NI 2016'!G293</f>
        <v>0</v>
      </c>
      <c r="J544" s="186">
        <f>'[84]Non Load NI 2016'!H293</f>
        <v>0</v>
      </c>
      <c r="K544" s="186">
        <f>'[84]Non Load NI 2016'!I293</f>
        <v>0</v>
      </c>
      <c r="L544" s="186">
        <f>'[84]Non Load NI 2016'!J293</f>
        <v>0</v>
      </c>
      <c r="N544" s="57">
        <f>'[84]Non Load NI 2016'!M293</f>
        <v>0</v>
      </c>
      <c r="O544" s="57">
        <f>'[84]Non Load NI 2016'!N293</f>
        <v>0</v>
      </c>
      <c r="P544" s="57">
        <f>'[84]Non Load NI 2016'!O293</f>
        <v>0</v>
      </c>
      <c r="Q544" s="57">
        <f>'[84]Non Load NI 2016'!P293</f>
        <v>0</v>
      </c>
      <c r="R544" s="57">
        <f>'[84]Non Load NI 2016'!Q293</f>
        <v>0</v>
      </c>
      <c r="S544" s="57">
        <f>'[84]Non Load NI 2016'!R293</f>
        <v>0</v>
      </c>
      <c r="T544" s="57">
        <f>'[84]Non Load NI 2016'!S293</f>
        <v>0</v>
      </c>
      <c r="U544" s="57">
        <f>'[84]Non Load NI 2016'!T293</f>
        <v>0</v>
      </c>
      <c r="W544" s="58">
        <f>'[84]Non Load NI 2016'!W293</f>
        <v>1.7351082049033955</v>
      </c>
      <c r="X544" s="196">
        <f>'[84]Non Load NI 2016'!X293</f>
        <v>0</v>
      </c>
      <c r="Y544" s="196">
        <f>'[84]Non Load NI 2016'!Y293</f>
        <v>0</v>
      </c>
      <c r="Z544" s="196">
        <f>'[84]Non Load NI 2016'!Z293</f>
        <v>0</v>
      </c>
      <c r="AA544" s="196">
        <f>'[84]Non Load NI 2016'!AA293</f>
        <v>0</v>
      </c>
      <c r="AB544" s="196">
        <f>'[84]Non Load NI 2016'!AB293</f>
        <v>0</v>
      </c>
      <c r="AC544" s="196">
        <f>'[84]Non Load NI 2016'!AC293</f>
        <v>0</v>
      </c>
      <c r="AD544" s="196">
        <f>'[84]Non Load NI 2016'!AD293</f>
        <v>0</v>
      </c>
      <c r="AF544" s="57">
        <f t="shared" si="1136"/>
        <v>0</v>
      </c>
      <c r="AG544" s="58">
        <f t="shared" si="1137"/>
        <v>1.7351082049033955</v>
      </c>
      <c r="AH544" s="65">
        <f t="shared" si="1138"/>
        <v>1.7351082049033955</v>
      </c>
      <c r="AI544" s="66" t="e">
        <f t="shared" si="1139"/>
        <v>#DIV/0!</v>
      </c>
      <c r="AK544" s="139"/>
      <c r="AL544" s="139"/>
      <c r="AM544" s="139"/>
      <c r="AN544" s="140"/>
      <c r="AP544" s="139"/>
      <c r="AQ544" s="139"/>
      <c r="AR544" s="139"/>
      <c r="AS544" s="140"/>
      <c r="AU544" s="139"/>
      <c r="AV544" s="139"/>
      <c r="AW544" s="139"/>
      <c r="AX544" s="140"/>
      <c r="AZ544" s="139"/>
      <c r="BA544" s="139"/>
      <c r="BB544" s="139"/>
      <c r="BC544" s="140"/>
      <c r="BE544" s="139"/>
      <c r="BF544" s="139"/>
      <c r="BG544" s="139"/>
      <c r="BH544" s="140"/>
      <c r="BJ544" s="139"/>
      <c r="BK544" s="139"/>
      <c r="BL544" s="139"/>
      <c r="BM544" s="140"/>
      <c r="BO544" s="139"/>
      <c r="BP544" s="139"/>
      <c r="BQ544" s="139"/>
      <c r="BR544" s="140"/>
    </row>
    <row r="545" spans="1:70">
      <c r="B545" s="438"/>
      <c r="D545" s="6" t="s">
        <v>43</v>
      </c>
      <c r="E545" s="186">
        <f>'[84]Non Load NI 2016'!C294</f>
        <v>0</v>
      </c>
      <c r="F545" s="186">
        <f>'[84]Non Load NI 2016'!D294</f>
        <v>0</v>
      </c>
      <c r="G545" s="186">
        <f>'[84]Non Load NI 2016'!E294</f>
        <v>0</v>
      </c>
      <c r="H545" s="186">
        <f>'[84]Non Load NI 2016'!F294</f>
        <v>0</v>
      </c>
      <c r="I545" s="186">
        <f>'[84]Non Load NI 2016'!G294</f>
        <v>0</v>
      </c>
      <c r="J545" s="186">
        <f>'[84]Non Load NI 2016'!H294</f>
        <v>0</v>
      </c>
      <c r="K545" s="186">
        <f>'[84]Non Load NI 2016'!I294</f>
        <v>0</v>
      </c>
      <c r="L545" s="186">
        <f>'[84]Non Load NI 2016'!J294</f>
        <v>0</v>
      </c>
      <c r="N545" s="57">
        <f>'[84]Non Load NI 2016'!M294</f>
        <v>0</v>
      </c>
      <c r="O545" s="57">
        <f>'[84]Non Load NI 2016'!N294</f>
        <v>0</v>
      </c>
      <c r="P545" s="57">
        <f>'[84]Non Load NI 2016'!O294</f>
        <v>0</v>
      </c>
      <c r="Q545" s="57">
        <f>'[84]Non Load NI 2016'!P294</f>
        <v>0</v>
      </c>
      <c r="R545" s="57">
        <f>'[84]Non Load NI 2016'!Q294</f>
        <v>0</v>
      </c>
      <c r="S545" s="57">
        <f>'[84]Non Load NI 2016'!R294</f>
        <v>0</v>
      </c>
      <c r="T545" s="57">
        <f>'[84]Non Load NI 2016'!S294</f>
        <v>0</v>
      </c>
      <c r="U545" s="57">
        <f>'[84]Non Load NI 2016'!T294</f>
        <v>0</v>
      </c>
      <c r="W545" s="58">
        <f>'[84]Non Load NI 2016'!W294</f>
        <v>2.0399111831110326</v>
      </c>
      <c r="X545" s="196">
        <f>'[84]Non Load NI 2016'!X294</f>
        <v>0</v>
      </c>
      <c r="Y545" s="196">
        <f>'[84]Non Load NI 2016'!Y294</f>
        <v>0</v>
      </c>
      <c r="Z545" s="196">
        <f>'[84]Non Load NI 2016'!Z294</f>
        <v>0</v>
      </c>
      <c r="AA545" s="196">
        <f>'[84]Non Load NI 2016'!AA294</f>
        <v>0</v>
      </c>
      <c r="AB545" s="196">
        <f>'[84]Non Load NI 2016'!AB294</f>
        <v>0</v>
      </c>
      <c r="AC545" s="196">
        <f>'[84]Non Load NI 2016'!AC294</f>
        <v>0</v>
      </c>
      <c r="AD545" s="196">
        <f>'[84]Non Load NI 2016'!AD294</f>
        <v>0</v>
      </c>
      <c r="AF545" s="57">
        <f t="shared" si="1136"/>
        <v>0</v>
      </c>
      <c r="AG545" s="58">
        <f t="shared" si="1137"/>
        <v>2.0399111831110326</v>
      </c>
      <c r="AH545" s="65">
        <f t="shared" si="1138"/>
        <v>2.0399111831110326</v>
      </c>
      <c r="AI545" s="66" t="e">
        <f t="shared" si="1139"/>
        <v>#DIV/0!</v>
      </c>
      <c r="AK545" s="139"/>
      <c r="AL545" s="139"/>
      <c r="AM545" s="139"/>
      <c r="AN545" s="140"/>
      <c r="AP545" s="139"/>
      <c r="AQ545" s="139"/>
      <c r="AR545" s="139"/>
      <c r="AS545" s="140"/>
      <c r="AU545" s="139"/>
      <c r="AV545" s="139"/>
      <c r="AW545" s="139"/>
      <c r="AX545" s="140"/>
      <c r="AZ545" s="139"/>
      <c r="BA545" s="139"/>
      <c r="BB545" s="139"/>
      <c r="BC545" s="140"/>
      <c r="BE545" s="139"/>
      <c r="BF545" s="139"/>
      <c r="BG545" s="139"/>
      <c r="BH545" s="140"/>
      <c r="BJ545" s="139"/>
      <c r="BK545" s="139"/>
      <c r="BL545" s="139"/>
      <c r="BM545" s="140"/>
      <c r="BO545" s="139"/>
      <c r="BP545" s="139"/>
      <c r="BQ545" s="139"/>
      <c r="BR545" s="140"/>
    </row>
    <row r="546" spans="1:70">
      <c r="B546" s="438"/>
      <c r="D546" s="6" t="s">
        <v>44</v>
      </c>
      <c r="E546" s="186">
        <f>'[84]Non Load NI 2016'!C295</f>
        <v>0</v>
      </c>
      <c r="F546" s="186">
        <f>'[84]Non Load NI 2016'!D295</f>
        <v>0</v>
      </c>
      <c r="G546" s="186">
        <f>'[84]Non Load NI 2016'!E295</f>
        <v>0</v>
      </c>
      <c r="H546" s="186">
        <f>'[84]Non Load NI 2016'!F295</f>
        <v>0</v>
      </c>
      <c r="I546" s="186">
        <f>'[84]Non Load NI 2016'!G295</f>
        <v>0</v>
      </c>
      <c r="J546" s="186">
        <f>'[84]Non Load NI 2016'!H295</f>
        <v>0</v>
      </c>
      <c r="K546" s="186">
        <f>'[84]Non Load NI 2016'!I295</f>
        <v>0</v>
      </c>
      <c r="L546" s="186">
        <f>'[84]Non Load NI 2016'!J295</f>
        <v>0</v>
      </c>
      <c r="N546" s="57">
        <f>'[84]Non Load NI 2016'!M295</f>
        <v>0</v>
      </c>
      <c r="O546" s="57">
        <f>'[84]Non Load NI 2016'!N295</f>
        <v>0</v>
      </c>
      <c r="P546" s="57">
        <f>'[84]Non Load NI 2016'!O295</f>
        <v>0</v>
      </c>
      <c r="Q546" s="57">
        <f>'[84]Non Load NI 2016'!P295</f>
        <v>0</v>
      </c>
      <c r="R546" s="57">
        <f>'[84]Non Load NI 2016'!Q295</f>
        <v>0</v>
      </c>
      <c r="S546" s="57">
        <f>'[84]Non Load NI 2016'!R295</f>
        <v>0</v>
      </c>
      <c r="T546" s="57">
        <f>'[84]Non Load NI 2016'!S295</f>
        <v>0</v>
      </c>
      <c r="U546" s="57">
        <f>'[84]Non Load NI 2016'!T295</f>
        <v>0</v>
      </c>
      <c r="W546" s="58">
        <f>'[84]Non Load NI 2016'!W295</f>
        <v>5.4110000000000005</v>
      </c>
      <c r="X546" s="196">
        <f>'[84]Non Load NI 2016'!X295</f>
        <v>0</v>
      </c>
      <c r="Y546" s="196">
        <f>'[84]Non Load NI 2016'!Y295</f>
        <v>0</v>
      </c>
      <c r="Z546" s="196">
        <f>'[84]Non Load NI 2016'!Z295</f>
        <v>0</v>
      </c>
      <c r="AA546" s="196">
        <f>'[84]Non Load NI 2016'!AA295</f>
        <v>0</v>
      </c>
      <c r="AB546" s="196">
        <f>'[84]Non Load NI 2016'!AB295</f>
        <v>0</v>
      </c>
      <c r="AC546" s="196">
        <f>'[84]Non Load NI 2016'!AC295</f>
        <v>0</v>
      </c>
      <c r="AD546" s="196">
        <f>'[84]Non Load NI 2016'!AD295</f>
        <v>0</v>
      </c>
      <c r="AF546" s="57">
        <f t="shared" si="1136"/>
        <v>0</v>
      </c>
      <c r="AG546" s="58">
        <f t="shared" si="1137"/>
        <v>5.4110000000000005</v>
      </c>
      <c r="AH546" s="65">
        <f t="shared" si="1138"/>
        <v>5.4110000000000005</v>
      </c>
      <c r="AI546" s="66" t="e">
        <f t="shared" si="1139"/>
        <v>#DIV/0!</v>
      </c>
      <c r="AK546" s="139"/>
      <c r="AL546" s="139"/>
      <c r="AM546" s="139"/>
      <c r="AN546" s="140"/>
      <c r="AP546" s="139"/>
      <c r="AQ546" s="139"/>
      <c r="AR546" s="139"/>
      <c r="AS546" s="140"/>
      <c r="AU546" s="139"/>
      <c r="AV546" s="139"/>
      <c r="AW546" s="139"/>
      <c r="AX546" s="140"/>
      <c r="AZ546" s="139"/>
      <c r="BA546" s="139"/>
      <c r="BB546" s="139"/>
      <c r="BC546" s="140"/>
      <c r="BE546" s="139"/>
      <c r="BF546" s="139"/>
      <c r="BG546" s="139"/>
      <c r="BH546" s="140"/>
      <c r="BJ546" s="139"/>
      <c r="BK546" s="139"/>
      <c r="BL546" s="139"/>
      <c r="BM546" s="140"/>
      <c r="BO546" s="139"/>
      <c r="BP546" s="139"/>
      <c r="BQ546" s="139"/>
      <c r="BR546" s="140"/>
    </row>
    <row r="547" spans="1:70">
      <c r="B547" s="438"/>
      <c r="D547" s="6" t="s">
        <v>45</v>
      </c>
      <c r="E547" s="186">
        <f>'[84]Non Load NI 2016'!C296</f>
        <v>0</v>
      </c>
      <c r="F547" s="186">
        <f>'[84]Non Load NI 2016'!D296</f>
        <v>0</v>
      </c>
      <c r="G547" s="186">
        <f>'[84]Non Load NI 2016'!E296</f>
        <v>0</v>
      </c>
      <c r="H547" s="186">
        <f>'[84]Non Load NI 2016'!F296</f>
        <v>0</v>
      </c>
      <c r="I547" s="186">
        <f>'[84]Non Load NI 2016'!G296</f>
        <v>0</v>
      </c>
      <c r="J547" s="186">
        <f>'[84]Non Load NI 2016'!H296</f>
        <v>0</v>
      </c>
      <c r="K547" s="186">
        <f>'[84]Non Load NI 2016'!I296</f>
        <v>0</v>
      </c>
      <c r="L547" s="186">
        <f>'[84]Non Load NI 2016'!J296</f>
        <v>0</v>
      </c>
      <c r="N547" s="57">
        <f>'[84]Non Load NI 2016'!M296</f>
        <v>0</v>
      </c>
      <c r="O547" s="57">
        <f>'[84]Non Load NI 2016'!N296</f>
        <v>0</v>
      </c>
      <c r="P547" s="57">
        <f>'[84]Non Load NI 2016'!O296</f>
        <v>0</v>
      </c>
      <c r="Q547" s="57">
        <f>'[84]Non Load NI 2016'!P296</f>
        <v>0</v>
      </c>
      <c r="R547" s="57">
        <f>'[84]Non Load NI 2016'!Q296</f>
        <v>0</v>
      </c>
      <c r="S547" s="57">
        <f>'[84]Non Load NI 2016'!R296</f>
        <v>0</v>
      </c>
      <c r="T547" s="57">
        <f>'[84]Non Load NI 2016'!S296</f>
        <v>0</v>
      </c>
      <c r="U547" s="57">
        <f>'[84]Non Load NI 2016'!T296</f>
        <v>0</v>
      </c>
      <c r="W547" s="58">
        <f>'[84]Non Load NI 2016'!W296</f>
        <v>3.2060000000000004</v>
      </c>
      <c r="X547" s="196">
        <f>'[84]Non Load NI 2016'!X296</f>
        <v>0</v>
      </c>
      <c r="Y547" s="196">
        <f>'[84]Non Load NI 2016'!Y296</f>
        <v>0</v>
      </c>
      <c r="Z547" s="196">
        <f>'[84]Non Load NI 2016'!Z296</f>
        <v>0</v>
      </c>
      <c r="AA547" s="196">
        <f>'[84]Non Load NI 2016'!AA296</f>
        <v>0</v>
      </c>
      <c r="AB547" s="196">
        <f>'[84]Non Load NI 2016'!AB296</f>
        <v>0</v>
      </c>
      <c r="AC547" s="196">
        <f>'[84]Non Load NI 2016'!AC296</f>
        <v>0</v>
      </c>
      <c r="AD547" s="196">
        <f>'[84]Non Load NI 2016'!AD296</f>
        <v>0</v>
      </c>
      <c r="AF547" s="57">
        <f t="shared" si="1136"/>
        <v>0</v>
      </c>
      <c r="AG547" s="58">
        <f t="shared" si="1137"/>
        <v>3.2060000000000004</v>
      </c>
      <c r="AH547" s="65">
        <f t="shared" si="1138"/>
        <v>3.2060000000000004</v>
      </c>
      <c r="AI547" s="66" t="e">
        <f t="shared" si="1139"/>
        <v>#DIV/0!</v>
      </c>
      <c r="AK547" s="139"/>
      <c r="AL547" s="139"/>
      <c r="AM547" s="139"/>
      <c r="AN547" s="140"/>
      <c r="AP547" s="139"/>
      <c r="AQ547" s="139"/>
      <c r="AR547" s="139"/>
      <c r="AS547" s="140"/>
      <c r="AU547" s="139"/>
      <c r="AV547" s="139"/>
      <c r="AW547" s="139"/>
      <c r="AX547" s="140"/>
      <c r="AZ547" s="139"/>
      <c r="BA547" s="139"/>
      <c r="BB547" s="139"/>
      <c r="BC547" s="140"/>
      <c r="BE547" s="139"/>
      <c r="BF547" s="139"/>
      <c r="BG547" s="139"/>
      <c r="BH547" s="140"/>
      <c r="BJ547" s="139"/>
      <c r="BK547" s="139"/>
      <c r="BL547" s="139"/>
      <c r="BM547" s="140"/>
      <c r="BO547" s="139"/>
      <c r="BP547" s="139"/>
      <c r="BQ547" s="139"/>
      <c r="BR547" s="140"/>
    </row>
    <row r="548" spans="1:70">
      <c r="A548" s="1"/>
      <c r="B548" s="438"/>
      <c r="D548" s="4" t="s">
        <v>77</v>
      </c>
      <c r="E548" s="187">
        <f>SUM(E534:E547)</f>
        <v>5.616667423189833</v>
      </c>
      <c r="F548" s="187">
        <f t="shared" ref="F548" si="1140">SUM(F534:F547)</f>
        <v>5.6207518837250294</v>
      </c>
      <c r="G548" s="187">
        <f t="shared" ref="G548" si="1141">SUM(G534:G547)</f>
        <v>5.6140593572573838</v>
      </c>
      <c r="H548" s="187">
        <f t="shared" ref="H548" si="1142">SUM(H534:H547)</f>
        <v>5.6252223997553177</v>
      </c>
      <c r="I548" s="187">
        <f t="shared" ref="I548" si="1143">SUM(I534:I547)</f>
        <v>5.6404453048447554</v>
      </c>
      <c r="J548" s="187">
        <f t="shared" ref="J548" si="1144">SUM(J534:J547)</f>
        <v>5.6576773287223689</v>
      </c>
      <c r="K548" s="187">
        <f t="shared" ref="K548" si="1145">SUM(K534:K547)</f>
        <v>0</v>
      </c>
      <c r="L548" s="187">
        <f t="shared" ref="L548" si="1146">SUM(L534:L547)</f>
        <v>0</v>
      </c>
      <c r="M548" s="1"/>
      <c r="N548" s="178">
        <f t="shared" ref="N548" si="1147">SUM(N534:N547)</f>
        <v>5.616667423189833</v>
      </c>
      <c r="O548" s="178">
        <f t="shared" ref="O548" si="1148">SUM(O534:O547)</f>
        <v>5.6207518837250294</v>
      </c>
      <c r="P548" s="178">
        <f t="shared" ref="P548" si="1149">SUM(P534:P547)</f>
        <v>5.6140593572573838</v>
      </c>
      <c r="Q548" s="178">
        <f t="shared" ref="Q548" si="1150">SUM(Q534:Q547)</f>
        <v>5.6252223997553177</v>
      </c>
      <c r="R548" s="178">
        <f t="shared" ref="R548" si="1151">SUM(R534:R547)</f>
        <v>5.6404453048447554</v>
      </c>
      <c r="S548" s="178">
        <f t="shared" ref="S548" si="1152">SUM(S534:S547)</f>
        <v>5.6576773287223689</v>
      </c>
      <c r="T548" s="178">
        <f t="shared" ref="T548" si="1153">SUM(T534:T547)</f>
        <v>0</v>
      </c>
      <c r="U548" s="178">
        <f t="shared" ref="U548" si="1154">SUM(U534:U547)</f>
        <v>0</v>
      </c>
      <c r="V548" s="1"/>
      <c r="W548" s="183">
        <f>SUM(W534:W547)</f>
        <v>36.696137181467627</v>
      </c>
      <c r="X548" s="197">
        <f t="shared" ref="X548" si="1155">SUM(X534:X547)</f>
        <v>0</v>
      </c>
      <c r="Y548" s="197">
        <f t="shared" ref="Y548" si="1156">SUM(Y534:Y547)</f>
        <v>0</v>
      </c>
      <c r="Z548" s="197">
        <f t="shared" ref="Z548" si="1157">SUM(Z534:Z547)</f>
        <v>0</v>
      </c>
      <c r="AA548" s="197">
        <f t="shared" ref="AA548" si="1158">SUM(AA534:AA547)</f>
        <v>0</v>
      </c>
      <c r="AB548" s="197">
        <f t="shared" ref="AB548" si="1159">SUM(AB534:AB547)</f>
        <v>0</v>
      </c>
      <c r="AC548" s="197">
        <f t="shared" ref="AC548" si="1160">SUM(AC534:AC547)</f>
        <v>0</v>
      </c>
      <c r="AD548" s="197">
        <f t="shared" ref="AD548" si="1161">SUM(AD534:AD547)</f>
        <v>0</v>
      </c>
      <c r="AE548" s="1"/>
      <c r="AF548" s="178">
        <f t="shared" si="1136"/>
        <v>5.616667423189833</v>
      </c>
      <c r="AG548" s="183">
        <f t="shared" si="1137"/>
        <v>36.696137181467627</v>
      </c>
      <c r="AH548" s="67">
        <f t="shared" si="1138"/>
        <v>31.079469758277796</v>
      </c>
      <c r="AI548" s="68">
        <f t="shared" si="1139"/>
        <v>5.5334360069030151</v>
      </c>
      <c r="AK548" s="139"/>
      <c r="AL548" s="139"/>
      <c r="AM548" s="139"/>
      <c r="AN548" s="140"/>
      <c r="AP548" s="139"/>
      <c r="AQ548" s="139"/>
      <c r="AR548" s="139"/>
      <c r="AS548" s="140"/>
      <c r="AU548" s="139"/>
      <c r="AV548" s="139"/>
      <c r="AW548" s="139"/>
      <c r="AX548" s="140"/>
      <c r="AZ548" s="139"/>
      <c r="BA548" s="139"/>
      <c r="BB548" s="139"/>
      <c r="BC548" s="140"/>
      <c r="BE548" s="139"/>
      <c r="BF548" s="139"/>
      <c r="BG548" s="139"/>
      <c r="BH548" s="140"/>
      <c r="BJ548" s="139"/>
      <c r="BK548" s="139"/>
      <c r="BL548" s="139"/>
      <c r="BM548" s="140"/>
      <c r="BO548" s="139"/>
      <c r="BP548" s="139"/>
      <c r="BQ548" s="139"/>
      <c r="BR548" s="140"/>
    </row>
    <row r="549" spans="1:70">
      <c r="A549" s="1"/>
      <c r="B549" s="438"/>
      <c r="D549" s="4" t="s">
        <v>181</v>
      </c>
      <c r="E549" s="187">
        <f>E548-SUM(E537:E540)</f>
        <v>0</v>
      </c>
      <c r="F549" s="187">
        <f t="shared" ref="F549" si="1162">F548-SUM(F537:F540)</f>
        <v>0</v>
      </c>
      <c r="G549" s="187">
        <f t="shared" ref="G549" si="1163">G548-SUM(G537:G540)</f>
        <v>0</v>
      </c>
      <c r="H549" s="187">
        <f t="shared" ref="H549" si="1164">H548-SUM(H537:H540)</f>
        <v>0</v>
      </c>
      <c r="I549" s="187">
        <f t="shared" ref="I549" si="1165">I548-SUM(I537:I540)</f>
        <v>0</v>
      </c>
      <c r="J549" s="187">
        <f t="shared" ref="J549" si="1166">J548-SUM(J537:J540)</f>
        <v>0</v>
      </c>
      <c r="K549" s="187">
        <f t="shared" ref="K549" si="1167">K548-SUM(K537:K540)</f>
        <v>0</v>
      </c>
      <c r="L549" s="187">
        <f t="shared" ref="L549" si="1168">L548-SUM(L537:L540)</f>
        <v>0</v>
      </c>
      <c r="M549" s="1"/>
      <c r="N549" s="178">
        <f t="shared" ref="N549" si="1169">N548-SUM(N537:N540)</f>
        <v>0</v>
      </c>
      <c r="O549" s="178">
        <f t="shared" ref="O549" si="1170">O548-SUM(O537:O540)</f>
        <v>0</v>
      </c>
      <c r="P549" s="178">
        <f t="shared" ref="P549" si="1171">P548-SUM(P537:P540)</f>
        <v>0</v>
      </c>
      <c r="Q549" s="178">
        <f t="shared" ref="Q549" si="1172">Q548-SUM(Q537:Q540)</f>
        <v>0</v>
      </c>
      <c r="R549" s="178">
        <f t="shared" ref="R549" si="1173">R548-SUM(R537:R540)</f>
        <v>0</v>
      </c>
      <c r="S549" s="178">
        <f t="shared" ref="S549" si="1174">S548-SUM(S537:S540)</f>
        <v>0</v>
      </c>
      <c r="T549" s="178">
        <f t="shared" ref="T549" si="1175">T548-SUM(T537:T540)</f>
        <v>0</v>
      </c>
      <c r="U549" s="178">
        <f t="shared" ref="U549" si="1176">U548-SUM(U537:U540)</f>
        <v>0</v>
      </c>
      <c r="V549" s="1"/>
      <c r="W549" s="183">
        <f>W548-SUM(W537:W540)</f>
        <v>22.771537181467625</v>
      </c>
      <c r="X549" s="197">
        <f t="shared" ref="X549" si="1177">X548-SUM(X537:X540)</f>
        <v>0</v>
      </c>
      <c r="Y549" s="197">
        <f t="shared" ref="Y549" si="1178">Y548-SUM(Y537:Y540)</f>
        <v>0</v>
      </c>
      <c r="Z549" s="197">
        <f t="shared" ref="Z549" si="1179">Z548-SUM(Z537:Z540)</f>
        <v>0</v>
      </c>
      <c r="AA549" s="197">
        <f t="shared" ref="AA549" si="1180">AA548-SUM(AA537:AA540)</f>
        <v>0</v>
      </c>
      <c r="AB549" s="197">
        <f t="shared" ref="AB549" si="1181">AB548-SUM(AB537:AB540)</f>
        <v>0</v>
      </c>
      <c r="AC549" s="197">
        <f t="shared" ref="AC549" si="1182">AC548-SUM(AC537:AC540)</f>
        <v>0</v>
      </c>
      <c r="AD549" s="197">
        <f t="shared" ref="AD549" si="1183">AD548-SUM(AD537:AD540)</f>
        <v>0</v>
      </c>
      <c r="AE549" s="1"/>
      <c r="AF549" s="178">
        <f t="shared" si="1136"/>
        <v>0</v>
      </c>
      <c r="AG549" s="183">
        <f t="shared" si="1137"/>
        <v>22.771537181467625</v>
      </c>
      <c r="AH549" s="67">
        <f t="shared" si="1138"/>
        <v>22.771537181467625</v>
      </c>
      <c r="AI549" s="68" t="e">
        <f t="shared" si="1139"/>
        <v>#DIV/0!</v>
      </c>
      <c r="AK549" s="139"/>
      <c r="AL549" s="139"/>
      <c r="AM549" s="139"/>
      <c r="AN549" s="140"/>
      <c r="AP549" s="139"/>
      <c r="AQ549" s="139"/>
      <c r="AR549" s="139"/>
      <c r="AS549" s="140"/>
      <c r="AU549" s="139"/>
      <c r="AV549" s="139"/>
      <c r="AW549" s="139"/>
      <c r="AX549" s="140"/>
      <c r="AZ549" s="139"/>
      <c r="BA549" s="139"/>
      <c r="BB549" s="139"/>
      <c r="BC549" s="140"/>
      <c r="BE549" s="139"/>
      <c r="BF549" s="139"/>
      <c r="BG549" s="139"/>
      <c r="BH549" s="140"/>
      <c r="BJ549" s="139"/>
      <c r="BK549" s="139"/>
      <c r="BL549" s="139"/>
      <c r="BM549" s="140"/>
      <c r="BO549" s="139"/>
      <c r="BP549" s="139"/>
      <c r="BQ549" s="139"/>
      <c r="BR549" s="140"/>
    </row>
    <row r="550" spans="1:70">
      <c r="B550" s="438"/>
    </row>
    <row r="551" spans="1:70">
      <c r="B551" s="438"/>
      <c r="D551" s="1" t="s">
        <v>203</v>
      </c>
    </row>
    <row r="552" spans="1:70">
      <c r="B552" s="438"/>
      <c r="E552" s="388" t="s">
        <v>430</v>
      </c>
      <c r="F552" s="389"/>
      <c r="G552" s="389"/>
      <c r="H552" s="389"/>
      <c r="I552" s="389"/>
      <c r="J552" s="389"/>
      <c r="K552" s="389"/>
      <c r="L552" s="390"/>
      <c r="N552" s="388" t="s">
        <v>297</v>
      </c>
      <c r="O552" s="389"/>
      <c r="P552" s="389"/>
      <c r="Q552" s="389"/>
      <c r="R552" s="389"/>
      <c r="S552" s="389"/>
      <c r="T552" s="389"/>
      <c r="U552" s="390"/>
      <c r="W552" s="388" t="s">
        <v>298</v>
      </c>
      <c r="X552" s="389"/>
      <c r="Y552" s="389"/>
      <c r="Z552" s="389"/>
      <c r="AA552" s="389"/>
      <c r="AB552" s="389"/>
      <c r="AC552" s="389"/>
      <c r="AD552" s="390"/>
      <c r="AF552" s="221" t="s">
        <v>69</v>
      </c>
      <c r="AG552" s="221" t="s">
        <v>194</v>
      </c>
      <c r="AH552" s="397" t="s">
        <v>219</v>
      </c>
      <c r="AI552" s="397"/>
      <c r="AK552" s="7" t="s">
        <v>69</v>
      </c>
      <c r="AL552" s="6" t="s">
        <v>194</v>
      </c>
      <c r="AM552" s="392" t="s">
        <v>219</v>
      </c>
      <c r="AN552" s="392"/>
      <c r="AP552" s="7" t="s">
        <v>69</v>
      </c>
      <c r="AQ552" s="6" t="s">
        <v>194</v>
      </c>
      <c r="AR552" s="392" t="s">
        <v>219</v>
      </c>
      <c r="AS552" s="392"/>
      <c r="AU552" s="7" t="s">
        <v>69</v>
      </c>
      <c r="AV552" s="6" t="s">
        <v>194</v>
      </c>
      <c r="AW552" s="392" t="s">
        <v>219</v>
      </c>
      <c r="AX552" s="392"/>
      <c r="AZ552" s="7" t="s">
        <v>69</v>
      </c>
      <c r="BA552" s="6" t="s">
        <v>194</v>
      </c>
      <c r="BB552" s="392" t="s">
        <v>219</v>
      </c>
      <c r="BC552" s="392"/>
      <c r="BE552" s="7" t="s">
        <v>69</v>
      </c>
      <c r="BF552" s="6" t="s">
        <v>194</v>
      </c>
      <c r="BG552" s="392" t="s">
        <v>219</v>
      </c>
      <c r="BH552" s="392"/>
      <c r="BJ552" s="7" t="s">
        <v>69</v>
      </c>
      <c r="BK552" s="6" t="s">
        <v>194</v>
      </c>
      <c r="BL552" s="392" t="s">
        <v>219</v>
      </c>
      <c r="BM552" s="392"/>
      <c r="BO552" s="7" t="s">
        <v>69</v>
      </c>
      <c r="BP552" s="6" t="s">
        <v>194</v>
      </c>
      <c r="BQ552" s="392" t="s">
        <v>219</v>
      </c>
      <c r="BR552" s="392"/>
    </row>
    <row r="553" spans="1:70">
      <c r="B553" s="438"/>
      <c r="E553" s="221">
        <v>2016</v>
      </c>
      <c r="F553" s="221">
        <v>2017</v>
      </c>
      <c r="G553" s="221">
        <v>2018</v>
      </c>
      <c r="H553" s="221">
        <v>2019</v>
      </c>
      <c r="I553" s="221">
        <v>2020</v>
      </c>
      <c r="J553" s="221">
        <v>2021</v>
      </c>
      <c r="K553" s="221">
        <v>2022</v>
      </c>
      <c r="L553" s="221">
        <v>2023</v>
      </c>
      <c r="N553" s="221">
        <v>2016</v>
      </c>
      <c r="O553" s="221">
        <v>2017</v>
      </c>
      <c r="P553" s="221">
        <v>2018</v>
      </c>
      <c r="Q553" s="221">
        <v>2019</v>
      </c>
      <c r="R553" s="221">
        <v>2020</v>
      </c>
      <c r="S553" s="221">
        <v>2021</v>
      </c>
      <c r="T553" s="221">
        <v>2022</v>
      </c>
      <c r="U553" s="221">
        <v>2023</v>
      </c>
      <c r="W553" s="221">
        <v>2016</v>
      </c>
      <c r="X553" s="221">
        <v>2017</v>
      </c>
      <c r="Y553" s="221">
        <v>2018</v>
      </c>
      <c r="Z553" s="221">
        <v>2019</v>
      </c>
      <c r="AA553" s="221">
        <v>2020</v>
      </c>
      <c r="AB553" s="221">
        <v>2021</v>
      </c>
      <c r="AC553" s="221">
        <v>2022</v>
      </c>
      <c r="AD553" s="221">
        <v>2023</v>
      </c>
      <c r="AF553" s="221" t="s">
        <v>252</v>
      </c>
      <c r="AG553" s="221" t="s">
        <v>252</v>
      </c>
      <c r="AH553" s="221" t="s">
        <v>252</v>
      </c>
      <c r="AI553" s="221" t="s">
        <v>221</v>
      </c>
      <c r="AK553" s="6" t="s">
        <v>252</v>
      </c>
      <c r="AL553" s="6" t="s">
        <v>252</v>
      </c>
      <c r="AM553" s="6" t="s">
        <v>252</v>
      </c>
      <c r="AN553" s="6" t="s">
        <v>221</v>
      </c>
      <c r="AP553" s="6" t="s">
        <v>252</v>
      </c>
      <c r="AQ553" s="6" t="s">
        <v>252</v>
      </c>
      <c r="AR553" s="6" t="s">
        <v>252</v>
      </c>
      <c r="AS553" s="6" t="s">
        <v>221</v>
      </c>
      <c r="AU553" s="6" t="s">
        <v>252</v>
      </c>
      <c r="AV553" s="6" t="s">
        <v>252</v>
      </c>
      <c r="AW553" s="6" t="s">
        <v>252</v>
      </c>
      <c r="AX553" s="6" t="s">
        <v>221</v>
      </c>
      <c r="AZ553" s="6" t="s">
        <v>252</v>
      </c>
      <c r="BA553" s="6" t="s">
        <v>252</v>
      </c>
      <c r="BB553" s="6" t="s">
        <v>252</v>
      </c>
      <c r="BC553" s="6" t="s">
        <v>221</v>
      </c>
      <c r="BE553" s="6" t="s">
        <v>252</v>
      </c>
      <c r="BF553" s="6" t="s">
        <v>252</v>
      </c>
      <c r="BG553" s="6" t="s">
        <v>252</v>
      </c>
      <c r="BH553" s="6" t="s">
        <v>221</v>
      </c>
      <c r="BJ553" s="6" t="s">
        <v>252</v>
      </c>
      <c r="BK553" s="6" t="s">
        <v>252</v>
      </c>
      <c r="BL553" s="6" t="s">
        <v>252</v>
      </c>
      <c r="BM553" s="6" t="s">
        <v>221</v>
      </c>
      <c r="BO553" s="6" t="s">
        <v>252</v>
      </c>
      <c r="BP553" s="6" t="s">
        <v>252</v>
      </c>
      <c r="BQ553" s="6" t="s">
        <v>252</v>
      </c>
      <c r="BR553" s="6" t="s">
        <v>221</v>
      </c>
    </row>
    <row r="554" spans="1:70">
      <c r="B554" s="438"/>
      <c r="D554" s="6" t="s">
        <v>27</v>
      </c>
      <c r="E554" s="186">
        <f>'[84]Non Load NI 2016'!C302</f>
        <v>2.5272608987701504</v>
      </c>
      <c r="F554" s="186">
        <f>'[84]Non Load NI 2016'!D302</f>
        <v>2.4950725228979693</v>
      </c>
      <c r="G554" s="186">
        <f>'[84]Non Load NI 2016'!E302</f>
        <v>2.4756910636224028</v>
      </c>
      <c r="H554" s="186">
        <f>'[84]Non Load NI 2016'!F302</f>
        <v>2.4381253055796024</v>
      </c>
      <c r="I554" s="186">
        <f>'[84]Non Load NI 2016'!G302</f>
        <v>0.9145540540895114</v>
      </c>
      <c r="J554" s="186">
        <f>'[84]Non Load NI 2016'!H302</f>
        <v>0.84524496382198666</v>
      </c>
      <c r="K554" s="186">
        <f>'[84]Non Load NI 2016'!I302</f>
        <v>0</v>
      </c>
      <c r="L554" s="186">
        <f>'[84]Non Load NI 2016'!J302</f>
        <v>0</v>
      </c>
      <c r="N554" s="57">
        <f>'[84]Non Load NI 2016'!M302</f>
        <v>1.7385816182640321</v>
      </c>
      <c r="O554" s="57">
        <f>'[84]Non Load NI 2016'!N302</f>
        <v>1.6053240060011253</v>
      </c>
      <c r="P554" s="57">
        <f>'[84]Non Load NI 2016'!O302</f>
        <v>1.6870055030921141</v>
      </c>
      <c r="Q554" s="57">
        <f>'[84]Non Load NI 2016'!P302</f>
        <v>1.628683752515117</v>
      </c>
      <c r="R554" s="57">
        <f>'[84]Non Load NI 2016'!Q302</f>
        <v>1.2925594420610609</v>
      </c>
      <c r="S554" s="57">
        <f>'[84]Non Load NI 2016'!R302</f>
        <v>1.2725672316709395</v>
      </c>
      <c r="T554" s="57">
        <f>'[84]Non Load NI 2016'!S302</f>
        <v>1.0491683348431167</v>
      </c>
      <c r="U554" s="57">
        <f>'[84]Non Load NI 2016'!T302</f>
        <v>1.0174433723803606</v>
      </c>
      <c r="W554" s="58">
        <f>'[84]Non Load NI 2016'!W302</f>
        <v>6.0105812076658015E-2</v>
      </c>
      <c r="X554" s="196">
        <f>'[84]Non Load NI 2016'!X302</f>
        <v>0</v>
      </c>
      <c r="Y554" s="196">
        <f>'[84]Non Load NI 2016'!Y302</f>
        <v>0</v>
      </c>
      <c r="Z554" s="196">
        <f>'[84]Non Load NI 2016'!Z302</f>
        <v>0</v>
      </c>
      <c r="AA554" s="196">
        <f>'[84]Non Load NI 2016'!AA302</f>
        <v>0</v>
      </c>
      <c r="AB554" s="196">
        <f>'[84]Non Load NI 2016'!AB302</f>
        <v>0</v>
      </c>
      <c r="AC554" s="196">
        <f>'[84]Non Load NI 2016'!AC302</f>
        <v>0</v>
      </c>
      <c r="AD554" s="196">
        <f>'[84]Non Load NI 2016'!AD302</f>
        <v>0</v>
      </c>
      <c r="AF554" s="57">
        <f>N554</f>
        <v>1.7385816182640321</v>
      </c>
      <c r="AG554" s="58">
        <f>W554</f>
        <v>6.0105812076658015E-2</v>
      </c>
      <c r="AH554" s="65">
        <f>IF(AG554&gt;0,AG554-AF554,"")</f>
        <v>-1.6784758061873741</v>
      </c>
      <c r="AI554" s="66">
        <f>IF(AG554&gt;0,AH554/AF554,"")</f>
        <v>-0.96542824826557561</v>
      </c>
      <c r="AK554" s="139"/>
      <c r="AL554" s="139"/>
      <c r="AM554" s="139"/>
      <c r="AN554" s="140"/>
      <c r="AP554" s="139"/>
      <c r="AQ554" s="139"/>
      <c r="AR554" s="139"/>
      <c r="AS554" s="140"/>
      <c r="AU554" s="139"/>
      <c r="AV554" s="139"/>
      <c r="AW554" s="139"/>
      <c r="AX554" s="140"/>
      <c r="AZ554" s="139"/>
      <c r="BA554" s="139"/>
      <c r="BB554" s="139"/>
      <c r="BC554" s="140"/>
      <c r="BE554" s="139"/>
      <c r="BF554" s="139"/>
      <c r="BG554" s="139"/>
      <c r="BH554" s="140"/>
      <c r="BJ554" s="139"/>
      <c r="BK554" s="139"/>
      <c r="BL554" s="139"/>
      <c r="BM554" s="140"/>
      <c r="BO554" s="139"/>
      <c r="BP554" s="139"/>
      <c r="BQ554" s="139"/>
      <c r="BR554" s="140"/>
    </row>
    <row r="555" spans="1:70">
      <c r="B555" s="438"/>
      <c r="D555" s="6" t="s">
        <v>75</v>
      </c>
      <c r="E555" s="186">
        <f>'[84]Non Load NI 2016'!C303</f>
        <v>7.988722565337385</v>
      </c>
      <c r="F555" s="186">
        <f>'[84]Non Load NI 2016'!D303</f>
        <v>6.3532666233163013</v>
      </c>
      <c r="G555" s="186">
        <f>'[84]Non Load NI 2016'!E303</f>
        <v>2.1869590806356776</v>
      </c>
      <c r="H555" s="186">
        <f>'[84]Non Load NI 2016'!F303</f>
        <v>2.1946352186349296</v>
      </c>
      <c r="I555" s="186">
        <f>'[84]Non Load NI 2016'!G303</f>
        <v>0</v>
      </c>
      <c r="J555" s="186">
        <f>'[84]Non Load NI 2016'!H303</f>
        <v>0</v>
      </c>
      <c r="K555" s="186">
        <f>'[84]Non Load NI 2016'!I303</f>
        <v>0</v>
      </c>
      <c r="L555" s="186">
        <f>'[84]Non Load NI 2016'!J303</f>
        <v>0</v>
      </c>
      <c r="N555" s="57">
        <f>'[84]Non Load NI 2016'!M303</f>
        <v>4.0666421229994354</v>
      </c>
      <c r="O555" s="57">
        <f>'[84]Non Load NI 2016'!N303</f>
        <v>3.5782783474902766</v>
      </c>
      <c r="P555" s="57">
        <f>'[84]Non Load NI 2016'!O303</f>
        <v>2.2696422967611549</v>
      </c>
      <c r="Q555" s="57">
        <f>'[84]Non Load NI 2016'!P303</f>
        <v>2.2370116597818002</v>
      </c>
      <c r="R555" s="57">
        <f>'[84]Non Load NI 2016'!Q303</f>
        <v>1.5788419101752262</v>
      </c>
      <c r="S555" s="57">
        <f>'[84]Non Load NI 2016'!R303</f>
        <v>1.3511468056229523</v>
      </c>
      <c r="T555" s="57">
        <f>'[84]Non Load NI 2016'!S303</f>
        <v>1.1835212089642408</v>
      </c>
      <c r="U555" s="57">
        <f>'[84]Non Load NI 2016'!T303</f>
        <v>1.1842534348514333</v>
      </c>
      <c r="W555" s="58">
        <f>'[84]Non Load NI 2016'!W303</f>
        <v>1.0307086999671873</v>
      </c>
      <c r="X555" s="196">
        <f>'[84]Non Load NI 2016'!X303</f>
        <v>0</v>
      </c>
      <c r="Y555" s="196">
        <f>'[84]Non Load NI 2016'!Y303</f>
        <v>0</v>
      </c>
      <c r="Z555" s="196">
        <f>'[84]Non Load NI 2016'!Z303</f>
        <v>0</v>
      </c>
      <c r="AA555" s="196">
        <f>'[84]Non Load NI 2016'!AA303</f>
        <v>0</v>
      </c>
      <c r="AB555" s="196">
        <f>'[84]Non Load NI 2016'!AB303</f>
        <v>0</v>
      </c>
      <c r="AC555" s="196">
        <f>'[84]Non Load NI 2016'!AC303</f>
        <v>0</v>
      </c>
      <c r="AD555" s="196">
        <f>'[84]Non Load NI 2016'!AD303</f>
        <v>0</v>
      </c>
      <c r="AF555" s="57">
        <f t="shared" ref="AF555:AF569" si="1184">N555</f>
        <v>4.0666421229994354</v>
      </c>
      <c r="AG555" s="58">
        <f t="shared" ref="AG555:AG569" si="1185">W555</f>
        <v>1.0307086999671873</v>
      </c>
      <c r="AH555" s="65">
        <f t="shared" ref="AH555:AH569" si="1186">IF(AG555&gt;0,AG555-AF555,"")</f>
        <v>-3.0359334230322483</v>
      </c>
      <c r="AI555" s="66">
        <f t="shared" ref="AI555:AI569" si="1187">IF(AG555&gt;0,AH555/AF555,"")</f>
        <v>-0.74654551131070102</v>
      </c>
      <c r="AK555" s="139"/>
      <c r="AL555" s="139"/>
      <c r="AM555" s="139"/>
      <c r="AN555" s="140"/>
      <c r="AP555" s="139"/>
      <c r="AQ555" s="139"/>
      <c r="AR555" s="139"/>
      <c r="AS555" s="140"/>
      <c r="AU555" s="139"/>
      <c r="AV555" s="139"/>
      <c r="AW555" s="139"/>
      <c r="AX555" s="140"/>
      <c r="AZ555" s="139"/>
      <c r="BA555" s="139"/>
      <c r="BB555" s="139"/>
      <c r="BC555" s="140"/>
      <c r="BE555" s="139"/>
      <c r="BF555" s="139"/>
      <c r="BG555" s="139"/>
      <c r="BH555" s="140"/>
      <c r="BJ555" s="139"/>
      <c r="BK555" s="139"/>
      <c r="BL555" s="139"/>
      <c r="BM555" s="140"/>
      <c r="BO555" s="139"/>
      <c r="BP555" s="139"/>
      <c r="BQ555" s="139"/>
      <c r="BR555" s="140"/>
    </row>
    <row r="556" spans="1:70">
      <c r="B556" s="438"/>
      <c r="D556" s="6" t="s">
        <v>76</v>
      </c>
      <c r="E556" s="186">
        <f>'[84]Non Load NI 2016'!C304</f>
        <v>7.9427157503507768</v>
      </c>
      <c r="F556" s="186">
        <f>'[84]Non Load NI 2016'!D304</f>
        <v>7.780539042201398</v>
      </c>
      <c r="G556" s="186">
        <f>'[84]Non Load NI 2016'!E304</f>
        <v>5.7968347908234499</v>
      </c>
      <c r="H556" s="186">
        <f>'[84]Non Load NI 2016'!F304</f>
        <v>3.609340564439254</v>
      </c>
      <c r="I556" s="186">
        <f>'[84]Non Load NI 2016'!G304</f>
        <v>0</v>
      </c>
      <c r="J556" s="186">
        <f>'[84]Non Load NI 2016'!H304</f>
        <v>0</v>
      </c>
      <c r="K556" s="186">
        <f>'[84]Non Load NI 2016'!I304</f>
        <v>0</v>
      </c>
      <c r="L556" s="186">
        <f>'[84]Non Load NI 2016'!J304</f>
        <v>0</v>
      </c>
      <c r="N556" s="57">
        <f>'[84]Non Load NI 2016'!M304</f>
        <v>4.5678190683902198</v>
      </c>
      <c r="O556" s="57">
        <f>'[84]Non Load NI 2016'!N304</f>
        <v>4.4199853702975069</v>
      </c>
      <c r="P556" s="57">
        <f>'[84]Non Load NI 2016'!O304</f>
        <v>3.7889089521586663</v>
      </c>
      <c r="Q556" s="57">
        <f>'[84]Non Load NI 2016'!P304</f>
        <v>3.1628224670042093</v>
      </c>
      <c r="R556" s="57">
        <f>'[84]Non Load NI 2016'!Q304</f>
        <v>1.8673989206696826</v>
      </c>
      <c r="S556" s="57">
        <f>'[84]Non Load NI 2016'!R304</f>
        <v>1.7959934030379654</v>
      </c>
      <c r="T556" s="57">
        <f>'[84]Non Load NI 2016'!S304</f>
        <v>1.4995207662421248</v>
      </c>
      <c r="U556" s="57">
        <f>'[84]Non Load NI 2016'!T304</f>
        <v>1.6598594974330962</v>
      </c>
      <c r="W556" s="58">
        <f>'[84]Non Load NI 2016'!W304</f>
        <v>4.4070592480247983</v>
      </c>
      <c r="X556" s="196">
        <f>'[84]Non Load NI 2016'!X304</f>
        <v>0</v>
      </c>
      <c r="Y556" s="196">
        <f>'[84]Non Load NI 2016'!Y304</f>
        <v>0</v>
      </c>
      <c r="Z556" s="196">
        <f>'[84]Non Load NI 2016'!Z304</f>
        <v>0</v>
      </c>
      <c r="AA556" s="196">
        <f>'[84]Non Load NI 2016'!AA304</f>
        <v>0</v>
      </c>
      <c r="AB556" s="196">
        <f>'[84]Non Load NI 2016'!AB304</f>
        <v>0</v>
      </c>
      <c r="AC556" s="196">
        <f>'[84]Non Load NI 2016'!AC304</f>
        <v>0</v>
      </c>
      <c r="AD556" s="196">
        <f>'[84]Non Load NI 2016'!AD304</f>
        <v>0</v>
      </c>
      <c r="AF556" s="57">
        <f t="shared" si="1184"/>
        <v>4.5678190683902198</v>
      </c>
      <c r="AG556" s="58">
        <f t="shared" si="1185"/>
        <v>4.4070592480247983</v>
      </c>
      <c r="AH556" s="65">
        <f t="shared" si="1186"/>
        <v>-0.16075982036542147</v>
      </c>
      <c r="AI556" s="66">
        <f t="shared" si="1187"/>
        <v>-3.5193999140179621E-2</v>
      </c>
      <c r="AK556" s="139"/>
      <c r="AL556" s="139"/>
      <c r="AM556" s="139"/>
      <c r="AN556" s="140"/>
      <c r="AP556" s="139"/>
      <c r="AQ556" s="139"/>
      <c r="AR556" s="139"/>
      <c r="AS556" s="140"/>
      <c r="AU556" s="139"/>
      <c r="AV556" s="139"/>
      <c r="AW556" s="139"/>
      <c r="AX556" s="140"/>
      <c r="AZ556" s="139"/>
      <c r="BA556" s="139"/>
      <c r="BB556" s="139"/>
      <c r="BC556" s="140"/>
      <c r="BE556" s="139"/>
      <c r="BF556" s="139"/>
      <c r="BG556" s="139"/>
      <c r="BH556" s="140"/>
      <c r="BJ556" s="139"/>
      <c r="BK556" s="139"/>
      <c r="BL556" s="139"/>
      <c r="BM556" s="140"/>
      <c r="BO556" s="139"/>
      <c r="BP556" s="139"/>
      <c r="BQ556" s="139"/>
      <c r="BR556" s="140"/>
    </row>
    <row r="557" spans="1:70">
      <c r="B557" s="438"/>
      <c r="D557" s="6" t="s">
        <v>35</v>
      </c>
      <c r="E557" s="186">
        <f>'[84]Non Load NI 2016'!C305</f>
        <v>3.1624524209759135E-2</v>
      </c>
      <c r="F557" s="186">
        <f>'[84]Non Load NI 2016'!D305</f>
        <v>6.5057158073257113E-2</v>
      </c>
      <c r="G557" s="186">
        <f>'[84]Non Load NI 2016'!E305</f>
        <v>0.1879843902721727</v>
      </c>
      <c r="H557" s="186">
        <f>'[84]Non Load NI 2016'!F305</f>
        <v>9.6930478852190208E-2</v>
      </c>
      <c r="I557" s="186">
        <f>'[84]Non Load NI 2016'!G305</f>
        <v>0.18954471587557314</v>
      </c>
      <c r="J557" s="186">
        <f>'[84]Non Load NI 2016'!H305</f>
        <v>0.45722357415958031</v>
      </c>
      <c r="K557" s="186">
        <f>'[84]Non Load NI 2016'!I305</f>
        <v>0.15831252724259748</v>
      </c>
      <c r="L557" s="186">
        <f>'[84]Non Load NI 2016'!J305</f>
        <v>9.8632649771569603E-2</v>
      </c>
      <c r="N557" s="57">
        <f>'[84]Non Load NI 2016'!M305</f>
        <v>3.1624524209759135E-2</v>
      </c>
      <c r="O557" s="57">
        <f>'[84]Non Load NI 2016'!N305</f>
        <v>6.5057158073257113E-2</v>
      </c>
      <c r="P557" s="57">
        <f>'[84]Non Load NI 2016'!O305</f>
        <v>0.1879843902721727</v>
      </c>
      <c r="Q557" s="57">
        <f>'[84]Non Load NI 2016'!P305</f>
        <v>9.6930478852190208E-2</v>
      </c>
      <c r="R557" s="57">
        <f>'[84]Non Load NI 2016'!Q305</f>
        <v>0.18954471587557314</v>
      </c>
      <c r="S557" s="57">
        <f>'[84]Non Load NI 2016'!R305</f>
        <v>0.45722357415958031</v>
      </c>
      <c r="T557" s="57">
        <f>'[84]Non Load NI 2016'!S305</f>
        <v>0.15831252724259748</v>
      </c>
      <c r="U557" s="57">
        <f>'[84]Non Load NI 2016'!T305</f>
        <v>9.8632649771569603E-2</v>
      </c>
      <c r="W557" s="58">
        <f>'[84]Non Load NI 2016'!W305</f>
        <v>0.1273</v>
      </c>
      <c r="X557" s="196">
        <f>'[84]Non Load NI 2016'!X305</f>
        <v>0</v>
      </c>
      <c r="Y557" s="196">
        <f>'[84]Non Load NI 2016'!Y305</f>
        <v>0</v>
      </c>
      <c r="Z557" s="196">
        <f>'[84]Non Load NI 2016'!Z305</f>
        <v>0</v>
      </c>
      <c r="AA557" s="196">
        <f>'[84]Non Load NI 2016'!AA305</f>
        <v>0</v>
      </c>
      <c r="AB557" s="196">
        <f>'[84]Non Load NI 2016'!AB305</f>
        <v>0</v>
      </c>
      <c r="AC557" s="196">
        <f>'[84]Non Load NI 2016'!AC305</f>
        <v>0</v>
      </c>
      <c r="AD557" s="196">
        <f>'[84]Non Load NI 2016'!AD305</f>
        <v>0</v>
      </c>
      <c r="AF557" s="57">
        <f t="shared" si="1184"/>
        <v>3.1624524209759135E-2</v>
      </c>
      <c r="AG557" s="58">
        <f t="shared" si="1185"/>
        <v>0.1273</v>
      </c>
      <c r="AH557" s="65">
        <f t="shared" si="1186"/>
        <v>9.5675475790240855E-2</v>
      </c>
      <c r="AI557" s="66">
        <f t="shared" si="1187"/>
        <v>3.0253570031803352</v>
      </c>
      <c r="AK557" s="139"/>
      <c r="AL557" s="139"/>
      <c r="AM557" s="139"/>
      <c r="AN557" s="140"/>
      <c r="AP557" s="139"/>
      <c r="AQ557" s="139"/>
      <c r="AR557" s="139"/>
      <c r="AS557" s="140"/>
      <c r="AU557" s="139"/>
      <c r="AV557" s="139"/>
      <c r="AW557" s="139"/>
      <c r="AX557" s="140"/>
      <c r="AZ557" s="139"/>
      <c r="BA557" s="139"/>
      <c r="BB557" s="139"/>
      <c r="BC557" s="140"/>
      <c r="BE557" s="139"/>
      <c r="BF557" s="139"/>
      <c r="BG557" s="139"/>
      <c r="BH557" s="140"/>
      <c r="BJ557" s="139"/>
      <c r="BK557" s="139"/>
      <c r="BL557" s="139"/>
      <c r="BM557" s="140"/>
      <c r="BO557" s="139"/>
      <c r="BP557" s="139"/>
      <c r="BQ557" s="139"/>
      <c r="BR557" s="140"/>
    </row>
    <row r="558" spans="1:70">
      <c r="B558" s="438"/>
      <c r="D558" s="6" t="s">
        <v>36</v>
      </c>
      <c r="E558" s="186">
        <f>'[84]Non Load NI 2016'!C306</f>
        <v>1.4420410500197391</v>
      </c>
      <c r="F558" s="186">
        <f>'[84]Non Load NI 2016'!D306</f>
        <v>1.8482996919339283</v>
      </c>
      <c r="G558" s="186">
        <f>'[84]Non Load NI 2016'!E306</f>
        <v>0.98551391111875697</v>
      </c>
      <c r="H558" s="186">
        <f>'[84]Non Load NI 2016'!F306</f>
        <v>7.8866566469960611E-2</v>
      </c>
      <c r="I558" s="186">
        <f>'[84]Non Load NI 2016'!G306</f>
        <v>0.2486654264543412</v>
      </c>
      <c r="J558" s="186">
        <f>'[84]Non Load NI 2016'!H306</f>
        <v>0.41250004704411253</v>
      </c>
      <c r="K558" s="186">
        <f>'[84]Non Load NI 2016'!I306</f>
        <v>0.20114338302496684</v>
      </c>
      <c r="L558" s="186">
        <f>'[84]Non Load NI 2016'!J306</f>
        <v>0.21912196581029147</v>
      </c>
      <c r="N558" s="57">
        <f>'[84]Non Load NI 2016'!M306</f>
        <v>1.4420410500197391</v>
      </c>
      <c r="O558" s="57">
        <f>'[84]Non Load NI 2016'!N306</f>
        <v>1.8482996919339283</v>
      </c>
      <c r="P558" s="57">
        <f>'[84]Non Load NI 2016'!O306</f>
        <v>0.98551391111875697</v>
      </c>
      <c r="Q558" s="57">
        <f>'[84]Non Load NI 2016'!P306</f>
        <v>7.8866566469960611E-2</v>
      </c>
      <c r="R558" s="57">
        <f>'[84]Non Load NI 2016'!Q306</f>
        <v>0.2486654264543412</v>
      </c>
      <c r="S558" s="57">
        <f>'[84]Non Load NI 2016'!R306</f>
        <v>0.41250004704411253</v>
      </c>
      <c r="T558" s="57">
        <f>'[84]Non Load NI 2016'!S306</f>
        <v>0.20114338302496684</v>
      </c>
      <c r="U558" s="57">
        <f>'[84]Non Load NI 2016'!T306</f>
        <v>0.21912196581029147</v>
      </c>
      <c r="W558" s="58">
        <f>'[84]Non Load NI 2016'!W306</f>
        <v>1.0087999999999999</v>
      </c>
      <c r="X558" s="196">
        <f>'[84]Non Load NI 2016'!X306</f>
        <v>0</v>
      </c>
      <c r="Y558" s="196">
        <f>'[84]Non Load NI 2016'!Y306</f>
        <v>0</v>
      </c>
      <c r="Z558" s="196">
        <f>'[84]Non Load NI 2016'!Z306</f>
        <v>0</v>
      </c>
      <c r="AA558" s="196">
        <f>'[84]Non Load NI 2016'!AA306</f>
        <v>0</v>
      </c>
      <c r="AB558" s="196">
        <f>'[84]Non Load NI 2016'!AB306</f>
        <v>0</v>
      </c>
      <c r="AC558" s="196">
        <f>'[84]Non Load NI 2016'!AC306</f>
        <v>0</v>
      </c>
      <c r="AD558" s="196">
        <f>'[84]Non Load NI 2016'!AD306</f>
        <v>0</v>
      </c>
      <c r="AF558" s="57">
        <f t="shared" si="1184"/>
        <v>1.4420410500197391</v>
      </c>
      <c r="AG558" s="58">
        <f t="shared" si="1185"/>
        <v>1.0087999999999999</v>
      </c>
      <c r="AH558" s="65">
        <f t="shared" si="1186"/>
        <v>-0.43324105001973923</v>
      </c>
      <c r="AI558" s="66">
        <f t="shared" si="1187"/>
        <v>-0.30043600354775535</v>
      </c>
      <c r="AK558" s="139"/>
      <c r="AL558" s="139"/>
      <c r="AM558" s="139"/>
      <c r="AN558" s="140"/>
      <c r="AP558" s="139"/>
      <c r="AQ558" s="139"/>
      <c r="AR558" s="139"/>
      <c r="AS558" s="140"/>
      <c r="AU558" s="139"/>
      <c r="AV558" s="139"/>
      <c r="AW558" s="139"/>
      <c r="AX558" s="140"/>
      <c r="AZ558" s="139"/>
      <c r="BA558" s="139"/>
      <c r="BB558" s="139"/>
      <c r="BC558" s="140"/>
      <c r="BE558" s="139"/>
      <c r="BF558" s="139"/>
      <c r="BG558" s="139"/>
      <c r="BH558" s="140"/>
      <c r="BJ558" s="139"/>
      <c r="BK558" s="139"/>
      <c r="BL558" s="139"/>
      <c r="BM558" s="140"/>
      <c r="BO558" s="139"/>
      <c r="BP558" s="139"/>
      <c r="BQ558" s="139"/>
      <c r="BR558" s="140"/>
    </row>
    <row r="559" spans="1:70">
      <c r="B559" s="438"/>
      <c r="D559" s="6" t="s">
        <v>37</v>
      </c>
      <c r="E559" s="186">
        <f>'[84]Non Load NI 2016'!C307</f>
        <v>4.0128979460732124</v>
      </c>
      <c r="F559" s="186">
        <f>'[84]Non Load NI 2016'!D307</f>
        <v>2.3459785873211647</v>
      </c>
      <c r="G559" s="186">
        <f>'[84]Non Load NI 2016'!E307</f>
        <v>1.2252162231280015</v>
      </c>
      <c r="H559" s="186">
        <f>'[84]Non Load NI 2016'!F307</f>
        <v>6.571841651014966E-2</v>
      </c>
      <c r="I559" s="186">
        <f>'[84]Non Load NI 2016'!G307</f>
        <v>0.19000331719917318</v>
      </c>
      <c r="J559" s="186">
        <f>'[84]Non Load NI 2016'!H307</f>
        <v>6.6126991201955046E-2</v>
      </c>
      <c r="K559" s="186">
        <f>'[84]Non Load NI 2016'!I307</f>
        <v>0.15855316966472216</v>
      </c>
      <c r="L559" s="186">
        <f>'[84]Non Load NI 2016'!J307</f>
        <v>0.32920009470616773</v>
      </c>
      <c r="N559" s="57">
        <f>'[84]Non Load NI 2016'!M307</f>
        <v>4.0128979460732124</v>
      </c>
      <c r="O559" s="57">
        <f>'[84]Non Load NI 2016'!N307</f>
        <v>2.3459785873211647</v>
      </c>
      <c r="P559" s="57">
        <f>'[84]Non Load NI 2016'!O307</f>
        <v>1.2252162231280015</v>
      </c>
      <c r="Q559" s="57">
        <f>'[84]Non Load NI 2016'!P307</f>
        <v>6.571841651014966E-2</v>
      </c>
      <c r="R559" s="57">
        <f>'[84]Non Load NI 2016'!Q307</f>
        <v>0.19000331719917318</v>
      </c>
      <c r="S559" s="57">
        <f>'[84]Non Load NI 2016'!R307</f>
        <v>6.6126991201955046E-2</v>
      </c>
      <c r="T559" s="57">
        <f>'[84]Non Load NI 2016'!S307</f>
        <v>0.15855316966472216</v>
      </c>
      <c r="U559" s="57">
        <f>'[84]Non Load NI 2016'!T307</f>
        <v>0.32920009470616773</v>
      </c>
      <c r="W559" s="58">
        <f>'[84]Non Load NI 2016'!W307</f>
        <v>7.8700000000000006E-2</v>
      </c>
      <c r="X559" s="196">
        <f>'[84]Non Load NI 2016'!X307</f>
        <v>0</v>
      </c>
      <c r="Y559" s="196">
        <f>'[84]Non Load NI 2016'!Y307</f>
        <v>0</v>
      </c>
      <c r="Z559" s="196">
        <f>'[84]Non Load NI 2016'!Z307</f>
        <v>0</v>
      </c>
      <c r="AA559" s="196">
        <f>'[84]Non Load NI 2016'!AA307</f>
        <v>0</v>
      </c>
      <c r="AB559" s="196">
        <f>'[84]Non Load NI 2016'!AB307</f>
        <v>0</v>
      </c>
      <c r="AC559" s="196">
        <f>'[84]Non Load NI 2016'!AC307</f>
        <v>0</v>
      </c>
      <c r="AD559" s="196">
        <f>'[84]Non Load NI 2016'!AD307</f>
        <v>0</v>
      </c>
      <c r="AF559" s="57">
        <f t="shared" si="1184"/>
        <v>4.0128979460732124</v>
      </c>
      <c r="AG559" s="58">
        <f t="shared" si="1185"/>
        <v>7.8700000000000006E-2</v>
      </c>
      <c r="AH559" s="65">
        <f t="shared" si="1186"/>
        <v>-3.9341979460732124</v>
      </c>
      <c r="AI559" s="66">
        <f t="shared" si="1187"/>
        <v>-0.9803882378626122</v>
      </c>
      <c r="AK559" s="139"/>
      <c r="AL559" s="139"/>
      <c r="AM559" s="139"/>
      <c r="AN559" s="140"/>
      <c r="AP559" s="139"/>
      <c r="AQ559" s="139"/>
      <c r="AR559" s="139"/>
      <c r="AS559" s="140"/>
      <c r="AU559" s="139"/>
      <c r="AV559" s="139"/>
      <c r="AW559" s="139"/>
      <c r="AX559" s="140"/>
      <c r="AZ559" s="139"/>
      <c r="BA559" s="139"/>
      <c r="BB559" s="139"/>
      <c r="BC559" s="140"/>
      <c r="BE559" s="139"/>
      <c r="BF559" s="139"/>
      <c r="BG559" s="139"/>
      <c r="BH559" s="140"/>
      <c r="BJ559" s="139"/>
      <c r="BK559" s="139"/>
      <c r="BL559" s="139"/>
      <c r="BM559" s="140"/>
      <c r="BO559" s="139"/>
      <c r="BP559" s="139"/>
      <c r="BQ559" s="139"/>
      <c r="BR559" s="140"/>
    </row>
    <row r="560" spans="1:70">
      <c r="B560" s="438"/>
      <c r="D560" s="6" t="s">
        <v>38</v>
      </c>
      <c r="E560" s="186">
        <f>'[84]Non Load NI 2016'!C308</f>
        <v>0.14113782806930703</v>
      </c>
      <c r="F560" s="186">
        <f>'[84]Non Load NI 2016'!D308</f>
        <v>6.3962780503604807E-2</v>
      </c>
      <c r="G560" s="186">
        <f>'[84]Non Load NI 2016'!E308</f>
        <v>6.3396259960541462E-2</v>
      </c>
      <c r="H560" s="186">
        <f>'[84]Non Load NI 2016'!F308</f>
        <v>9.8370877927699163E-2</v>
      </c>
      <c r="I560" s="186">
        <f>'[84]Non Load NI 2016'!G308</f>
        <v>8.1044014674811884E-2</v>
      </c>
      <c r="J560" s="186">
        <f>'[84]Non Load NI 2016'!H308</f>
        <v>0.51783211858081302</v>
      </c>
      <c r="K560" s="186">
        <f>'[84]Non Load NI 2016'!I308</f>
        <v>0.15837545081865992</v>
      </c>
      <c r="L560" s="186">
        <f>'[84]Non Load NI 2016'!J308</f>
        <v>0.15815736404606873</v>
      </c>
      <c r="N560" s="57">
        <f>'[84]Non Load NI 2016'!M308</f>
        <v>0.14113782806930703</v>
      </c>
      <c r="O560" s="57">
        <f>'[84]Non Load NI 2016'!N308</f>
        <v>6.3962780503604807E-2</v>
      </c>
      <c r="P560" s="57">
        <f>'[84]Non Load NI 2016'!O308</f>
        <v>6.3396259960541462E-2</v>
      </c>
      <c r="Q560" s="57">
        <f>'[84]Non Load NI 2016'!P308</f>
        <v>9.8370877927699163E-2</v>
      </c>
      <c r="R560" s="57">
        <f>'[84]Non Load NI 2016'!Q308</f>
        <v>8.1044014674811884E-2</v>
      </c>
      <c r="S560" s="57">
        <f>'[84]Non Load NI 2016'!R308</f>
        <v>0.51783211858081302</v>
      </c>
      <c r="T560" s="57">
        <f>'[84]Non Load NI 2016'!S308</f>
        <v>0.15837545081865992</v>
      </c>
      <c r="U560" s="57">
        <f>'[84]Non Load NI 2016'!T308</f>
        <v>0.15815736404606873</v>
      </c>
      <c r="W560" s="58">
        <f>'[84]Non Load NI 2016'!W308</f>
        <v>0.4501</v>
      </c>
      <c r="X560" s="196">
        <f>'[84]Non Load NI 2016'!X308</f>
        <v>0</v>
      </c>
      <c r="Y560" s="196">
        <f>'[84]Non Load NI 2016'!Y308</f>
        <v>0</v>
      </c>
      <c r="Z560" s="196">
        <f>'[84]Non Load NI 2016'!Z308</f>
        <v>0</v>
      </c>
      <c r="AA560" s="196">
        <f>'[84]Non Load NI 2016'!AA308</f>
        <v>0</v>
      </c>
      <c r="AB560" s="196">
        <f>'[84]Non Load NI 2016'!AB308</f>
        <v>0</v>
      </c>
      <c r="AC560" s="196">
        <f>'[84]Non Load NI 2016'!AC308</f>
        <v>0</v>
      </c>
      <c r="AD560" s="196">
        <f>'[84]Non Load NI 2016'!AD308</f>
        <v>0</v>
      </c>
      <c r="AF560" s="57">
        <f t="shared" si="1184"/>
        <v>0.14113782806930703</v>
      </c>
      <c r="AG560" s="58">
        <f t="shared" si="1185"/>
        <v>0.4501</v>
      </c>
      <c r="AH560" s="65">
        <f t="shared" si="1186"/>
        <v>0.30896217193069297</v>
      </c>
      <c r="AI560" s="66">
        <f t="shared" si="1187"/>
        <v>2.1890812417700962</v>
      </c>
      <c r="AK560" s="139"/>
      <c r="AL560" s="139"/>
      <c r="AM560" s="139"/>
      <c r="AN560" s="140"/>
      <c r="AP560" s="139"/>
      <c r="AQ560" s="139"/>
      <c r="AR560" s="139"/>
      <c r="AS560" s="140"/>
      <c r="AU560" s="139"/>
      <c r="AV560" s="139"/>
      <c r="AW560" s="139"/>
      <c r="AX560" s="140"/>
      <c r="AZ560" s="139"/>
      <c r="BA560" s="139"/>
      <c r="BB560" s="139"/>
      <c r="BC560" s="140"/>
      <c r="BE560" s="139"/>
      <c r="BF560" s="139"/>
      <c r="BG560" s="139"/>
      <c r="BH560" s="140"/>
      <c r="BJ560" s="139"/>
      <c r="BK560" s="139"/>
      <c r="BL560" s="139"/>
      <c r="BM560" s="140"/>
      <c r="BO560" s="139"/>
      <c r="BP560" s="139"/>
      <c r="BQ560" s="139"/>
      <c r="BR560" s="140"/>
    </row>
    <row r="561" spans="1:70">
      <c r="B561" s="438"/>
      <c r="D561" s="6" t="s">
        <v>39</v>
      </c>
      <c r="E561" s="186">
        <f>'[84]Non Load NI 2016'!C309</f>
        <v>0.49740394087289658</v>
      </c>
      <c r="F561" s="186">
        <f>'[84]Non Load NI 2016'!D309</f>
        <v>0.5020103118313004</v>
      </c>
      <c r="G561" s="186">
        <f>'[84]Non Load NI 2016'!E309</f>
        <v>0.50667630957628329</v>
      </c>
      <c r="H561" s="186">
        <f>'[84]Non Load NI 2016'!F309</f>
        <v>0.51140261839913126</v>
      </c>
      <c r="I561" s="186">
        <f>'[84]Non Load NI 2016'!G309</f>
        <v>0.51618993123503842</v>
      </c>
      <c r="J561" s="186">
        <f>'[84]Non Load NI 2016'!H309</f>
        <v>0.52103894976829046</v>
      </c>
      <c r="K561" s="186">
        <f>'[84]Non Load NI 2016'!I309</f>
        <v>0.52595038453877052</v>
      </c>
      <c r="L561" s="186">
        <f>'[84]Non Load NI 2016'!J309</f>
        <v>0.53092495504980264</v>
      </c>
      <c r="N561" s="57">
        <f>'[84]Non Load NI 2016'!M309</f>
        <v>0.60913694626885739</v>
      </c>
      <c r="O561" s="57">
        <f>'[84]Non Load NI 2016'!N309</f>
        <v>0.60493010152615756</v>
      </c>
      <c r="P561" s="57">
        <f>'[84]Non Load NI 2016'!O309</f>
        <v>0.49874795723914045</v>
      </c>
      <c r="Q561" s="57">
        <f>'[84]Non Load NI 2016'!P309</f>
        <v>0.46165224416994644</v>
      </c>
      <c r="R561" s="57">
        <f>'[84]Non Load NI 2016'!Q309</f>
        <v>0.47127657929335359</v>
      </c>
      <c r="S561" s="57">
        <f>'[84]Non Load NI 2016'!R309</f>
        <v>0.46539361960543829</v>
      </c>
      <c r="T561" s="57">
        <f>'[84]Non Load NI 2016'!S309</f>
        <v>0.42450957355670149</v>
      </c>
      <c r="U561" s="57">
        <f>'[84]Non Load NI 2016'!T309</f>
        <v>0.40378436015786173</v>
      </c>
      <c r="W561" s="58">
        <f>'[84]Non Load NI 2016'!W309</f>
        <v>0.13514456965132821</v>
      </c>
      <c r="X561" s="196">
        <f>'[84]Non Load NI 2016'!X309</f>
        <v>0</v>
      </c>
      <c r="Y561" s="196">
        <f>'[84]Non Load NI 2016'!Y309</f>
        <v>0</v>
      </c>
      <c r="Z561" s="196">
        <f>'[84]Non Load NI 2016'!Z309</f>
        <v>0</v>
      </c>
      <c r="AA561" s="196">
        <f>'[84]Non Load NI 2016'!AA309</f>
        <v>0</v>
      </c>
      <c r="AB561" s="196">
        <f>'[84]Non Load NI 2016'!AB309</f>
        <v>0</v>
      </c>
      <c r="AC561" s="196">
        <f>'[84]Non Load NI 2016'!AC309</f>
        <v>0</v>
      </c>
      <c r="AD561" s="196">
        <f>'[84]Non Load NI 2016'!AD309</f>
        <v>0</v>
      </c>
      <c r="AF561" s="57">
        <f t="shared" si="1184"/>
        <v>0.60913694626885739</v>
      </c>
      <c r="AG561" s="58">
        <f t="shared" si="1185"/>
        <v>0.13514456965132821</v>
      </c>
      <c r="AH561" s="65">
        <f t="shared" si="1186"/>
        <v>-0.47399237661752919</v>
      </c>
      <c r="AI561" s="66">
        <f t="shared" si="1187"/>
        <v>-0.77813762491484328</v>
      </c>
      <c r="AK561" s="139"/>
      <c r="AL561" s="139"/>
      <c r="AM561" s="139"/>
      <c r="AN561" s="140"/>
      <c r="AP561" s="139"/>
      <c r="AQ561" s="139"/>
      <c r="AR561" s="139"/>
      <c r="AS561" s="140"/>
      <c r="AU561" s="139"/>
      <c r="AV561" s="139"/>
      <c r="AW561" s="139"/>
      <c r="AX561" s="140"/>
      <c r="AZ561" s="139"/>
      <c r="BA561" s="139"/>
      <c r="BB561" s="139"/>
      <c r="BC561" s="140"/>
      <c r="BE561" s="139"/>
      <c r="BF561" s="139"/>
      <c r="BG561" s="139"/>
      <c r="BH561" s="140"/>
      <c r="BJ561" s="139"/>
      <c r="BK561" s="139"/>
      <c r="BL561" s="139"/>
      <c r="BM561" s="140"/>
      <c r="BO561" s="139"/>
      <c r="BP561" s="139"/>
      <c r="BQ561" s="139"/>
      <c r="BR561" s="140"/>
    </row>
    <row r="562" spans="1:70">
      <c r="B562" s="438"/>
      <c r="D562" s="6" t="s">
        <v>40</v>
      </c>
      <c r="E562" s="186">
        <f>'[84]Non Load NI 2016'!C310</f>
        <v>0.62175364071479955</v>
      </c>
      <c r="F562" s="186">
        <f>'[84]Non Load NI 2016'!D310</f>
        <v>0.627511592509159</v>
      </c>
      <c r="G562" s="186">
        <f>'[84]Non Load NI 2016'!E310</f>
        <v>0.63334407763265643</v>
      </c>
      <c r="H562" s="186">
        <f>'[84]Non Load NI 2016'!F310</f>
        <v>0.63925195144763092</v>
      </c>
      <c r="I562" s="186">
        <f>'[84]Non Load NI 2016'!G310</f>
        <v>0.4985915075262895</v>
      </c>
      <c r="J562" s="186">
        <f>'[84]Non Load NI 2016'!H310</f>
        <v>0.50327520884284271</v>
      </c>
      <c r="K562" s="186">
        <f>'[84]Non Load NI 2016'!I310</f>
        <v>0.32871831037892335</v>
      </c>
      <c r="L562" s="186">
        <f>'[84]Non Load NI 2016'!J310</f>
        <v>0.33182741051710712</v>
      </c>
      <c r="N562" s="57">
        <f>'[84]Non Load NI 2016'!M310</f>
        <v>0.54466488508132171</v>
      </c>
      <c r="O562" s="57">
        <f>'[84]Non Load NI 2016'!N310</f>
        <v>0.5978585172250177</v>
      </c>
      <c r="P562" s="57">
        <f>'[84]Non Load NI 2016'!O310</f>
        <v>0.5466596082270031</v>
      </c>
      <c r="Q562" s="57">
        <f>'[84]Non Load NI 2016'!P310</f>
        <v>0.54546510727159669</v>
      </c>
      <c r="R562" s="57">
        <f>'[84]Non Load NI 2016'!Q310</f>
        <v>0.49916513703147847</v>
      </c>
      <c r="S562" s="57">
        <f>'[84]Non Load NI 2016'!R310</f>
        <v>0.49377062637729285</v>
      </c>
      <c r="T562" s="57">
        <f>'[84]Non Load NI 2016'!S310</f>
        <v>0.42433816681077985</v>
      </c>
      <c r="U562" s="57">
        <f>'[84]Non Load NI 2016'!T310</f>
        <v>0.41093258179752917</v>
      </c>
      <c r="W562" s="58">
        <f>'[84]Non Load NI 2016'!W310</f>
        <v>0.1244603337652704</v>
      </c>
      <c r="X562" s="196">
        <f>'[84]Non Load NI 2016'!X310</f>
        <v>0</v>
      </c>
      <c r="Y562" s="196">
        <f>'[84]Non Load NI 2016'!Y310</f>
        <v>0</v>
      </c>
      <c r="Z562" s="196">
        <f>'[84]Non Load NI 2016'!Z310</f>
        <v>0</v>
      </c>
      <c r="AA562" s="196">
        <f>'[84]Non Load NI 2016'!AA310</f>
        <v>0</v>
      </c>
      <c r="AB562" s="196">
        <f>'[84]Non Load NI 2016'!AB310</f>
        <v>0</v>
      </c>
      <c r="AC562" s="196">
        <f>'[84]Non Load NI 2016'!AC310</f>
        <v>0</v>
      </c>
      <c r="AD562" s="196">
        <f>'[84]Non Load NI 2016'!AD310</f>
        <v>0</v>
      </c>
      <c r="AF562" s="57">
        <f t="shared" si="1184"/>
        <v>0.54466488508132171</v>
      </c>
      <c r="AG562" s="58">
        <f t="shared" si="1185"/>
        <v>0.1244603337652704</v>
      </c>
      <c r="AH562" s="65">
        <f t="shared" si="1186"/>
        <v>-0.42020455131605133</v>
      </c>
      <c r="AI562" s="66">
        <f t="shared" si="1187"/>
        <v>-0.77149190782385813</v>
      </c>
      <c r="AK562" s="139"/>
      <c r="AL562" s="139"/>
      <c r="AM562" s="139"/>
      <c r="AN562" s="140"/>
      <c r="AP562" s="139"/>
      <c r="AQ562" s="139"/>
      <c r="AR562" s="139"/>
      <c r="AS562" s="140"/>
      <c r="AU562" s="139"/>
      <c r="AV562" s="139"/>
      <c r="AW562" s="139"/>
      <c r="AX562" s="140"/>
      <c r="AZ562" s="139"/>
      <c r="BA562" s="139"/>
      <c r="BB562" s="139"/>
      <c r="BC562" s="140"/>
      <c r="BE562" s="139"/>
      <c r="BF562" s="139"/>
      <c r="BG562" s="139"/>
      <c r="BH562" s="140"/>
      <c r="BJ562" s="139"/>
      <c r="BK562" s="139"/>
      <c r="BL562" s="139"/>
      <c r="BM562" s="140"/>
      <c r="BO562" s="139"/>
      <c r="BP562" s="139"/>
      <c r="BQ562" s="139"/>
      <c r="BR562" s="140"/>
    </row>
    <row r="563" spans="1:70">
      <c r="B563" s="438"/>
      <c r="D563" s="6" t="s">
        <v>41</v>
      </c>
      <c r="E563" s="186">
        <f>'[84]Non Load NI 2016'!C311</f>
        <v>0.50870758664952986</v>
      </c>
      <c r="F563" s="186">
        <f>'[84]Non Load NI 2016'!D311</f>
        <v>1.083883756514034</v>
      </c>
      <c r="G563" s="186">
        <f>'[84]Non Load NI 2016'!E311</f>
        <v>1.0939580498991022</v>
      </c>
      <c r="H563" s="186">
        <f>'[84]Non Load NI 2016'!F311</f>
        <v>1.1041625601265241</v>
      </c>
      <c r="I563" s="186">
        <f>'[84]Non Load NI 2016'!G311</f>
        <v>1.114498783303419</v>
      </c>
      <c r="J563" s="186">
        <f>'[84]Non Load NI 2016'!H311</f>
        <v>1.1249682344269525</v>
      </c>
      <c r="K563" s="186">
        <f>'[84]Non Load NI 2016'!I311</f>
        <v>1.135572447614291</v>
      </c>
      <c r="L563" s="186">
        <f>'[84]Non Load NI 2016'!J311</f>
        <v>1.1463129763354489</v>
      </c>
      <c r="N563" s="57">
        <f>'[84]Non Load NI 2016'!M311</f>
        <v>0.83482659681627003</v>
      </c>
      <c r="O563" s="57">
        <f>'[84]Non Load NI 2016'!N311</f>
        <v>0.99823381865324867</v>
      </c>
      <c r="P563" s="57">
        <f>'[84]Non Load NI 2016'!O311</f>
        <v>1.0310664751772498</v>
      </c>
      <c r="Q563" s="57">
        <f>'[84]Non Load NI 2016'!P311</f>
        <v>1.0655824312158848</v>
      </c>
      <c r="R563" s="57">
        <f>'[84]Non Load NI 2016'!Q311</f>
        <v>1.0454772389323552</v>
      </c>
      <c r="S563" s="57">
        <f>'[84]Non Load NI 2016'!R311</f>
        <v>0.9731132964290149</v>
      </c>
      <c r="T563" s="57">
        <f>'[84]Non Load NI 2016'!S311</f>
        <v>0.95249508218917489</v>
      </c>
      <c r="U563" s="57">
        <f>'[84]Non Load NI 2016'!T311</f>
        <v>0.90164645723630288</v>
      </c>
      <c r="W563" s="58">
        <f>'[84]Non Load NI 2016'!W311</f>
        <v>-8.9572145091956559E-3</v>
      </c>
      <c r="X563" s="196">
        <f>'[84]Non Load NI 2016'!X311</f>
        <v>0</v>
      </c>
      <c r="Y563" s="196">
        <f>'[84]Non Load NI 2016'!Y311</f>
        <v>0</v>
      </c>
      <c r="Z563" s="196">
        <f>'[84]Non Load NI 2016'!Z311</f>
        <v>0</v>
      </c>
      <c r="AA563" s="196">
        <f>'[84]Non Load NI 2016'!AA311</f>
        <v>0</v>
      </c>
      <c r="AB563" s="196">
        <f>'[84]Non Load NI 2016'!AB311</f>
        <v>0</v>
      </c>
      <c r="AC563" s="196">
        <f>'[84]Non Load NI 2016'!AC311</f>
        <v>0</v>
      </c>
      <c r="AD563" s="196">
        <f>'[84]Non Load NI 2016'!AD311</f>
        <v>0</v>
      </c>
      <c r="AF563" s="57">
        <f t="shared" si="1184"/>
        <v>0.83482659681627003</v>
      </c>
      <c r="AG563" s="58">
        <f t="shared" si="1185"/>
        <v>-8.9572145091956559E-3</v>
      </c>
      <c r="AH563" s="65" t="str">
        <f t="shared" si="1186"/>
        <v/>
      </c>
      <c r="AI563" s="66" t="str">
        <f t="shared" si="1187"/>
        <v/>
      </c>
      <c r="AK563" s="139"/>
      <c r="AL563" s="139"/>
      <c r="AM563" s="139"/>
      <c r="AN563" s="140"/>
      <c r="AP563" s="139"/>
      <c r="AQ563" s="139"/>
      <c r="AR563" s="139"/>
      <c r="AS563" s="140"/>
      <c r="AU563" s="139"/>
      <c r="AV563" s="139"/>
      <c r="AW563" s="139"/>
      <c r="AX563" s="140"/>
      <c r="AZ563" s="139"/>
      <c r="BA563" s="139"/>
      <c r="BB563" s="139"/>
      <c r="BC563" s="140"/>
      <c r="BE563" s="139"/>
      <c r="BF563" s="139"/>
      <c r="BG563" s="139"/>
      <c r="BH563" s="140"/>
      <c r="BJ563" s="139"/>
      <c r="BK563" s="139"/>
      <c r="BL563" s="139"/>
      <c r="BM563" s="140"/>
      <c r="BO563" s="139"/>
      <c r="BP563" s="139"/>
      <c r="BQ563" s="139"/>
      <c r="BR563" s="140"/>
    </row>
    <row r="564" spans="1:70">
      <c r="B564" s="438"/>
      <c r="D564" s="6" t="s">
        <v>42</v>
      </c>
      <c r="E564" s="186">
        <f>'[84]Non Load NI 2016'!C312</f>
        <v>0.34012036432251924</v>
      </c>
      <c r="F564" s="186">
        <f>'[84]Non Load NI 2016'!D312</f>
        <v>0.32108526133549842</v>
      </c>
      <c r="G564" s="186">
        <f>'[84]Non Load NI 2016'!E312</f>
        <v>0.1932789216924066</v>
      </c>
      <c r="H564" s="186">
        <f>'[84]Non Load NI 2016'!F312</f>
        <v>0</v>
      </c>
      <c r="I564" s="186">
        <f>'[84]Non Load NI 2016'!G312</f>
        <v>0</v>
      </c>
      <c r="J564" s="186">
        <f>'[84]Non Load NI 2016'!H312</f>
        <v>0</v>
      </c>
      <c r="K564" s="186">
        <f>'[84]Non Load NI 2016'!I312</f>
        <v>0</v>
      </c>
      <c r="L564" s="186">
        <f>'[84]Non Load NI 2016'!J312</f>
        <v>0</v>
      </c>
      <c r="N564" s="57">
        <f>'[84]Non Load NI 2016'!M312</f>
        <v>0.16780228819399529</v>
      </c>
      <c r="O564" s="57">
        <f>'[84]Non Load NI 2016'!N312</f>
        <v>0.16261450710195774</v>
      </c>
      <c r="P564" s="57">
        <f>'[84]Non Load NI 2016'!O312</f>
        <v>0.13026396272371388</v>
      </c>
      <c r="Q564" s="57">
        <f>'[84]Non Load NI 2016'!P312</f>
        <v>7.8299526817373261E-2</v>
      </c>
      <c r="R564" s="57">
        <f>'[84]Non Load NI 2016'!Q312</f>
        <v>7.5658635769812896E-2</v>
      </c>
      <c r="S564" s="57">
        <f>'[84]Non Load NI 2016'!R312</f>
        <v>7.3287486425569343E-2</v>
      </c>
      <c r="T564" s="57">
        <f>'[84]Non Load NI 2016'!S312</f>
        <v>6.40977676933802E-2</v>
      </c>
      <c r="U564" s="57">
        <f>'[84]Non Load NI 2016'!T312</f>
        <v>6.0856383797033752E-2</v>
      </c>
      <c r="W564" s="58">
        <f>'[84]Non Load NI 2016'!W312</f>
        <v>0.52154120999999998</v>
      </c>
      <c r="X564" s="196">
        <f>'[84]Non Load NI 2016'!X312</f>
        <v>0</v>
      </c>
      <c r="Y564" s="196">
        <f>'[84]Non Load NI 2016'!Y312</f>
        <v>0</v>
      </c>
      <c r="Z564" s="196">
        <f>'[84]Non Load NI 2016'!Z312</f>
        <v>0</v>
      </c>
      <c r="AA564" s="196">
        <f>'[84]Non Load NI 2016'!AA312</f>
        <v>0</v>
      </c>
      <c r="AB564" s="196">
        <f>'[84]Non Load NI 2016'!AB312</f>
        <v>0</v>
      </c>
      <c r="AC564" s="196">
        <f>'[84]Non Load NI 2016'!AC312</f>
        <v>0</v>
      </c>
      <c r="AD564" s="196">
        <f>'[84]Non Load NI 2016'!AD312</f>
        <v>0</v>
      </c>
      <c r="AF564" s="57">
        <f t="shared" si="1184"/>
        <v>0.16780228819399529</v>
      </c>
      <c r="AG564" s="58">
        <f t="shared" si="1185"/>
        <v>0.52154120999999998</v>
      </c>
      <c r="AH564" s="65">
        <f t="shared" si="1186"/>
        <v>0.35373892180600469</v>
      </c>
      <c r="AI564" s="66">
        <f t="shared" si="1187"/>
        <v>2.1080697147410117</v>
      </c>
      <c r="AK564" s="139"/>
      <c r="AL564" s="139"/>
      <c r="AM564" s="139"/>
      <c r="AN564" s="140"/>
      <c r="AP564" s="139"/>
      <c r="AQ564" s="139"/>
      <c r="AR564" s="139"/>
      <c r="AS564" s="140"/>
      <c r="AU564" s="139"/>
      <c r="AV564" s="139"/>
      <c r="AW564" s="139"/>
      <c r="AX564" s="140"/>
      <c r="AZ564" s="139"/>
      <c r="BA564" s="139"/>
      <c r="BB564" s="139"/>
      <c r="BC564" s="140"/>
      <c r="BE564" s="139"/>
      <c r="BF564" s="139"/>
      <c r="BG564" s="139"/>
      <c r="BH564" s="140"/>
      <c r="BJ564" s="139"/>
      <c r="BK564" s="139"/>
      <c r="BL564" s="139"/>
      <c r="BM564" s="140"/>
      <c r="BO564" s="139"/>
      <c r="BP564" s="139"/>
      <c r="BQ564" s="139"/>
      <c r="BR564" s="140"/>
    </row>
    <row r="565" spans="1:70">
      <c r="B565" s="438"/>
      <c r="D565" s="6" t="s">
        <v>43</v>
      </c>
      <c r="E565" s="186">
        <f>'[84]Non Load NI 2016'!C313</f>
        <v>0.34014778103683818</v>
      </c>
      <c r="F565" s="186">
        <f>'[84]Non Load NI 2016'!D313</f>
        <v>0.32105764181267837</v>
      </c>
      <c r="G565" s="186">
        <f>'[84]Non Load NI 2016'!E313</f>
        <v>0.19325316809570273</v>
      </c>
      <c r="H565" s="186">
        <f>'[84]Non Load NI 2016'!F313</f>
        <v>0</v>
      </c>
      <c r="I565" s="186">
        <f>'[84]Non Load NI 2016'!G313</f>
        <v>0</v>
      </c>
      <c r="J565" s="186">
        <f>'[84]Non Load NI 2016'!H313</f>
        <v>0</v>
      </c>
      <c r="K565" s="186">
        <f>'[84]Non Load NI 2016'!I313</f>
        <v>0</v>
      </c>
      <c r="L565" s="186">
        <f>'[84]Non Load NI 2016'!J313</f>
        <v>0</v>
      </c>
      <c r="N565" s="57">
        <f>'[84]Non Load NI 2016'!M313</f>
        <v>0.1629819244899578</v>
      </c>
      <c r="O565" s="57">
        <f>'[84]Non Load NI 2016'!N313</f>
        <v>0.16803911752376985</v>
      </c>
      <c r="P565" s="57">
        <f>'[84]Non Load NI 2016'!O313</f>
        <v>0.12830920337516522</v>
      </c>
      <c r="Q565" s="57">
        <f>'[84]Non Load NI 2016'!P313</f>
        <v>7.2819555286417648E-2</v>
      </c>
      <c r="R565" s="57">
        <f>'[84]Non Load NI 2016'!Q313</f>
        <v>7.0612115364066252E-2</v>
      </c>
      <c r="S565" s="57">
        <f>'[84]Non Load NI 2016'!R313</f>
        <v>7.1030890290303725E-2</v>
      </c>
      <c r="T565" s="57">
        <f>'[84]Non Load NI 2016'!S313</f>
        <v>5.7978102252161746E-2</v>
      </c>
      <c r="U565" s="57">
        <f>'[84]Non Load NI 2016'!T313</f>
        <v>4.720249618431839E-2</v>
      </c>
      <c r="W565" s="58">
        <f>'[84]Non Load NI 2016'!W313</f>
        <v>0.46237989661759982</v>
      </c>
      <c r="X565" s="196">
        <f>'[84]Non Load NI 2016'!X313</f>
        <v>0</v>
      </c>
      <c r="Y565" s="196">
        <f>'[84]Non Load NI 2016'!Y313</f>
        <v>0</v>
      </c>
      <c r="Z565" s="196">
        <f>'[84]Non Load NI 2016'!Z313</f>
        <v>0</v>
      </c>
      <c r="AA565" s="196">
        <f>'[84]Non Load NI 2016'!AA313</f>
        <v>0</v>
      </c>
      <c r="AB565" s="196">
        <f>'[84]Non Load NI 2016'!AB313</f>
        <v>0</v>
      </c>
      <c r="AC565" s="196">
        <f>'[84]Non Load NI 2016'!AC313</f>
        <v>0</v>
      </c>
      <c r="AD565" s="196">
        <f>'[84]Non Load NI 2016'!AD313</f>
        <v>0</v>
      </c>
      <c r="AF565" s="57">
        <f t="shared" si="1184"/>
        <v>0.1629819244899578</v>
      </c>
      <c r="AG565" s="58">
        <f t="shared" si="1185"/>
        <v>0.46237989661759982</v>
      </c>
      <c r="AH565" s="65">
        <f t="shared" si="1186"/>
        <v>0.29939797212764202</v>
      </c>
      <c r="AI565" s="66">
        <f t="shared" si="1187"/>
        <v>1.8370010850257787</v>
      </c>
      <c r="AK565" s="139"/>
      <c r="AL565" s="139"/>
      <c r="AM565" s="139"/>
      <c r="AN565" s="140"/>
      <c r="AP565" s="139"/>
      <c r="AQ565" s="139"/>
      <c r="AR565" s="139"/>
      <c r="AS565" s="140"/>
      <c r="AU565" s="139"/>
      <c r="AV565" s="139"/>
      <c r="AW565" s="139"/>
      <c r="AX565" s="140"/>
      <c r="AZ565" s="139"/>
      <c r="BA565" s="139"/>
      <c r="BB565" s="139"/>
      <c r="BC565" s="140"/>
      <c r="BE565" s="139"/>
      <c r="BF565" s="139"/>
      <c r="BG565" s="139"/>
      <c r="BH565" s="140"/>
      <c r="BJ565" s="139"/>
      <c r="BK565" s="139"/>
      <c r="BL565" s="139"/>
      <c r="BM565" s="140"/>
      <c r="BO565" s="139"/>
      <c r="BP565" s="139"/>
      <c r="BQ565" s="139"/>
      <c r="BR565" s="140"/>
    </row>
    <row r="566" spans="1:70">
      <c r="B566" s="438"/>
      <c r="D566" s="6" t="s">
        <v>44</v>
      </c>
      <c r="E566" s="186">
        <f>'[84]Non Load NI 2016'!C314</f>
        <v>0.10469816440586757</v>
      </c>
      <c r="F566" s="186">
        <f>'[84]Non Load NI 2016'!D314</f>
        <v>0.10444720381974049</v>
      </c>
      <c r="G566" s="186">
        <f>'[84]Non Load NI 2016'!E314</f>
        <v>0.10434686154786624</v>
      </c>
      <c r="H566" s="186">
        <f>'[84]Non Load NI 2016'!F314</f>
        <v>0.1035885211418214</v>
      </c>
      <c r="I566" s="186">
        <f>'[84]Non Load NI 2016'!G314</f>
        <v>0.10331608380504136</v>
      </c>
      <c r="J566" s="186">
        <f>'[84]Non Load NI 2016'!H314</f>
        <v>0.10305880053509735</v>
      </c>
      <c r="K566" s="186">
        <f>'[84]Non Load NI 2016'!I314</f>
        <v>0.102814358442016</v>
      </c>
      <c r="L566" s="186">
        <f>'[84]Non Load NI 2016'!J314</f>
        <v>0.10259302909577558</v>
      </c>
      <c r="N566" s="57">
        <f>'[84]Non Load NI 2016'!M314</f>
        <v>9.033975638144276E-2</v>
      </c>
      <c r="O566" s="57">
        <f>'[84]Non Load NI 2016'!N314</f>
        <v>8.9004934842937103E-2</v>
      </c>
      <c r="P566" s="57">
        <f>'[84]Non Load NI 2016'!O314</f>
        <v>8.5310386934911789E-2</v>
      </c>
      <c r="Q566" s="57">
        <f>'[84]Non Load NI 2016'!P314</f>
        <v>8.4778052673139842E-2</v>
      </c>
      <c r="R566" s="57">
        <f>'[84]Non Load NI 2016'!Q314</f>
        <v>8.4831730510271347E-2</v>
      </c>
      <c r="S566" s="57">
        <f>'[84]Non Load NI 2016'!R314</f>
        <v>8.4168256607551339E-2</v>
      </c>
      <c r="T566" s="57">
        <f>'[84]Non Load NI 2016'!S314</f>
        <v>8.4199530518722907E-2</v>
      </c>
      <c r="U566" s="57">
        <f>'[84]Non Load NI 2016'!T314</f>
        <v>8.2432294592562613E-2</v>
      </c>
      <c r="W566" s="58">
        <f>'[84]Non Load NI 2016'!W314</f>
        <v>0.77110000000000001</v>
      </c>
      <c r="X566" s="196">
        <f>'[84]Non Load NI 2016'!X314</f>
        <v>0</v>
      </c>
      <c r="Y566" s="196">
        <f>'[84]Non Load NI 2016'!Y314</f>
        <v>0</v>
      </c>
      <c r="Z566" s="196">
        <f>'[84]Non Load NI 2016'!Z314</f>
        <v>0</v>
      </c>
      <c r="AA566" s="196">
        <f>'[84]Non Load NI 2016'!AA314</f>
        <v>0</v>
      </c>
      <c r="AB566" s="196">
        <f>'[84]Non Load NI 2016'!AB314</f>
        <v>0</v>
      </c>
      <c r="AC566" s="196">
        <f>'[84]Non Load NI 2016'!AC314</f>
        <v>0</v>
      </c>
      <c r="AD566" s="196">
        <f>'[84]Non Load NI 2016'!AD314</f>
        <v>0</v>
      </c>
      <c r="AF566" s="57">
        <f t="shared" si="1184"/>
        <v>9.033975638144276E-2</v>
      </c>
      <c r="AG566" s="58">
        <f t="shared" si="1185"/>
        <v>0.77110000000000001</v>
      </c>
      <c r="AH566" s="65">
        <f t="shared" si="1186"/>
        <v>0.68076024361855725</v>
      </c>
      <c r="AI566" s="66">
        <f t="shared" si="1187"/>
        <v>7.535555450738368</v>
      </c>
      <c r="AK566" s="139"/>
      <c r="AL566" s="139"/>
      <c r="AM566" s="139"/>
      <c r="AN566" s="140"/>
      <c r="AP566" s="139"/>
      <c r="AQ566" s="139"/>
      <c r="AR566" s="139"/>
      <c r="AS566" s="140"/>
      <c r="AU566" s="139"/>
      <c r="AV566" s="139"/>
      <c r="AW566" s="139"/>
      <c r="AX566" s="140"/>
      <c r="AZ566" s="139"/>
      <c r="BA566" s="139"/>
      <c r="BB566" s="139"/>
      <c r="BC566" s="140"/>
      <c r="BE566" s="139"/>
      <c r="BF566" s="139"/>
      <c r="BG566" s="139"/>
      <c r="BH566" s="140"/>
      <c r="BJ566" s="139"/>
      <c r="BK566" s="139"/>
      <c r="BL566" s="139"/>
      <c r="BM566" s="140"/>
      <c r="BO566" s="139"/>
      <c r="BP566" s="139"/>
      <c r="BQ566" s="139"/>
      <c r="BR566" s="140"/>
    </row>
    <row r="567" spans="1:70">
      <c r="B567" s="438"/>
      <c r="D567" s="6" t="s">
        <v>45</v>
      </c>
      <c r="E567" s="186">
        <f>'[84]Non Load NI 2016'!C315</f>
        <v>5.1784672351334224</v>
      </c>
      <c r="F567" s="186">
        <f>'[84]Non Load NI 2016'!D315</f>
        <v>4.5170617013251961</v>
      </c>
      <c r="G567" s="186">
        <f>'[84]Non Load NI 2016'!E315</f>
        <v>4.3800783382105877</v>
      </c>
      <c r="H567" s="186">
        <f>'[84]Non Load NI 2016'!F315</f>
        <v>4.2160731724778051</v>
      </c>
      <c r="I567" s="186">
        <f>'[84]Non Load NI 2016'!G315</f>
        <v>0.8343434990850408</v>
      </c>
      <c r="J567" s="186">
        <f>'[84]Non Load NI 2016'!H315</f>
        <v>0.83224877142129017</v>
      </c>
      <c r="K567" s="186">
        <f>'[84]Non Load NI 2016'!I315</f>
        <v>0.83029055254605943</v>
      </c>
      <c r="L567" s="186">
        <f>'[84]Non Load NI 2016'!J315</f>
        <v>0.82849347778185234</v>
      </c>
      <c r="N567" s="57">
        <f>'[84]Non Load NI 2016'!M315</f>
        <v>3.499928278123587</v>
      </c>
      <c r="O567" s="57">
        <f>'[84]Non Load NI 2016'!N315</f>
        <v>3.3162362674118575</v>
      </c>
      <c r="P567" s="57">
        <f>'[84]Non Load NI 2016'!O315</f>
        <v>3.1862365404632529</v>
      </c>
      <c r="Q567" s="57">
        <f>'[84]Non Load NI 2016'!P315</f>
        <v>3.054337450227349</v>
      </c>
      <c r="R567" s="57">
        <f>'[84]Non Load NI 2016'!Q315</f>
        <v>2.0995069653416758</v>
      </c>
      <c r="S567" s="57">
        <f>'[84]Non Load NI 2016'!R315</f>
        <v>1.9793825615200058</v>
      </c>
      <c r="T567" s="57">
        <f>'[84]Non Load NI 2016'!S315</f>
        <v>1.9412435483504416</v>
      </c>
      <c r="U567" s="57">
        <f>'[84]Non Load NI 2016'!T315</f>
        <v>1.9698529403300442</v>
      </c>
      <c r="W567" s="58">
        <f>'[84]Non Load NI 2016'!W315</f>
        <v>1.1559999999999999</v>
      </c>
      <c r="X567" s="196">
        <f>'[84]Non Load NI 2016'!X315</f>
        <v>0</v>
      </c>
      <c r="Y567" s="196">
        <f>'[84]Non Load NI 2016'!Y315</f>
        <v>0</v>
      </c>
      <c r="Z567" s="196">
        <f>'[84]Non Load NI 2016'!Z315</f>
        <v>0</v>
      </c>
      <c r="AA567" s="196">
        <f>'[84]Non Load NI 2016'!AA315</f>
        <v>0</v>
      </c>
      <c r="AB567" s="196">
        <f>'[84]Non Load NI 2016'!AB315</f>
        <v>0</v>
      </c>
      <c r="AC567" s="196">
        <f>'[84]Non Load NI 2016'!AC315</f>
        <v>0</v>
      </c>
      <c r="AD567" s="196">
        <f>'[84]Non Load NI 2016'!AD315</f>
        <v>0</v>
      </c>
      <c r="AF567" s="57">
        <f t="shared" si="1184"/>
        <v>3.499928278123587</v>
      </c>
      <c r="AG567" s="58">
        <f t="shared" si="1185"/>
        <v>1.1559999999999999</v>
      </c>
      <c r="AH567" s="65">
        <f t="shared" si="1186"/>
        <v>-2.3439282781235873</v>
      </c>
      <c r="AI567" s="66">
        <f t="shared" si="1187"/>
        <v>-0.66970751737239465</v>
      </c>
      <c r="AK567" s="139"/>
      <c r="AL567" s="139"/>
      <c r="AM567" s="139"/>
      <c r="AN567" s="140"/>
      <c r="AP567" s="139"/>
      <c r="AQ567" s="139"/>
      <c r="AR567" s="139"/>
      <c r="AS567" s="140"/>
      <c r="AU567" s="139"/>
      <c r="AV567" s="139"/>
      <c r="AW567" s="139"/>
      <c r="AX567" s="140"/>
      <c r="AZ567" s="139"/>
      <c r="BA567" s="139"/>
      <c r="BB567" s="139"/>
      <c r="BC567" s="140"/>
      <c r="BE567" s="139"/>
      <c r="BF567" s="139"/>
      <c r="BG567" s="139"/>
      <c r="BH567" s="140"/>
      <c r="BJ567" s="139"/>
      <c r="BK567" s="139"/>
      <c r="BL567" s="139"/>
      <c r="BM567" s="140"/>
      <c r="BO567" s="139"/>
      <c r="BP567" s="139"/>
      <c r="BQ567" s="139"/>
      <c r="BR567" s="140"/>
    </row>
    <row r="568" spans="1:70">
      <c r="A568" s="1"/>
      <c r="B568" s="438"/>
      <c r="D568" s="4" t="s">
        <v>77</v>
      </c>
      <c r="E568" s="187">
        <f>SUM(E554:E567)</f>
        <v>31.677699275966205</v>
      </c>
      <c r="F568" s="187">
        <f t="shared" ref="F568" si="1188">SUM(F554:F567)</f>
        <v>28.429233875395234</v>
      </c>
      <c r="G568" s="187">
        <f t="shared" ref="G568" si="1189">SUM(G554:G567)</f>
        <v>20.026531446215607</v>
      </c>
      <c r="H568" s="187">
        <f t="shared" ref="H568" si="1190">SUM(H554:H567)</f>
        <v>15.156466252006698</v>
      </c>
      <c r="I568" s="187">
        <f t="shared" ref="I568" si="1191">SUM(I554:I567)</f>
        <v>4.6907513332482393</v>
      </c>
      <c r="J568" s="187">
        <f t="shared" ref="J568" si="1192">SUM(J554:J567)</f>
        <v>5.3835176598029211</v>
      </c>
      <c r="K568" s="187">
        <f t="shared" ref="K568" si="1193">SUM(K554:K567)</f>
        <v>3.5997305842710068</v>
      </c>
      <c r="L568" s="187">
        <f t="shared" ref="L568" si="1194">SUM(L554:L567)</f>
        <v>3.7452639231140843</v>
      </c>
      <c r="M568" s="1"/>
      <c r="N568" s="178">
        <f t="shared" ref="N568" si="1195">SUM(N554:N567)</f>
        <v>21.910424833381139</v>
      </c>
      <c r="O568" s="178">
        <f t="shared" ref="O568" si="1196">SUM(O554:O567)</f>
        <v>19.863803205905803</v>
      </c>
      <c r="P568" s="178">
        <f t="shared" ref="P568" si="1197">SUM(P554:P567)</f>
        <v>15.814261670631847</v>
      </c>
      <c r="Q568" s="178">
        <f t="shared" ref="Q568" si="1198">SUM(Q554:Q567)</f>
        <v>12.731338586722835</v>
      </c>
      <c r="R568" s="178">
        <f t="shared" ref="R568" si="1199">SUM(R554:R567)</f>
        <v>9.794586149352881</v>
      </c>
      <c r="S568" s="178">
        <f t="shared" ref="S568" si="1200">SUM(S554:S567)</f>
        <v>10.013536908573496</v>
      </c>
      <c r="T568" s="178">
        <f t="shared" ref="T568" si="1201">SUM(T554:T567)</f>
        <v>8.3574566121717915</v>
      </c>
      <c r="U568" s="178">
        <f t="shared" ref="U568" si="1202">SUM(U554:U567)</f>
        <v>8.5433758930946393</v>
      </c>
      <c r="V568" s="1"/>
      <c r="W568" s="183">
        <f>SUM(W554:W567)</f>
        <v>10.324442555593647</v>
      </c>
      <c r="X568" s="197">
        <f t="shared" ref="X568" si="1203">SUM(X554:X567)</f>
        <v>0</v>
      </c>
      <c r="Y568" s="197">
        <f t="shared" ref="Y568" si="1204">SUM(Y554:Y567)</f>
        <v>0</v>
      </c>
      <c r="Z568" s="197">
        <f t="shared" ref="Z568" si="1205">SUM(Z554:Z567)</f>
        <v>0</v>
      </c>
      <c r="AA568" s="197">
        <f t="shared" ref="AA568" si="1206">SUM(AA554:AA567)</f>
        <v>0</v>
      </c>
      <c r="AB568" s="197">
        <f t="shared" ref="AB568" si="1207">SUM(AB554:AB567)</f>
        <v>0</v>
      </c>
      <c r="AC568" s="197">
        <f t="shared" ref="AC568" si="1208">SUM(AC554:AC567)</f>
        <v>0</v>
      </c>
      <c r="AD568" s="197">
        <f t="shared" ref="AD568" si="1209">SUM(AD554:AD567)</f>
        <v>0</v>
      </c>
      <c r="AE568" s="1"/>
      <c r="AF568" s="178">
        <f t="shared" si="1184"/>
        <v>21.910424833381139</v>
      </c>
      <c r="AG568" s="183">
        <f t="shared" si="1185"/>
        <v>10.324442555593647</v>
      </c>
      <c r="AH568" s="67">
        <f t="shared" si="1186"/>
        <v>-11.585982277787492</v>
      </c>
      <c r="AI568" s="68">
        <f t="shared" si="1187"/>
        <v>-0.52878857283204872</v>
      </c>
      <c r="AK568" s="139"/>
      <c r="AL568" s="139"/>
      <c r="AM568" s="139"/>
      <c r="AN568" s="140"/>
      <c r="AP568" s="139"/>
      <c r="AQ568" s="139"/>
      <c r="AR568" s="139"/>
      <c r="AS568" s="140"/>
      <c r="AU568" s="139"/>
      <c r="AV568" s="139"/>
      <c r="AW568" s="139"/>
      <c r="AX568" s="140"/>
      <c r="AZ568" s="139"/>
      <c r="BA568" s="139"/>
      <c r="BB568" s="139"/>
      <c r="BC568" s="140"/>
      <c r="BE568" s="139"/>
      <c r="BF568" s="139"/>
      <c r="BG568" s="139"/>
      <c r="BH568" s="140"/>
      <c r="BJ568" s="139"/>
      <c r="BK568" s="139"/>
      <c r="BL568" s="139"/>
      <c r="BM568" s="140"/>
      <c r="BO568" s="139"/>
      <c r="BP568" s="139"/>
      <c r="BQ568" s="139"/>
      <c r="BR568" s="140"/>
    </row>
    <row r="569" spans="1:70">
      <c r="A569" s="1"/>
      <c r="B569" s="438"/>
      <c r="D569" s="4" t="s">
        <v>181</v>
      </c>
      <c r="E569" s="187">
        <f>E568-SUM(E557:E560)</f>
        <v>26.049997927594188</v>
      </c>
      <c r="F569" s="187">
        <f t="shared" ref="F569" si="1210">F568-SUM(F557:F560)</f>
        <v>24.105935657563279</v>
      </c>
      <c r="G569" s="187">
        <f t="shared" ref="G569" si="1211">G568-SUM(G557:G560)</f>
        <v>17.564420661736133</v>
      </c>
      <c r="H569" s="187">
        <f t="shared" ref="H569" si="1212">H568-SUM(H557:H560)</f>
        <v>14.816579912246699</v>
      </c>
      <c r="I569" s="187">
        <f t="shared" ref="I569" si="1213">I568-SUM(I557:I560)</f>
        <v>3.9814938590443401</v>
      </c>
      <c r="J569" s="187">
        <f t="shared" ref="J569" si="1214">J568-SUM(J557:J560)</f>
        <v>3.9298349288164602</v>
      </c>
      <c r="K569" s="187">
        <f t="shared" ref="K569" si="1215">K568-SUM(K557:K560)</f>
        <v>2.9233460535200604</v>
      </c>
      <c r="L569" s="187">
        <f t="shared" ref="L569" si="1216">L568-SUM(L557:L560)</f>
        <v>2.9401518487799869</v>
      </c>
      <c r="M569" s="1"/>
      <c r="N569" s="178">
        <f t="shared" ref="N569" si="1217">N568-SUM(N557:N560)</f>
        <v>16.282723485009122</v>
      </c>
      <c r="O569" s="178">
        <f t="shared" ref="O569" si="1218">O568-SUM(O557:O560)</f>
        <v>15.540504988073849</v>
      </c>
      <c r="P569" s="178">
        <f t="shared" ref="P569" si="1219">P568-SUM(P557:P560)</f>
        <v>13.352150886152375</v>
      </c>
      <c r="Q569" s="178">
        <f t="shared" ref="Q569" si="1220">Q568-SUM(Q557:Q560)</f>
        <v>12.391452246962835</v>
      </c>
      <c r="R569" s="178">
        <f t="shared" ref="R569" si="1221">R568-SUM(R557:R560)</f>
        <v>9.0853286751489808</v>
      </c>
      <c r="S569" s="178">
        <f t="shared" ref="S569" si="1222">S568-SUM(S557:S560)</f>
        <v>8.5598541775870345</v>
      </c>
      <c r="T569" s="178">
        <f t="shared" ref="T569" si="1223">T568-SUM(T557:T560)</f>
        <v>7.6810720814208455</v>
      </c>
      <c r="U569" s="178">
        <f t="shared" ref="U569" si="1224">U568-SUM(U557:U560)</f>
        <v>7.7382638187605419</v>
      </c>
      <c r="V569" s="1"/>
      <c r="W569" s="183">
        <f>W568-SUM(W557:W560)</f>
        <v>8.6595425555936476</v>
      </c>
      <c r="X569" s="197">
        <f t="shared" ref="X569" si="1225">X568-SUM(X557:X560)</f>
        <v>0</v>
      </c>
      <c r="Y569" s="197">
        <f t="shared" ref="Y569" si="1226">Y568-SUM(Y557:Y560)</f>
        <v>0</v>
      </c>
      <c r="Z569" s="197">
        <f t="shared" ref="Z569" si="1227">Z568-SUM(Z557:Z560)</f>
        <v>0</v>
      </c>
      <c r="AA569" s="197">
        <f t="shared" ref="AA569" si="1228">AA568-SUM(AA557:AA560)</f>
        <v>0</v>
      </c>
      <c r="AB569" s="197">
        <f t="shared" ref="AB569" si="1229">AB568-SUM(AB557:AB560)</f>
        <v>0</v>
      </c>
      <c r="AC569" s="197">
        <f t="shared" ref="AC569" si="1230">AC568-SUM(AC557:AC560)</f>
        <v>0</v>
      </c>
      <c r="AD569" s="197">
        <f t="shared" ref="AD569" si="1231">AD568-SUM(AD557:AD560)</f>
        <v>0</v>
      </c>
      <c r="AE569" s="1"/>
      <c r="AF569" s="178">
        <f t="shared" si="1184"/>
        <v>16.282723485009122</v>
      </c>
      <c r="AG569" s="183">
        <f t="shared" si="1185"/>
        <v>8.6595425555936476</v>
      </c>
      <c r="AH569" s="67">
        <f t="shared" si="1186"/>
        <v>-7.623180929415474</v>
      </c>
      <c r="AI569" s="68">
        <f t="shared" si="1187"/>
        <v>-0.4681760355651709</v>
      </c>
      <c r="AK569" s="139"/>
      <c r="AL569" s="139"/>
      <c r="AM569" s="139"/>
      <c r="AN569" s="140"/>
      <c r="AP569" s="139"/>
      <c r="AQ569" s="139"/>
      <c r="AR569" s="139"/>
      <c r="AS569" s="140"/>
      <c r="AU569" s="139"/>
      <c r="AV569" s="139"/>
      <c r="AW569" s="139"/>
      <c r="AX569" s="140"/>
      <c r="AZ569" s="139"/>
      <c r="BA569" s="139"/>
      <c r="BB569" s="139"/>
      <c r="BC569" s="140"/>
      <c r="BE569" s="139"/>
      <c r="BF569" s="139"/>
      <c r="BG569" s="139"/>
      <c r="BH569" s="140"/>
      <c r="BJ569" s="139"/>
      <c r="BK569" s="139"/>
      <c r="BL569" s="139"/>
      <c r="BM569" s="140"/>
      <c r="BO569" s="139"/>
      <c r="BP569" s="139"/>
      <c r="BQ569" s="139"/>
      <c r="BR569" s="140"/>
    </row>
    <row r="570" spans="1:70">
      <c r="B570" s="438"/>
    </row>
    <row r="571" spans="1:70">
      <c r="B571" s="438"/>
      <c r="D571" s="1" t="s">
        <v>204</v>
      </c>
    </row>
    <row r="572" spans="1:70">
      <c r="B572" s="438"/>
      <c r="E572" s="388" t="s">
        <v>430</v>
      </c>
      <c r="F572" s="389"/>
      <c r="G572" s="389"/>
      <c r="H572" s="389"/>
      <c r="I572" s="389"/>
      <c r="J572" s="389"/>
      <c r="K572" s="389"/>
      <c r="L572" s="390"/>
      <c r="N572" s="388" t="s">
        <v>297</v>
      </c>
      <c r="O572" s="389"/>
      <c r="P572" s="389"/>
      <c r="Q572" s="389"/>
      <c r="R572" s="389"/>
      <c r="S572" s="389"/>
      <c r="T572" s="389"/>
      <c r="U572" s="390"/>
      <c r="W572" s="388" t="s">
        <v>298</v>
      </c>
      <c r="X572" s="389"/>
      <c r="Y572" s="389"/>
      <c r="Z572" s="389"/>
      <c r="AA572" s="389"/>
      <c r="AB572" s="389"/>
      <c r="AC572" s="389"/>
      <c r="AD572" s="390"/>
      <c r="AF572" s="221" t="s">
        <v>69</v>
      </c>
      <c r="AG572" s="221" t="s">
        <v>194</v>
      </c>
      <c r="AH572" s="397" t="s">
        <v>219</v>
      </c>
      <c r="AI572" s="397"/>
      <c r="AK572" s="7" t="s">
        <v>69</v>
      </c>
      <c r="AL572" s="6" t="s">
        <v>194</v>
      </c>
      <c r="AM572" s="392" t="s">
        <v>219</v>
      </c>
      <c r="AN572" s="392"/>
      <c r="AP572" s="7" t="s">
        <v>69</v>
      </c>
      <c r="AQ572" s="6" t="s">
        <v>194</v>
      </c>
      <c r="AR572" s="392" t="s">
        <v>219</v>
      </c>
      <c r="AS572" s="392"/>
      <c r="AU572" s="7" t="s">
        <v>69</v>
      </c>
      <c r="AV572" s="6" t="s">
        <v>194</v>
      </c>
      <c r="AW572" s="392" t="s">
        <v>219</v>
      </c>
      <c r="AX572" s="392"/>
      <c r="AZ572" s="7" t="s">
        <v>69</v>
      </c>
      <c r="BA572" s="6" t="s">
        <v>194</v>
      </c>
      <c r="BB572" s="392" t="s">
        <v>219</v>
      </c>
      <c r="BC572" s="392"/>
      <c r="BE572" s="7" t="s">
        <v>69</v>
      </c>
      <c r="BF572" s="6" t="s">
        <v>194</v>
      </c>
      <c r="BG572" s="392" t="s">
        <v>219</v>
      </c>
      <c r="BH572" s="392"/>
      <c r="BJ572" s="7" t="s">
        <v>69</v>
      </c>
      <c r="BK572" s="6" t="s">
        <v>194</v>
      </c>
      <c r="BL572" s="392" t="s">
        <v>219</v>
      </c>
      <c r="BM572" s="392"/>
      <c r="BO572" s="7" t="s">
        <v>69</v>
      </c>
      <c r="BP572" s="6" t="s">
        <v>194</v>
      </c>
      <c r="BQ572" s="392" t="s">
        <v>219</v>
      </c>
      <c r="BR572" s="392"/>
    </row>
    <row r="573" spans="1:70">
      <c r="B573" s="438"/>
      <c r="E573" s="221">
        <v>2016</v>
      </c>
      <c r="F573" s="221">
        <v>2017</v>
      </c>
      <c r="G573" s="221">
        <v>2018</v>
      </c>
      <c r="H573" s="221">
        <v>2019</v>
      </c>
      <c r="I573" s="221">
        <v>2020</v>
      </c>
      <c r="J573" s="221">
        <v>2021</v>
      </c>
      <c r="K573" s="221">
        <v>2022</v>
      </c>
      <c r="L573" s="221">
        <v>2023</v>
      </c>
      <c r="N573" s="221">
        <v>2016</v>
      </c>
      <c r="O573" s="221">
        <v>2017</v>
      </c>
      <c r="P573" s="221">
        <v>2018</v>
      </c>
      <c r="Q573" s="221">
        <v>2019</v>
      </c>
      <c r="R573" s="221">
        <v>2020</v>
      </c>
      <c r="S573" s="221">
        <v>2021</v>
      </c>
      <c r="T573" s="221">
        <v>2022</v>
      </c>
      <c r="U573" s="221">
        <v>2023</v>
      </c>
      <c r="W573" s="221">
        <v>2016</v>
      </c>
      <c r="X573" s="221">
        <v>2017</v>
      </c>
      <c r="Y573" s="221">
        <v>2018</v>
      </c>
      <c r="Z573" s="221">
        <v>2019</v>
      </c>
      <c r="AA573" s="221">
        <v>2020</v>
      </c>
      <c r="AB573" s="221">
        <v>2021</v>
      </c>
      <c r="AC573" s="221">
        <v>2022</v>
      </c>
      <c r="AD573" s="221">
        <v>2023</v>
      </c>
      <c r="AF573" s="221" t="s">
        <v>252</v>
      </c>
      <c r="AG573" s="221" t="s">
        <v>252</v>
      </c>
      <c r="AH573" s="221" t="s">
        <v>252</v>
      </c>
      <c r="AI573" s="221" t="s">
        <v>221</v>
      </c>
      <c r="AK573" s="6" t="s">
        <v>252</v>
      </c>
      <c r="AL573" s="6" t="s">
        <v>252</v>
      </c>
      <c r="AM573" s="6" t="s">
        <v>252</v>
      </c>
      <c r="AN573" s="6" t="s">
        <v>221</v>
      </c>
      <c r="AP573" s="6" t="s">
        <v>252</v>
      </c>
      <c r="AQ573" s="6" t="s">
        <v>252</v>
      </c>
      <c r="AR573" s="6" t="s">
        <v>252</v>
      </c>
      <c r="AS573" s="6" t="s">
        <v>221</v>
      </c>
      <c r="AU573" s="6" t="s">
        <v>252</v>
      </c>
      <c r="AV573" s="6" t="s">
        <v>252</v>
      </c>
      <c r="AW573" s="6" t="s">
        <v>252</v>
      </c>
      <c r="AX573" s="6" t="s">
        <v>221</v>
      </c>
      <c r="AZ573" s="6" t="s">
        <v>252</v>
      </c>
      <c r="BA573" s="6" t="s">
        <v>252</v>
      </c>
      <c r="BB573" s="6" t="s">
        <v>252</v>
      </c>
      <c r="BC573" s="6" t="s">
        <v>221</v>
      </c>
      <c r="BE573" s="6" t="s">
        <v>252</v>
      </c>
      <c r="BF573" s="6" t="s">
        <v>252</v>
      </c>
      <c r="BG573" s="6" t="s">
        <v>252</v>
      </c>
      <c r="BH573" s="6" t="s">
        <v>221</v>
      </c>
      <c r="BJ573" s="6" t="s">
        <v>252</v>
      </c>
      <c r="BK573" s="6" t="s">
        <v>252</v>
      </c>
      <c r="BL573" s="6" t="s">
        <v>252</v>
      </c>
      <c r="BM573" s="6" t="s">
        <v>221</v>
      </c>
      <c r="BO573" s="6" t="s">
        <v>252</v>
      </c>
      <c r="BP573" s="6" t="s">
        <v>252</v>
      </c>
      <c r="BQ573" s="6" t="s">
        <v>252</v>
      </c>
      <c r="BR573" s="6" t="s">
        <v>221</v>
      </c>
    </row>
    <row r="574" spans="1:70">
      <c r="B574" s="438"/>
      <c r="D574" s="6" t="s">
        <v>27</v>
      </c>
      <c r="E574" s="186">
        <f>'[84]Non Load NI 2016'!C321</f>
        <v>0</v>
      </c>
      <c r="F574" s="186">
        <f>'[84]Non Load NI 2016'!D321</f>
        <v>0</v>
      </c>
      <c r="G574" s="186">
        <f>'[84]Non Load NI 2016'!E321</f>
        <v>0</v>
      </c>
      <c r="H574" s="186">
        <f>'[84]Non Load NI 2016'!F321</f>
        <v>0</v>
      </c>
      <c r="I574" s="186">
        <f>'[84]Non Load NI 2016'!G321</f>
        <v>0</v>
      </c>
      <c r="J574" s="186">
        <f>'[84]Non Load NI 2016'!H321</f>
        <v>0</v>
      </c>
      <c r="K574" s="186">
        <f>'[84]Non Load NI 2016'!I321</f>
        <v>0</v>
      </c>
      <c r="L574" s="186">
        <f>'[84]Non Load NI 2016'!J321</f>
        <v>0</v>
      </c>
      <c r="N574" s="57">
        <f>'[84]Non Load NI 2016'!M321</f>
        <v>0</v>
      </c>
      <c r="O574" s="57">
        <f>'[84]Non Load NI 2016'!N321</f>
        <v>0</v>
      </c>
      <c r="P574" s="57">
        <f>'[84]Non Load NI 2016'!O321</f>
        <v>0</v>
      </c>
      <c r="Q574" s="57">
        <f>'[84]Non Load NI 2016'!P321</f>
        <v>0</v>
      </c>
      <c r="R574" s="57">
        <f>'[84]Non Load NI 2016'!Q321</f>
        <v>0</v>
      </c>
      <c r="S574" s="57">
        <f>'[84]Non Load NI 2016'!R321</f>
        <v>0</v>
      </c>
      <c r="T574" s="57">
        <f>'[84]Non Load NI 2016'!S321</f>
        <v>0</v>
      </c>
      <c r="U574" s="57">
        <f>'[84]Non Load NI 2016'!T321</f>
        <v>0</v>
      </c>
      <c r="W574" s="58">
        <f>'[84]Non Load NI 2016'!W321</f>
        <v>0</v>
      </c>
      <c r="X574" s="196">
        <f>'[84]Non Load NI 2016'!X321</f>
        <v>0</v>
      </c>
      <c r="Y574" s="196">
        <f>'[84]Non Load NI 2016'!Y321</f>
        <v>0</v>
      </c>
      <c r="Z574" s="196">
        <f>'[84]Non Load NI 2016'!Z321</f>
        <v>0</v>
      </c>
      <c r="AA574" s="196">
        <f>'[84]Non Load NI 2016'!AA321</f>
        <v>0</v>
      </c>
      <c r="AB574" s="196">
        <f>'[84]Non Load NI 2016'!AB321</f>
        <v>0</v>
      </c>
      <c r="AC574" s="196">
        <f>'[84]Non Load NI 2016'!AC321</f>
        <v>0</v>
      </c>
      <c r="AD574" s="196">
        <f>'[84]Non Load NI 2016'!AD321</f>
        <v>0</v>
      </c>
      <c r="AF574" s="57">
        <f>N574</f>
        <v>0</v>
      </c>
      <c r="AG574" s="58">
        <f>W574</f>
        <v>0</v>
      </c>
      <c r="AH574" s="65" t="str">
        <f>IF(AG574&gt;0,AG574-AF574,"")</f>
        <v/>
      </c>
      <c r="AI574" s="66" t="str">
        <f>IF(AG574&gt;0,AH574/AF574,"")</f>
        <v/>
      </c>
      <c r="AK574" s="139"/>
      <c r="AL574" s="139"/>
      <c r="AM574" s="139"/>
      <c r="AN574" s="140"/>
      <c r="AP574" s="139"/>
      <c r="AQ574" s="139"/>
      <c r="AR574" s="139"/>
      <c r="AS574" s="140"/>
      <c r="AU574" s="139"/>
      <c r="AV574" s="139"/>
      <c r="AW574" s="139"/>
      <c r="AX574" s="140"/>
      <c r="AZ574" s="139"/>
      <c r="BA574" s="139"/>
      <c r="BB574" s="139"/>
      <c r="BC574" s="140"/>
      <c r="BE574" s="139"/>
      <c r="BF574" s="139"/>
      <c r="BG574" s="139"/>
      <c r="BH574" s="140"/>
      <c r="BJ574" s="139"/>
      <c r="BK574" s="139"/>
      <c r="BL574" s="139"/>
      <c r="BM574" s="140"/>
      <c r="BO574" s="139"/>
      <c r="BP574" s="139"/>
      <c r="BQ574" s="139"/>
      <c r="BR574" s="140"/>
    </row>
    <row r="575" spans="1:70">
      <c r="B575" s="438"/>
      <c r="D575" s="6" t="s">
        <v>75</v>
      </c>
      <c r="E575" s="186">
        <f>'[84]Non Load NI 2016'!C322</f>
        <v>0</v>
      </c>
      <c r="F575" s="186">
        <f>'[84]Non Load NI 2016'!D322</f>
        <v>0</v>
      </c>
      <c r="G575" s="186">
        <f>'[84]Non Load NI 2016'!E322</f>
        <v>0</v>
      </c>
      <c r="H575" s="186">
        <f>'[84]Non Load NI 2016'!F322</f>
        <v>0</v>
      </c>
      <c r="I575" s="186">
        <f>'[84]Non Load NI 2016'!G322</f>
        <v>0</v>
      </c>
      <c r="J575" s="186">
        <f>'[84]Non Load NI 2016'!H322</f>
        <v>0</v>
      </c>
      <c r="K575" s="186">
        <f>'[84]Non Load NI 2016'!I322</f>
        <v>0</v>
      </c>
      <c r="L575" s="186">
        <f>'[84]Non Load NI 2016'!J322</f>
        <v>0</v>
      </c>
      <c r="N575" s="57">
        <f>'[84]Non Load NI 2016'!M322</f>
        <v>0</v>
      </c>
      <c r="O575" s="57">
        <f>'[84]Non Load NI 2016'!N322</f>
        <v>0</v>
      </c>
      <c r="P575" s="57">
        <f>'[84]Non Load NI 2016'!O322</f>
        <v>0</v>
      </c>
      <c r="Q575" s="57">
        <f>'[84]Non Load NI 2016'!P322</f>
        <v>0</v>
      </c>
      <c r="R575" s="57">
        <f>'[84]Non Load NI 2016'!Q322</f>
        <v>0</v>
      </c>
      <c r="S575" s="57">
        <f>'[84]Non Load NI 2016'!R322</f>
        <v>0</v>
      </c>
      <c r="T575" s="57">
        <f>'[84]Non Load NI 2016'!S322</f>
        <v>0</v>
      </c>
      <c r="U575" s="57">
        <f>'[84]Non Load NI 2016'!T322</f>
        <v>0</v>
      </c>
      <c r="W575" s="58">
        <f>'[84]Non Load NI 2016'!W322</f>
        <v>0</v>
      </c>
      <c r="X575" s="196">
        <f>'[84]Non Load NI 2016'!X322</f>
        <v>0</v>
      </c>
      <c r="Y575" s="196">
        <f>'[84]Non Load NI 2016'!Y322</f>
        <v>0</v>
      </c>
      <c r="Z575" s="196">
        <f>'[84]Non Load NI 2016'!Z322</f>
        <v>0</v>
      </c>
      <c r="AA575" s="196">
        <f>'[84]Non Load NI 2016'!AA322</f>
        <v>0</v>
      </c>
      <c r="AB575" s="196">
        <f>'[84]Non Load NI 2016'!AB322</f>
        <v>0</v>
      </c>
      <c r="AC575" s="196">
        <f>'[84]Non Load NI 2016'!AC322</f>
        <v>0</v>
      </c>
      <c r="AD575" s="196">
        <f>'[84]Non Load NI 2016'!AD322</f>
        <v>0</v>
      </c>
      <c r="AF575" s="57">
        <f t="shared" ref="AF575:AF589" si="1232">N575</f>
        <v>0</v>
      </c>
      <c r="AG575" s="58">
        <f t="shared" ref="AG575:AG589" si="1233">W575</f>
        <v>0</v>
      </c>
      <c r="AH575" s="65" t="str">
        <f t="shared" ref="AH575:AH589" si="1234">IF(AG575&gt;0,AG575-AF575,"")</f>
        <v/>
      </c>
      <c r="AI575" s="66" t="str">
        <f t="shared" ref="AI575:AI589" si="1235">IF(AG575&gt;0,AH575/AF575,"")</f>
        <v/>
      </c>
      <c r="AK575" s="139"/>
      <c r="AL575" s="139"/>
      <c r="AM575" s="139"/>
      <c r="AN575" s="140"/>
      <c r="AP575" s="139"/>
      <c r="AQ575" s="139"/>
      <c r="AR575" s="139"/>
      <c r="AS575" s="140"/>
      <c r="AU575" s="139"/>
      <c r="AV575" s="139"/>
      <c r="AW575" s="139"/>
      <c r="AX575" s="140"/>
      <c r="AZ575" s="139"/>
      <c r="BA575" s="139"/>
      <c r="BB575" s="139"/>
      <c r="BC575" s="140"/>
      <c r="BE575" s="139"/>
      <c r="BF575" s="139"/>
      <c r="BG575" s="139"/>
      <c r="BH575" s="140"/>
      <c r="BJ575" s="139"/>
      <c r="BK575" s="139"/>
      <c r="BL575" s="139"/>
      <c r="BM575" s="140"/>
      <c r="BO575" s="139"/>
      <c r="BP575" s="139"/>
      <c r="BQ575" s="139"/>
      <c r="BR575" s="140"/>
    </row>
    <row r="576" spans="1:70">
      <c r="B576" s="438"/>
      <c r="D576" s="6" t="s">
        <v>76</v>
      </c>
      <c r="E576" s="186">
        <f>'[84]Non Load NI 2016'!C323</f>
        <v>1.0327905881927133</v>
      </c>
      <c r="F576" s="186">
        <f>'[84]Non Load NI 2016'!D323</f>
        <v>0</v>
      </c>
      <c r="G576" s="186">
        <f>'[84]Non Load NI 2016'!E323</f>
        <v>0.53601491765884313</v>
      </c>
      <c r="H576" s="186">
        <f>'[84]Non Load NI 2016'!F323</f>
        <v>0</v>
      </c>
      <c r="I576" s="186">
        <f>'[84]Non Load NI 2016'!G323</f>
        <v>0</v>
      </c>
      <c r="J576" s="186">
        <f>'[84]Non Load NI 2016'!H323</f>
        <v>0</v>
      </c>
      <c r="K576" s="186">
        <f>'[84]Non Load NI 2016'!I323</f>
        <v>0</v>
      </c>
      <c r="L576" s="186">
        <f>'[84]Non Load NI 2016'!J323</f>
        <v>0</v>
      </c>
      <c r="N576" s="57">
        <f>'[84]Non Load NI 2016'!M323</f>
        <v>1.0116122676210642</v>
      </c>
      <c r="O576" s="57">
        <f>'[84]Non Load NI 2016'!N323</f>
        <v>0</v>
      </c>
      <c r="P576" s="57">
        <f>'[84]Non Load NI 2016'!O323</f>
        <v>0.51719495870717602</v>
      </c>
      <c r="Q576" s="57">
        <f>'[84]Non Load NI 2016'!P323</f>
        <v>0</v>
      </c>
      <c r="R576" s="57">
        <f>'[84]Non Load NI 2016'!Q323</f>
        <v>0</v>
      </c>
      <c r="S576" s="57">
        <f>'[84]Non Load NI 2016'!R323</f>
        <v>0</v>
      </c>
      <c r="T576" s="57">
        <f>'[84]Non Load NI 2016'!S323</f>
        <v>0</v>
      </c>
      <c r="U576" s="57">
        <f>'[84]Non Load NI 2016'!T323</f>
        <v>0</v>
      </c>
      <c r="W576" s="58">
        <f>'[84]Non Load NI 2016'!W323</f>
        <v>0</v>
      </c>
      <c r="X576" s="196">
        <f>'[84]Non Load NI 2016'!X323</f>
        <v>0</v>
      </c>
      <c r="Y576" s="196">
        <f>'[84]Non Load NI 2016'!Y323</f>
        <v>0</v>
      </c>
      <c r="Z576" s="196">
        <f>'[84]Non Load NI 2016'!Z323</f>
        <v>0</v>
      </c>
      <c r="AA576" s="196">
        <f>'[84]Non Load NI 2016'!AA323</f>
        <v>0</v>
      </c>
      <c r="AB576" s="196">
        <f>'[84]Non Load NI 2016'!AB323</f>
        <v>0</v>
      </c>
      <c r="AC576" s="196">
        <f>'[84]Non Load NI 2016'!AC323</f>
        <v>0</v>
      </c>
      <c r="AD576" s="196">
        <f>'[84]Non Load NI 2016'!AD323</f>
        <v>0</v>
      </c>
      <c r="AF576" s="57">
        <f t="shared" si="1232"/>
        <v>1.0116122676210642</v>
      </c>
      <c r="AG576" s="58">
        <f t="shared" si="1233"/>
        <v>0</v>
      </c>
      <c r="AH576" s="65" t="str">
        <f t="shared" si="1234"/>
        <v/>
      </c>
      <c r="AI576" s="66" t="str">
        <f t="shared" si="1235"/>
        <v/>
      </c>
      <c r="AK576" s="139"/>
      <c r="AL576" s="139"/>
      <c r="AM576" s="139"/>
      <c r="AN576" s="140"/>
      <c r="AP576" s="139"/>
      <c r="AQ576" s="139"/>
      <c r="AR576" s="139"/>
      <c r="AS576" s="140"/>
      <c r="AU576" s="139"/>
      <c r="AV576" s="139"/>
      <c r="AW576" s="139"/>
      <c r="AX576" s="140"/>
      <c r="AZ576" s="139"/>
      <c r="BA576" s="139"/>
      <c r="BB576" s="139"/>
      <c r="BC576" s="140"/>
      <c r="BE576" s="139"/>
      <c r="BF576" s="139"/>
      <c r="BG576" s="139"/>
      <c r="BH576" s="140"/>
      <c r="BJ576" s="139"/>
      <c r="BK576" s="139"/>
      <c r="BL576" s="139"/>
      <c r="BM576" s="140"/>
      <c r="BO576" s="139"/>
      <c r="BP576" s="139"/>
      <c r="BQ576" s="139"/>
      <c r="BR576" s="140"/>
    </row>
    <row r="577" spans="1:70">
      <c r="B577" s="438"/>
      <c r="D577" s="6" t="s">
        <v>35</v>
      </c>
      <c r="E577" s="186">
        <f>'[84]Non Load NI 2016'!C324</f>
        <v>0</v>
      </c>
      <c r="F577" s="186">
        <f>'[84]Non Load NI 2016'!D324</f>
        <v>0</v>
      </c>
      <c r="G577" s="186">
        <f>'[84]Non Load NI 2016'!E324</f>
        <v>0</v>
      </c>
      <c r="H577" s="186">
        <f>'[84]Non Load NI 2016'!F324</f>
        <v>0</v>
      </c>
      <c r="I577" s="186">
        <f>'[84]Non Load NI 2016'!G324</f>
        <v>0</v>
      </c>
      <c r="J577" s="186">
        <f>'[84]Non Load NI 2016'!H324</f>
        <v>0</v>
      </c>
      <c r="K577" s="186">
        <f>'[84]Non Load NI 2016'!I324</f>
        <v>0</v>
      </c>
      <c r="L577" s="186">
        <f>'[84]Non Load NI 2016'!J324</f>
        <v>0</v>
      </c>
      <c r="N577" s="57">
        <f>'[84]Non Load NI 2016'!M324</f>
        <v>0</v>
      </c>
      <c r="O577" s="57">
        <f>'[84]Non Load NI 2016'!N324</f>
        <v>0</v>
      </c>
      <c r="P577" s="57">
        <f>'[84]Non Load NI 2016'!O324</f>
        <v>0</v>
      </c>
      <c r="Q577" s="57">
        <f>'[84]Non Load NI 2016'!P324</f>
        <v>0</v>
      </c>
      <c r="R577" s="57">
        <f>'[84]Non Load NI 2016'!Q324</f>
        <v>0</v>
      </c>
      <c r="S577" s="57">
        <f>'[84]Non Load NI 2016'!R324</f>
        <v>0</v>
      </c>
      <c r="T577" s="57">
        <f>'[84]Non Load NI 2016'!S324</f>
        <v>0</v>
      </c>
      <c r="U577" s="57">
        <f>'[84]Non Load NI 2016'!T324</f>
        <v>0</v>
      </c>
      <c r="W577" s="58">
        <f>'[84]Non Load NI 2016'!W324</f>
        <v>0</v>
      </c>
      <c r="X577" s="196">
        <f>'[84]Non Load NI 2016'!X324</f>
        <v>0</v>
      </c>
      <c r="Y577" s="196">
        <f>'[84]Non Load NI 2016'!Y324</f>
        <v>0</v>
      </c>
      <c r="Z577" s="196">
        <f>'[84]Non Load NI 2016'!Z324</f>
        <v>0</v>
      </c>
      <c r="AA577" s="196">
        <f>'[84]Non Load NI 2016'!AA324</f>
        <v>0</v>
      </c>
      <c r="AB577" s="196">
        <f>'[84]Non Load NI 2016'!AB324</f>
        <v>0</v>
      </c>
      <c r="AC577" s="196">
        <f>'[84]Non Load NI 2016'!AC324</f>
        <v>0</v>
      </c>
      <c r="AD577" s="196">
        <f>'[84]Non Load NI 2016'!AD324</f>
        <v>0</v>
      </c>
      <c r="AF577" s="57">
        <f t="shared" si="1232"/>
        <v>0</v>
      </c>
      <c r="AG577" s="58">
        <f t="shared" si="1233"/>
        <v>0</v>
      </c>
      <c r="AH577" s="65" t="str">
        <f t="shared" si="1234"/>
        <v/>
      </c>
      <c r="AI577" s="66" t="str">
        <f t="shared" si="1235"/>
        <v/>
      </c>
      <c r="AK577" s="139"/>
      <c r="AL577" s="139"/>
      <c r="AM577" s="139"/>
      <c r="AN577" s="140"/>
      <c r="AP577" s="139"/>
      <c r="AQ577" s="139"/>
      <c r="AR577" s="139"/>
      <c r="AS577" s="140"/>
      <c r="AU577" s="139"/>
      <c r="AV577" s="139"/>
      <c r="AW577" s="139"/>
      <c r="AX577" s="140"/>
      <c r="AZ577" s="139"/>
      <c r="BA577" s="139"/>
      <c r="BB577" s="139"/>
      <c r="BC577" s="140"/>
      <c r="BE577" s="139"/>
      <c r="BF577" s="139"/>
      <c r="BG577" s="139"/>
      <c r="BH577" s="140"/>
      <c r="BJ577" s="139"/>
      <c r="BK577" s="139"/>
      <c r="BL577" s="139"/>
      <c r="BM577" s="140"/>
      <c r="BO577" s="139"/>
      <c r="BP577" s="139"/>
      <c r="BQ577" s="139"/>
      <c r="BR577" s="140"/>
    </row>
    <row r="578" spans="1:70">
      <c r="B578" s="438"/>
      <c r="D578" s="6" t="s">
        <v>36</v>
      </c>
      <c r="E578" s="186">
        <f>'[84]Non Load NI 2016'!C325</f>
        <v>0</v>
      </c>
      <c r="F578" s="186">
        <f>'[84]Non Load NI 2016'!D325</f>
        <v>0</v>
      </c>
      <c r="G578" s="186">
        <f>'[84]Non Load NI 2016'!E325</f>
        <v>0</v>
      </c>
      <c r="H578" s="186">
        <f>'[84]Non Load NI 2016'!F325</f>
        <v>0</v>
      </c>
      <c r="I578" s="186">
        <f>'[84]Non Load NI 2016'!G325</f>
        <v>0</v>
      </c>
      <c r="J578" s="186">
        <f>'[84]Non Load NI 2016'!H325</f>
        <v>0</v>
      </c>
      <c r="K578" s="186">
        <f>'[84]Non Load NI 2016'!I325</f>
        <v>0</v>
      </c>
      <c r="L578" s="186">
        <f>'[84]Non Load NI 2016'!J325</f>
        <v>0</v>
      </c>
      <c r="N578" s="57">
        <f>'[84]Non Load NI 2016'!M325</f>
        <v>0</v>
      </c>
      <c r="O578" s="57">
        <f>'[84]Non Load NI 2016'!N325</f>
        <v>0</v>
      </c>
      <c r="P578" s="57">
        <f>'[84]Non Load NI 2016'!O325</f>
        <v>0</v>
      </c>
      <c r="Q578" s="57">
        <f>'[84]Non Load NI 2016'!P325</f>
        <v>0</v>
      </c>
      <c r="R578" s="57">
        <f>'[84]Non Load NI 2016'!Q325</f>
        <v>0</v>
      </c>
      <c r="S578" s="57">
        <f>'[84]Non Load NI 2016'!R325</f>
        <v>0</v>
      </c>
      <c r="T578" s="57">
        <f>'[84]Non Load NI 2016'!S325</f>
        <v>0</v>
      </c>
      <c r="U578" s="57">
        <f>'[84]Non Load NI 2016'!T325</f>
        <v>0</v>
      </c>
      <c r="W578" s="58">
        <f>'[84]Non Load NI 2016'!W325</f>
        <v>0</v>
      </c>
      <c r="X578" s="196">
        <f>'[84]Non Load NI 2016'!X325</f>
        <v>0</v>
      </c>
      <c r="Y578" s="196">
        <f>'[84]Non Load NI 2016'!Y325</f>
        <v>0</v>
      </c>
      <c r="Z578" s="196">
        <f>'[84]Non Load NI 2016'!Z325</f>
        <v>0</v>
      </c>
      <c r="AA578" s="196">
        <f>'[84]Non Load NI 2016'!AA325</f>
        <v>0</v>
      </c>
      <c r="AB578" s="196">
        <f>'[84]Non Load NI 2016'!AB325</f>
        <v>0</v>
      </c>
      <c r="AC578" s="196">
        <f>'[84]Non Load NI 2016'!AC325</f>
        <v>0</v>
      </c>
      <c r="AD578" s="196">
        <f>'[84]Non Load NI 2016'!AD325</f>
        <v>0</v>
      </c>
      <c r="AF578" s="57">
        <f t="shared" si="1232"/>
        <v>0</v>
      </c>
      <c r="AG578" s="58">
        <f t="shared" si="1233"/>
        <v>0</v>
      </c>
      <c r="AH578" s="65" t="str">
        <f t="shared" si="1234"/>
        <v/>
      </c>
      <c r="AI578" s="66" t="str">
        <f t="shared" si="1235"/>
        <v/>
      </c>
      <c r="AK578" s="139"/>
      <c r="AL578" s="139"/>
      <c r="AM578" s="139"/>
      <c r="AN578" s="140"/>
      <c r="AP578" s="139"/>
      <c r="AQ578" s="139"/>
      <c r="AR578" s="139"/>
      <c r="AS578" s="140"/>
      <c r="AU578" s="139"/>
      <c r="AV578" s="139"/>
      <c r="AW578" s="139"/>
      <c r="AX578" s="140"/>
      <c r="AZ578" s="139"/>
      <c r="BA578" s="139"/>
      <c r="BB578" s="139"/>
      <c r="BC578" s="140"/>
      <c r="BE578" s="139"/>
      <c r="BF578" s="139"/>
      <c r="BG578" s="139"/>
      <c r="BH578" s="140"/>
      <c r="BJ578" s="139"/>
      <c r="BK578" s="139"/>
      <c r="BL578" s="139"/>
      <c r="BM578" s="140"/>
      <c r="BO578" s="139"/>
      <c r="BP578" s="139"/>
      <c r="BQ578" s="139"/>
      <c r="BR578" s="140"/>
    </row>
    <row r="579" spans="1:70">
      <c r="B579" s="438"/>
      <c r="D579" s="6" t="s">
        <v>37</v>
      </c>
      <c r="E579" s="186">
        <f>'[84]Non Load NI 2016'!C326</f>
        <v>0</v>
      </c>
      <c r="F579" s="186">
        <f>'[84]Non Load NI 2016'!D326</f>
        <v>0</v>
      </c>
      <c r="G579" s="186">
        <f>'[84]Non Load NI 2016'!E326</f>
        <v>0</v>
      </c>
      <c r="H579" s="186">
        <f>'[84]Non Load NI 2016'!F326</f>
        <v>0</v>
      </c>
      <c r="I579" s="186">
        <f>'[84]Non Load NI 2016'!G326</f>
        <v>0</v>
      </c>
      <c r="J579" s="186">
        <f>'[84]Non Load NI 2016'!H326</f>
        <v>0</v>
      </c>
      <c r="K579" s="186">
        <f>'[84]Non Load NI 2016'!I326</f>
        <v>0</v>
      </c>
      <c r="L579" s="186">
        <f>'[84]Non Load NI 2016'!J326</f>
        <v>0</v>
      </c>
      <c r="N579" s="57">
        <f>'[84]Non Load NI 2016'!M326</f>
        <v>0</v>
      </c>
      <c r="O579" s="57">
        <f>'[84]Non Load NI 2016'!N326</f>
        <v>0</v>
      </c>
      <c r="P579" s="57">
        <f>'[84]Non Load NI 2016'!O326</f>
        <v>0</v>
      </c>
      <c r="Q579" s="57">
        <f>'[84]Non Load NI 2016'!P326</f>
        <v>0</v>
      </c>
      <c r="R579" s="57">
        <f>'[84]Non Load NI 2016'!Q326</f>
        <v>0</v>
      </c>
      <c r="S579" s="57">
        <f>'[84]Non Load NI 2016'!R326</f>
        <v>0</v>
      </c>
      <c r="T579" s="57">
        <f>'[84]Non Load NI 2016'!S326</f>
        <v>0</v>
      </c>
      <c r="U579" s="57">
        <f>'[84]Non Load NI 2016'!T326</f>
        <v>0</v>
      </c>
      <c r="W579" s="58">
        <f>'[84]Non Load NI 2016'!W326</f>
        <v>0</v>
      </c>
      <c r="X579" s="196">
        <f>'[84]Non Load NI 2016'!X326</f>
        <v>0</v>
      </c>
      <c r="Y579" s="196">
        <f>'[84]Non Load NI 2016'!Y326</f>
        <v>0</v>
      </c>
      <c r="Z579" s="196">
        <f>'[84]Non Load NI 2016'!Z326</f>
        <v>0</v>
      </c>
      <c r="AA579" s="196">
        <f>'[84]Non Load NI 2016'!AA326</f>
        <v>0</v>
      </c>
      <c r="AB579" s="196">
        <f>'[84]Non Load NI 2016'!AB326</f>
        <v>0</v>
      </c>
      <c r="AC579" s="196">
        <f>'[84]Non Load NI 2016'!AC326</f>
        <v>0</v>
      </c>
      <c r="AD579" s="196">
        <f>'[84]Non Load NI 2016'!AD326</f>
        <v>0</v>
      </c>
      <c r="AF579" s="57">
        <f t="shared" si="1232"/>
        <v>0</v>
      </c>
      <c r="AG579" s="58">
        <f t="shared" si="1233"/>
        <v>0</v>
      </c>
      <c r="AH579" s="65" t="str">
        <f t="shared" si="1234"/>
        <v/>
      </c>
      <c r="AI579" s="66" t="str">
        <f t="shared" si="1235"/>
        <v/>
      </c>
      <c r="AK579" s="139"/>
      <c r="AL579" s="139"/>
      <c r="AM579" s="139"/>
      <c r="AN579" s="140"/>
      <c r="AP579" s="139"/>
      <c r="AQ579" s="139"/>
      <c r="AR579" s="139"/>
      <c r="AS579" s="140"/>
      <c r="AU579" s="139"/>
      <c r="AV579" s="139"/>
      <c r="AW579" s="139"/>
      <c r="AX579" s="140"/>
      <c r="AZ579" s="139"/>
      <c r="BA579" s="139"/>
      <c r="BB579" s="139"/>
      <c r="BC579" s="140"/>
      <c r="BE579" s="139"/>
      <c r="BF579" s="139"/>
      <c r="BG579" s="139"/>
      <c r="BH579" s="140"/>
      <c r="BJ579" s="139"/>
      <c r="BK579" s="139"/>
      <c r="BL579" s="139"/>
      <c r="BM579" s="140"/>
      <c r="BO579" s="139"/>
      <c r="BP579" s="139"/>
      <c r="BQ579" s="139"/>
      <c r="BR579" s="140"/>
    </row>
    <row r="580" spans="1:70">
      <c r="B580" s="438"/>
      <c r="D580" s="6" t="s">
        <v>38</v>
      </c>
      <c r="E580" s="186">
        <f>'[84]Non Load NI 2016'!C327</f>
        <v>0</v>
      </c>
      <c r="F580" s="186">
        <f>'[84]Non Load NI 2016'!D327</f>
        <v>0</v>
      </c>
      <c r="G580" s="186">
        <f>'[84]Non Load NI 2016'!E327</f>
        <v>0</v>
      </c>
      <c r="H580" s="186">
        <f>'[84]Non Load NI 2016'!F327</f>
        <v>0</v>
      </c>
      <c r="I580" s="186">
        <f>'[84]Non Load NI 2016'!G327</f>
        <v>0</v>
      </c>
      <c r="J580" s="186">
        <f>'[84]Non Load NI 2016'!H327</f>
        <v>0</v>
      </c>
      <c r="K580" s="186">
        <f>'[84]Non Load NI 2016'!I327</f>
        <v>0</v>
      </c>
      <c r="L580" s="186">
        <f>'[84]Non Load NI 2016'!J327</f>
        <v>0</v>
      </c>
      <c r="N580" s="57">
        <f>'[84]Non Load NI 2016'!M327</f>
        <v>0</v>
      </c>
      <c r="O580" s="57">
        <f>'[84]Non Load NI 2016'!N327</f>
        <v>0</v>
      </c>
      <c r="P580" s="57">
        <f>'[84]Non Load NI 2016'!O327</f>
        <v>0</v>
      </c>
      <c r="Q580" s="57">
        <f>'[84]Non Load NI 2016'!P327</f>
        <v>0</v>
      </c>
      <c r="R580" s="57">
        <f>'[84]Non Load NI 2016'!Q327</f>
        <v>0</v>
      </c>
      <c r="S580" s="57">
        <f>'[84]Non Load NI 2016'!R327</f>
        <v>0</v>
      </c>
      <c r="T580" s="57">
        <f>'[84]Non Load NI 2016'!S327</f>
        <v>0</v>
      </c>
      <c r="U580" s="57">
        <f>'[84]Non Load NI 2016'!T327</f>
        <v>0</v>
      </c>
      <c r="W580" s="58">
        <f>'[84]Non Load NI 2016'!W327</f>
        <v>0</v>
      </c>
      <c r="X580" s="196">
        <f>'[84]Non Load NI 2016'!X327</f>
        <v>0</v>
      </c>
      <c r="Y580" s="196">
        <f>'[84]Non Load NI 2016'!Y327</f>
        <v>0</v>
      </c>
      <c r="Z580" s="196">
        <f>'[84]Non Load NI 2016'!Z327</f>
        <v>0</v>
      </c>
      <c r="AA580" s="196">
        <f>'[84]Non Load NI 2016'!AA327</f>
        <v>0</v>
      </c>
      <c r="AB580" s="196">
        <f>'[84]Non Load NI 2016'!AB327</f>
        <v>0</v>
      </c>
      <c r="AC580" s="196">
        <f>'[84]Non Load NI 2016'!AC327</f>
        <v>0</v>
      </c>
      <c r="AD580" s="196">
        <f>'[84]Non Load NI 2016'!AD327</f>
        <v>0</v>
      </c>
      <c r="AF580" s="57">
        <f t="shared" si="1232"/>
        <v>0</v>
      </c>
      <c r="AG580" s="58">
        <f t="shared" si="1233"/>
        <v>0</v>
      </c>
      <c r="AH580" s="65" t="str">
        <f t="shared" si="1234"/>
        <v/>
      </c>
      <c r="AI580" s="66" t="str">
        <f t="shared" si="1235"/>
        <v/>
      </c>
      <c r="AK580" s="139"/>
      <c r="AL580" s="139"/>
      <c r="AM580" s="139"/>
      <c r="AN580" s="140"/>
      <c r="AP580" s="139"/>
      <c r="AQ580" s="139"/>
      <c r="AR580" s="139"/>
      <c r="AS580" s="140"/>
      <c r="AU580" s="139"/>
      <c r="AV580" s="139"/>
      <c r="AW580" s="139"/>
      <c r="AX580" s="140"/>
      <c r="AZ580" s="139"/>
      <c r="BA580" s="139"/>
      <c r="BB580" s="139"/>
      <c r="BC580" s="140"/>
      <c r="BE580" s="139"/>
      <c r="BF580" s="139"/>
      <c r="BG580" s="139"/>
      <c r="BH580" s="140"/>
      <c r="BJ580" s="139"/>
      <c r="BK580" s="139"/>
      <c r="BL580" s="139"/>
      <c r="BM580" s="140"/>
      <c r="BO580" s="139"/>
      <c r="BP580" s="139"/>
      <c r="BQ580" s="139"/>
      <c r="BR580" s="140"/>
    </row>
    <row r="581" spans="1:70">
      <c r="B581" s="438"/>
      <c r="D581" s="6" t="s">
        <v>39</v>
      </c>
      <c r="E581" s="186">
        <f>'[84]Non Load NI 2016'!C328</f>
        <v>0</v>
      </c>
      <c r="F581" s="186">
        <f>'[84]Non Load NI 2016'!D328</f>
        <v>0.59216789219257149</v>
      </c>
      <c r="G581" s="186">
        <f>'[84]Non Load NI 2016'!E328</f>
        <v>0</v>
      </c>
      <c r="H581" s="186">
        <f>'[84]Non Load NI 2016'!F328</f>
        <v>0</v>
      </c>
      <c r="I581" s="186">
        <f>'[84]Non Load NI 2016'!G328</f>
        <v>0</v>
      </c>
      <c r="J581" s="186">
        <f>'[84]Non Load NI 2016'!H328</f>
        <v>0</v>
      </c>
      <c r="K581" s="186">
        <f>'[84]Non Load NI 2016'!I328</f>
        <v>0</v>
      </c>
      <c r="L581" s="186">
        <f>'[84]Non Load NI 2016'!J328</f>
        <v>0</v>
      </c>
      <c r="N581" s="57">
        <f>'[84]Non Load NI 2016'!M328</f>
        <v>0</v>
      </c>
      <c r="O581" s="57">
        <f>'[84]Non Load NI 2016'!N328</f>
        <v>0.57289930144321932</v>
      </c>
      <c r="P581" s="57">
        <f>'[84]Non Load NI 2016'!O328</f>
        <v>0</v>
      </c>
      <c r="Q581" s="57">
        <f>'[84]Non Load NI 2016'!P328</f>
        <v>0</v>
      </c>
      <c r="R581" s="57">
        <f>'[84]Non Load NI 2016'!Q328</f>
        <v>0</v>
      </c>
      <c r="S581" s="57">
        <f>'[84]Non Load NI 2016'!R328</f>
        <v>0</v>
      </c>
      <c r="T581" s="57">
        <f>'[84]Non Load NI 2016'!S328</f>
        <v>0</v>
      </c>
      <c r="U581" s="57">
        <f>'[84]Non Load NI 2016'!T328</f>
        <v>0</v>
      </c>
      <c r="W581" s="58">
        <f>'[84]Non Load NI 2016'!W328</f>
        <v>5.9616866350344154E-2</v>
      </c>
      <c r="X581" s="196">
        <f>'[84]Non Load NI 2016'!X328</f>
        <v>0</v>
      </c>
      <c r="Y581" s="196">
        <f>'[84]Non Load NI 2016'!Y328</f>
        <v>0</v>
      </c>
      <c r="Z581" s="196">
        <f>'[84]Non Load NI 2016'!Z328</f>
        <v>0</v>
      </c>
      <c r="AA581" s="196">
        <f>'[84]Non Load NI 2016'!AA328</f>
        <v>0</v>
      </c>
      <c r="AB581" s="196">
        <f>'[84]Non Load NI 2016'!AB328</f>
        <v>0</v>
      </c>
      <c r="AC581" s="196">
        <f>'[84]Non Load NI 2016'!AC328</f>
        <v>0</v>
      </c>
      <c r="AD581" s="196">
        <f>'[84]Non Load NI 2016'!AD328</f>
        <v>0</v>
      </c>
      <c r="AF581" s="57">
        <f t="shared" si="1232"/>
        <v>0</v>
      </c>
      <c r="AG581" s="58">
        <f t="shared" si="1233"/>
        <v>5.9616866350344154E-2</v>
      </c>
      <c r="AH581" s="65">
        <f t="shared" si="1234"/>
        <v>5.9616866350344154E-2</v>
      </c>
      <c r="AI581" s="66" t="e">
        <f t="shared" si="1235"/>
        <v>#DIV/0!</v>
      </c>
      <c r="AK581" s="139"/>
      <c r="AL581" s="139"/>
      <c r="AM581" s="139"/>
      <c r="AN581" s="140"/>
      <c r="AP581" s="139"/>
      <c r="AQ581" s="139"/>
      <c r="AR581" s="139"/>
      <c r="AS581" s="140"/>
      <c r="AU581" s="139"/>
      <c r="AV581" s="139"/>
      <c r="AW581" s="139"/>
      <c r="AX581" s="140"/>
      <c r="AZ581" s="139"/>
      <c r="BA581" s="139"/>
      <c r="BB581" s="139"/>
      <c r="BC581" s="140"/>
      <c r="BE581" s="139"/>
      <c r="BF581" s="139"/>
      <c r="BG581" s="139"/>
      <c r="BH581" s="140"/>
      <c r="BJ581" s="139"/>
      <c r="BK581" s="139"/>
      <c r="BL581" s="139"/>
      <c r="BM581" s="140"/>
      <c r="BO581" s="139"/>
      <c r="BP581" s="139"/>
      <c r="BQ581" s="139"/>
      <c r="BR581" s="140"/>
    </row>
    <row r="582" spans="1:70">
      <c r="B582" s="438"/>
      <c r="D582" s="6" t="s">
        <v>40</v>
      </c>
      <c r="E582" s="186">
        <f>'[84]Non Load NI 2016'!C329</f>
        <v>0.58673424886531722</v>
      </c>
      <c r="F582" s="186">
        <f>'[84]Non Load NI 2016'!D329</f>
        <v>0.59216789219257149</v>
      </c>
      <c r="G582" s="186">
        <f>'[84]Non Load NI 2016'!E329</f>
        <v>0</v>
      </c>
      <c r="H582" s="186">
        <f>'[84]Non Load NI 2016'!F329</f>
        <v>0</v>
      </c>
      <c r="I582" s="186">
        <f>'[84]Non Load NI 2016'!G329</f>
        <v>0</v>
      </c>
      <c r="J582" s="186">
        <f>'[84]Non Load NI 2016'!H329</f>
        <v>0</v>
      </c>
      <c r="K582" s="186">
        <f>'[84]Non Load NI 2016'!I329</f>
        <v>0</v>
      </c>
      <c r="L582" s="186">
        <f>'[84]Non Load NI 2016'!J329</f>
        <v>0</v>
      </c>
      <c r="N582" s="57">
        <f>'[84]Non Load NI 2016'!M329</f>
        <v>0.57553702910603255</v>
      </c>
      <c r="O582" s="57">
        <f>'[84]Non Load NI 2016'!N329</f>
        <v>0.57689543993784609</v>
      </c>
      <c r="P582" s="57">
        <f>'[84]Non Load NI 2016'!O329</f>
        <v>0</v>
      </c>
      <c r="Q582" s="57">
        <f>'[84]Non Load NI 2016'!P329</f>
        <v>0</v>
      </c>
      <c r="R582" s="57">
        <f>'[84]Non Load NI 2016'!Q329</f>
        <v>0</v>
      </c>
      <c r="S582" s="57">
        <f>'[84]Non Load NI 2016'!R329</f>
        <v>0</v>
      </c>
      <c r="T582" s="57">
        <f>'[84]Non Load NI 2016'!S329</f>
        <v>0</v>
      </c>
      <c r="U582" s="57">
        <f>'[84]Non Load NI 2016'!T329</f>
        <v>0</v>
      </c>
      <c r="W582" s="58">
        <f>'[84]Non Load NI 2016'!W329</f>
        <v>0</v>
      </c>
      <c r="X582" s="196">
        <f>'[84]Non Load NI 2016'!X329</f>
        <v>0</v>
      </c>
      <c r="Y582" s="196">
        <f>'[84]Non Load NI 2016'!Y329</f>
        <v>0</v>
      </c>
      <c r="Z582" s="196">
        <f>'[84]Non Load NI 2016'!Z329</f>
        <v>0</v>
      </c>
      <c r="AA582" s="196">
        <f>'[84]Non Load NI 2016'!AA329</f>
        <v>0</v>
      </c>
      <c r="AB582" s="196">
        <f>'[84]Non Load NI 2016'!AB329</f>
        <v>0</v>
      </c>
      <c r="AC582" s="196">
        <f>'[84]Non Load NI 2016'!AC329</f>
        <v>0</v>
      </c>
      <c r="AD582" s="196">
        <f>'[84]Non Load NI 2016'!AD329</f>
        <v>0</v>
      </c>
      <c r="AF582" s="57">
        <f t="shared" si="1232"/>
        <v>0.57553702910603255</v>
      </c>
      <c r="AG582" s="58">
        <f t="shared" si="1233"/>
        <v>0</v>
      </c>
      <c r="AH582" s="65" t="str">
        <f t="shared" si="1234"/>
        <v/>
      </c>
      <c r="AI582" s="66" t="str">
        <f t="shared" si="1235"/>
        <v/>
      </c>
      <c r="AK582" s="139"/>
      <c r="AL582" s="139"/>
      <c r="AM582" s="139"/>
      <c r="AN582" s="140"/>
      <c r="AP582" s="139"/>
      <c r="AQ582" s="139"/>
      <c r="AR582" s="139"/>
      <c r="AS582" s="140"/>
      <c r="AU582" s="139"/>
      <c r="AV582" s="139"/>
      <c r="AW582" s="139"/>
      <c r="AX582" s="140"/>
      <c r="AZ582" s="139"/>
      <c r="BA582" s="139"/>
      <c r="BB582" s="139"/>
      <c r="BC582" s="140"/>
      <c r="BE582" s="139"/>
      <c r="BF582" s="139"/>
      <c r="BG582" s="139"/>
      <c r="BH582" s="140"/>
      <c r="BJ582" s="139"/>
      <c r="BK582" s="139"/>
      <c r="BL582" s="139"/>
      <c r="BM582" s="140"/>
      <c r="BO582" s="139"/>
      <c r="BP582" s="139"/>
      <c r="BQ582" s="139"/>
      <c r="BR582" s="140"/>
    </row>
    <row r="583" spans="1:70">
      <c r="B583" s="438"/>
      <c r="D583" s="6" t="s">
        <v>41</v>
      </c>
      <c r="E583" s="186">
        <f>'[84]Non Load NI 2016'!C330</f>
        <v>5.3339477169574281E-2</v>
      </c>
      <c r="F583" s="186">
        <f>'[84]Non Load NI 2016'!D330</f>
        <v>0.53833444744779224</v>
      </c>
      <c r="G583" s="186">
        <f>'[84]Non Load NI 2016'!E330</f>
        <v>0.73350638697059189</v>
      </c>
      <c r="H583" s="186">
        <f>'[84]Non Load NI 2016'!F330</f>
        <v>0.74034858117393554</v>
      </c>
      <c r="I583" s="186">
        <f>'[84]Non Load NI 2016'!G330</f>
        <v>0</v>
      </c>
      <c r="J583" s="186">
        <f>'[84]Non Load NI 2016'!H330</f>
        <v>0</v>
      </c>
      <c r="K583" s="186">
        <f>'[84]Non Load NI 2016'!I330</f>
        <v>0</v>
      </c>
      <c r="L583" s="186">
        <f>'[84]Non Load NI 2016'!J330</f>
        <v>0</v>
      </c>
      <c r="N583" s="57">
        <f>'[84]Non Load NI 2016'!M330</f>
        <v>5.0967753079735098E-2</v>
      </c>
      <c r="O583" s="57">
        <f>'[84]Non Load NI 2016'!N330</f>
        <v>0.51091244973536332</v>
      </c>
      <c r="P583" s="57">
        <f>'[84]Non Load NI 2016'!O330</f>
        <v>0.69142052787175867</v>
      </c>
      <c r="Q583" s="57">
        <f>'[84]Non Load NI 2016'!P330</f>
        <v>0.69313107642259442</v>
      </c>
      <c r="R583" s="57">
        <f>'[84]Non Load NI 2016'!Q330</f>
        <v>0</v>
      </c>
      <c r="S583" s="57">
        <f>'[84]Non Load NI 2016'!R330</f>
        <v>0</v>
      </c>
      <c r="T583" s="57">
        <f>'[84]Non Load NI 2016'!S330</f>
        <v>0</v>
      </c>
      <c r="U583" s="57">
        <f>'[84]Non Load NI 2016'!T330</f>
        <v>0</v>
      </c>
      <c r="W583" s="58">
        <f>'[84]Non Load NI 2016'!W330</f>
        <v>0.13021715887365112</v>
      </c>
      <c r="X583" s="196">
        <f>'[84]Non Load NI 2016'!X330</f>
        <v>0</v>
      </c>
      <c r="Y583" s="196">
        <f>'[84]Non Load NI 2016'!Y330</f>
        <v>0</v>
      </c>
      <c r="Z583" s="196">
        <f>'[84]Non Load NI 2016'!Z330</f>
        <v>0</v>
      </c>
      <c r="AA583" s="196">
        <f>'[84]Non Load NI 2016'!AA330</f>
        <v>0</v>
      </c>
      <c r="AB583" s="196">
        <f>'[84]Non Load NI 2016'!AB330</f>
        <v>0</v>
      </c>
      <c r="AC583" s="196">
        <f>'[84]Non Load NI 2016'!AC330</f>
        <v>0</v>
      </c>
      <c r="AD583" s="196">
        <f>'[84]Non Load NI 2016'!AD330</f>
        <v>0</v>
      </c>
      <c r="AF583" s="57">
        <f t="shared" si="1232"/>
        <v>5.0967753079735098E-2</v>
      </c>
      <c r="AG583" s="58">
        <f t="shared" si="1233"/>
        <v>0.13021715887365112</v>
      </c>
      <c r="AH583" s="65">
        <f t="shared" si="1234"/>
        <v>7.9249405793916025E-2</v>
      </c>
      <c r="AI583" s="66">
        <f t="shared" si="1235"/>
        <v>1.5548930648352592</v>
      </c>
      <c r="AK583" s="139"/>
      <c r="AL583" s="139"/>
      <c r="AM583" s="139"/>
      <c r="AN583" s="140"/>
      <c r="AP583" s="139"/>
      <c r="AQ583" s="139"/>
      <c r="AR583" s="139"/>
      <c r="AS583" s="140"/>
      <c r="AU583" s="139"/>
      <c r="AV583" s="139"/>
      <c r="AW583" s="139"/>
      <c r="AX583" s="140"/>
      <c r="AZ583" s="139"/>
      <c r="BA583" s="139"/>
      <c r="BB583" s="139"/>
      <c r="BC583" s="140"/>
      <c r="BE583" s="139"/>
      <c r="BF583" s="139"/>
      <c r="BG583" s="139"/>
      <c r="BH583" s="140"/>
      <c r="BJ583" s="139"/>
      <c r="BK583" s="139"/>
      <c r="BL583" s="139"/>
      <c r="BM583" s="140"/>
      <c r="BO583" s="139"/>
      <c r="BP583" s="139"/>
      <c r="BQ583" s="139"/>
      <c r="BR583" s="140"/>
    </row>
    <row r="584" spans="1:70">
      <c r="B584" s="438"/>
      <c r="D584" s="6" t="s">
        <v>42</v>
      </c>
      <c r="E584" s="186">
        <f>'[84]Non Load NI 2016'!C331</f>
        <v>0</v>
      </c>
      <c r="F584" s="186">
        <f>'[84]Non Load NI 2016'!D331</f>
        <v>0</v>
      </c>
      <c r="G584" s="186">
        <f>'[84]Non Load NI 2016'!E331</f>
        <v>0</v>
      </c>
      <c r="H584" s="186">
        <f>'[84]Non Load NI 2016'!F331</f>
        <v>0</v>
      </c>
      <c r="I584" s="186">
        <f>'[84]Non Load NI 2016'!G331</f>
        <v>0</v>
      </c>
      <c r="J584" s="186">
        <f>'[84]Non Load NI 2016'!H331</f>
        <v>0</v>
      </c>
      <c r="K584" s="186">
        <f>'[84]Non Load NI 2016'!I331</f>
        <v>0</v>
      </c>
      <c r="L584" s="186">
        <f>'[84]Non Load NI 2016'!J331</f>
        <v>0</v>
      </c>
      <c r="N584" s="57">
        <f>'[84]Non Load NI 2016'!M331</f>
        <v>0</v>
      </c>
      <c r="O584" s="57">
        <f>'[84]Non Load NI 2016'!N331</f>
        <v>0</v>
      </c>
      <c r="P584" s="57">
        <f>'[84]Non Load NI 2016'!O331</f>
        <v>0</v>
      </c>
      <c r="Q584" s="57">
        <f>'[84]Non Load NI 2016'!P331</f>
        <v>0</v>
      </c>
      <c r="R584" s="57">
        <f>'[84]Non Load NI 2016'!Q331</f>
        <v>0</v>
      </c>
      <c r="S584" s="57">
        <f>'[84]Non Load NI 2016'!R331</f>
        <v>0</v>
      </c>
      <c r="T584" s="57">
        <f>'[84]Non Load NI 2016'!S331</f>
        <v>0</v>
      </c>
      <c r="U584" s="57">
        <f>'[84]Non Load NI 2016'!T331</f>
        <v>0</v>
      </c>
      <c r="W584" s="58">
        <f>'[84]Non Load NI 2016'!W331</f>
        <v>0</v>
      </c>
      <c r="X584" s="196">
        <f>'[84]Non Load NI 2016'!X331</f>
        <v>0</v>
      </c>
      <c r="Y584" s="196">
        <f>'[84]Non Load NI 2016'!Y331</f>
        <v>0</v>
      </c>
      <c r="Z584" s="196">
        <f>'[84]Non Load NI 2016'!Z331</f>
        <v>0</v>
      </c>
      <c r="AA584" s="196">
        <f>'[84]Non Load NI 2016'!AA331</f>
        <v>0</v>
      </c>
      <c r="AB584" s="196">
        <f>'[84]Non Load NI 2016'!AB331</f>
        <v>0</v>
      </c>
      <c r="AC584" s="196">
        <f>'[84]Non Load NI 2016'!AC331</f>
        <v>0</v>
      </c>
      <c r="AD584" s="196">
        <f>'[84]Non Load NI 2016'!AD331</f>
        <v>0</v>
      </c>
      <c r="AF584" s="57">
        <f t="shared" si="1232"/>
        <v>0</v>
      </c>
      <c r="AG584" s="58">
        <f t="shared" si="1233"/>
        <v>0</v>
      </c>
      <c r="AH584" s="65" t="str">
        <f t="shared" si="1234"/>
        <v/>
      </c>
      <c r="AI584" s="66" t="str">
        <f t="shared" si="1235"/>
        <v/>
      </c>
      <c r="AK584" s="139"/>
      <c r="AL584" s="139"/>
      <c r="AM584" s="139"/>
      <c r="AN584" s="140"/>
      <c r="AP584" s="139"/>
      <c r="AQ584" s="139"/>
      <c r="AR584" s="139"/>
      <c r="AS584" s="140"/>
      <c r="AU584" s="139"/>
      <c r="AV584" s="139"/>
      <c r="AW584" s="139"/>
      <c r="AX584" s="140"/>
      <c r="AZ584" s="139"/>
      <c r="BA584" s="139"/>
      <c r="BB584" s="139"/>
      <c r="BC584" s="140"/>
      <c r="BE584" s="139"/>
      <c r="BF584" s="139"/>
      <c r="BG584" s="139"/>
      <c r="BH584" s="140"/>
      <c r="BJ584" s="139"/>
      <c r="BK584" s="139"/>
      <c r="BL584" s="139"/>
      <c r="BM584" s="140"/>
      <c r="BO584" s="139"/>
      <c r="BP584" s="139"/>
      <c r="BQ584" s="139"/>
      <c r="BR584" s="140"/>
    </row>
    <row r="585" spans="1:70">
      <c r="B585" s="438"/>
      <c r="D585" s="6" t="s">
        <v>43</v>
      </c>
      <c r="E585" s="186">
        <f>'[84]Non Load NI 2016'!C332</f>
        <v>0.26649392003954792</v>
      </c>
      <c r="F585" s="186">
        <f>'[84]Non Load NI 2016'!D332</f>
        <v>0.26749368533878642</v>
      </c>
      <c r="G585" s="186">
        <f>'[84]Non Load NI 2016'!E332</f>
        <v>0.26837186525172535</v>
      </c>
      <c r="H585" s="186">
        <f>'[84]Non Load NI 2016'!F332</f>
        <v>0.26859369273151856</v>
      </c>
      <c r="I585" s="186">
        <f>'[84]Non Load NI 2016'!G332</f>
        <v>0.27012611686514926</v>
      </c>
      <c r="J585" s="186">
        <f>'[84]Non Load NI 2016'!H332</f>
        <v>0.27168179642341</v>
      </c>
      <c r="K585" s="186">
        <f>'[84]Non Load NI 2016'!I332</f>
        <v>0.27326086224115081</v>
      </c>
      <c r="L585" s="186">
        <f>'[84]Non Load NI 2016'!J332</f>
        <v>0.27486344837507004</v>
      </c>
      <c r="N585" s="57">
        <f>'[84]Non Load NI 2016'!M332</f>
        <v>0.2481124417709018</v>
      </c>
      <c r="O585" s="57">
        <f>'[84]Non Load NI 2016'!N332</f>
        <v>0.24654749347810126</v>
      </c>
      <c r="P585" s="57">
        <f>'[84]Non Load NI 2016'!O332</f>
        <v>0.24497029773490195</v>
      </c>
      <c r="Q585" s="57">
        <f>'[84]Non Load NI 2016'!P332</f>
        <v>0.24324698129063055</v>
      </c>
      <c r="R585" s="57">
        <f>'[84]Non Load NI 2016'!Q332</f>
        <v>0.24186910174296072</v>
      </c>
      <c r="S585" s="57">
        <f>'[84]Non Load NI 2016'!R332</f>
        <v>0.24051464590725918</v>
      </c>
      <c r="T585" s="57">
        <f>'[84]Non Load NI 2016'!S332</f>
        <v>0.23918347039368032</v>
      </c>
      <c r="U585" s="57">
        <f>'[84]Non Load NI 2016'!T332</f>
        <v>0.23787543437882619</v>
      </c>
      <c r="W585" s="58">
        <f>'[84]Non Load NI 2016'!W332</f>
        <v>0</v>
      </c>
      <c r="X585" s="196">
        <f>'[84]Non Load NI 2016'!X332</f>
        <v>0</v>
      </c>
      <c r="Y585" s="196">
        <f>'[84]Non Load NI 2016'!Y332</f>
        <v>0</v>
      </c>
      <c r="Z585" s="196">
        <f>'[84]Non Load NI 2016'!Z332</f>
        <v>0</v>
      </c>
      <c r="AA585" s="196">
        <f>'[84]Non Load NI 2016'!AA332</f>
        <v>0</v>
      </c>
      <c r="AB585" s="196">
        <f>'[84]Non Load NI 2016'!AB332</f>
        <v>0</v>
      </c>
      <c r="AC585" s="196">
        <f>'[84]Non Load NI 2016'!AC332</f>
        <v>0</v>
      </c>
      <c r="AD585" s="196">
        <f>'[84]Non Load NI 2016'!AD332</f>
        <v>0</v>
      </c>
      <c r="AF585" s="57">
        <f t="shared" si="1232"/>
        <v>0.2481124417709018</v>
      </c>
      <c r="AG585" s="58">
        <f t="shared" si="1233"/>
        <v>0</v>
      </c>
      <c r="AH585" s="65" t="str">
        <f t="shared" si="1234"/>
        <v/>
      </c>
      <c r="AI585" s="66" t="str">
        <f t="shared" si="1235"/>
        <v/>
      </c>
      <c r="AK585" s="139"/>
      <c r="AL585" s="139"/>
      <c r="AM585" s="139"/>
      <c r="AN585" s="140"/>
      <c r="AP585" s="139"/>
      <c r="AQ585" s="139"/>
      <c r="AR585" s="139"/>
      <c r="AS585" s="140"/>
      <c r="AU585" s="139"/>
      <c r="AV585" s="139"/>
      <c r="AW585" s="139"/>
      <c r="AX585" s="140"/>
      <c r="AZ585" s="139"/>
      <c r="BA585" s="139"/>
      <c r="BB585" s="139"/>
      <c r="BC585" s="140"/>
      <c r="BE585" s="139"/>
      <c r="BF585" s="139"/>
      <c r="BG585" s="139"/>
      <c r="BH585" s="140"/>
      <c r="BJ585" s="139"/>
      <c r="BK585" s="139"/>
      <c r="BL585" s="139"/>
      <c r="BM585" s="140"/>
      <c r="BO585" s="139"/>
      <c r="BP585" s="139"/>
      <c r="BQ585" s="139"/>
      <c r="BR585" s="140"/>
    </row>
    <row r="586" spans="1:70">
      <c r="B586" s="438"/>
      <c r="D586" s="6" t="s">
        <v>44</v>
      </c>
      <c r="E586" s="186">
        <f>'[84]Non Load NI 2016'!C333</f>
        <v>0</v>
      </c>
      <c r="F586" s="186">
        <f>'[84]Non Load NI 2016'!D333</f>
        <v>0</v>
      </c>
      <c r="G586" s="186">
        <f>'[84]Non Load NI 2016'!E333</f>
        <v>0</v>
      </c>
      <c r="H586" s="186">
        <f>'[84]Non Load NI 2016'!F333</f>
        <v>0</v>
      </c>
      <c r="I586" s="186">
        <f>'[84]Non Load NI 2016'!G333</f>
        <v>0</v>
      </c>
      <c r="J586" s="186">
        <f>'[84]Non Load NI 2016'!H333</f>
        <v>0</v>
      </c>
      <c r="K586" s="186">
        <f>'[84]Non Load NI 2016'!I333</f>
        <v>0</v>
      </c>
      <c r="L586" s="186">
        <f>'[84]Non Load NI 2016'!J333</f>
        <v>0</v>
      </c>
      <c r="N586" s="57">
        <f>'[84]Non Load NI 2016'!M333</f>
        <v>0</v>
      </c>
      <c r="O586" s="57">
        <f>'[84]Non Load NI 2016'!N333</f>
        <v>0</v>
      </c>
      <c r="P586" s="57">
        <f>'[84]Non Load NI 2016'!O333</f>
        <v>0</v>
      </c>
      <c r="Q586" s="57">
        <f>'[84]Non Load NI 2016'!P333</f>
        <v>0</v>
      </c>
      <c r="R586" s="57">
        <f>'[84]Non Load NI 2016'!Q333</f>
        <v>0</v>
      </c>
      <c r="S586" s="57">
        <f>'[84]Non Load NI 2016'!R333</f>
        <v>0</v>
      </c>
      <c r="T586" s="57">
        <f>'[84]Non Load NI 2016'!S333</f>
        <v>0</v>
      </c>
      <c r="U586" s="57">
        <f>'[84]Non Load NI 2016'!T333</f>
        <v>0</v>
      </c>
      <c r="W586" s="58">
        <f>'[84]Non Load NI 2016'!W333</f>
        <v>0</v>
      </c>
      <c r="X586" s="196">
        <f>'[84]Non Load NI 2016'!X333</f>
        <v>0</v>
      </c>
      <c r="Y586" s="196">
        <f>'[84]Non Load NI 2016'!Y333</f>
        <v>0</v>
      </c>
      <c r="Z586" s="196">
        <f>'[84]Non Load NI 2016'!Z333</f>
        <v>0</v>
      </c>
      <c r="AA586" s="196">
        <f>'[84]Non Load NI 2016'!AA333</f>
        <v>0</v>
      </c>
      <c r="AB586" s="196">
        <f>'[84]Non Load NI 2016'!AB333</f>
        <v>0</v>
      </c>
      <c r="AC586" s="196">
        <f>'[84]Non Load NI 2016'!AC333</f>
        <v>0</v>
      </c>
      <c r="AD586" s="196">
        <f>'[84]Non Load NI 2016'!AD333</f>
        <v>0</v>
      </c>
      <c r="AF586" s="57">
        <f t="shared" si="1232"/>
        <v>0</v>
      </c>
      <c r="AG586" s="58">
        <f t="shared" si="1233"/>
        <v>0</v>
      </c>
      <c r="AH586" s="65" t="str">
        <f t="shared" si="1234"/>
        <v/>
      </c>
      <c r="AI586" s="66" t="str">
        <f t="shared" si="1235"/>
        <v/>
      </c>
      <c r="AK586" s="139"/>
      <c r="AL586" s="139"/>
      <c r="AM586" s="139"/>
      <c r="AN586" s="140"/>
      <c r="AP586" s="139"/>
      <c r="AQ586" s="139"/>
      <c r="AR586" s="139"/>
      <c r="AS586" s="140"/>
      <c r="AU586" s="139"/>
      <c r="AV586" s="139"/>
      <c r="AW586" s="139"/>
      <c r="AX586" s="140"/>
      <c r="AZ586" s="139"/>
      <c r="BA586" s="139"/>
      <c r="BB586" s="139"/>
      <c r="BC586" s="140"/>
      <c r="BE586" s="139"/>
      <c r="BF586" s="139"/>
      <c r="BG586" s="139"/>
      <c r="BH586" s="140"/>
      <c r="BJ586" s="139"/>
      <c r="BK586" s="139"/>
      <c r="BL586" s="139"/>
      <c r="BM586" s="140"/>
      <c r="BO586" s="139"/>
      <c r="BP586" s="139"/>
      <c r="BQ586" s="139"/>
      <c r="BR586" s="140"/>
    </row>
    <row r="587" spans="1:70">
      <c r="B587" s="438"/>
      <c r="D587" s="6" t="s">
        <v>45</v>
      </c>
      <c r="E587" s="186">
        <f>'[84]Non Load NI 2016'!C334</f>
        <v>0</v>
      </c>
      <c r="F587" s="186">
        <f>'[84]Non Load NI 2016'!D334</f>
        <v>0</v>
      </c>
      <c r="G587" s="186">
        <f>'[84]Non Load NI 2016'!E334</f>
        <v>0</v>
      </c>
      <c r="H587" s="186">
        <f>'[84]Non Load NI 2016'!F334</f>
        <v>0</v>
      </c>
      <c r="I587" s="186">
        <f>'[84]Non Load NI 2016'!G334</f>
        <v>0</v>
      </c>
      <c r="J587" s="186">
        <f>'[84]Non Load NI 2016'!H334</f>
        <v>0</v>
      </c>
      <c r="K587" s="186">
        <f>'[84]Non Load NI 2016'!I334</f>
        <v>0</v>
      </c>
      <c r="L587" s="186">
        <f>'[84]Non Load NI 2016'!J334</f>
        <v>0</v>
      </c>
      <c r="N587" s="57">
        <f>'[84]Non Load NI 2016'!M334</f>
        <v>0</v>
      </c>
      <c r="O587" s="57">
        <f>'[84]Non Load NI 2016'!N334</f>
        <v>0</v>
      </c>
      <c r="P587" s="57">
        <f>'[84]Non Load NI 2016'!O334</f>
        <v>0</v>
      </c>
      <c r="Q587" s="57">
        <f>'[84]Non Load NI 2016'!P334</f>
        <v>0</v>
      </c>
      <c r="R587" s="57">
        <f>'[84]Non Load NI 2016'!Q334</f>
        <v>0</v>
      </c>
      <c r="S587" s="57">
        <f>'[84]Non Load NI 2016'!R334</f>
        <v>0</v>
      </c>
      <c r="T587" s="57">
        <f>'[84]Non Load NI 2016'!S334</f>
        <v>0</v>
      </c>
      <c r="U587" s="57">
        <f>'[84]Non Load NI 2016'!T334</f>
        <v>0</v>
      </c>
      <c r="W587" s="58">
        <f>'[84]Non Load NI 2016'!W334</f>
        <v>0</v>
      </c>
      <c r="X587" s="196">
        <f>'[84]Non Load NI 2016'!X334</f>
        <v>0</v>
      </c>
      <c r="Y587" s="196">
        <f>'[84]Non Load NI 2016'!Y334</f>
        <v>0</v>
      </c>
      <c r="Z587" s="196">
        <f>'[84]Non Load NI 2016'!Z334</f>
        <v>0</v>
      </c>
      <c r="AA587" s="196">
        <f>'[84]Non Load NI 2016'!AA334</f>
        <v>0</v>
      </c>
      <c r="AB587" s="196">
        <f>'[84]Non Load NI 2016'!AB334</f>
        <v>0</v>
      </c>
      <c r="AC587" s="196">
        <f>'[84]Non Load NI 2016'!AC334</f>
        <v>0</v>
      </c>
      <c r="AD587" s="196">
        <f>'[84]Non Load NI 2016'!AD334</f>
        <v>0</v>
      </c>
      <c r="AF587" s="57">
        <f t="shared" si="1232"/>
        <v>0</v>
      </c>
      <c r="AG587" s="58">
        <f t="shared" si="1233"/>
        <v>0</v>
      </c>
      <c r="AH587" s="65" t="str">
        <f t="shared" si="1234"/>
        <v/>
      </c>
      <c r="AI587" s="66" t="str">
        <f t="shared" si="1235"/>
        <v/>
      </c>
      <c r="AK587" s="139"/>
      <c r="AL587" s="139"/>
      <c r="AM587" s="139"/>
      <c r="AN587" s="140"/>
      <c r="AP587" s="139"/>
      <c r="AQ587" s="139"/>
      <c r="AR587" s="139"/>
      <c r="AS587" s="140"/>
      <c r="AU587" s="139"/>
      <c r="AV587" s="139"/>
      <c r="AW587" s="139"/>
      <c r="AX587" s="140"/>
      <c r="AZ587" s="139"/>
      <c r="BA587" s="139"/>
      <c r="BB587" s="139"/>
      <c r="BC587" s="140"/>
      <c r="BE587" s="139"/>
      <c r="BF587" s="139"/>
      <c r="BG587" s="139"/>
      <c r="BH587" s="140"/>
      <c r="BJ587" s="139"/>
      <c r="BK587" s="139"/>
      <c r="BL587" s="139"/>
      <c r="BM587" s="140"/>
      <c r="BO587" s="139"/>
      <c r="BP587" s="139"/>
      <c r="BQ587" s="139"/>
      <c r="BR587" s="140"/>
    </row>
    <row r="588" spans="1:70">
      <c r="A588" s="1"/>
      <c r="B588" s="438"/>
      <c r="D588" s="4" t="s">
        <v>77</v>
      </c>
      <c r="E588" s="187">
        <f>SUM(E574:E587)</f>
        <v>1.9393582342671529</v>
      </c>
      <c r="F588" s="187">
        <f t="shared" ref="F588" si="1236">SUM(F574:F587)</f>
        <v>1.9901639171717216</v>
      </c>
      <c r="G588" s="187">
        <f t="shared" ref="G588" si="1237">SUM(G574:G587)</f>
        <v>1.5378931698811604</v>
      </c>
      <c r="H588" s="187">
        <f t="shared" ref="H588" si="1238">SUM(H574:H587)</f>
        <v>1.0089422739054541</v>
      </c>
      <c r="I588" s="187">
        <f t="shared" ref="I588" si="1239">SUM(I574:I587)</f>
        <v>0.27012611686514926</v>
      </c>
      <c r="J588" s="187">
        <f t="shared" ref="J588" si="1240">SUM(J574:J587)</f>
        <v>0.27168179642341</v>
      </c>
      <c r="K588" s="187">
        <f t="shared" ref="K588" si="1241">SUM(K574:K587)</f>
        <v>0.27326086224115081</v>
      </c>
      <c r="L588" s="187">
        <f t="shared" ref="L588" si="1242">SUM(L574:L587)</f>
        <v>0.27486344837507004</v>
      </c>
      <c r="M588" s="1"/>
      <c r="N588" s="178">
        <f t="shared" ref="N588" si="1243">SUM(N574:N587)</f>
        <v>1.8862294915777336</v>
      </c>
      <c r="O588" s="178">
        <f t="shared" ref="O588" si="1244">SUM(O574:O587)</f>
        <v>1.9072546845945302</v>
      </c>
      <c r="P588" s="178">
        <f t="shared" ref="P588" si="1245">SUM(P574:P587)</f>
        <v>1.4535857843138367</v>
      </c>
      <c r="Q588" s="178">
        <f t="shared" ref="Q588" si="1246">SUM(Q574:Q587)</f>
        <v>0.93637805771322502</v>
      </c>
      <c r="R588" s="178">
        <f t="shared" ref="R588" si="1247">SUM(R574:R587)</f>
        <v>0.24186910174296072</v>
      </c>
      <c r="S588" s="178">
        <f t="shared" ref="S588" si="1248">SUM(S574:S587)</f>
        <v>0.24051464590725918</v>
      </c>
      <c r="T588" s="178">
        <f t="shared" ref="T588" si="1249">SUM(T574:T587)</f>
        <v>0.23918347039368032</v>
      </c>
      <c r="U588" s="178">
        <f t="shared" ref="U588" si="1250">SUM(U574:U587)</f>
        <v>0.23787543437882619</v>
      </c>
      <c r="V588" s="1"/>
      <c r="W588" s="183">
        <f>SUM(W574:W587)</f>
        <v>0.18983402522399528</v>
      </c>
      <c r="X588" s="197">
        <f t="shared" ref="X588" si="1251">SUM(X574:X587)</f>
        <v>0</v>
      </c>
      <c r="Y588" s="197">
        <f t="shared" ref="Y588" si="1252">SUM(Y574:Y587)</f>
        <v>0</v>
      </c>
      <c r="Z588" s="197">
        <f t="shared" ref="Z588" si="1253">SUM(Z574:Z587)</f>
        <v>0</v>
      </c>
      <c r="AA588" s="197">
        <f t="shared" ref="AA588" si="1254">SUM(AA574:AA587)</f>
        <v>0</v>
      </c>
      <c r="AB588" s="197">
        <f t="shared" ref="AB588" si="1255">SUM(AB574:AB587)</f>
        <v>0</v>
      </c>
      <c r="AC588" s="197">
        <f t="shared" ref="AC588" si="1256">SUM(AC574:AC587)</f>
        <v>0</v>
      </c>
      <c r="AD588" s="197">
        <f t="shared" ref="AD588" si="1257">SUM(AD574:AD587)</f>
        <v>0</v>
      </c>
      <c r="AE588" s="1"/>
      <c r="AF588" s="178">
        <f t="shared" si="1232"/>
        <v>1.8862294915777336</v>
      </c>
      <c r="AG588" s="183">
        <f t="shared" si="1233"/>
        <v>0.18983402522399528</v>
      </c>
      <c r="AH588" s="67">
        <f t="shared" si="1234"/>
        <v>-1.6963954663537382</v>
      </c>
      <c r="AI588" s="68">
        <f t="shared" si="1235"/>
        <v>-0.8993579381132415</v>
      </c>
      <c r="AK588" s="139"/>
      <c r="AL588" s="139"/>
      <c r="AM588" s="139"/>
      <c r="AN588" s="140"/>
      <c r="AP588" s="139"/>
      <c r="AQ588" s="139"/>
      <c r="AR588" s="139"/>
      <c r="AS588" s="140"/>
      <c r="AU588" s="139"/>
      <c r="AV588" s="139"/>
      <c r="AW588" s="139"/>
      <c r="AX588" s="140"/>
      <c r="AZ588" s="139"/>
      <c r="BA588" s="139"/>
      <c r="BB588" s="139"/>
      <c r="BC588" s="140"/>
      <c r="BE588" s="139"/>
      <c r="BF588" s="139"/>
      <c r="BG588" s="139"/>
      <c r="BH588" s="140"/>
      <c r="BJ588" s="139"/>
      <c r="BK588" s="139"/>
      <c r="BL588" s="139"/>
      <c r="BM588" s="140"/>
      <c r="BO588" s="139"/>
      <c r="BP588" s="139"/>
      <c r="BQ588" s="139"/>
      <c r="BR588" s="140"/>
    </row>
    <row r="589" spans="1:70">
      <c r="A589" s="1"/>
      <c r="B589" s="438"/>
      <c r="D589" s="4" t="s">
        <v>181</v>
      </c>
      <c r="E589" s="187">
        <f>E588-SUM(E577:E580)</f>
        <v>1.9393582342671529</v>
      </c>
      <c r="F589" s="187">
        <f t="shared" ref="F589" si="1258">F588-SUM(F577:F580)</f>
        <v>1.9901639171717216</v>
      </c>
      <c r="G589" s="187">
        <f t="shared" ref="G589" si="1259">G588-SUM(G577:G580)</f>
        <v>1.5378931698811604</v>
      </c>
      <c r="H589" s="187">
        <f t="shared" ref="H589" si="1260">H588-SUM(H577:H580)</f>
        <v>1.0089422739054541</v>
      </c>
      <c r="I589" s="187">
        <f t="shared" ref="I589" si="1261">I588-SUM(I577:I580)</f>
        <v>0.27012611686514926</v>
      </c>
      <c r="J589" s="187">
        <f t="shared" ref="J589" si="1262">J588-SUM(J577:J580)</f>
        <v>0.27168179642341</v>
      </c>
      <c r="K589" s="187">
        <f t="shared" ref="K589" si="1263">K588-SUM(K577:K580)</f>
        <v>0.27326086224115081</v>
      </c>
      <c r="L589" s="187">
        <f t="shared" ref="L589" si="1264">L588-SUM(L577:L580)</f>
        <v>0.27486344837507004</v>
      </c>
      <c r="M589" s="1"/>
      <c r="N589" s="178">
        <f t="shared" ref="N589" si="1265">N588-SUM(N577:N580)</f>
        <v>1.8862294915777336</v>
      </c>
      <c r="O589" s="178">
        <f t="shared" ref="O589" si="1266">O588-SUM(O577:O580)</f>
        <v>1.9072546845945302</v>
      </c>
      <c r="P589" s="178">
        <f t="shared" ref="P589" si="1267">P588-SUM(P577:P580)</f>
        <v>1.4535857843138367</v>
      </c>
      <c r="Q589" s="178">
        <f t="shared" ref="Q589" si="1268">Q588-SUM(Q577:Q580)</f>
        <v>0.93637805771322502</v>
      </c>
      <c r="R589" s="178">
        <f t="shared" ref="R589" si="1269">R588-SUM(R577:R580)</f>
        <v>0.24186910174296072</v>
      </c>
      <c r="S589" s="178">
        <f t="shared" ref="S589" si="1270">S588-SUM(S577:S580)</f>
        <v>0.24051464590725918</v>
      </c>
      <c r="T589" s="178">
        <f t="shared" ref="T589" si="1271">T588-SUM(T577:T580)</f>
        <v>0.23918347039368032</v>
      </c>
      <c r="U589" s="178">
        <f t="shared" ref="U589" si="1272">U588-SUM(U577:U580)</f>
        <v>0.23787543437882619</v>
      </c>
      <c r="V589" s="1"/>
      <c r="W589" s="183">
        <f>W588-SUM(W577:W580)</f>
        <v>0.18983402522399528</v>
      </c>
      <c r="X589" s="197">
        <f t="shared" ref="X589" si="1273">X588-SUM(X577:X580)</f>
        <v>0</v>
      </c>
      <c r="Y589" s="197">
        <f t="shared" ref="Y589" si="1274">Y588-SUM(Y577:Y580)</f>
        <v>0</v>
      </c>
      <c r="Z589" s="197">
        <f t="shared" ref="Z589" si="1275">Z588-SUM(Z577:Z580)</f>
        <v>0</v>
      </c>
      <c r="AA589" s="197">
        <f t="shared" ref="AA589" si="1276">AA588-SUM(AA577:AA580)</f>
        <v>0</v>
      </c>
      <c r="AB589" s="197">
        <f t="shared" ref="AB589" si="1277">AB588-SUM(AB577:AB580)</f>
        <v>0</v>
      </c>
      <c r="AC589" s="197">
        <f t="shared" ref="AC589" si="1278">AC588-SUM(AC577:AC580)</f>
        <v>0</v>
      </c>
      <c r="AD589" s="197">
        <f t="shared" ref="AD589" si="1279">AD588-SUM(AD577:AD580)</f>
        <v>0</v>
      </c>
      <c r="AE589" s="1"/>
      <c r="AF589" s="178">
        <f t="shared" si="1232"/>
        <v>1.8862294915777336</v>
      </c>
      <c r="AG589" s="183">
        <f t="shared" si="1233"/>
        <v>0.18983402522399528</v>
      </c>
      <c r="AH589" s="67">
        <f t="shared" si="1234"/>
        <v>-1.6963954663537382</v>
      </c>
      <c r="AI589" s="68">
        <f t="shared" si="1235"/>
        <v>-0.8993579381132415</v>
      </c>
      <c r="AK589" s="139"/>
      <c r="AL589" s="139"/>
      <c r="AM589" s="139"/>
      <c r="AN589" s="140"/>
      <c r="AP589" s="139"/>
      <c r="AQ589" s="139"/>
      <c r="AR589" s="139"/>
      <c r="AS589" s="140"/>
      <c r="AU589" s="139"/>
      <c r="AV589" s="139"/>
      <c r="AW589" s="139"/>
      <c r="AX589" s="140"/>
      <c r="AZ589" s="139"/>
      <c r="BA589" s="139"/>
      <c r="BB589" s="139"/>
      <c r="BC589" s="140"/>
      <c r="BE589" s="139"/>
      <c r="BF589" s="139"/>
      <c r="BG589" s="139"/>
      <c r="BH589" s="140"/>
      <c r="BJ589" s="139"/>
      <c r="BK589" s="139"/>
      <c r="BL589" s="139"/>
      <c r="BM589" s="140"/>
      <c r="BO589" s="139"/>
      <c r="BP589" s="139"/>
      <c r="BQ589" s="139"/>
      <c r="BR589" s="140"/>
    </row>
    <row r="590" spans="1:70">
      <c r="B590" s="438"/>
    </row>
    <row r="591" spans="1:70">
      <c r="B591" s="438"/>
      <c r="D591" s="1" t="s">
        <v>205</v>
      </c>
    </row>
    <row r="592" spans="1:70">
      <c r="B592" s="438"/>
      <c r="E592" s="388" t="s">
        <v>430</v>
      </c>
      <c r="F592" s="389"/>
      <c r="G592" s="389"/>
      <c r="H592" s="389"/>
      <c r="I592" s="389"/>
      <c r="J592" s="389"/>
      <c r="K592" s="389"/>
      <c r="L592" s="390"/>
      <c r="N592" s="388" t="s">
        <v>297</v>
      </c>
      <c r="O592" s="389"/>
      <c r="P592" s="389"/>
      <c r="Q592" s="389"/>
      <c r="R592" s="389"/>
      <c r="S592" s="389"/>
      <c r="T592" s="389"/>
      <c r="U592" s="390"/>
      <c r="W592" s="388" t="s">
        <v>298</v>
      </c>
      <c r="X592" s="389"/>
      <c r="Y592" s="389"/>
      <c r="Z592" s="389"/>
      <c r="AA592" s="389"/>
      <c r="AB592" s="389"/>
      <c r="AC592" s="389"/>
      <c r="AD592" s="390"/>
      <c r="AF592" s="221" t="s">
        <v>69</v>
      </c>
      <c r="AG592" s="221" t="s">
        <v>194</v>
      </c>
      <c r="AH592" s="397" t="s">
        <v>219</v>
      </c>
      <c r="AI592" s="397"/>
      <c r="AK592" s="7" t="s">
        <v>69</v>
      </c>
      <c r="AL592" s="6" t="s">
        <v>194</v>
      </c>
      <c r="AM592" s="392" t="s">
        <v>219</v>
      </c>
      <c r="AN592" s="392"/>
      <c r="AP592" s="7" t="s">
        <v>69</v>
      </c>
      <c r="AQ592" s="6" t="s">
        <v>194</v>
      </c>
      <c r="AR592" s="392" t="s">
        <v>219</v>
      </c>
      <c r="AS592" s="392"/>
      <c r="AU592" s="7" t="s">
        <v>69</v>
      </c>
      <c r="AV592" s="6" t="s">
        <v>194</v>
      </c>
      <c r="AW592" s="392" t="s">
        <v>219</v>
      </c>
      <c r="AX592" s="392"/>
      <c r="AZ592" s="7" t="s">
        <v>69</v>
      </c>
      <c r="BA592" s="6" t="s">
        <v>194</v>
      </c>
      <c r="BB592" s="392" t="s">
        <v>219</v>
      </c>
      <c r="BC592" s="392"/>
      <c r="BE592" s="7" t="s">
        <v>69</v>
      </c>
      <c r="BF592" s="6" t="s">
        <v>194</v>
      </c>
      <c r="BG592" s="392" t="s">
        <v>219</v>
      </c>
      <c r="BH592" s="392"/>
      <c r="BJ592" s="7" t="s">
        <v>69</v>
      </c>
      <c r="BK592" s="6" t="s">
        <v>194</v>
      </c>
      <c r="BL592" s="392" t="s">
        <v>219</v>
      </c>
      <c r="BM592" s="392"/>
      <c r="BO592" s="7" t="s">
        <v>69</v>
      </c>
      <c r="BP592" s="6" t="s">
        <v>194</v>
      </c>
      <c r="BQ592" s="392" t="s">
        <v>219</v>
      </c>
      <c r="BR592" s="392"/>
    </row>
    <row r="593" spans="1:70">
      <c r="B593" s="438"/>
      <c r="E593" s="221">
        <v>2016</v>
      </c>
      <c r="F593" s="221">
        <v>2017</v>
      </c>
      <c r="G593" s="221">
        <v>2018</v>
      </c>
      <c r="H593" s="221">
        <v>2019</v>
      </c>
      <c r="I593" s="221">
        <v>2020</v>
      </c>
      <c r="J593" s="221">
        <v>2021</v>
      </c>
      <c r="K593" s="221">
        <v>2022</v>
      </c>
      <c r="L593" s="221">
        <v>2023</v>
      </c>
      <c r="N593" s="221">
        <v>2016</v>
      </c>
      <c r="O593" s="221">
        <v>2017</v>
      </c>
      <c r="P593" s="221">
        <v>2018</v>
      </c>
      <c r="Q593" s="221">
        <v>2019</v>
      </c>
      <c r="R593" s="221">
        <v>2020</v>
      </c>
      <c r="S593" s="221">
        <v>2021</v>
      </c>
      <c r="T593" s="221">
        <v>2022</v>
      </c>
      <c r="U593" s="221">
        <v>2023</v>
      </c>
      <c r="W593" s="221">
        <v>2016</v>
      </c>
      <c r="X593" s="221">
        <v>2017</v>
      </c>
      <c r="Y593" s="221">
        <v>2018</v>
      </c>
      <c r="Z593" s="221">
        <v>2019</v>
      </c>
      <c r="AA593" s="221">
        <v>2020</v>
      </c>
      <c r="AB593" s="221">
        <v>2021</v>
      </c>
      <c r="AC593" s="221">
        <v>2022</v>
      </c>
      <c r="AD593" s="221">
        <v>2023</v>
      </c>
      <c r="AF593" s="221" t="s">
        <v>252</v>
      </c>
      <c r="AG593" s="221" t="s">
        <v>252</v>
      </c>
      <c r="AH593" s="221" t="s">
        <v>252</v>
      </c>
      <c r="AI593" s="221" t="s">
        <v>221</v>
      </c>
      <c r="AK593" s="6" t="s">
        <v>252</v>
      </c>
      <c r="AL593" s="6" t="s">
        <v>252</v>
      </c>
      <c r="AM593" s="6" t="s">
        <v>252</v>
      </c>
      <c r="AN593" s="6" t="s">
        <v>221</v>
      </c>
      <c r="AP593" s="6" t="s">
        <v>252</v>
      </c>
      <c r="AQ593" s="6" t="s">
        <v>252</v>
      </c>
      <c r="AR593" s="6" t="s">
        <v>252</v>
      </c>
      <c r="AS593" s="6" t="s">
        <v>221</v>
      </c>
      <c r="AU593" s="6" t="s">
        <v>252</v>
      </c>
      <c r="AV593" s="6" t="s">
        <v>252</v>
      </c>
      <c r="AW593" s="6" t="s">
        <v>252</v>
      </c>
      <c r="AX593" s="6" t="s">
        <v>221</v>
      </c>
      <c r="AZ593" s="6" t="s">
        <v>252</v>
      </c>
      <c r="BA593" s="6" t="s">
        <v>252</v>
      </c>
      <c r="BB593" s="6" t="s">
        <v>252</v>
      </c>
      <c r="BC593" s="6" t="s">
        <v>221</v>
      </c>
      <c r="BE593" s="6" t="s">
        <v>252</v>
      </c>
      <c r="BF593" s="6" t="s">
        <v>252</v>
      </c>
      <c r="BG593" s="6" t="s">
        <v>252</v>
      </c>
      <c r="BH593" s="6" t="s">
        <v>221</v>
      </c>
      <c r="BJ593" s="6" t="s">
        <v>252</v>
      </c>
      <c r="BK593" s="6" t="s">
        <v>252</v>
      </c>
      <c r="BL593" s="6" t="s">
        <v>252</v>
      </c>
      <c r="BM593" s="6" t="s">
        <v>221</v>
      </c>
      <c r="BO593" s="6" t="s">
        <v>252</v>
      </c>
      <c r="BP593" s="6" t="s">
        <v>252</v>
      </c>
      <c r="BQ593" s="6" t="s">
        <v>252</v>
      </c>
      <c r="BR593" s="6" t="s">
        <v>221</v>
      </c>
    </row>
    <row r="594" spans="1:70">
      <c r="B594" s="438"/>
      <c r="D594" s="6" t="s">
        <v>27</v>
      </c>
      <c r="E594" s="186">
        <f>'[84]Non Load NI 2016'!C340</f>
        <v>2.0123359568856047</v>
      </c>
      <c r="F594" s="186">
        <f>'[84]Non Load NI 2016'!D340</f>
        <v>2.0116003438820345</v>
      </c>
      <c r="G594" s="186">
        <f>'[84]Non Load NI 2016'!E340</f>
        <v>2.0111442279357727</v>
      </c>
      <c r="H594" s="186">
        <f>'[84]Non Load NI 2016'!F340</f>
        <v>2.0107278529580679</v>
      </c>
      <c r="I594" s="186">
        <f>'[84]Non Load NI 2016'!G340</f>
        <v>2.0106558292520309</v>
      </c>
      <c r="J594" s="186">
        <f>'[84]Non Load NI 2016'!H340</f>
        <v>2.0329124581930311</v>
      </c>
      <c r="K594" s="186">
        <f>'[84]Non Load NI 2016'!I340</f>
        <v>2.0375481043901855</v>
      </c>
      <c r="L594" s="186">
        <f>'[84]Non Load NI 2016'!J340</f>
        <v>2.042219122423313</v>
      </c>
      <c r="N594" s="57">
        <f>'[84]Non Load NI 2016'!M340</f>
        <v>2.0165587541412884</v>
      </c>
      <c r="O594" s="57">
        <f>'[84]Non Load NI 2016'!N340</f>
        <v>1.8451526662970483</v>
      </c>
      <c r="P594" s="57">
        <f>'[84]Non Load NI 2016'!O340</f>
        <v>1.9633619101790423</v>
      </c>
      <c r="Q594" s="57">
        <f>'[84]Non Load NI 2016'!P340</f>
        <v>1.8963468662389305</v>
      </c>
      <c r="R594" s="57">
        <f>'[84]Non Load NI 2016'!Q340</f>
        <v>1.9575486435179434</v>
      </c>
      <c r="S594" s="57">
        <f>'[84]Non Load NI 2016'!R340</f>
        <v>1.959468566370056</v>
      </c>
      <c r="T594" s="57">
        <f>'[84]Non Load NI 2016'!S340</f>
        <v>1.9440979173579991</v>
      </c>
      <c r="U594" s="57">
        <f>'[84]Non Load NI 2016'!T340</f>
        <v>1.9018825962829422</v>
      </c>
      <c r="W594" s="58">
        <f>'[84]Non Load NI 2016'!W340</f>
        <v>0.47221078246103804</v>
      </c>
      <c r="X594" s="196">
        <f>'[84]Non Load NI 2016'!X340</f>
        <v>0</v>
      </c>
      <c r="Y594" s="196">
        <f>'[84]Non Load NI 2016'!Y340</f>
        <v>0</v>
      </c>
      <c r="Z594" s="196">
        <f>'[84]Non Load NI 2016'!Z340</f>
        <v>0</v>
      </c>
      <c r="AA594" s="196">
        <f>'[84]Non Load NI 2016'!AA340</f>
        <v>0</v>
      </c>
      <c r="AB594" s="196">
        <f>'[84]Non Load NI 2016'!AB340</f>
        <v>0</v>
      </c>
      <c r="AC594" s="196">
        <f>'[84]Non Load NI 2016'!AC340</f>
        <v>0</v>
      </c>
      <c r="AD594" s="196">
        <f>'[84]Non Load NI 2016'!AD340</f>
        <v>0</v>
      </c>
      <c r="AF594" s="57">
        <f>N594</f>
        <v>2.0165587541412884</v>
      </c>
      <c r="AG594" s="58">
        <f>W594</f>
        <v>0.47221078246103804</v>
      </c>
      <c r="AH594" s="65">
        <f>IF(AG594&gt;0,AG594-AF594,"")</f>
        <v>-1.5443479716802504</v>
      </c>
      <c r="AI594" s="66">
        <f>IF(AG594&gt;0,AH594/AF594,"")</f>
        <v>-0.76583336265740509</v>
      </c>
      <c r="AK594" s="139"/>
      <c r="AL594" s="139"/>
      <c r="AM594" s="139"/>
      <c r="AN594" s="140"/>
      <c r="AP594" s="139"/>
      <c r="AQ594" s="139"/>
      <c r="AR594" s="139"/>
      <c r="AS594" s="140"/>
      <c r="AU594" s="139"/>
      <c r="AV594" s="139"/>
      <c r="AW594" s="139"/>
      <c r="AX594" s="140"/>
      <c r="AZ594" s="139"/>
      <c r="BA594" s="139"/>
      <c r="BB594" s="139"/>
      <c r="BC594" s="140"/>
      <c r="BE594" s="139"/>
      <c r="BF594" s="139"/>
      <c r="BG594" s="139"/>
      <c r="BH594" s="140"/>
      <c r="BJ594" s="139"/>
      <c r="BK594" s="139"/>
      <c r="BL594" s="139"/>
      <c r="BM594" s="140"/>
      <c r="BO594" s="139"/>
      <c r="BP594" s="139"/>
      <c r="BQ594" s="139"/>
      <c r="BR594" s="140"/>
    </row>
    <row r="595" spans="1:70">
      <c r="B595" s="438"/>
      <c r="D595" s="6" t="s">
        <v>75</v>
      </c>
      <c r="E595" s="186">
        <f>'[84]Non Load NI 2016'!C341</f>
        <v>0.50903080647367749</v>
      </c>
      <c r="F595" s="186">
        <f>'[84]Non Load NI 2016'!D341</f>
        <v>0.39464115515202397</v>
      </c>
      <c r="G595" s="186">
        <f>'[84]Non Load NI 2016'!E341</f>
        <v>0.39462477004668473</v>
      </c>
      <c r="H595" s="186">
        <f>'[84]Non Load NI 2016'!F341</f>
        <v>0.39581007872642576</v>
      </c>
      <c r="I595" s="186">
        <f>'[84]Non Load NI 2016'!G341</f>
        <v>0.39778874880088494</v>
      </c>
      <c r="J595" s="186">
        <f>'[84]Non Load NI 2016'!H341</f>
        <v>0.40106539197951518</v>
      </c>
      <c r="K595" s="186">
        <f>'[84]Non Load NI 2016'!I341</f>
        <v>0.40727330493231184</v>
      </c>
      <c r="L595" s="186">
        <f>'[84]Non Load NI 2016'!J341</f>
        <v>0.36222726765509156</v>
      </c>
      <c r="N595" s="57">
        <f>'[84]Non Load NI 2016'!M341</f>
        <v>0.50606163405661697</v>
      </c>
      <c r="O595" s="57">
        <f>'[84]Non Load NI 2016'!N341</f>
        <v>0.46291220692282398</v>
      </c>
      <c r="P595" s="57">
        <f>'[84]Non Load NI 2016'!O341</f>
        <v>0.41402434894602885</v>
      </c>
      <c r="Q595" s="57">
        <f>'[84]Non Load NI 2016'!P341</f>
        <v>0.4079965422595434</v>
      </c>
      <c r="R595" s="57">
        <f>'[84]Non Load NI 2016'!Q341</f>
        <v>0.38844581296415798</v>
      </c>
      <c r="S595" s="57">
        <f>'[84]Non Load NI 2016'!R341</f>
        <v>0.34758659425501848</v>
      </c>
      <c r="T595" s="57">
        <f>'[84]Non Load NI 2016'!S341</f>
        <v>0.31845559735490808</v>
      </c>
      <c r="U595" s="57">
        <f>'[84]Non Load NI 2016'!T341</f>
        <v>0.30732811809509381</v>
      </c>
      <c r="W595" s="58">
        <f>'[84]Non Load NI 2016'!W341</f>
        <v>0.10419597650898713</v>
      </c>
      <c r="X595" s="196">
        <f>'[84]Non Load NI 2016'!X341</f>
        <v>0</v>
      </c>
      <c r="Y595" s="196">
        <f>'[84]Non Load NI 2016'!Y341</f>
        <v>0</v>
      </c>
      <c r="Z595" s="196">
        <f>'[84]Non Load NI 2016'!Z341</f>
        <v>0</v>
      </c>
      <c r="AA595" s="196">
        <f>'[84]Non Load NI 2016'!AA341</f>
        <v>0</v>
      </c>
      <c r="AB595" s="196">
        <f>'[84]Non Load NI 2016'!AB341</f>
        <v>0</v>
      </c>
      <c r="AC595" s="196">
        <f>'[84]Non Load NI 2016'!AC341</f>
        <v>0</v>
      </c>
      <c r="AD595" s="196">
        <f>'[84]Non Load NI 2016'!AD341</f>
        <v>0</v>
      </c>
      <c r="AF595" s="57">
        <f t="shared" ref="AF595:AF609" si="1280">N595</f>
        <v>0.50606163405661697</v>
      </c>
      <c r="AG595" s="58">
        <f t="shared" ref="AG595:AG609" si="1281">W595</f>
        <v>0.10419597650898713</v>
      </c>
      <c r="AH595" s="65">
        <f t="shared" ref="AH595:AH609" si="1282">IF(AG595&gt;0,AG595-AF595,"")</f>
        <v>-0.40186565754762982</v>
      </c>
      <c r="AI595" s="66">
        <f t="shared" ref="AI595:AI609" si="1283">IF(AG595&gt;0,AH595/AF595,"")</f>
        <v>-0.7941041772446833</v>
      </c>
      <c r="AK595" s="139"/>
      <c r="AL595" s="139"/>
      <c r="AM595" s="139"/>
      <c r="AN595" s="140"/>
      <c r="AP595" s="139"/>
      <c r="AQ595" s="139"/>
      <c r="AR595" s="139"/>
      <c r="AS595" s="140"/>
      <c r="AU595" s="139"/>
      <c r="AV595" s="139"/>
      <c r="AW595" s="139"/>
      <c r="AX595" s="140"/>
      <c r="AZ595" s="139"/>
      <c r="BA595" s="139"/>
      <c r="BB595" s="139"/>
      <c r="BC595" s="140"/>
      <c r="BE595" s="139"/>
      <c r="BF595" s="139"/>
      <c r="BG595" s="139"/>
      <c r="BH595" s="140"/>
      <c r="BJ595" s="139"/>
      <c r="BK595" s="139"/>
      <c r="BL595" s="139"/>
      <c r="BM595" s="140"/>
      <c r="BO595" s="139"/>
      <c r="BP595" s="139"/>
      <c r="BQ595" s="139"/>
      <c r="BR595" s="140"/>
    </row>
    <row r="596" spans="1:70">
      <c r="B596" s="438"/>
      <c r="D596" s="6" t="s">
        <v>76</v>
      </c>
      <c r="E596" s="186">
        <f>'[84]Non Load NI 2016'!C342</f>
        <v>0.70466799766508326</v>
      </c>
      <c r="F596" s="186">
        <f>'[84]Non Load NI 2016'!D342</f>
        <v>0.55543062663820608</v>
      </c>
      <c r="G596" s="186">
        <f>'[84]Non Load NI 2016'!E342</f>
        <v>0.55756964154317701</v>
      </c>
      <c r="H596" s="186">
        <f>'[84]Non Load NI 2016'!F342</f>
        <v>0.55950270382799949</v>
      </c>
      <c r="I596" s="186">
        <f>'[84]Non Load NI 2016'!G342</f>
        <v>0.56196733736399829</v>
      </c>
      <c r="J596" s="186">
        <f>'[84]Non Load NI 2016'!H342</f>
        <v>0.56437206283269015</v>
      </c>
      <c r="K596" s="186">
        <f>'[84]Non Load NI 2016'!I342</f>
        <v>0.56941266611154928</v>
      </c>
      <c r="L596" s="186">
        <f>'[84]Non Load NI 2016'!J342</f>
        <v>0.71817835261434171</v>
      </c>
      <c r="N596" s="57">
        <f>'[84]Non Load NI 2016'!M342</f>
        <v>0.71270365134682345</v>
      </c>
      <c r="O596" s="57">
        <f>'[84]Non Load NI 2016'!N342</f>
        <v>0.65310087852889775</v>
      </c>
      <c r="P596" s="57">
        <f>'[84]Non Load NI 2016'!O342</f>
        <v>0.62555306683901801</v>
      </c>
      <c r="Q596" s="57">
        <f>'[84]Non Load NI 2016'!P342</f>
        <v>0.60957686959046831</v>
      </c>
      <c r="R596" s="57">
        <f>'[84]Non Load NI 2016'!Q342</f>
        <v>0.52851413908068889</v>
      </c>
      <c r="S596" s="57">
        <f>'[84]Non Load NI 2016'!R342</f>
        <v>0.51427814065948896</v>
      </c>
      <c r="T596" s="57">
        <f>'[84]Non Load NI 2016'!S342</f>
        <v>0.45393495940674</v>
      </c>
      <c r="U596" s="57">
        <f>'[84]Non Load NI 2016'!T342</f>
        <v>0.52444277814883289</v>
      </c>
      <c r="W596" s="58">
        <f>'[84]Non Load NI 2016'!W342</f>
        <v>0.35654662549247534</v>
      </c>
      <c r="X596" s="196">
        <f>'[84]Non Load NI 2016'!X342</f>
        <v>0</v>
      </c>
      <c r="Y596" s="196">
        <f>'[84]Non Load NI 2016'!Y342</f>
        <v>0</v>
      </c>
      <c r="Z596" s="196">
        <f>'[84]Non Load NI 2016'!Z342</f>
        <v>0</v>
      </c>
      <c r="AA596" s="196">
        <f>'[84]Non Load NI 2016'!AA342</f>
        <v>0</v>
      </c>
      <c r="AB596" s="196">
        <f>'[84]Non Load NI 2016'!AB342</f>
        <v>0</v>
      </c>
      <c r="AC596" s="196">
        <f>'[84]Non Load NI 2016'!AC342</f>
        <v>0</v>
      </c>
      <c r="AD596" s="196">
        <f>'[84]Non Load NI 2016'!AD342</f>
        <v>0</v>
      </c>
      <c r="AF596" s="57">
        <f t="shared" si="1280"/>
        <v>0.71270365134682345</v>
      </c>
      <c r="AG596" s="58">
        <f t="shared" si="1281"/>
        <v>0.35654662549247534</v>
      </c>
      <c r="AH596" s="65">
        <f t="shared" si="1282"/>
        <v>-0.35615702585434811</v>
      </c>
      <c r="AI596" s="66">
        <f t="shared" si="1283"/>
        <v>-0.49972667486872629</v>
      </c>
      <c r="AK596" s="139"/>
      <c r="AL596" s="139"/>
      <c r="AM596" s="139"/>
      <c r="AN596" s="140"/>
      <c r="AP596" s="139"/>
      <c r="AQ596" s="139"/>
      <c r="AR596" s="139"/>
      <c r="AS596" s="140"/>
      <c r="AU596" s="139"/>
      <c r="AV596" s="139"/>
      <c r="AW596" s="139"/>
      <c r="AX596" s="140"/>
      <c r="AZ596" s="139"/>
      <c r="BA596" s="139"/>
      <c r="BB596" s="139"/>
      <c r="BC596" s="140"/>
      <c r="BE596" s="139"/>
      <c r="BF596" s="139"/>
      <c r="BG596" s="139"/>
      <c r="BH596" s="140"/>
      <c r="BJ596" s="139"/>
      <c r="BK596" s="139"/>
      <c r="BL596" s="139"/>
      <c r="BM596" s="140"/>
      <c r="BO596" s="139"/>
      <c r="BP596" s="139"/>
      <c r="BQ596" s="139"/>
      <c r="BR596" s="140"/>
    </row>
    <row r="597" spans="1:70">
      <c r="B597" s="438"/>
      <c r="D597" s="6" t="s">
        <v>35</v>
      </c>
      <c r="E597" s="186">
        <f>'[84]Non Load NI 2016'!C343</f>
        <v>0</v>
      </c>
      <c r="F597" s="186">
        <f>'[84]Non Load NI 2016'!D343</f>
        <v>0</v>
      </c>
      <c r="G597" s="186">
        <f>'[84]Non Load NI 2016'!E343</f>
        <v>0</v>
      </c>
      <c r="H597" s="186">
        <f>'[84]Non Load NI 2016'!F343</f>
        <v>0</v>
      </c>
      <c r="I597" s="186">
        <f>'[84]Non Load NI 2016'!G343</f>
        <v>0</v>
      </c>
      <c r="J597" s="186">
        <f>'[84]Non Load NI 2016'!H343</f>
        <v>0</v>
      </c>
      <c r="K597" s="186">
        <f>'[84]Non Load NI 2016'!I343</f>
        <v>0</v>
      </c>
      <c r="L597" s="186">
        <f>'[84]Non Load NI 2016'!J343</f>
        <v>0</v>
      </c>
      <c r="N597" s="57">
        <f>'[84]Non Load NI 2016'!M343</f>
        <v>0</v>
      </c>
      <c r="O597" s="57">
        <f>'[84]Non Load NI 2016'!N343</f>
        <v>0</v>
      </c>
      <c r="P597" s="57">
        <f>'[84]Non Load NI 2016'!O343</f>
        <v>0</v>
      </c>
      <c r="Q597" s="57">
        <f>'[84]Non Load NI 2016'!P343</f>
        <v>0</v>
      </c>
      <c r="R597" s="57">
        <f>'[84]Non Load NI 2016'!Q343</f>
        <v>0</v>
      </c>
      <c r="S597" s="57">
        <f>'[84]Non Load NI 2016'!R343</f>
        <v>0</v>
      </c>
      <c r="T597" s="57">
        <f>'[84]Non Load NI 2016'!S343</f>
        <v>0</v>
      </c>
      <c r="U597" s="57">
        <f>'[84]Non Load NI 2016'!T343</f>
        <v>0</v>
      </c>
      <c r="W597" s="58">
        <f>'[84]Non Load NI 2016'!W343</f>
        <v>0</v>
      </c>
      <c r="X597" s="196">
        <f>'[84]Non Load NI 2016'!X343</f>
        <v>0</v>
      </c>
      <c r="Y597" s="196">
        <f>'[84]Non Load NI 2016'!Y343</f>
        <v>0</v>
      </c>
      <c r="Z597" s="196">
        <f>'[84]Non Load NI 2016'!Z343</f>
        <v>0</v>
      </c>
      <c r="AA597" s="196">
        <f>'[84]Non Load NI 2016'!AA343</f>
        <v>0</v>
      </c>
      <c r="AB597" s="196">
        <f>'[84]Non Load NI 2016'!AB343</f>
        <v>0</v>
      </c>
      <c r="AC597" s="196">
        <f>'[84]Non Load NI 2016'!AC343</f>
        <v>0</v>
      </c>
      <c r="AD597" s="196">
        <f>'[84]Non Load NI 2016'!AD343</f>
        <v>0</v>
      </c>
      <c r="AF597" s="57">
        <f t="shared" si="1280"/>
        <v>0</v>
      </c>
      <c r="AG597" s="58">
        <f t="shared" si="1281"/>
        <v>0</v>
      </c>
      <c r="AH597" s="65" t="str">
        <f t="shared" si="1282"/>
        <v/>
      </c>
      <c r="AI597" s="66" t="str">
        <f t="shared" si="1283"/>
        <v/>
      </c>
      <c r="AK597" s="139"/>
      <c r="AL597" s="139"/>
      <c r="AM597" s="139"/>
      <c r="AN597" s="140"/>
      <c r="AP597" s="139"/>
      <c r="AQ597" s="139"/>
      <c r="AR597" s="139"/>
      <c r="AS597" s="140"/>
      <c r="AU597" s="139"/>
      <c r="AV597" s="139"/>
      <c r="AW597" s="139"/>
      <c r="AX597" s="140"/>
      <c r="AZ597" s="139"/>
      <c r="BA597" s="139"/>
      <c r="BB597" s="139"/>
      <c r="BC597" s="140"/>
      <c r="BE597" s="139"/>
      <c r="BF597" s="139"/>
      <c r="BG597" s="139"/>
      <c r="BH597" s="140"/>
      <c r="BJ597" s="139"/>
      <c r="BK597" s="139"/>
      <c r="BL597" s="139"/>
      <c r="BM597" s="140"/>
      <c r="BO597" s="139"/>
      <c r="BP597" s="139"/>
      <c r="BQ597" s="139"/>
      <c r="BR597" s="140"/>
    </row>
    <row r="598" spans="1:70">
      <c r="B598" s="438"/>
      <c r="D598" s="6" t="s">
        <v>36</v>
      </c>
      <c r="E598" s="186">
        <f>'[84]Non Load NI 2016'!C344</f>
        <v>0</v>
      </c>
      <c r="F598" s="186">
        <f>'[84]Non Load NI 2016'!D344</f>
        <v>0</v>
      </c>
      <c r="G598" s="186">
        <f>'[84]Non Load NI 2016'!E344</f>
        <v>0</v>
      </c>
      <c r="H598" s="186">
        <f>'[84]Non Load NI 2016'!F344</f>
        <v>0</v>
      </c>
      <c r="I598" s="186">
        <f>'[84]Non Load NI 2016'!G344</f>
        <v>0</v>
      </c>
      <c r="J598" s="186">
        <f>'[84]Non Load NI 2016'!H344</f>
        <v>0</v>
      </c>
      <c r="K598" s="186">
        <f>'[84]Non Load NI 2016'!I344</f>
        <v>0</v>
      </c>
      <c r="L598" s="186">
        <f>'[84]Non Load NI 2016'!J344</f>
        <v>0</v>
      </c>
      <c r="N598" s="57">
        <f>'[84]Non Load NI 2016'!M344</f>
        <v>0</v>
      </c>
      <c r="O598" s="57">
        <f>'[84]Non Load NI 2016'!N344</f>
        <v>0</v>
      </c>
      <c r="P598" s="57">
        <f>'[84]Non Load NI 2016'!O344</f>
        <v>0</v>
      </c>
      <c r="Q598" s="57">
        <f>'[84]Non Load NI 2016'!P344</f>
        <v>0</v>
      </c>
      <c r="R598" s="57">
        <f>'[84]Non Load NI 2016'!Q344</f>
        <v>0</v>
      </c>
      <c r="S598" s="57">
        <f>'[84]Non Load NI 2016'!R344</f>
        <v>0</v>
      </c>
      <c r="T598" s="57">
        <f>'[84]Non Load NI 2016'!S344</f>
        <v>0</v>
      </c>
      <c r="U598" s="57">
        <f>'[84]Non Load NI 2016'!T344</f>
        <v>0</v>
      </c>
      <c r="W598" s="58">
        <f>'[84]Non Load NI 2016'!W344</f>
        <v>0</v>
      </c>
      <c r="X598" s="196">
        <f>'[84]Non Load NI 2016'!X344</f>
        <v>0</v>
      </c>
      <c r="Y598" s="196">
        <f>'[84]Non Load NI 2016'!Y344</f>
        <v>0</v>
      </c>
      <c r="Z598" s="196">
        <f>'[84]Non Load NI 2016'!Z344</f>
        <v>0</v>
      </c>
      <c r="AA598" s="196">
        <f>'[84]Non Load NI 2016'!AA344</f>
        <v>0</v>
      </c>
      <c r="AB598" s="196">
        <f>'[84]Non Load NI 2016'!AB344</f>
        <v>0</v>
      </c>
      <c r="AC598" s="196">
        <f>'[84]Non Load NI 2016'!AC344</f>
        <v>0</v>
      </c>
      <c r="AD598" s="196">
        <f>'[84]Non Load NI 2016'!AD344</f>
        <v>0</v>
      </c>
      <c r="AF598" s="57">
        <f t="shared" si="1280"/>
        <v>0</v>
      </c>
      <c r="AG598" s="58">
        <f t="shared" si="1281"/>
        <v>0</v>
      </c>
      <c r="AH598" s="65" t="str">
        <f t="shared" si="1282"/>
        <v/>
      </c>
      <c r="AI598" s="66" t="str">
        <f t="shared" si="1283"/>
        <v/>
      </c>
      <c r="AK598" s="139"/>
      <c r="AL598" s="139"/>
      <c r="AM598" s="139"/>
      <c r="AN598" s="140"/>
      <c r="AP598" s="139"/>
      <c r="AQ598" s="139"/>
      <c r="AR598" s="139"/>
      <c r="AS598" s="140"/>
      <c r="AU598" s="139"/>
      <c r="AV598" s="139"/>
      <c r="AW598" s="139"/>
      <c r="AX598" s="140"/>
      <c r="AZ598" s="139"/>
      <c r="BA598" s="139"/>
      <c r="BB598" s="139"/>
      <c r="BC598" s="140"/>
      <c r="BE598" s="139"/>
      <c r="BF598" s="139"/>
      <c r="BG598" s="139"/>
      <c r="BH598" s="140"/>
      <c r="BJ598" s="139"/>
      <c r="BK598" s="139"/>
      <c r="BL598" s="139"/>
      <c r="BM598" s="140"/>
      <c r="BO598" s="139"/>
      <c r="BP598" s="139"/>
      <c r="BQ598" s="139"/>
      <c r="BR598" s="140"/>
    </row>
    <row r="599" spans="1:70">
      <c r="B599" s="438"/>
      <c r="D599" s="6" t="s">
        <v>37</v>
      </c>
      <c r="E599" s="186">
        <f>'[84]Non Load NI 2016'!C345</f>
        <v>0</v>
      </c>
      <c r="F599" s="186">
        <f>'[84]Non Load NI 2016'!D345</f>
        <v>0</v>
      </c>
      <c r="G599" s="186">
        <f>'[84]Non Load NI 2016'!E345</f>
        <v>0</v>
      </c>
      <c r="H599" s="186">
        <f>'[84]Non Load NI 2016'!F345</f>
        <v>0</v>
      </c>
      <c r="I599" s="186">
        <f>'[84]Non Load NI 2016'!G345</f>
        <v>0</v>
      </c>
      <c r="J599" s="186">
        <f>'[84]Non Load NI 2016'!H345</f>
        <v>0</v>
      </c>
      <c r="K599" s="186">
        <f>'[84]Non Load NI 2016'!I345</f>
        <v>0</v>
      </c>
      <c r="L599" s="186">
        <f>'[84]Non Load NI 2016'!J345</f>
        <v>0</v>
      </c>
      <c r="N599" s="57">
        <f>'[84]Non Load NI 2016'!M345</f>
        <v>0</v>
      </c>
      <c r="O599" s="57">
        <f>'[84]Non Load NI 2016'!N345</f>
        <v>0</v>
      </c>
      <c r="P599" s="57">
        <f>'[84]Non Load NI 2016'!O345</f>
        <v>0</v>
      </c>
      <c r="Q599" s="57">
        <f>'[84]Non Load NI 2016'!P345</f>
        <v>0</v>
      </c>
      <c r="R599" s="57">
        <f>'[84]Non Load NI 2016'!Q345</f>
        <v>0</v>
      </c>
      <c r="S599" s="57">
        <f>'[84]Non Load NI 2016'!R345</f>
        <v>0</v>
      </c>
      <c r="T599" s="57">
        <f>'[84]Non Load NI 2016'!S345</f>
        <v>0</v>
      </c>
      <c r="U599" s="57">
        <f>'[84]Non Load NI 2016'!T345</f>
        <v>0</v>
      </c>
      <c r="W599" s="58">
        <f>'[84]Non Load NI 2016'!W345</f>
        <v>0</v>
      </c>
      <c r="X599" s="196">
        <f>'[84]Non Load NI 2016'!X345</f>
        <v>0</v>
      </c>
      <c r="Y599" s="196">
        <f>'[84]Non Load NI 2016'!Y345</f>
        <v>0</v>
      </c>
      <c r="Z599" s="196">
        <f>'[84]Non Load NI 2016'!Z345</f>
        <v>0</v>
      </c>
      <c r="AA599" s="196">
        <f>'[84]Non Load NI 2016'!AA345</f>
        <v>0</v>
      </c>
      <c r="AB599" s="196">
        <f>'[84]Non Load NI 2016'!AB345</f>
        <v>0</v>
      </c>
      <c r="AC599" s="196">
        <f>'[84]Non Load NI 2016'!AC345</f>
        <v>0</v>
      </c>
      <c r="AD599" s="196">
        <f>'[84]Non Load NI 2016'!AD345</f>
        <v>0</v>
      </c>
      <c r="AF599" s="57">
        <f t="shared" si="1280"/>
        <v>0</v>
      </c>
      <c r="AG599" s="58">
        <f t="shared" si="1281"/>
        <v>0</v>
      </c>
      <c r="AH599" s="65" t="str">
        <f t="shared" si="1282"/>
        <v/>
      </c>
      <c r="AI599" s="66" t="str">
        <f t="shared" si="1283"/>
        <v/>
      </c>
      <c r="AK599" s="139"/>
      <c r="AL599" s="139"/>
      <c r="AM599" s="139"/>
      <c r="AN599" s="140"/>
      <c r="AP599" s="139"/>
      <c r="AQ599" s="139"/>
      <c r="AR599" s="139"/>
      <c r="AS599" s="140"/>
      <c r="AU599" s="139"/>
      <c r="AV599" s="139"/>
      <c r="AW599" s="139"/>
      <c r="AX599" s="140"/>
      <c r="AZ599" s="139"/>
      <c r="BA599" s="139"/>
      <c r="BB599" s="139"/>
      <c r="BC599" s="140"/>
      <c r="BE599" s="139"/>
      <c r="BF599" s="139"/>
      <c r="BG599" s="139"/>
      <c r="BH599" s="140"/>
      <c r="BJ599" s="139"/>
      <c r="BK599" s="139"/>
      <c r="BL599" s="139"/>
      <c r="BM599" s="140"/>
      <c r="BO599" s="139"/>
      <c r="BP599" s="139"/>
      <c r="BQ599" s="139"/>
      <c r="BR599" s="140"/>
    </row>
    <row r="600" spans="1:70">
      <c r="B600" s="438"/>
      <c r="D600" s="6" t="s">
        <v>38</v>
      </c>
      <c r="E600" s="186">
        <f>'[84]Non Load NI 2016'!C346</f>
        <v>0</v>
      </c>
      <c r="F600" s="186">
        <f>'[84]Non Load NI 2016'!D346</f>
        <v>0</v>
      </c>
      <c r="G600" s="186">
        <f>'[84]Non Load NI 2016'!E346</f>
        <v>0</v>
      </c>
      <c r="H600" s="186">
        <f>'[84]Non Load NI 2016'!F346</f>
        <v>0</v>
      </c>
      <c r="I600" s="186">
        <f>'[84]Non Load NI 2016'!G346</f>
        <v>0</v>
      </c>
      <c r="J600" s="186">
        <f>'[84]Non Load NI 2016'!H346</f>
        <v>0</v>
      </c>
      <c r="K600" s="186">
        <f>'[84]Non Load NI 2016'!I346</f>
        <v>0</v>
      </c>
      <c r="L600" s="186">
        <f>'[84]Non Load NI 2016'!J346</f>
        <v>0</v>
      </c>
      <c r="N600" s="57">
        <f>'[84]Non Load NI 2016'!M346</f>
        <v>0</v>
      </c>
      <c r="O600" s="57">
        <f>'[84]Non Load NI 2016'!N346</f>
        <v>0</v>
      </c>
      <c r="P600" s="57">
        <f>'[84]Non Load NI 2016'!O346</f>
        <v>0</v>
      </c>
      <c r="Q600" s="57">
        <f>'[84]Non Load NI 2016'!P346</f>
        <v>0</v>
      </c>
      <c r="R600" s="57">
        <f>'[84]Non Load NI 2016'!Q346</f>
        <v>0</v>
      </c>
      <c r="S600" s="57">
        <f>'[84]Non Load NI 2016'!R346</f>
        <v>0</v>
      </c>
      <c r="T600" s="57">
        <f>'[84]Non Load NI 2016'!S346</f>
        <v>0</v>
      </c>
      <c r="U600" s="57">
        <f>'[84]Non Load NI 2016'!T346</f>
        <v>0</v>
      </c>
      <c r="W600" s="58">
        <f>'[84]Non Load NI 2016'!W346</f>
        <v>0</v>
      </c>
      <c r="X600" s="196">
        <f>'[84]Non Load NI 2016'!X346</f>
        <v>0</v>
      </c>
      <c r="Y600" s="196">
        <f>'[84]Non Load NI 2016'!Y346</f>
        <v>0</v>
      </c>
      <c r="Z600" s="196">
        <f>'[84]Non Load NI 2016'!Z346</f>
        <v>0</v>
      </c>
      <c r="AA600" s="196">
        <f>'[84]Non Load NI 2016'!AA346</f>
        <v>0</v>
      </c>
      <c r="AB600" s="196">
        <f>'[84]Non Load NI 2016'!AB346</f>
        <v>0</v>
      </c>
      <c r="AC600" s="196">
        <f>'[84]Non Load NI 2016'!AC346</f>
        <v>0</v>
      </c>
      <c r="AD600" s="196">
        <f>'[84]Non Load NI 2016'!AD346</f>
        <v>0</v>
      </c>
      <c r="AF600" s="57">
        <f t="shared" si="1280"/>
        <v>0</v>
      </c>
      <c r="AG600" s="58">
        <f t="shared" si="1281"/>
        <v>0</v>
      </c>
      <c r="AH600" s="65" t="str">
        <f t="shared" si="1282"/>
        <v/>
      </c>
      <c r="AI600" s="66" t="str">
        <f t="shared" si="1283"/>
        <v/>
      </c>
      <c r="AK600" s="139"/>
      <c r="AL600" s="139"/>
      <c r="AM600" s="139"/>
      <c r="AN600" s="140"/>
      <c r="AP600" s="139"/>
      <c r="AQ600" s="139"/>
      <c r="AR600" s="139"/>
      <c r="AS600" s="140"/>
      <c r="AU600" s="139"/>
      <c r="AV600" s="139"/>
      <c r="AW600" s="139"/>
      <c r="AX600" s="140"/>
      <c r="AZ600" s="139"/>
      <c r="BA600" s="139"/>
      <c r="BB600" s="139"/>
      <c r="BC600" s="140"/>
      <c r="BE600" s="139"/>
      <c r="BF600" s="139"/>
      <c r="BG600" s="139"/>
      <c r="BH600" s="140"/>
      <c r="BJ600" s="139"/>
      <c r="BK600" s="139"/>
      <c r="BL600" s="139"/>
      <c r="BM600" s="140"/>
      <c r="BO600" s="139"/>
      <c r="BP600" s="139"/>
      <c r="BQ600" s="139"/>
      <c r="BR600" s="140"/>
    </row>
    <row r="601" spans="1:70">
      <c r="B601" s="438"/>
      <c r="D601" s="6" t="s">
        <v>39</v>
      </c>
      <c r="E601" s="186">
        <f>'[84]Non Load NI 2016'!C347</f>
        <v>0</v>
      </c>
      <c r="F601" s="186">
        <f>'[84]Non Load NI 2016'!D347</f>
        <v>0</v>
      </c>
      <c r="G601" s="186">
        <f>'[84]Non Load NI 2016'!E347</f>
        <v>0</v>
      </c>
      <c r="H601" s="186">
        <f>'[84]Non Load NI 2016'!F347</f>
        <v>0</v>
      </c>
      <c r="I601" s="186">
        <f>'[84]Non Load NI 2016'!G347</f>
        <v>0</v>
      </c>
      <c r="J601" s="186">
        <f>'[84]Non Load NI 2016'!H347</f>
        <v>0</v>
      </c>
      <c r="K601" s="186">
        <f>'[84]Non Load NI 2016'!I347</f>
        <v>0</v>
      </c>
      <c r="L601" s="186">
        <f>'[84]Non Load NI 2016'!J347</f>
        <v>0</v>
      </c>
      <c r="N601" s="57">
        <f>'[84]Non Load NI 2016'!M347</f>
        <v>0</v>
      </c>
      <c r="O601" s="57">
        <f>'[84]Non Load NI 2016'!N347</f>
        <v>0</v>
      </c>
      <c r="P601" s="57">
        <f>'[84]Non Load NI 2016'!O347</f>
        <v>0</v>
      </c>
      <c r="Q601" s="57">
        <f>'[84]Non Load NI 2016'!P347</f>
        <v>0</v>
      </c>
      <c r="R601" s="57">
        <f>'[84]Non Load NI 2016'!Q347</f>
        <v>0</v>
      </c>
      <c r="S601" s="57">
        <f>'[84]Non Load NI 2016'!R347</f>
        <v>0</v>
      </c>
      <c r="T601" s="57">
        <f>'[84]Non Load NI 2016'!S347</f>
        <v>0</v>
      </c>
      <c r="U601" s="57">
        <f>'[84]Non Load NI 2016'!T347</f>
        <v>0</v>
      </c>
      <c r="W601" s="58">
        <f>'[84]Non Load NI 2016'!W347</f>
        <v>8.052871218008562E-4</v>
      </c>
      <c r="X601" s="196">
        <f>'[84]Non Load NI 2016'!X347</f>
        <v>0</v>
      </c>
      <c r="Y601" s="196">
        <f>'[84]Non Load NI 2016'!Y347</f>
        <v>0</v>
      </c>
      <c r="Z601" s="196">
        <f>'[84]Non Load NI 2016'!Z347</f>
        <v>0</v>
      </c>
      <c r="AA601" s="196">
        <f>'[84]Non Load NI 2016'!AA347</f>
        <v>0</v>
      </c>
      <c r="AB601" s="196">
        <f>'[84]Non Load NI 2016'!AB347</f>
        <v>0</v>
      </c>
      <c r="AC601" s="196">
        <f>'[84]Non Load NI 2016'!AC347</f>
        <v>0</v>
      </c>
      <c r="AD601" s="196">
        <f>'[84]Non Load NI 2016'!AD347</f>
        <v>0</v>
      </c>
      <c r="AF601" s="57">
        <f t="shared" si="1280"/>
        <v>0</v>
      </c>
      <c r="AG601" s="58">
        <f t="shared" si="1281"/>
        <v>8.052871218008562E-4</v>
      </c>
      <c r="AH601" s="65">
        <f t="shared" si="1282"/>
        <v>8.052871218008562E-4</v>
      </c>
      <c r="AI601" s="66" t="e">
        <f t="shared" si="1283"/>
        <v>#DIV/0!</v>
      </c>
      <c r="AK601" s="139"/>
      <c r="AL601" s="139"/>
      <c r="AM601" s="139"/>
      <c r="AN601" s="140"/>
      <c r="AP601" s="139"/>
      <c r="AQ601" s="139"/>
      <c r="AR601" s="139"/>
      <c r="AS601" s="140"/>
      <c r="AU601" s="139"/>
      <c r="AV601" s="139"/>
      <c r="AW601" s="139"/>
      <c r="AX601" s="140"/>
      <c r="AZ601" s="139"/>
      <c r="BA601" s="139"/>
      <c r="BB601" s="139"/>
      <c r="BC601" s="140"/>
      <c r="BE601" s="139"/>
      <c r="BF601" s="139"/>
      <c r="BG601" s="139"/>
      <c r="BH601" s="140"/>
      <c r="BJ601" s="139"/>
      <c r="BK601" s="139"/>
      <c r="BL601" s="139"/>
      <c r="BM601" s="140"/>
      <c r="BO601" s="139"/>
      <c r="BP601" s="139"/>
      <c r="BQ601" s="139"/>
      <c r="BR601" s="140"/>
    </row>
    <row r="602" spans="1:70">
      <c r="B602" s="438"/>
      <c r="D602" s="6" t="s">
        <v>40</v>
      </c>
      <c r="E602" s="186">
        <f>'[84]Non Load NI 2016'!C348</f>
        <v>2.1272675076204455</v>
      </c>
      <c r="F602" s="186">
        <f>'[84]Non Load NI 2016'!D348</f>
        <v>2.1469677601971795</v>
      </c>
      <c r="G602" s="186">
        <f>'[84]Non Load NI 2016'!E348</f>
        <v>2.1669230210584298</v>
      </c>
      <c r="H602" s="186">
        <f>'[84]Non Load NI 2016'!F348</f>
        <v>2.1871362167403539</v>
      </c>
      <c r="I602" s="186">
        <f>'[84]Non Load NI 2016'!G348</f>
        <v>2.2076103107468628</v>
      </c>
      <c r="J602" s="186">
        <f>'[84]Non Load NI 2016'!H348</f>
        <v>2.2283483039994585</v>
      </c>
      <c r="K602" s="186">
        <f>'[84]Non Load NI 2016'!I348</f>
        <v>2.2493532352927335</v>
      </c>
      <c r="L602" s="186">
        <f>'[84]Non Load NI 2016'!J348</f>
        <v>2.2706281817555909</v>
      </c>
      <c r="N602" s="57">
        <f>'[84]Non Load NI 2016'!M348</f>
        <v>2.1643923172813837</v>
      </c>
      <c r="O602" s="57">
        <f>'[84]Non Load NI 2016'!N348</f>
        <v>2.3863954832749714</v>
      </c>
      <c r="P602" s="57">
        <f>'[84]Non Load NI 2016'!O348</f>
        <v>2.1705191211716777</v>
      </c>
      <c r="Q602" s="57">
        <f>'[84]Non Load NI 2016'!P348</f>
        <v>2.1643671819382386</v>
      </c>
      <c r="R602" s="57">
        <f>'[84]Non Load NI 2016'!Q348</f>
        <v>2.1227815397889653</v>
      </c>
      <c r="S602" s="57">
        <f>'[84]Non Load NI 2016'!R348</f>
        <v>2.1004279073919188</v>
      </c>
      <c r="T602" s="57">
        <f>'[84]Non Load NI 2016'!S348</f>
        <v>1.9974917361630575</v>
      </c>
      <c r="U602" s="57">
        <f>'[84]Non Load NI 2016'!T348</f>
        <v>1.9433217419720621</v>
      </c>
      <c r="W602" s="58">
        <f>'[84]Non Load NI 2016'!W348</f>
        <v>1.1744715341385712</v>
      </c>
      <c r="X602" s="196">
        <f>'[84]Non Load NI 2016'!X348</f>
        <v>0</v>
      </c>
      <c r="Y602" s="196">
        <f>'[84]Non Load NI 2016'!Y348</f>
        <v>0</v>
      </c>
      <c r="Z602" s="196">
        <f>'[84]Non Load NI 2016'!Z348</f>
        <v>0</v>
      </c>
      <c r="AA602" s="196">
        <f>'[84]Non Load NI 2016'!AA348</f>
        <v>0</v>
      </c>
      <c r="AB602" s="196">
        <f>'[84]Non Load NI 2016'!AB348</f>
        <v>0</v>
      </c>
      <c r="AC602" s="196">
        <f>'[84]Non Load NI 2016'!AC348</f>
        <v>0</v>
      </c>
      <c r="AD602" s="196">
        <f>'[84]Non Load NI 2016'!AD348</f>
        <v>0</v>
      </c>
      <c r="AF602" s="57">
        <f t="shared" si="1280"/>
        <v>2.1643923172813837</v>
      </c>
      <c r="AG602" s="58">
        <f t="shared" si="1281"/>
        <v>1.1744715341385712</v>
      </c>
      <c r="AH602" s="65">
        <f t="shared" si="1282"/>
        <v>-0.98992078314281251</v>
      </c>
      <c r="AI602" s="66">
        <f t="shared" si="1283"/>
        <v>-0.45736661290048231</v>
      </c>
      <c r="AK602" s="139"/>
      <c r="AL602" s="139"/>
      <c r="AM602" s="139"/>
      <c r="AN602" s="140"/>
      <c r="AP602" s="139"/>
      <c r="AQ602" s="139"/>
      <c r="AR602" s="139"/>
      <c r="AS602" s="140"/>
      <c r="AU602" s="139"/>
      <c r="AV602" s="139"/>
      <c r="AW602" s="139"/>
      <c r="AX602" s="140"/>
      <c r="AZ602" s="139"/>
      <c r="BA602" s="139"/>
      <c r="BB602" s="139"/>
      <c r="BC602" s="140"/>
      <c r="BE602" s="139"/>
      <c r="BF602" s="139"/>
      <c r="BG602" s="139"/>
      <c r="BH602" s="140"/>
      <c r="BJ602" s="139"/>
      <c r="BK602" s="139"/>
      <c r="BL602" s="139"/>
      <c r="BM602" s="140"/>
      <c r="BO602" s="139"/>
      <c r="BP602" s="139"/>
      <c r="BQ602" s="139"/>
      <c r="BR602" s="140"/>
    </row>
    <row r="603" spans="1:70">
      <c r="B603" s="438"/>
      <c r="D603" s="6" t="s">
        <v>41</v>
      </c>
      <c r="E603" s="186">
        <f>'[84]Non Load NI 2016'!C349</f>
        <v>1.025659198667014</v>
      </c>
      <c r="F603" s="186">
        <f>'[84]Non Load NI 2016'!D349</f>
        <v>1.3620343914057056</v>
      </c>
      <c r="G603" s="186">
        <f>'[84]Non Load NI 2016'!E349</f>
        <v>1.3746939907189244</v>
      </c>
      <c r="H603" s="186">
        <f>'[84]Non Load NI 2016'!F349</f>
        <v>1.3875172236474271</v>
      </c>
      <c r="I603" s="186">
        <f>'[84]Non Load NI 2016'!G349</f>
        <v>1.4005059702353952</v>
      </c>
      <c r="J603" s="186">
        <f>'[84]Non Load NI 2016'!H349</f>
        <v>1.413662134264696</v>
      </c>
      <c r="K603" s="186">
        <f>'[84]Non Load NI 2016'!I349</f>
        <v>1.4269876435438511</v>
      </c>
      <c r="L603" s="186">
        <f>'[84]Non Load NI 2016'!J349</f>
        <v>1.473278507432463</v>
      </c>
      <c r="N603" s="57">
        <f>'[84]Non Load NI 2016'!M349</f>
        <v>1.1459516600655972</v>
      </c>
      <c r="O603" s="57">
        <f>'[84]Non Load NI 2016'!N349</f>
        <v>1.2546998119455994</v>
      </c>
      <c r="P603" s="57">
        <f>'[84]Non Load NI 2016'!O349</f>
        <v>1.2959704219436776</v>
      </c>
      <c r="Q603" s="57">
        <f>'[84]Non Load NI 2016'!P349</f>
        <v>1.3393569766167135</v>
      </c>
      <c r="R603" s="57">
        <f>'[84]Non Load NI 2016'!Q349</f>
        <v>1.3140830991051169</v>
      </c>
      <c r="S603" s="57">
        <f>'[84]Non Load NI 2016'!R349</f>
        <v>1.2231183944009254</v>
      </c>
      <c r="T603" s="57">
        <f>'[84]Non Load NI 2016'!S349</f>
        <v>1.1971996057362544</v>
      </c>
      <c r="U603" s="57">
        <f>'[84]Non Load NI 2016'!T349</f>
        <v>1.1414787861706532</v>
      </c>
      <c r="W603" s="58">
        <f>'[84]Non Load NI 2016'!W349</f>
        <v>2.7846940714935434E-2</v>
      </c>
      <c r="X603" s="196">
        <f>'[84]Non Load NI 2016'!X349</f>
        <v>0</v>
      </c>
      <c r="Y603" s="196">
        <f>'[84]Non Load NI 2016'!Y349</f>
        <v>0</v>
      </c>
      <c r="Z603" s="196">
        <f>'[84]Non Load NI 2016'!Z349</f>
        <v>0</v>
      </c>
      <c r="AA603" s="196">
        <f>'[84]Non Load NI 2016'!AA349</f>
        <v>0</v>
      </c>
      <c r="AB603" s="196">
        <f>'[84]Non Load NI 2016'!AB349</f>
        <v>0</v>
      </c>
      <c r="AC603" s="196">
        <f>'[84]Non Load NI 2016'!AC349</f>
        <v>0</v>
      </c>
      <c r="AD603" s="196">
        <f>'[84]Non Load NI 2016'!AD349</f>
        <v>0</v>
      </c>
      <c r="AF603" s="57">
        <f t="shared" si="1280"/>
        <v>1.1459516600655972</v>
      </c>
      <c r="AG603" s="58">
        <f t="shared" si="1281"/>
        <v>2.7846940714935434E-2</v>
      </c>
      <c r="AH603" s="65">
        <f t="shared" si="1282"/>
        <v>-1.1181047193506617</v>
      </c>
      <c r="AI603" s="66">
        <f t="shared" si="1283"/>
        <v>-0.97569972479175826</v>
      </c>
      <c r="AK603" s="139"/>
      <c r="AL603" s="139"/>
      <c r="AM603" s="139"/>
      <c r="AN603" s="140"/>
      <c r="AP603" s="139"/>
      <c r="AQ603" s="139"/>
      <c r="AR603" s="139"/>
      <c r="AS603" s="140"/>
      <c r="AU603" s="139"/>
      <c r="AV603" s="139"/>
      <c r="AW603" s="139"/>
      <c r="AX603" s="140"/>
      <c r="AZ603" s="139"/>
      <c r="BA603" s="139"/>
      <c r="BB603" s="139"/>
      <c r="BC603" s="140"/>
      <c r="BE603" s="139"/>
      <c r="BF603" s="139"/>
      <c r="BG603" s="139"/>
      <c r="BH603" s="140"/>
      <c r="BJ603" s="139"/>
      <c r="BK603" s="139"/>
      <c r="BL603" s="139"/>
      <c r="BM603" s="140"/>
      <c r="BO603" s="139"/>
      <c r="BP603" s="139"/>
      <c r="BQ603" s="139"/>
      <c r="BR603" s="140"/>
    </row>
    <row r="604" spans="1:70">
      <c r="B604" s="438"/>
      <c r="D604" s="6" t="s">
        <v>42</v>
      </c>
      <c r="E604" s="186">
        <f>'[84]Non Load NI 2016'!C350</f>
        <v>11.31039645188647</v>
      </c>
      <c r="F604" s="186">
        <f>'[84]Non Load NI 2016'!D350</f>
        <v>11.344230300629622</v>
      </c>
      <c r="G604" s="186">
        <f>'[84]Non Load NI 2016'!E350</f>
        <v>11.386967299449747</v>
      </c>
      <c r="H604" s="186">
        <f>'[84]Non Load NI 2016'!F350</f>
        <v>11.395756211526587</v>
      </c>
      <c r="I604" s="186">
        <f>'[84]Non Load NI 2016'!G350</f>
        <v>11.461202692838869</v>
      </c>
      <c r="J604" s="186">
        <f>'[84]Non Load NI 2016'!H350</f>
        <v>11.526768349484652</v>
      </c>
      <c r="K604" s="186">
        <f>'[84]Non Load NI 2016'!I350</f>
        <v>11.571582889133071</v>
      </c>
      <c r="L604" s="186">
        <f>'[84]Non Load NI 2016'!J350</f>
        <v>11.650599841281947</v>
      </c>
      <c r="N604" s="57">
        <f>'[84]Non Load NI 2016'!M350</f>
        <v>11.744315868833878</v>
      </c>
      <c r="O604" s="57">
        <f>'[84]Non Load NI 2016'!N350</f>
        <v>11.706559306119525</v>
      </c>
      <c r="P604" s="57">
        <f>'[84]Non Load NI 2016'!O350</f>
        <v>11.67426525281255</v>
      </c>
      <c r="Q604" s="57">
        <f>'[84]Non Load NI 2016'!P350</f>
        <v>11.283832979792065</v>
      </c>
      <c r="R604" s="57">
        <f>'[84]Non Load NI 2016'!Q350</f>
        <v>11.015702001452777</v>
      </c>
      <c r="S604" s="57">
        <f>'[84]Non Load NI 2016'!R350</f>
        <v>10.776659008581255</v>
      </c>
      <c r="T604" s="57">
        <f>'[84]Non Load NI 2016'!S350</f>
        <v>9.7978911088638831</v>
      </c>
      <c r="U604" s="57">
        <f>'[84]Non Load NI 2016'!T350</f>
        <v>9.4684640625001393</v>
      </c>
      <c r="W604" s="58">
        <f>'[84]Non Load NI 2016'!W350</f>
        <v>9.5041475999471867</v>
      </c>
      <c r="X604" s="196">
        <f>'[84]Non Load NI 2016'!X350</f>
        <v>0</v>
      </c>
      <c r="Y604" s="196">
        <f>'[84]Non Load NI 2016'!Y350</f>
        <v>0</v>
      </c>
      <c r="Z604" s="196">
        <f>'[84]Non Load NI 2016'!Z350</f>
        <v>0</v>
      </c>
      <c r="AA604" s="196">
        <f>'[84]Non Load NI 2016'!AA350</f>
        <v>0</v>
      </c>
      <c r="AB604" s="196">
        <f>'[84]Non Load NI 2016'!AB350</f>
        <v>0</v>
      </c>
      <c r="AC604" s="196">
        <f>'[84]Non Load NI 2016'!AC350</f>
        <v>0</v>
      </c>
      <c r="AD604" s="196">
        <f>'[84]Non Load NI 2016'!AD350</f>
        <v>0</v>
      </c>
      <c r="AF604" s="57">
        <f t="shared" si="1280"/>
        <v>11.744315868833878</v>
      </c>
      <c r="AG604" s="58">
        <f t="shared" si="1281"/>
        <v>9.5041475999471867</v>
      </c>
      <c r="AH604" s="65">
        <f t="shared" si="1282"/>
        <v>-2.2401682688866913</v>
      </c>
      <c r="AI604" s="66">
        <f t="shared" si="1283"/>
        <v>-0.19074489258514155</v>
      </c>
      <c r="AK604" s="139"/>
      <c r="AL604" s="139"/>
      <c r="AM604" s="139"/>
      <c r="AN604" s="140"/>
      <c r="AP604" s="139"/>
      <c r="AQ604" s="139"/>
      <c r="AR604" s="139"/>
      <c r="AS604" s="140"/>
      <c r="AU604" s="139"/>
      <c r="AV604" s="139"/>
      <c r="AW604" s="139"/>
      <c r="AX604" s="140"/>
      <c r="AZ604" s="139"/>
      <c r="BA604" s="139"/>
      <c r="BB604" s="139"/>
      <c r="BC604" s="140"/>
      <c r="BE604" s="139"/>
      <c r="BF604" s="139"/>
      <c r="BG604" s="139"/>
      <c r="BH604" s="140"/>
      <c r="BJ604" s="139"/>
      <c r="BK604" s="139"/>
      <c r="BL604" s="139"/>
      <c r="BM604" s="140"/>
      <c r="BO604" s="139"/>
      <c r="BP604" s="139"/>
      <c r="BQ604" s="139"/>
      <c r="BR604" s="140"/>
    </row>
    <row r="605" spans="1:70">
      <c r="B605" s="438"/>
      <c r="D605" s="6" t="s">
        <v>43</v>
      </c>
      <c r="E605" s="186">
        <f>'[84]Non Load NI 2016'!C351</f>
        <v>5.4483436594067456</v>
      </c>
      <c r="F605" s="186">
        <f>'[84]Non Load NI 2016'!D351</f>
        <v>5.4564948822345061</v>
      </c>
      <c r="G605" s="186">
        <f>'[84]Non Load NI 2016'!E351</f>
        <v>5.4560803005547918</v>
      </c>
      <c r="H605" s="186">
        <f>'[84]Non Load NI 2016'!F351</f>
        <v>5.4902680720391306</v>
      </c>
      <c r="I605" s="186">
        <f>'[84]Non Load NI 2016'!G351</f>
        <v>5.5197719866826667</v>
      </c>
      <c r="J605" s="186">
        <f>'[84]Non Load NI 2016'!H351</f>
        <v>5.5362076282054655</v>
      </c>
      <c r="K605" s="186">
        <f>'[84]Non Load NI 2016'!I351</f>
        <v>5.5596055609674178</v>
      </c>
      <c r="L605" s="186">
        <f>'[84]Non Load NI 2016'!J351</f>
        <v>5.6138877567923089</v>
      </c>
      <c r="N605" s="57">
        <f>'[84]Non Load NI 2016'!M351</f>
        <v>5.317907671628002</v>
      </c>
      <c r="O605" s="57">
        <f>'[84]Non Load NI 2016'!N351</f>
        <v>5.8188185495435132</v>
      </c>
      <c r="P605" s="57">
        <f>'[84]Non Load NI 2016'!O351</f>
        <v>5.4239296382622673</v>
      </c>
      <c r="Q605" s="57">
        <f>'[84]Non Load NI 2016'!P351</f>
        <v>5.0682660093201877</v>
      </c>
      <c r="R605" s="57">
        <f>'[84]Non Load NI 2016'!Q351</f>
        <v>4.9636111816636648</v>
      </c>
      <c r="S605" s="57">
        <f>'[84]Non Load NI 2016'!R351</f>
        <v>4.9889735323653674</v>
      </c>
      <c r="T605" s="57">
        <f>'[84]Non Load NI 2016'!S351</f>
        <v>4.332374921817669</v>
      </c>
      <c r="U605" s="57">
        <f>'[84]Non Load NI 2016'!T351</f>
        <v>3.799067694343488</v>
      </c>
      <c r="W605" s="58">
        <f>'[84]Non Load NI 2016'!W351</f>
        <v>5.4774671233726435</v>
      </c>
      <c r="X605" s="196">
        <f>'[84]Non Load NI 2016'!X351</f>
        <v>0</v>
      </c>
      <c r="Y605" s="196">
        <f>'[84]Non Load NI 2016'!Y351</f>
        <v>0</v>
      </c>
      <c r="Z605" s="196">
        <f>'[84]Non Load NI 2016'!Z351</f>
        <v>0</v>
      </c>
      <c r="AA605" s="196">
        <f>'[84]Non Load NI 2016'!AA351</f>
        <v>0</v>
      </c>
      <c r="AB605" s="196">
        <f>'[84]Non Load NI 2016'!AB351</f>
        <v>0</v>
      </c>
      <c r="AC605" s="196">
        <f>'[84]Non Load NI 2016'!AC351</f>
        <v>0</v>
      </c>
      <c r="AD605" s="196">
        <f>'[84]Non Load NI 2016'!AD351</f>
        <v>0</v>
      </c>
      <c r="AF605" s="57">
        <f t="shared" si="1280"/>
        <v>5.317907671628002</v>
      </c>
      <c r="AG605" s="58">
        <f t="shared" si="1281"/>
        <v>5.4774671233726435</v>
      </c>
      <c r="AH605" s="65">
        <f t="shared" si="1282"/>
        <v>0.15955945174464148</v>
      </c>
      <c r="AI605" s="66">
        <f t="shared" si="1283"/>
        <v>3.0004178635127492E-2</v>
      </c>
      <c r="AK605" s="139"/>
      <c r="AL605" s="139"/>
      <c r="AM605" s="139"/>
      <c r="AN605" s="140"/>
      <c r="AP605" s="139"/>
      <c r="AQ605" s="139"/>
      <c r="AR605" s="139"/>
      <c r="AS605" s="140"/>
      <c r="AU605" s="139"/>
      <c r="AV605" s="139"/>
      <c r="AW605" s="139"/>
      <c r="AX605" s="140"/>
      <c r="AZ605" s="139"/>
      <c r="BA605" s="139"/>
      <c r="BB605" s="139"/>
      <c r="BC605" s="140"/>
      <c r="BE605" s="139"/>
      <c r="BF605" s="139"/>
      <c r="BG605" s="139"/>
      <c r="BH605" s="140"/>
      <c r="BJ605" s="139"/>
      <c r="BK605" s="139"/>
      <c r="BL605" s="139"/>
      <c r="BM605" s="140"/>
      <c r="BO605" s="139"/>
      <c r="BP605" s="139"/>
      <c r="BQ605" s="139"/>
      <c r="BR605" s="140"/>
    </row>
    <row r="606" spans="1:70">
      <c r="B606" s="438"/>
      <c r="D606" s="6" t="s">
        <v>44</v>
      </c>
      <c r="E606" s="186">
        <f>'[84]Non Load NI 2016'!C352</f>
        <v>0.3664435754205364</v>
      </c>
      <c r="F606" s="186">
        <f>'[84]Non Load NI 2016'!D352</f>
        <v>0.36556521336909159</v>
      </c>
      <c r="G606" s="186">
        <f>'[84]Non Load NI 2016'!E352</f>
        <v>0.36521401541753173</v>
      </c>
      <c r="H606" s="186">
        <f>'[84]Non Load NI 2016'!F352</f>
        <v>0.36255982399637476</v>
      </c>
      <c r="I606" s="186">
        <f>'[84]Non Load NI 2016'!G352</f>
        <v>0.36160629331764471</v>
      </c>
      <c r="J606" s="186">
        <f>'[84]Non Load NI 2016'!H352</f>
        <v>0.36070580187284057</v>
      </c>
      <c r="K606" s="186">
        <f>'[84]Non Load NI 2016'!I352</f>
        <v>0.35985025454705594</v>
      </c>
      <c r="L606" s="186">
        <f>'[84]Non Load NI 2016'!J352</f>
        <v>0.35907560183521436</v>
      </c>
      <c r="N606" s="57">
        <f>'[84]Non Load NI 2016'!M352</f>
        <v>0.35861764466245477</v>
      </c>
      <c r="O606" s="57">
        <f>'[84]Non Load NI 2016'!N352</f>
        <v>0.35310462035136869</v>
      </c>
      <c r="P606" s="57">
        <f>'[84]Non Load NI 2016'!O352</f>
        <v>0.33774731366470617</v>
      </c>
      <c r="Q606" s="57">
        <f>'[84]Non Load NI 2016'!P352</f>
        <v>0.33565750487935009</v>
      </c>
      <c r="R606" s="57">
        <f>'[84]Non Load NI 2016'!Q352</f>
        <v>0.33592590765040864</v>
      </c>
      <c r="S606" s="57">
        <f>'[84]Non Load NI 2016'!R352</f>
        <v>0.33320756602844326</v>
      </c>
      <c r="T606" s="57">
        <f>'[84]Non Load NI 2016'!S352</f>
        <v>0.33337811284313823</v>
      </c>
      <c r="U606" s="57">
        <f>'[84]Non Load NI 2016'!T352</f>
        <v>0.32606081089672528</v>
      </c>
      <c r="W606" s="58">
        <f>'[84]Non Load NI 2016'!W352</f>
        <v>0.25700000000000006</v>
      </c>
      <c r="X606" s="196">
        <f>'[84]Non Load NI 2016'!X352</f>
        <v>0</v>
      </c>
      <c r="Y606" s="196">
        <f>'[84]Non Load NI 2016'!Y352</f>
        <v>0</v>
      </c>
      <c r="Z606" s="196">
        <f>'[84]Non Load NI 2016'!Z352</f>
        <v>0</v>
      </c>
      <c r="AA606" s="196">
        <f>'[84]Non Load NI 2016'!AA352</f>
        <v>0</v>
      </c>
      <c r="AB606" s="196">
        <f>'[84]Non Load NI 2016'!AB352</f>
        <v>0</v>
      </c>
      <c r="AC606" s="196">
        <f>'[84]Non Load NI 2016'!AC352</f>
        <v>0</v>
      </c>
      <c r="AD606" s="196">
        <f>'[84]Non Load NI 2016'!AD352</f>
        <v>0</v>
      </c>
      <c r="AF606" s="57">
        <f t="shared" si="1280"/>
        <v>0.35861764466245477</v>
      </c>
      <c r="AG606" s="58">
        <f t="shared" si="1281"/>
        <v>0.25700000000000006</v>
      </c>
      <c r="AH606" s="65">
        <f t="shared" si="1282"/>
        <v>-0.10161764466245471</v>
      </c>
      <c r="AI606" s="66">
        <f t="shared" si="1283"/>
        <v>-0.28335929973022184</v>
      </c>
      <c r="AK606" s="139"/>
      <c r="AL606" s="139"/>
      <c r="AM606" s="139"/>
      <c r="AN606" s="140"/>
      <c r="AP606" s="139"/>
      <c r="AQ606" s="139"/>
      <c r="AR606" s="139"/>
      <c r="AS606" s="140"/>
      <c r="AU606" s="139"/>
      <c r="AV606" s="139"/>
      <c r="AW606" s="139"/>
      <c r="AX606" s="140"/>
      <c r="AZ606" s="139"/>
      <c r="BA606" s="139"/>
      <c r="BB606" s="139"/>
      <c r="BC606" s="140"/>
      <c r="BE606" s="139"/>
      <c r="BF606" s="139"/>
      <c r="BG606" s="139"/>
      <c r="BH606" s="140"/>
      <c r="BJ606" s="139"/>
      <c r="BK606" s="139"/>
      <c r="BL606" s="139"/>
      <c r="BM606" s="140"/>
      <c r="BO606" s="139"/>
      <c r="BP606" s="139"/>
      <c r="BQ606" s="139"/>
      <c r="BR606" s="140"/>
    </row>
    <row r="607" spans="1:70">
      <c r="B607" s="438"/>
      <c r="D607" s="6" t="s">
        <v>45</v>
      </c>
      <c r="E607" s="186">
        <f>'[84]Non Load NI 2016'!C353</f>
        <v>1.0216319423278017</v>
      </c>
      <c r="F607" s="186">
        <f>'[84]Non Load NI 2016'!D353</f>
        <v>1.0191091136483441</v>
      </c>
      <c r="G607" s="186">
        <f>'[84]Non Load NI 2016'!E353</f>
        <v>1.0182136069497894</v>
      </c>
      <c r="H607" s="186">
        <f>'[84]Non Load NI 2016'!F353</f>
        <v>1.010783657628447</v>
      </c>
      <c r="I607" s="186">
        <f>'[84]Non Load NI 2016'!G353</f>
        <v>1.0081329177266043</v>
      </c>
      <c r="J607" s="186">
        <f>'[84]Non Load NI 2016'!H353</f>
        <v>1.0056018691670898</v>
      </c>
      <c r="K607" s="186">
        <f>'[84]Non Load NI 2016'!I353</f>
        <v>1.0032357634679401</v>
      </c>
      <c r="L607" s="186">
        <f>'[84]Non Load NI 2016'!J353</f>
        <v>1.0010643673614208</v>
      </c>
      <c r="N607" s="57">
        <f>'[84]Non Load NI 2016'!M353</f>
        <v>1.0777468410061795</v>
      </c>
      <c r="O607" s="57">
        <f>'[84]Non Load NI 2016'!N353</f>
        <v>1.0702770951616583</v>
      </c>
      <c r="P607" s="57">
        <f>'[84]Non Load NI 2016'!O353</f>
        <v>1.0343475405135687</v>
      </c>
      <c r="Q607" s="57">
        <f>'[84]Non Load NI 2016'!P353</f>
        <v>0.99859516220424416</v>
      </c>
      <c r="R607" s="57">
        <f>'[84]Non Load NI 2016'!Q353</f>
        <v>0.957139019219439</v>
      </c>
      <c r="S607" s="57">
        <f>'[84]Non Load NI 2016'!R353</f>
        <v>0.91190832969958069</v>
      </c>
      <c r="T607" s="57">
        <f>'[84]Non Load NI 2016'!S353</f>
        <v>0.89727769224663556</v>
      </c>
      <c r="U607" s="57">
        <f>'[84]Non Load NI 2016'!T353</f>
        <v>0.90757053064479232</v>
      </c>
      <c r="W607" s="58">
        <f>'[84]Non Load NI 2016'!W353</f>
        <v>0.46300000000000002</v>
      </c>
      <c r="X607" s="196">
        <f>'[84]Non Load NI 2016'!X353</f>
        <v>0</v>
      </c>
      <c r="Y607" s="196">
        <f>'[84]Non Load NI 2016'!Y353</f>
        <v>0</v>
      </c>
      <c r="Z607" s="196">
        <f>'[84]Non Load NI 2016'!Z353</f>
        <v>0</v>
      </c>
      <c r="AA607" s="196">
        <f>'[84]Non Load NI 2016'!AA353</f>
        <v>0</v>
      </c>
      <c r="AB607" s="196">
        <f>'[84]Non Load NI 2016'!AB353</f>
        <v>0</v>
      </c>
      <c r="AC607" s="196">
        <f>'[84]Non Load NI 2016'!AC353</f>
        <v>0</v>
      </c>
      <c r="AD607" s="196">
        <f>'[84]Non Load NI 2016'!AD353</f>
        <v>0</v>
      </c>
      <c r="AF607" s="57">
        <f t="shared" si="1280"/>
        <v>1.0777468410061795</v>
      </c>
      <c r="AG607" s="58">
        <f t="shared" si="1281"/>
        <v>0.46300000000000002</v>
      </c>
      <c r="AH607" s="65">
        <f t="shared" si="1282"/>
        <v>-0.61474684100617938</v>
      </c>
      <c r="AI607" s="66">
        <f t="shared" si="1283"/>
        <v>-0.5704000398017911</v>
      </c>
      <c r="AK607" s="139"/>
      <c r="AL607" s="139"/>
      <c r="AM607" s="139"/>
      <c r="AN607" s="140"/>
      <c r="AP607" s="139"/>
      <c r="AQ607" s="139"/>
      <c r="AR607" s="139"/>
      <c r="AS607" s="140"/>
      <c r="AU607" s="139"/>
      <c r="AV607" s="139"/>
      <c r="AW607" s="139"/>
      <c r="AX607" s="140"/>
      <c r="AZ607" s="139"/>
      <c r="BA607" s="139"/>
      <c r="BB607" s="139"/>
      <c r="BC607" s="140"/>
      <c r="BE607" s="139"/>
      <c r="BF607" s="139"/>
      <c r="BG607" s="139"/>
      <c r="BH607" s="140"/>
      <c r="BJ607" s="139"/>
      <c r="BK607" s="139"/>
      <c r="BL607" s="139"/>
      <c r="BM607" s="140"/>
      <c r="BO607" s="139"/>
      <c r="BP607" s="139"/>
      <c r="BQ607" s="139"/>
      <c r="BR607" s="140"/>
    </row>
    <row r="608" spans="1:70">
      <c r="A608" s="1"/>
      <c r="B608" s="438"/>
      <c r="D608" s="4" t="s">
        <v>77</v>
      </c>
      <c r="E608" s="187">
        <f>SUM(E594:E607)</f>
        <v>24.525777096353377</v>
      </c>
      <c r="F608" s="187">
        <f t="shared" ref="F608" si="1284">SUM(F594:F607)</f>
        <v>24.656073787156711</v>
      </c>
      <c r="G608" s="187">
        <f t="shared" ref="G608" si="1285">SUM(G594:G607)</f>
        <v>24.731430873674849</v>
      </c>
      <c r="H608" s="187">
        <f t="shared" ref="H608" si="1286">SUM(H594:H607)</f>
        <v>24.800061841090816</v>
      </c>
      <c r="I608" s="187">
        <f t="shared" ref="I608" si="1287">SUM(I594:I607)</f>
        <v>24.929242086964958</v>
      </c>
      <c r="J608" s="187">
        <f t="shared" ref="J608" si="1288">SUM(J594:J607)</f>
        <v>25.069643999999439</v>
      </c>
      <c r="K608" s="187">
        <f t="shared" ref="K608" si="1289">SUM(K594:K607)</f>
        <v>25.184849422386115</v>
      </c>
      <c r="L608" s="187">
        <f t="shared" ref="L608" si="1290">SUM(L594:L607)</f>
        <v>25.491158999151693</v>
      </c>
      <c r="M608" s="1"/>
      <c r="N608" s="178">
        <f t="shared" ref="N608" si="1291">SUM(N594:N607)</f>
        <v>25.044256043022223</v>
      </c>
      <c r="O608" s="178">
        <f t="shared" ref="O608" si="1292">SUM(O594:O607)</f>
        <v>25.551020618145404</v>
      </c>
      <c r="P608" s="178">
        <f t="shared" ref="P608" si="1293">SUM(P594:P607)</f>
        <v>24.939718614332538</v>
      </c>
      <c r="Q608" s="178">
        <f t="shared" ref="Q608" si="1294">SUM(Q594:Q607)</f>
        <v>24.103996092839736</v>
      </c>
      <c r="R608" s="178">
        <f t="shared" ref="R608" si="1295">SUM(R594:R607)</f>
        <v>23.583751344443165</v>
      </c>
      <c r="S608" s="178">
        <f t="shared" ref="S608" si="1296">SUM(S594:S607)</f>
        <v>23.155628039752052</v>
      </c>
      <c r="T608" s="178">
        <f t="shared" ref="T608" si="1297">SUM(T594:T607)</f>
        <v>21.272101651790287</v>
      </c>
      <c r="U608" s="178">
        <f t="shared" ref="U608" si="1298">SUM(U594:U607)</f>
        <v>20.31961711905473</v>
      </c>
      <c r="V608" s="1"/>
      <c r="W608" s="183">
        <f>SUM(W594:W607)</f>
        <v>17.837691869757641</v>
      </c>
      <c r="X608" s="197">
        <f t="shared" ref="X608" si="1299">SUM(X594:X607)</f>
        <v>0</v>
      </c>
      <c r="Y608" s="197">
        <f t="shared" ref="Y608" si="1300">SUM(Y594:Y607)</f>
        <v>0</v>
      </c>
      <c r="Z608" s="197">
        <f t="shared" ref="Z608" si="1301">SUM(Z594:Z607)</f>
        <v>0</v>
      </c>
      <c r="AA608" s="197">
        <f t="shared" ref="AA608" si="1302">SUM(AA594:AA607)</f>
        <v>0</v>
      </c>
      <c r="AB608" s="197">
        <f t="shared" ref="AB608" si="1303">SUM(AB594:AB607)</f>
        <v>0</v>
      </c>
      <c r="AC608" s="197">
        <f t="shared" ref="AC608" si="1304">SUM(AC594:AC607)</f>
        <v>0</v>
      </c>
      <c r="AD608" s="197">
        <f t="shared" ref="AD608" si="1305">SUM(AD594:AD607)</f>
        <v>0</v>
      </c>
      <c r="AE608" s="1"/>
      <c r="AF608" s="178">
        <f t="shared" si="1280"/>
        <v>25.044256043022223</v>
      </c>
      <c r="AG608" s="183">
        <f t="shared" si="1281"/>
        <v>17.837691869757641</v>
      </c>
      <c r="AH608" s="67">
        <f t="shared" si="1282"/>
        <v>-7.2065641732645815</v>
      </c>
      <c r="AI608" s="68">
        <f t="shared" si="1283"/>
        <v>-0.28775317425619673</v>
      </c>
      <c r="AK608" s="139"/>
      <c r="AL608" s="139"/>
      <c r="AM608" s="139"/>
      <c r="AN608" s="140"/>
      <c r="AP608" s="139"/>
      <c r="AQ608" s="139"/>
      <c r="AR608" s="139"/>
      <c r="AS608" s="140"/>
      <c r="AU608" s="139"/>
      <c r="AV608" s="139"/>
      <c r="AW608" s="139"/>
      <c r="AX608" s="140"/>
      <c r="AZ608" s="139"/>
      <c r="BA608" s="139"/>
      <c r="BB608" s="139"/>
      <c r="BC608" s="140"/>
      <c r="BE608" s="139"/>
      <c r="BF608" s="139"/>
      <c r="BG608" s="139"/>
      <c r="BH608" s="140"/>
      <c r="BJ608" s="139"/>
      <c r="BK608" s="139"/>
      <c r="BL608" s="139"/>
      <c r="BM608" s="140"/>
      <c r="BO608" s="139"/>
      <c r="BP608" s="139"/>
      <c r="BQ608" s="139"/>
      <c r="BR608" s="140"/>
    </row>
    <row r="609" spans="1:70">
      <c r="A609" s="1"/>
      <c r="B609" s="438"/>
      <c r="D609" s="4" t="s">
        <v>181</v>
      </c>
      <c r="E609" s="187">
        <f>E608-SUM(E597:E600)</f>
        <v>24.525777096353377</v>
      </c>
      <c r="F609" s="187">
        <f t="shared" ref="F609" si="1306">F608-SUM(F597:F600)</f>
        <v>24.656073787156711</v>
      </c>
      <c r="G609" s="187">
        <f t="shared" ref="G609" si="1307">G608-SUM(G597:G600)</f>
        <v>24.731430873674849</v>
      </c>
      <c r="H609" s="187">
        <f t="shared" ref="H609" si="1308">H608-SUM(H597:H600)</f>
        <v>24.800061841090816</v>
      </c>
      <c r="I609" s="187">
        <f t="shared" ref="I609" si="1309">I608-SUM(I597:I600)</f>
        <v>24.929242086964958</v>
      </c>
      <c r="J609" s="187">
        <f t="shared" ref="J609" si="1310">J608-SUM(J597:J600)</f>
        <v>25.069643999999439</v>
      </c>
      <c r="K609" s="187">
        <f t="shared" ref="K609" si="1311">K608-SUM(K597:K600)</f>
        <v>25.184849422386115</v>
      </c>
      <c r="L609" s="187">
        <f t="shared" ref="L609" si="1312">L608-SUM(L597:L600)</f>
        <v>25.491158999151693</v>
      </c>
      <c r="M609" s="1"/>
      <c r="N609" s="178">
        <f t="shared" ref="N609" si="1313">N608-SUM(N597:N600)</f>
        <v>25.044256043022223</v>
      </c>
      <c r="O609" s="178">
        <f t="shared" ref="O609" si="1314">O608-SUM(O597:O600)</f>
        <v>25.551020618145404</v>
      </c>
      <c r="P609" s="178">
        <f t="shared" ref="P609" si="1315">P608-SUM(P597:P600)</f>
        <v>24.939718614332538</v>
      </c>
      <c r="Q609" s="178">
        <f t="shared" ref="Q609" si="1316">Q608-SUM(Q597:Q600)</f>
        <v>24.103996092839736</v>
      </c>
      <c r="R609" s="178">
        <f t="shared" ref="R609" si="1317">R608-SUM(R597:R600)</f>
        <v>23.583751344443165</v>
      </c>
      <c r="S609" s="178">
        <f t="shared" ref="S609" si="1318">S608-SUM(S597:S600)</f>
        <v>23.155628039752052</v>
      </c>
      <c r="T609" s="178">
        <f t="shared" ref="T609" si="1319">T608-SUM(T597:T600)</f>
        <v>21.272101651790287</v>
      </c>
      <c r="U609" s="178">
        <f t="shared" ref="U609" si="1320">U608-SUM(U597:U600)</f>
        <v>20.31961711905473</v>
      </c>
      <c r="V609" s="1"/>
      <c r="W609" s="183">
        <f>W608-SUM(W597:W600)</f>
        <v>17.837691869757641</v>
      </c>
      <c r="X609" s="197">
        <f t="shared" ref="X609" si="1321">X608-SUM(X597:X600)</f>
        <v>0</v>
      </c>
      <c r="Y609" s="197">
        <f t="shared" ref="Y609" si="1322">Y608-SUM(Y597:Y600)</f>
        <v>0</v>
      </c>
      <c r="Z609" s="197">
        <f t="shared" ref="Z609" si="1323">Z608-SUM(Z597:Z600)</f>
        <v>0</v>
      </c>
      <c r="AA609" s="197">
        <f t="shared" ref="AA609" si="1324">AA608-SUM(AA597:AA600)</f>
        <v>0</v>
      </c>
      <c r="AB609" s="197">
        <f t="shared" ref="AB609" si="1325">AB608-SUM(AB597:AB600)</f>
        <v>0</v>
      </c>
      <c r="AC609" s="197">
        <f t="shared" ref="AC609" si="1326">AC608-SUM(AC597:AC600)</f>
        <v>0</v>
      </c>
      <c r="AD609" s="197">
        <f t="shared" ref="AD609" si="1327">AD608-SUM(AD597:AD600)</f>
        <v>0</v>
      </c>
      <c r="AE609" s="1"/>
      <c r="AF609" s="178">
        <f t="shared" si="1280"/>
        <v>25.044256043022223</v>
      </c>
      <c r="AG609" s="183">
        <f t="shared" si="1281"/>
        <v>17.837691869757641</v>
      </c>
      <c r="AH609" s="67">
        <f t="shared" si="1282"/>
        <v>-7.2065641732645815</v>
      </c>
      <c r="AI609" s="68">
        <f t="shared" si="1283"/>
        <v>-0.28775317425619673</v>
      </c>
      <c r="AK609" s="139"/>
      <c r="AL609" s="139"/>
      <c r="AM609" s="139"/>
      <c r="AN609" s="140"/>
      <c r="AP609" s="139"/>
      <c r="AQ609" s="139"/>
      <c r="AR609" s="139"/>
      <c r="AS609" s="140"/>
      <c r="AU609" s="139"/>
      <c r="AV609" s="139"/>
      <c r="AW609" s="139"/>
      <c r="AX609" s="140"/>
      <c r="AZ609" s="139"/>
      <c r="BA609" s="139"/>
      <c r="BB609" s="139"/>
      <c r="BC609" s="140"/>
      <c r="BE609" s="139"/>
      <c r="BF609" s="139"/>
      <c r="BG609" s="139"/>
      <c r="BH609" s="140"/>
      <c r="BJ609" s="139"/>
      <c r="BK609" s="139"/>
      <c r="BL609" s="139"/>
      <c r="BM609" s="140"/>
      <c r="BO609" s="139"/>
      <c r="BP609" s="139"/>
      <c r="BQ609" s="139"/>
      <c r="BR609" s="140"/>
    </row>
    <row r="610" spans="1:70">
      <c r="B610" s="438"/>
    </row>
    <row r="611" spans="1:70">
      <c r="B611" s="438"/>
      <c r="D611" s="1" t="s">
        <v>206</v>
      </c>
    </row>
    <row r="612" spans="1:70">
      <c r="B612" s="438"/>
      <c r="E612" s="388" t="s">
        <v>430</v>
      </c>
      <c r="F612" s="389"/>
      <c r="G612" s="389"/>
      <c r="H612" s="389"/>
      <c r="I612" s="389"/>
      <c r="J612" s="389"/>
      <c r="K612" s="389"/>
      <c r="L612" s="390"/>
      <c r="N612" s="388" t="s">
        <v>297</v>
      </c>
      <c r="O612" s="389"/>
      <c r="P612" s="389"/>
      <c r="Q612" s="389"/>
      <c r="R612" s="389"/>
      <c r="S612" s="389"/>
      <c r="T612" s="389"/>
      <c r="U612" s="390"/>
      <c r="W612" s="388" t="s">
        <v>298</v>
      </c>
      <c r="X612" s="389"/>
      <c r="Y612" s="389"/>
      <c r="Z612" s="389"/>
      <c r="AA612" s="389"/>
      <c r="AB612" s="389"/>
      <c r="AC612" s="389"/>
      <c r="AD612" s="390"/>
      <c r="AF612" s="221" t="s">
        <v>69</v>
      </c>
      <c r="AG612" s="221" t="s">
        <v>194</v>
      </c>
      <c r="AH612" s="397" t="s">
        <v>219</v>
      </c>
      <c r="AI612" s="397"/>
      <c r="AK612" s="7" t="s">
        <v>69</v>
      </c>
      <c r="AL612" s="6" t="s">
        <v>194</v>
      </c>
      <c r="AM612" s="392" t="s">
        <v>219</v>
      </c>
      <c r="AN612" s="392"/>
      <c r="AP612" s="7" t="s">
        <v>69</v>
      </c>
      <c r="AQ612" s="6" t="s">
        <v>194</v>
      </c>
      <c r="AR612" s="392" t="s">
        <v>219</v>
      </c>
      <c r="AS612" s="392"/>
      <c r="AU612" s="7" t="s">
        <v>69</v>
      </c>
      <c r="AV612" s="6" t="s">
        <v>194</v>
      </c>
      <c r="AW612" s="392" t="s">
        <v>219</v>
      </c>
      <c r="AX612" s="392"/>
      <c r="AZ612" s="7" t="s">
        <v>69</v>
      </c>
      <c r="BA612" s="6" t="s">
        <v>194</v>
      </c>
      <c r="BB612" s="392" t="s">
        <v>219</v>
      </c>
      <c r="BC612" s="392"/>
      <c r="BE612" s="7" t="s">
        <v>69</v>
      </c>
      <c r="BF612" s="6" t="s">
        <v>194</v>
      </c>
      <c r="BG612" s="392" t="s">
        <v>219</v>
      </c>
      <c r="BH612" s="392"/>
      <c r="BJ612" s="7" t="s">
        <v>69</v>
      </c>
      <c r="BK612" s="6" t="s">
        <v>194</v>
      </c>
      <c r="BL612" s="392" t="s">
        <v>219</v>
      </c>
      <c r="BM612" s="392"/>
      <c r="BO612" s="7" t="s">
        <v>69</v>
      </c>
      <c r="BP612" s="6" t="s">
        <v>194</v>
      </c>
      <c r="BQ612" s="392" t="s">
        <v>219</v>
      </c>
      <c r="BR612" s="392"/>
    </row>
    <row r="613" spans="1:70">
      <c r="B613" s="438"/>
      <c r="E613" s="221">
        <v>2016</v>
      </c>
      <c r="F613" s="221">
        <v>2017</v>
      </c>
      <c r="G613" s="221">
        <v>2018</v>
      </c>
      <c r="H613" s="221">
        <v>2019</v>
      </c>
      <c r="I613" s="221">
        <v>2020</v>
      </c>
      <c r="J613" s="221">
        <v>2021</v>
      </c>
      <c r="K613" s="221">
        <v>2022</v>
      </c>
      <c r="L613" s="221">
        <v>2023</v>
      </c>
      <c r="N613" s="221">
        <v>2016</v>
      </c>
      <c r="O613" s="221">
        <v>2017</v>
      </c>
      <c r="P613" s="221">
        <v>2018</v>
      </c>
      <c r="Q613" s="221">
        <v>2019</v>
      </c>
      <c r="R613" s="221">
        <v>2020</v>
      </c>
      <c r="S613" s="221">
        <v>2021</v>
      </c>
      <c r="T613" s="221">
        <v>2022</v>
      </c>
      <c r="U613" s="221">
        <v>2023</v>
      </c>
      <c r="W613" s="221">
        <v>2016</v>
      </c>
      <c r="X613" s="221">
        <v>2017</v>
      </c>
      <c r="Y613" s="221">
        <v>2018</v>
      </c>
      <c r="Z613" s="221">
        <v>2019</v>
      </c>
      <c r="AA613" s="221">
        <v>2020</v>
      </c>
      <c r="AB613" s="221">
        <v>2021</v>
      </c>
      <c r="AC613" s="221">
        <v>2022</v>
      </c>
      <c r="AD613" s="221">
        <v>2023</v>
      </c>
      <c r="AF613" s="221" t="s">
        <v>252</v>
      </c>
      <c r="AG613" s="221" t="s">
        <v>252</v>
      </c>
      <c r="AH613" s="221" t="s">
        <v>252</v>
      </c>
      <c r="AI613" s="221" t="s">
        <v>221</v>
      </c>
      <c r="AK613" s="6" t="s">
        <v>252</v>
      </c>
      <c r="AL613" s="6" t="s">
        <v>252</v>
      </c>
      <c r="AM613" s="6" t="s">
        <v>252</v>
      </c>
      <c r="AN613" s="6" t="s">
        <v>221</v>
      </c>
      <c r="AP613" s="6" t="s">
        <v>252</v>
      </c>
      <c r="AQ613" s="6" t="s">
        <v>252</v>
      </c>
      <c r="AR613" s="6" t="s">
        <v>252</v>
      </c>
      <c r="AS613" s="6" t="s">
        <v>221</v>
      </c>
      <c r="AU613" s="6" t="s">
        <v>252</v>
      </c>
      <c r="AV613" s="6" t="s">
        <v>252</v>
      </c>
      <c r="AW613" s="6" t="s">
        <v>252</v>
      </c>
      <c r="AX613" s="6" t="s">
        <v>221</v>
      </c>
      <c r="AZ613" s="6" t="s">
        <v>252</v>
      </c>
      <c r="BA613" s="6" t="s">
        <v>252</v>
      </c>
      <c r="BB613" s="6" t="s">
        <v>252</v>
      </c>
      <c r="BC613" s="6" t="s">
        <v>221</v>
      </c>
      <c r="BE613" s="6" t="s">
        <v>252</v>
      </c>
      <c r="BF613" s="6" t="s">
        <v>252</v>
      </c>
      <c r="BG613" s="6" t="s">
        <v>252</v>
      </c>
      <c r="BH613" s="6" t="s">
        <v>221</v>
      </c>
      <c r="BJ613" s="6" t="s">
        <v>252</v>
      </c>
      <c r="BK613" s="6" t="s">
        <v>252</v>
      </c>
      <c r="BL613" s="6" t="s">
        <v>252</v>
      </c>
      <c r="BM613" s="6" t="s">
        <v>221</v>
      </c>
      <c r="BO613" s="6" t="s">
        <v>252</v>
      </c>
      <c r="BP613" s="6" t="s">
        <v>252</v>
      </c>
      <c r="BQ613" s="6" t="s">
        <v>252</v>
      </c>
      <c r="BR613" s="6" t="s">
        <v>221</v>
      </c>
    </row>
    <row r="614" spans="1:70">
      <c r="B614" s="438"/>
      <c r="D614" s="6" t="s">
        <v>27</v>
      </c>
      <c r="E614" s="186">
        <f>'[84]Non Load NI 2016'!C359</f>
        <v>3.5226658969162288</v>
      </c>
      <c r="F614" s="186">
        <f>'[84]Non Load NI 2016'!D359</f>
        <v>0</v>
      </c>
      <c r="G614" s="186">
        <f>'[84]Non Load NI 2016'!E359</f>
        <v>0</v>
      </c>
      <c r="H614" s="186">
        <f>'[84]Non Load NI 2016'!F359</f>
        <v>0</v>
      </c>
      <c r="I614" s="186">
        <f>'[84]Non Load NI 2016'!G359</f>
        <v>0</v>
      </c>
      <c r="J614" s="186">
        <f>'[84]Non Load NI 2016'!H359</f>
        <v>0</v>
      </c>
      <c r="K614" s="186">
        <f>'[84]Non Load NI 2016'!I359</f>
        <v>0</v>
      </c>
      <c r="L614" s="186">
        <f>'[84]Non Load NI 2016'!J359</f>
        <v>0</v>
      </c>
      <c r="N614" s="57">
        <f>'[84]Non Load NI 2016'!M359</f>
        <v>1.4717371723011581</v>
      </c>
      <c r="O614" s="57">
        <f>'[84]Non Load NI 2016'!N359</f>
        <v>0.52420178256799765</v>
      </c>
      <c r="P614" s="57">
        <f>'[84]Non Load NI 2016'!O359</f>
        <v>0.57041161778536731</v>
      </c>
      <c r="Q614" s="57">
        <f>'[84]Non Load NI 2016'!P359</f>
        <v>0.54428029207216655</v>
      </c>
      <c r="R614" s="57">
        <f>'[84]Non Load NI 2016'!Q359</f>
        <v>0.56818899595929495</v>
      </c>
      <c r="S614" s="57">
        <f>'[84]Non Load NI 2016'!R359</f>
        <v>0.56676578084484042</v>
      </c>
      <c r="T614" s="57">
        <f>'[84]Non Load NI 2016'!S359</f>
        <v>0.56031034522987211</v>
      </c>
      <c r="U614" s="57">
        <f>'[84]Non Load NI 2016'!T359</f>
        <v>0.54336756867098035</v>
      </c>
      <c r="W614" s="58">
        <f>'[84]Non Load NI 2016'!W359</f>
        <v>6.5278543211533622</v>
      </c>
      <c r="X614" s="196">
        <f>'[84]Non Load NI 2016'!X359</f>
        <v>0</v>
      </c>
      <c r="Y614" s="196">
        <f>'[84]Non Load NI 2016'!Y359</f>
        <v>0</v>
      </c>
      <c r="Z614" s="196">
        <f>'[84]Non Load NI 2016'!Z359</f>
        <v>0</v>
      </c>
      <c r="AA614" s="196">
        <f>'[84]Non Load NI 2016'!AA359</f>
        <v>0</v>
      </c>
      <c r="AB614" s="196">
        <f>'[84]Non Load NI 2016'!AB359</f>
        <v>0</v>
      </c>
      <c r="AC614" s="196">
        <f>'[84]Non Load NI 2016'!AC359</f>
        <v>0</v>
      </c>
      <c r="AD614" s="196">
        <f>'[84]Non Load NI 2016'!AD359</f>
        <v>0</v>
      </c>
      <c r="AF614" s="57">
        <f>N614</f>
        <v>1.4717371723011581</v>
      </c>
      <c r="AG614" s="58">
        <f>W614</f>
        <v>6.5278543211533622</v>
      </c>
      <c r="AH614" s="65">
        <f>IF(AG614&gt;0,AG614-AF614,"")</f>
        <v>5.0561171488522039</v>
      </c>
      <c r="AI614" s="66">
        <f>IF(AG614&gt;0,AH614/AF614,"")</f>
        <v>3.4354756025810174</v>
      </c>
      <c r="AK614" s="139"/>
      <c r="AL614" s="139"/>
      <c r="AM614" s="139"/>
      <c r="AN614" s="140"/>
      <c r="AP614" s="139"/>
      <c r="AQ614" s="139"/>
      <c r="AR614" s="139"/>
      <c r="AS614" s="140"/>
      <c r="AU614" s="139"/>
      <c r="AV614" s="139"/>
      <c r="AW614" s="139"/>
      <c r="AX614" s="140"/>
      <c r="AZ614" s="139"/>
      <c r="BA614" s="139"/>
      <c r="BB614" s="139"/>
      <c r="BC614" s="140"/>
      <c r="BE614" s="139"/>
      <c r="BF614" s="139"/>
      <c r="BG614" s="139"/>
      <c r="BH614" s="140"/>
      <c r="BJ614" s="139"/>
      <c r="BK614" s="139"/>
      <c r="BL614" s="139"/>
      <c r="BM614" s="140"/>
      <c r="BO614" s="139"/>
      <c r="BP614" s="139"/>
      <c r="BQ614" s="139"/>
      <c r="BR614" s="140"/>
    </row>
    <row r="615" spans="1:70">
      <c r="B615" s="438"/>
      <c r="D615" s="6" t="s">
        <v>75</v>
      </c>
      <c r="E615" s="186">
        <f>'[84]Non Load NI 2016'!C360</f>
        <v>0</v>
      </c>
      <c r="F615" s="186">
        <f>'[84]Non Load NI 2016'!D360</f>
        <v>0</v>
      </c>
      <c r="G615" s="186">
        <f>'[84]Non Load NI 2016'!E360</f>
        <v>0</v>
      </c>
      <c r="H615" s="186">
        <f>'[84]Non Load NI 2016'!F360</f>
        <v>0</v>
      </c>
      <c r="I615" s="186">
        <f>'[84]Non Load NI 2016'!G360</f>
        <v>0</v>
      </c>
      <c r="J615" s="186">
        <f>'[84]Non Load NI 2016'!H360</f>
        <v>0</v>
      </c>
      <c r="K615" s="186">
        <f>'[84]Non Load NI 2016'!I360</f>
        <v>0</v>
      </c>
      <c r="L615" s="186">
        <f>'[84]Non Load NI 2016'!J360</f>
        <v>0</v>
      </c>
      <c r="N615" s="57">
        <f>'[84]Non Load NI 2016'!M360</f>
        <v>0</v>
      </c>
      <c r="O615" s="57">
        <f>'[84]Non Load NI 2016'!N360</f>
        <v>0</v>
      </c>
      <c r="P615" s="57">
        <f>'[84]Non Load NI 2016'!O360</f>
        <v>0</v>
      </c>
      <c r="Q615" s="57">
        <f>'[84]Non Load NI 2016'!P360</f>
        <v>0</v>
      </c>
      <c r="R615" s="57">
        <f>'[84]Non Load NI 2016'!Q360</f>
        <v>0</v>
      </c>
      <c r="S615" s="57">
        <f>'[84]Non Load NI 2016'!R360</f>
        <v>0</v>
      </c>
      <c r="T615" s="57">
        <f>'[84]Non Load NI 2016'!S360</f>
        <v>0</v>
      </c>
      <c r="U615" s="57">
        <f>'[84]Non Load NI 2016'!T360</f>
        <v>0</v>
      </c>
      <c r="W615" s="58">
        <f>'[84]Non Load NI 2016'!W360</f>
        <v>1.3876659432547744</v>
      </c>
      <c r="X615" s="196">
        <f>'[84]Non Load NI 2016'!X360</f>
        <v>0</v>
      </c>
      <c r="Y615" s="196">
        <f>'[84]Non Load NI 2016'!Y360</f>
        <v>0</v>
      </c>
      <c r="Z615" s="196">
        <f>'[84]Non Load NI 2016'!Z360</f>
        <v>0</v>
      </c>
      <c r="AA615" s="196">
        <f>'[84]Non Load NI 2016'!AA360</f>
        <v>0</v>
      </c>
      <c r="AB615" s="196">
        <f>'[84]Non Load NI 2016'!AB360</f>
        <v>0</v>
      </c>
      <c r="AC615" s="196">
        <f>'[84]Non Load NI 2016'!AC360</f>
        <v>0</v>
      </c>
      <c r="AD615" s="196">
        <f>'[84]Non Load NI 2016'!AD360</f>
        <v>0</v>
      </c>
      <c r="AF615" s="57">
        <f t="shared" ref="AF615:AF629" si="1328">N615</f>
        <v>0</v>
      </c>
      <c r="AG615" s="58">
        <f t="shared" ref="AG615:AG629" si="1329">W615</f>
        <v>1.3876659432547744</v>
      </c>
      <c r="AH615" s="65">
        <f t="shared" ref="AH615:AH629" si="1330">IF(AG615&gt;0,AG615-AF615,"")</f>
        <v>1.3876659432547744</v>
      </c>
      <c r="AI615" s="66" t="e">
        <f t="shared" ref="AI615:AI629" si="1331">IF(AG615&gt;0,AH615/AF615,"")</f>
        <v>#DIV/0!</v>
      </c>
      <c r="AK615" s="139"/>
      <c r="AL615" s="139"/>
      <c r="AM615" s="139"/>
      <c r="AN615" s="140"/>
      <c r="AP615" s="139"/>
      <c r="AQ615" s="139"/>
      <c r="AR615" s="139"/>
      <c r="AS615" s="140"/>
      <c r="AU615" s="139"/>
      <c r="AV615" s="139"/>
      <c r="AW615" s="139"/>
      <c r="AX615" s="140"/>
      <c r="AZ615" s="139"/>
      <c r="BA615" s="139"/>
      <c r="BB615" s="139"/>
      <c r="BC615" s="140"/>
      <c r="BE615" s="139"/>
      <c r="BF615" s="139"/>
      <c r="BG615" s="139"/>
      <c r="BH615" s="140"/>
      <c r="BJ615" s="139"/>
      <c r="BK615" s="139"/>
      <c r="BL615" s="139"/>
      <c r="BM615" s="140"/>
      <c r="BO615" s="139"/>
      <c r="BP615" s="139"/>
      <c r="BQ615" s="139"/>
      <c r="BR615" s="140"/>
    </row>
    <row r="616" spans="1:70">
      <c r="B616" s="438"/>
      <c r="D616" s="6" t="s">
        <v>76</v>
      </c>
      <c r="E616" s="186">
        <f>'[84]Non Load NI 2016'!C361</f>
        <v>0</v>
      </c>
      <c r="F616" s="186">
        <f>'[84]Non Load NI 2016'!D361</f>
        <v>0</v>
      </c>
      <c r="G616" s="186">
        <f>'[84]Non Load NI 2016'!E361</f>
        <v>0</v>
      </c>
      <c r="H616" s="186">
        <f>'[84]Non Load NI 2016'!F361</f>
        <v>0</v>
      </c>
      <c r="I616" s="186">
        <f>'[84]Non Load NI 2016'!G361</f>
        <v>0</v>
      </c>
      <c r="J616" s="186">
        <f>'[84]Non Load NI 2016'!H361</f>
        <v>0</v>
      </c>
      <c r="K616" s="186">
        <f>'[84]Non Load NI 2016'!I361</f>
        <v>0</v>
      </c>
      <c r="L616" s="186">
        <f>'[84]Non Load NI 2016'!J361</f>
        <v>0</v>
      </c>
      <c r="N616" s="57">
        <f>'[84]Non Load NI 2016'!M361</f>
        <v>0</v>
      </c>
      <c r="O616" s="57">
        <f>'[84]Non Load NI 2016'!N361</f>
        <v>0</v>
      </c>
      <c r="P616" s="57">
        <f>'[84]Non Load NI 2016'!O361</f>
        <v>0</v>
      </c>
      <c r="Q616" s="57">
        <f>'[84]Non Load NI 2016'!P361</f>
        <v>0</v>
      </c>
      <c r="R616" s="57">
        <f>'[84]Non Load NI 2016'!Q361</f>
        <v>0</v>
      </c>
      <c r="S616" s="57">
        <f>'[84]Non Load NI 2016'!R361</f>
        <v>0</v>
      </c>
      <c r="T616" s="57">
        <f>'[84]Non Load NI 2016'!S361</f>
        <v>0</v>
      </c>
      <c r="U616" s="57">
        <f>'[84]Non Load NI 2016'!T361</f>
        <v>0</v>
      </c>
      <c r="W616" s="58">
        <f>'[84]Non Load NI 2016'!W361</f>
        <v>1.1894352997872975</v>
      </c>
      <c r="X616" s="196">
        <f>'[84]Non Load NI 2016'!X361</f>
        <v>0</v>
      </c>
      <c r="Y616" s="196">
        <f>'[84]Non Load NI 2016'!Y361</f>
        <v>0</v>
      </c>
      <c r="Z616" s="196">
        <f>'[84]Non Load NI 2016'!Z361</f>
        <v>0</v>
      </c>
      <c r="AA616" s="196">
        <f>'[84]Non Load NI 2016'!AA361</f>
        <v>0</v>
      </c>
      <c r="AB616" s="196">
        <f>'[84]Non Load NI 2016'!AB361</f>
        <v>0</v>
      </c>
      <c r="AC616" s="196">
        <f>'[84]Non Load NI 2016'!AC361</f>
        <v>0</v>
      </c>
      <c r="AD616" s="196">
        <f>'[84]Non Load NI 2016'!AD361</f>
        <v>0</v>
      </c>
      <c r="AF616" s="57">
        <f t="shared" si="1328"/>
        <v>0</v>
      </c>
      <c r="AG616" s="58">
        <f t="shared" si="1329"/>
        <v>1.1894352997872975</v>
      </c>
      <c r="AH616" s="65">
        <f t="shared" si="1330"/>
        <v>1.1894352997872975</v>
      </c>
      <c r="AI616" s="66" t="e">
        <f t="shared" si="1331"/>
        <v>#DIV/0!</v>
      </c>
      <c r="AK616" s="139"/>
      <c r="AL616" s="139"/>
      <c r="AM616" s="139"/>
      <c r="AN616" s="140"/>
      <c r="AP616" s="139"/>
      <c r="AQ616" s="139"/>
      <c r="AR616" s="139"/>
      <c r="AS616" s="140"/>
      <c r="AU616" s="139"/>
      <c r="AV616" s="139"/>
      <c r="AW616" s="139"/>
      <c r="AX616" s="140"/>
      <c r="AZ616" s="139"/>
      <c r="BA616" s="139"/>
      <c r="BB616" s="139"/>
      <c r="BC616" s="140"/>
      <c r="BE616" s="139"/>
      <c r="BF616" s="139"/>
      <c r="BG616" s="139"/>
      <c r="BH616" s="140"/>
      <c r="BJ616" s="139"/>
      <c r="BK616" s="139"/>
      <c r="BL616" s="139"/>
      <c r="BM616" s="140"/>
      <c r="BO616" s="139"/>
      <c r="BP616" s="139"/>
      <c r="BQ616" s="139"/>
      <c r="BR616" s="140"/>
    </row>
    <row r="617" spans="1:70">
      <c r="B617" s="438"/>
      <c r="D617" s="6" t="s">
        <v>35</v>
      </c>
      <c r="E617" s="186">
        <f>'[84]Non Load NI 2016'!C362</f>
        <v>0</v>
      </c>
      <c r="F617" s="186">
        <f>'[84]Non Load NI 2016'!D362</f>
        <v>0</v>
      </c>
      <c r="G617" s="186">
        <f>'[84]Non Load NI 2016'!E362</f>
        <v>0</v>
      </c>
      <c r="H617" s="186">
        <f>'[84]Non Load NI 2016'!F362</f>
        <v>0</v>
      </c>
      <c r="I617" s="186">
        <f>'[84]Non Load NI 2016'!G362</f>
        <v>0</v>
      </c>
      <c r="J617" s="186">
        <f>'[84]Non Load NI 2016'!H362</f>
        <v>0</v>
      </c>
      <c r="K617" s="186">
        <f>'[84]Non Load NI 2016'!I362</f>
        <v>0</v>
      </c>
      <c r="L617" s="186">
        <f>'[84]Non Load NI 2016'!J362</f>
        <v>0</v>
      </c>
      <c r="N617" s="57">
        <f>'[84]Non Load NI 2016'!M362</f>
        <v>0</v>
      </c>
      <c r="O617" s="57">
        <f>'[84]Non Load NI 2016'!N362</f>
        <v>0</v>
      </c>
      <c r="P617" s="57">
        <f>'[84]Non Load NI 2016'!O362</f>
        <v>0</v>
      </c>
      <c r="Q617" s="57">
        <f>'[84]Non Load NI 2016'!P362</f>
        <v>0</v>
      </c>
      <c r="R617" s="57">
        <f>'[84]Non Load NI 2016'!Q362</f>
        <v>0</v>
      </c>
      <c r="S617" s="57">
        <f>'[84]Non Load NI 2016'!R362</f>
        <v>0</v>
      </c>
      <c r="T617" s="57">
        <f>'[84]Non Load NI 2016'!S362</f>
        <v>0</v>
      </c>
      <c r="U617" s="57">
        <f>'[84]Non Load NI 2016'!T362</f>
        <v>0</v>
      </c>
      <c r="W617" s="58">
        <f>'[84]Non Load NI 2016'!W362</f>
        <v>4.9958</v>
      </c>
      <c r="X617" s="196">
        <f>'[84]Non Load NI 2016'!X362</f>
        <v>0</v>
      </c>
      <c r="Y617" s="196">
        <f>'[84]Non Load NI 2016'!Y362</f>
        <v>0</v>
      </c>
      <c r="Z617" s="196">
        <f>'[84]Non Load NI 2016'!Z362</f>
        <v>0</v>
      </c>
      <c r="AA617" s="196">
        <f>'[84]Non Load NI 2016'!AA362</f>
        <v>0</v>
      </c>
      <c r="AB617" s="196">
        <f>'[84]Non Load NI 2016'!AB362</f>
        <v>0</v>
      </c>
      <c r="AC617" s="196">
        <f>'[84]Non Load NI 2016'!AC362</f>
        <v>0</v>
      </c>
      <c r="AD617" s="196">
        <f>'[84]Non Load NI 2016'!AD362</f>
        <v>0</v>
      </c>
      <c r="AF617" s="57">
        <f t="shared" si="1328"/>
        <v>0</v>
      </c>
      <c r="AG617" s="58">
        <f t="shared" si="1329"/>
        <v>4.9958</v>
      </c>
      <c r="AH617" s="65">
        <f t="shared" si="1330"/>
        <v>4.9958</v>
      </c>
      <c r="AI617" s="66" t="e">
        <f t="shared" si="1331"/>
        <v>#DIV/0!</v>
      </c>
      <c r="AK617" s="139"/>
      <c r="AL617" s="139"/>
      <c r="AM617" s="139"/>
      <c r="AN617" s="140"/>
      <c r="AP617" s="139"/>
      <c r="AQ617" s="139"/>
      <c r="AR617" s="139"/>
      <c r="AS617" s="140"/>
      <c r="AU617" s="139"/>
      <c r="AV617" s="139"/>
      <c r="AW617" s="139"/>
      <c r="AX617" s="140"/>
      <c r="AZ617" s="139"/>
      <c r="BA617" s="139"/>
      <c r="BB617" s="139"/>
      <c r="BC617" s="140"/>
      <c r="BE617" s="139"/>
      <c r="BF617" s="139"/>
      <c r="BG617" s="139"/>
      <c r="BH617" s="140"/>
      <c r="BJ617" s="139"/>
      <c r="BK617" s="139"/>
      <c r="BL617" s="139"/>
      <c r="BM617" s="140"/>
      <c r="BO617" s="139"/>
      <c r="BP617" s="139"/>
      <c r="BQ617" s="139"/>
      <c r="BR617" s="140"/>
    </row>
    <row r="618" spans="1:70">
      <c r="B618" s="438"/>
      <c r="D618" s="6" t="s">
        <v>36</v>
      </c>
      <c r="E618" s="186">
        <f>'[84]Non Load NI 2016'!C363</f>
        <v>0</v>
      </c>
      <c r="F618" s="186">
        <f>'[84]Non Load NI 2016'!D363</f>
        <v>0</v>
      </c>
      <c r="G618" s="186">
        <f>'[84]Non Load NI 2016'!E363</f>
        <v>0</v>
      </c>
      <c r="H618" s="186">
        <f>'[84]Non Load NI 2016'!F363</f>
        <v>0</v>
      </c>
      <c r="I618" s="186">
        <f>'[84]Non Load NI 2016'!G363</f>
        <v>0</v>
      </c>
      <c r="J618" s="186">
        <f>'[84]Non Load NI 2016'!H363</f>
        <v>0</v>
      </c>
      <c r="K618" s="186">
        <f>'[84]Non Load NI 2016'!I363</f>
        <v>0</v>
      </c>
      <c r="L618" s="186">
        <f>'[84]Non Load NI 2016'!J363</f>
        <v>0</v>
      </c>
      <c r="N618" s="57">
        <f>'[84]Non Load NI 2016'!M363</f>
        <v>0</v>
      </c>
      <c r="O618" s="57">
        <f>'[84]Non Load NI 2016'!N363</f>
        <v>0</v>
      </c>
      <c r="P618" s="57">
        <f>'[84]Non Load NI 2016'!O363</f>
        <v>0</v>
      </c>
      <c r="Q618" s="57">
        <f>'[84]Non Load NI 2016'!P363</f>
        <v>0</v>
      </c>
      <c r="R618" s="57">
        <f>'[84]Non Load NI 2016'!Q363</f>
        <v>0</v>
      </c>
      <c r="S618" s="57">
        <f>'[84]Non Load NI 2016'!R363</f>
        <v>0</v>
      </c>
      <c r="T618" s="57">
        <f>'[84]Non Load NI 2016'!S363</f>
        <v>0</v>
      </c>
      <c r="U618" s="57">
        <f>'[84]Non Load NI 2016'!T363</f>
        <v>0</v>
      </c>
      <c r="W618" s="58">
        <f>'[84]Non Load NI 2016'!W363</f>
        <v>4.7130000000000001</v>
      </c>
      <c r="X618" s="196">
        <f>'[84]Non Load NI 2016'!X363</f>
        <v>0</v>
      </c>
      <c r="Y618" s="196">
        <f>'[84]Non Load NI 2016'!Y363</f>
        <v>0</v>
      </c>
      <c r="Z618" s="196">
        <f>'[84]Non Load NI 2016'!Z363</f>
        <v>0</v>
      </c>
      <c r="AA618" s="196">
        <f>'[84]Non Load NI 2016'!AA363</f>
        <v>0</v>
      </c>
      <c r="AB618" s="196">
        <f>'[84]Non Load NI 2016'!AB363</f>
        <v>0</v>
      </c>
      <c r="AC618" s="196">
        <f>'[84]Non Load NI 2016'!AC363</f>
        <v>0</v>
      </c>
      <c r="AD618" s="196">
        <f>'[84]Non Load NI 2016'!AD363</f>
        <v>0</v>
      </c>
      <c r="AF618" s="57">
        <f t="shared" si="1328"/>
        <v>0</v>
      </c>
      <c r="AG618" s="58">
        <f t="shared" si="1329"/>
        <v>4.7130000000000001</v>
      </c>
      <c r="AH618" s="65">
        <f t="shared" si="1330"/>
        <v>4.7130000000000001</v>
      </c>
      <c r="AI618" s="66" t="e">
        <f t="shared" si="1331"/>
        <v>#DIV/0!</v>
      </c>
      <c r="AK618" s="139"/>
      <c r="AL618" s="139"/>
      <c r="AM618" s="139"/>
      <c r="AN618" s="140"/>
      <c r="AP618" s="139"/>
      <c r="AQ618" s="139"/>
      <c r="AR618" s="139"/>
      <c r="AS618" s="140"/>
      <c r="AU618" s="139"/>
      <c r="AV618" s="139"/>
      <c r="AW618" s="139"/>
      <c r="AX618" s="140"/>
      <c r="AZ618" s="139"/>
      <c r="BA618" s="139"/>
      <c r="BB618" s="139"/>
      <c r="BC618" s="140"/>
      <c r="BE618" s="139"/>
      <c r="BF618" s="139"/>
      <c r="BG618" s="139"/>
      <c r="BH618" s="140"/>
      <c r="BJ618" s="139"/>
      <c r="BK618" s="139"/>
      <c r="BL618" s="139"/>
      <c r="BM618" s="140"/>
      <c r="BO618" s="139"/>
      <c r="BP618" s="139"/>
      <c r="BQ618" s="139"/>
      <c r="BR618" s="140"/>
    </row>
    <row r="619" spans="1:70">
      <c r="B619" s="438"/>
      <c r="D619" s="6" t="s">
        <v>37</v>
      </c>
      <c r="E619" s="186">
        <f>'[84]Non Load NI 2016'!C364</f>
        <v>0</v>
      </c>
      <c r="F619" s="186">
        <f>'[84]Non Load NI 2016'!D364</f>
        <v>0</v>
      </c>
      <c r="G619" s="186">
        <f>'[84]Non Load NI 2016'!E364</f>
        <v>0</v>
      </c>
      <c r="H619" s="186">
        <f>'[84]Non Load NI 2016'!F364</f>
        <v>0</v>
      </c>
      <c r="I619" s="186">
        <f>'[84]Non Load NI 2016'!G364</f>
        <v>0</v>
      </c>
      <c r="J619" s="186">
        <f>'[84]Non Load NI 2016'!H364</f>
        <v>0</v>
      </c>
      <c r="K619" s="186">
        <f>'[84]Non Load NI 2016'!I364</f>
        <v>0</v>
      </c>
      <c r="L619" s="186">
        <f>'[84]Non Load NI 2016'!J364</f>
        <v>0</v>
      </c>
      <c r="N619" s="57">
        <f>'[84]Non Load NI 2016'!M364</f>
        <v>0</v>
      </c>
      <c r="O619" s="57">
        <f>'[84]Non Load NI 2016'!N364</f>
        <v>0</v>
      </c>
      <c r="P619" s="57">
        <f>'[84]Non Load NI 2016'!O364</f>
        <v>0</v>
      </c>
      <c r="Q619" s="57">
        <f>'[84]Non Load NI 2016'!P364</f>
        <v>0</v>
      </c>
      <c r="R619" s="57">
        <f>'[84]Non Load NI 2016'!Q364</f>
        <v>0</v>
      </c>
      <c r="S619" s="57">
        <f>'[84]Non Load NI 2016'!R364</f>
        <v>0</v>
      </c>
      <c r="T619" s="57">
        <f>'[84]Non Load NI 2016'!S364</f>
        <v>0</v>
      </c>
      <c r="U619" s="57">
        <f>'[84]Non Load NI 2016'!T364</f>
        <v>0</v>
      </c>
      <c r="W619" s="58">
        <f>'[84]Non Load NI 2016'!W364</f>
        <v>3.3134000000000006</v>
      </c>
      <c r="X619" s="196">
        <f>'[84]Non Load NI 2016'!X364</f>
        <v>0</v>
      </c>
      <c r="Y619" s="196">
        <f>'[84]Non Load NI 2016'!Y364</f>
        <v>0</v>
      </c>
      <c r="Z619" s="196">
        <f>'[84]Non Load NI 2016'!Z364</f>
        <v>0</v>
      </c>
      <c r="AA619" s="196">
        <f>'[84]Non Load NI 2016'!AA364</f>
        <v>0</v>
      </c>
      <c r="AB619" s="196">
        <f>'[84]Non Load NI 2016'!AB364</f>
        <v>0</v>
      </c>
      <c r="AC619" s="196">
        <f>'[84]Non Load NI 2016'!AC364</f>
        <v>0</v>
      </c>
      <c r="AD619" s="196">
        <f>'[84]Non Load NI 2016'!AD364</f>
        <v>0</v>
      </c>
      <c r="AF619" s="57">
        <f t="shared" si="1328"/>
        <v>0</v>
      </c>
      <c r="AG619" s="58">
        <f t="shared" si="1329"/>
        <v>3.3134000000000006</v>
      </c>
      <c r="AH619" s="65">
        <f t="shared" si="1330"/>
        <v>3.3134000000000006</v>
      </c>
      <c r="AI619" s="66" t="e">
        <f t="shared" si="1331"/>
        <v>#DIV/0!</v>
      </c>
      <c r="AK619" s="139"/>
      <c r="AL619" s="139"/>
      <c r="AM619" s="139"/>
      <c r="AN619" s="140"/>
      <c r="AP619" s="139"/>
      <c r="AQ619" s="139"/>
      <c r="AR619" s="139"/>
      <c r="AS619" s="140"/>
      <c r="AU619" s="139"/>
      <c r="AV619" s="139"/>
      <c r="AW619" s="139"/>
      <c r="AX619" s="140"/>
      <c r="AZ619" s="139"/>
      <c r="BA619" s="139"/>
      <c r="BB619" s="139"/>
      <c r="BC619" s="140"/>
      <c r="BE619" s="139"/>
      <c r="BF619" s="139"/>
      <c r="BG619" s="139"/>
      <c r="BH619" s="140"/>
      <c r="BJ619" s="139"/>
      <c r="BK619" s="139"/>
      <c r="BL619" s="139"/>
      <c r="BM619" s="140"/>
      <c r="BO619" s="139"/>
      <c r="BP619" s="139"/>
      <c r="BQ619" s="139"/>
      <c r="BR619" s="140"/>
    </row>
    <row r="620" spans="1:70">
      <c r="B620" s="438"/>
      <c r="D620" s="6" t="s">
        <v>38</v>
      </c>
      <c r="E620" s="186">
        <f>'[84]Non Load NI 2016'!C365</f>
        <v>5.6378781552569386</v>
      </c>
      <c r="F620" s="186">
        <f>'[84]Non Load NI 2016'!D365</f>
        <v>5.6386499433608845</v>
      </c>
      <c r="G620" s="186">
        <f>'[84]Non Load NI 2016'!E365</f>
        <v>5.6163525249604591</v>
      </c>
      <c r="H620" s="186">
        <f>'[84]Non Load NI 2016'!F365</f>
        <v>0</v>
      </c>
      <c r="I620" s="186">
        <f>'[84]Non Load NI 2016'!G365</f>
        <v>0</v>
      </c>
      <c r="J620" s="186">
        <f>'[84]Non Load NI 2016'!H365</f>
        <v>0</v>
      </c>
      <c r="K620" s="186">
        <f>'[84]Non Load NI 2016'!I365</f>
        <v>0</v>
      </c>
      <c r="L620" s="186">
        <f>'[84]Non Load NI 2016'!J365</f>
        <v>0</v>
      </c>
      <c r="N620" s="57">
        <f>'[84]Non Load NI 2016'!M365</f>
        <v>5.6378781552569386</v>
      </c>
      <c r="O620" s="57">
        <f>'[84]Non Load NI 2016'!N365</f>
        <v>5.6386499433608845</v>
      </c>
      <c r="P620" s="57">
        <f>'[84]Non Load NI 2016'!O365</f>
        <v>5.6163525249604591</v>
      </c>
      <c r="Q620" s="57">
        <f>'[84]Non Load NI 2016'!P365</f>
        <v>0</v>
      </c>
      <c r="R620" s="57">
        <f>'[84]Non Load NI 2016'!Q365</f>
        <v>0</v>
      </c>
      <c r="S620" s="57">
        <f>'[84]Non Load NI 2016'!R365</f>
        <v>0</v>
      </c>
      <c r="T620" s="57">
        <f>'[84]Non Load NI 2016'!S365</f>
        <v>0</v>
      </c>
      <c r="U620" s="57">
        <f>'[84]Non Load NI 2016'!T365</f>
        <v>0</v>
      </c>
      <c r="W620" s="58">
        <f>'[84]Non Load NI 2016'!W365</f>
        <v>11.662299999999998</v>
      </c>
      <c r="X620" s="196">
        <f>'[84]Non Load NI 2016'!X365</f>
        <v>0</v>
      </c>
      <c r="Y620" s="196">
        <f>'[84]Non Load NI 2016'!Y365</f>
        <v>0</v>
      </c>
      <c r="Z620" s="196">
        <f>'[84]Non Load NI 2016'!Z365</f>
        <v>0</v>
      </c>
      <c r="AA620" s="196">
        <f>'[84]Non Load NI 2016'!AA365</f>
        <v>0</v>
      </c>
      <c r="AB620" s="196">
        <f>'[84]Non Load NI 2016'!AB365</f>
        <v>0</v>
      </c>
      <c r="AC620" s="196">
        <f>'[84]Non Load NI 2016'!AC365</f>
        <v>0</v>
      </c>
      <c r="AD620" s="196">
        <f>'[84]Non Load NI 2016'!AD365</f>
        <v>0</v>
      </c>
      <c r="AF620" s="57">
        <f t="shared" si="1328"/>
        <v>5.6378781552569386</v>
      </c>
      <c r="AG620" s="58">
        <f t="shared" si="1329"/>
        <v>11.662299999999998</v>
      </c>
      <c r="AH620" s="65">
        <f t="shared" si="1330"/>
        <v>6.0244218447430598</v>
      </c>
      <c r="AI620" s="66">
        <f t="shared" si="1331"/>
        <v>1.0685619090802265</v>
      </c>
      <c r="AK620" s="139"/>
      <c r="AL620" s="139"/>
      <c r="AM620" s="139"/>
      <c r="AN620" s="140"/>
      <c r="AP620" s="139"/>
      <c r="AQ620" s="139"/>
      <c r="AR620" s="139"/>
      <c r="AS620" s="140"/>
      <c r="AU620" s="139"/>
      <c r="AV620" s="139"/>
      <c r="AW620" s="139"/>
      <c r="AX620" s="140"/>
      <c r="AZ620" s="139"/>
      <c r="BA620" s="139"/>
      <c r="BB620" s="139"/>
      <c r="BC620" s="140"/>
      <c r="BE620" s="139"/>
      <c r="BF620" s="139"/>
      <c r="BG620" s="139"/>
      <c r="BH620" s="140"/>
      <c r="BJ620" s="139"/>
      <c r="BK620" s="139"/>
      <c r="BL620" s="139"/>
      <c r="BM620" s="140"/>
      <c r="BO620" s="139"/>
      <c r="BP620" s="139"/>
      <c r="BQ620" s="139"/>
      <c r="BR620" s="140"/>
    </row>
    <row r="621" spans="1:70">
      <c r="B621" s="438"/>
      <c r="D621" s="6" t="s">
        <v>39</v>
      </c>
      <c r="E621" s="186">
        <f>'[84]Non Load NI 2016'!C366</f>
        <v>0</v>
      </c>
      <c r="F621" s="186">
        <f>'[84]Non Load NI 2016'!D366</f>
        <v>0</v>
      </c>
      <c r="G621" s="186">
        <f>'[84]Non Load NI 2016'!E366</f>
        <v>0</v>
      </c>
      <c r="H621" s="186">
        <f>'[84]Non Load NI 2016'!F366</f>
        <v>0</v>
      </c>
      <c r="I621" s="186">
        <f>'[84]Non Load NI 2016'!G366</f>
        <v>0</v>
      </c>
      <c r="J621" s="186">
        <f>'[84]Non Load NI 2016'!H366</f>
        <v>0</v>
      </c>
      <c r="K621" s="186">
        <f>'[84]Non Load NI 2016'!I366</f>
        <v>0</v>
      </c>
      <c r="L621" s="186">
        <f>'[84]Non Load NI 2016'!J366</f>
        <v>0</v>
      </c>
      <c r="N621" s="57">
        <f>'[84]Non Load NI 2016'!M366</f>
        <v>0</v>
      </c>
      <c r="O621" s="57">
        <f>'[84]Non Load NI 2016'!N366</f>
        <v>0</v>
      </c>
      <c r="P621" s="57">
        <f>'[84]Non Load NI 2016'!O366</f>
        <v>0</v>
      </c>
      <c r="Q621" s="57">
        <f>'[84]Non Load NI 2016'!P366</f>
        <v>0</v>
      </c>
      <c r="R621" s="57">
        <f>'[84]Non Load NI 2016'!Q366</f>
        <v>0</v>
      </c>
      <c r="S621" s="57">
        <f>'[84]Non Load NI 2016'!R366</f>
        <v>0</v>
      </c>
      <c r="T621" s="57">
        <f>'[84]Non Load NI 2016'!S366</f>
        <v>0</v>
      </c>
      <c r="U621" s="57">
        <f>'[84]Non Load NI 2016'!T366</f>
        <v>0</v>
      </c>
      <c r="W621" s="58">
        <f>'[84]Non Load NI 2016'!W366</f>
        <v>0</v>
      </c>
      <c r="X621" s="196">
        <f>'[84]Non Load NI 2016'!X366</f>
        <v>0</v>
      </c>
      <c r="Y621" s="196">
        <f>'[84]Non Load NI 2016'!Y366</f>
        <v>0</v>
      </c>
      <c r="Z621" s="196">
        <f>'[84]Non Load NI 2016'!Z366</f>
        <v>0</v>
      </c>
      <c r="AA621" s="196">
        <f>'[84]Non Load NI 2016'!AA366</f>
        <v>0</v>
      </c>
      <c r="AB621" s="196">
        <f>'[84]Non Load NI 2016'!AB366</f>
        <v>0</v>
      </c>
      <c r="AC621" s="196">
        <f>'[84]Non Load NI 2016'!AC366</f>
        <v>0</v>
      </c>
      <c r="AD621" s="196">
        <f>'[84]Non Load NI 2016'!AD366</f>
        <v>0</v>
      </c>
      <c r="AF621" s="57">
        <f t="shared" si="1328"/>
        <v>0</v>
      </c>
      <c r="AG621" s="58">
        <f t="shared" si="1329"/>
        <v>0</v>
      </c>
      <c r="AH621" s="65" t="str">
        <f t="shared" si="1330"/>
        <v/>
      </c>
      <c r="AI621" s="66" t="str">
        <f t="shared" si="1331"/>
        <v/>
      </c>
      <c r="AK621" s="139"/>
      <c r="AL621" s="139"/>
      <c r="AM621" s="139"/>
      <c r="AN621" s="140"/>
      <c r="AP621" s="139"/>
      <c r="AQ621" s="139"/>
      <c r="AR621" s="139"/>
      <c r="AS621" s="140"/>
      <c r="AU621" s="139"/>
      <c r="AV621" s="139"/>
      <c r="AW621" s="139"/>
      <c r="AX621" s="140"/>
      <c r="AZ621" s="139"/>
      <c r="BA621" s="139"/>
      <c r="BB621" s="139"/>
      <c r="BC621" s="140"/>
      <c r="BE621" s="139"/>
      <c r="BF621" s="139"/>
      <c r="BG621" s="139"/>
      <c r="BH621" s="140"/>
      <c r="BJ621" s="139"/>
      <c r="BK621" s="139"/>
      <c r="BL621" s="139"/>
      <c r="BM621" s="140"/>
      <c r="BO621" s="139"/>
      <c r="BP621" s="139"/>
      <c r="BQ621" s="139"/>
      <c r="BR621" s="140"/>
    </row>
    <row r="622" spans="1:70">
      <c r="B622" s="438"/>
      <c r="D622" s="6" t="s">
        <v>40</v>
      </c>
      <c r="E622" s="186">
        <f>'[84]Non Load NI 2016'!C367</f>
        <v>3.9748591227232435</v>
      </c>
      <c r="F622" s="186">
        <f>'[84]Non Load NI 2016'!D367</f>
        <v>3.8942642578030577</v>
      </c>
      <c r="G622" s="186">
        <f>'[84]Non Load NI 2016'!E367</f>
        <v>3.8143551771854014</v>
      </c>
      <c r="H622" s="186">
        <f>'[84]Non Load NI 2016'!F367</f>
        <v>3.7351619710452351</v>
      </c>
      <c r="I622" s="186">
        <f>'[84]Non Load NI 2016'!G367</f>
        <v>3.6651329954978582</v>
      </c>
      <c r="J622" s="186">
        <f>'[84]Non Load NI 2016'!H367</f>
        <v>3.5974932778493445</v>
      </c>
      <c r="K622" s="186">
        <f>'[84]Non Load NI 2016'!I367</f>
        <v>3.534466001107774</v>
      </c>
      <c r="L622" s="186">
        <f>'[84]Non Load NI 2016'!J367</f>
        <v>3.4700409160744146</v>
      </c>
      <c r="N622" s="57">
        <f>'[84]Non Load NI 2016'!M367</f>
        <v>3.2225262504946706</v>
      </c>
      <c r="O622" s="57">
        <f>'[84]Non Load NI 2016'!N367</f>
        <v>3.4987351502806248</v>
      </c>
      <c r="P622" s="57">
        <f>'[84]Non Load NI 2016'!O367</f>
        <v>3.1772301048604468</v>
      </c>
      <c r="Q622" s="57">
        <f>'[84]Non Load NI 2016'!P367</f>
        <v>3.1421342785055435</v>
      </c>
      <c r="R622" s="57">
        <f>'[84]Non Load NI 2016'!Q367</f>
        <v>3.0608659504345459</v>
      </c>
      <c r="S622" s="57">
        <f>'[84]Non Load NI 2016'!R367</f>
        <v>3.0063606364134388</v>
      </c>
      <c r="T622" s="57">
        <f>'[84]Non Load NI 2016'!S367</f>
        <v>2.8429050824085951</v>
      </c>
      <c r="U622" s="57">
        <f>'[84]Non Load NI 2016'!T367</f>
        <v>2.7455840860799672</v>
      </c>
      <c r="W622" s="58">
        <f>'[84]Non Load NI 2016'!W367</f>
        <v>2.7794586924105911</v>
      </c>
      <c r="X622" s="196">
        <f>'[84]Non Load NI 2016'!X367</f>
        <v>0</v>
      </c>
      <c r="Y622" s="196">
        <f>'[84]Non Load NI 2016'!Y367</f>
        <v>0</v>
      </c>
      <c r="Z622" s="196">
        <f>'[84]Non Load NI 2016'!Z367</f>
        <v>0</v>
      </c>
      <c r="AA622" s="196">
        <f>'[84]Non Load NI 2016'!AA367</f>
        <v>0</v>
      </c>
      <c r="AB622" s="196">
        <f>'[84]Non Load NI 2016'!AB367</f>
        <v>0</v>
      </c>
      <c r="AC622" s="196">
        <f>'[84]Non Load NI 2016'!AC367</f>
        <v>0</v>
      </c>
      <c r="AD622" s="196">
        <f>'[84]Non Load NI 2016'!AD367</f>
        <v>0</v>
      </c>
      <c r="AF622" s="57">
        <f t="shared" si="1328"/>
        <v>3.2225262504946706</v>
      </c>
      <c r="AG622" s="58">
        <f t="shared" si="1329"/>
        <v>2.7794586924105911</v>
      </c>
      <c r="AH622" s="65">
        <f t="shared" si="1330"/>
        <v>-0.44306755808407949</v>
      </c>
      <c r="AI622" s="66">
        <f t="shared" si="1331"/>
        <v>-0.13749075217496423</v>
      </c>
      <c r="AK622" s="139"/>
      <c r="AL622" s="139"/>
      <c r="AM622" s="139"/>
      <c r="AN622" s="140"/>
      <c r="AP622" s="139"/>
      <c r="AQ622" s="139"/>
      <c r="AR622" s="139"/>
      <c r="AS622" s="140"/>
      <c r="AU622" s="139"/>
      <c r="AV622" s="139"/>
      <c r="AW622" s="139"/>
      <c r="AX622" s="140"/>
      <c r="AZ622" s="139"/>
      <c r="BA622" s="139"/>
      <c r="BB622" s="139"/>
      <c r="BC622" s="140"/>
      <c r="BE622" s="139"/>
      <c r="BF622" s="139"/>
      <c r="BG622" s="139"/>
      <c r="BH622" s="140"/>
      <c r="BJ622" s="139"/>
      <c r="BK622" s="139"/>
      <c r="BL622" s="139"/>
      <c r="BM622" s="140"/>
      <c r="BO622" s="139"/>
      <c r="BP622" s="139"/>
      <c r="BQ622" s="139"/>
      <c r="BR622" s="140"/>
    </row>
    <row r="623" spans="1:70">
      <c r="B623" s="438"/>
      <c r="D623" s="6" t="s">
        <v>41</v>
      </c>
      <c r="E623" s="186">
        <f>'[84]Non Load NI 2016'!C368</f>
        <v>6.6039401050001612</v>
      </c>
      <c r="F623" s="186">
        <f>'[84]Non Load NI 2016'!D368</f>
        <v>6.4815738199611239</v>
      </c>
      <c r="G623" s="186">
        <f>'[84]Non Load NI 2016'!E368</f>
        <v>6.3541516758123642</v>
      </c>
      <c r="H623" s="186">
        <f>'[84]Non Load NI 2016'!F368</f>
        <v>6.403580297534238</v>
      </c>
      <c r="I623" s="186">
        <f>'[84]Non Load NI 2016'!G368</f>
        <v>6.1283107776586441</v>
      </c>
      <c r="J623" s="186">
        <f>'[84]Non Load NI 2016'!H368</f>
        <v>6.0165591473105984</v>
      </c>
      <c r="K623" s="186">
        <f>'[84]Non Load NI 2016'!I368</f>
        <v>5.9074144438459744</v>
      </c>
      <c r="L623" s="186">
        <f>'[84]Non Load NI 2016'!J368</f>
        <v>5.8021058645651316</v>
      </c>
      <c r="N623" s="57">
        <f>'[84]Non Load NI 2016'!M368</f>
        <v>4.9748982340005528</v>
      </c>
      <c r="O623" s="57">
        <f>'[84]Non Load NI 2016'!N368</f>
        <v>5.0364320546438499</v>
      </c>
      <c r="P623" s="57">
        <f>'[84]Non Load NI 2016'!O368</f>
        <v>5.1469653042352075</v>
      </c>
      <c r="Q623" s="57">
        <f>'[84]Non Load NI 2016'!P368</f>
        <v>5.3094649885905962</v>
      </c>
      <c r="R623" s="57">
        <f>'[84]Non Load NI 2016'!Q368</f>
        <v>5.1340735630972363</v>
      </c>
      <c r="S623" s="57">
        <f>'[84]Non Load NI 2016'!R368</f>
        <v>4.7539397160299899</v>
      </c>
      <c r="T623" s="57">
        <f>'[84]Non Load NI 2016'!S368</f>
        <v>4.6173550755661479</v>
      </c>
      <c r="U623" s="57">
        <f>'[84]Non Load NI 2016'!T368</f>
        <v>4.339573627357229</v>
      </c>
      <c r="W623" s="58">
        <f>'[84]Non Load NI 2016'!W368</f>
        <v>14.324384157027199</v>
      </c>
      <c r="X623" s="196">
        <f>'[84]Non Load NI 2016'!X368</f>
        <v>0</v>
      </c>
      <c r="Y623" s="196">
        <f>'[84]Non Load NI 2016'!Y368</f>
        <v>0</v>
      </c>
      <c r="Z623" s="196">
        <f>'[84]Non Load NI 2016'!Z368</f>
        <v>0</v>
      </c>
      <c r="AA623" s="196">
        <f>'[84]Non Load NI 2016'!AA368</f>
        <v>0</v>
      </c>
      <c r="AB623" s="196">
        <f>'[84]Non Load NI 2016'!AB368</f>
        <v>0</v>
      </c>
      <c r="AC623" s="196">
        <f>'[84]Non Load NI 2016'!AC368</f>
        <v>0</v>
      </c>
      <c r="AD623" s="196">
        <f>'[84]Non Load NI 2016'!AD368</f>
        <v>0</v>
      </c>
      <c r="AF623" s="57">
        <f t="shared" si="1328"/>
        <v>4.9748982340005528</v>
      </c>
      <c r="AG623" s="58">
        <f t="shared" si="1329"/>
        <v>14.324384157027199</v>
      </c>
      <c r="AH623" s="65">
        <f t="shared" si="1330"/>
        <v>9.3494859230266449</v>
      </c>
      <c r="AI623" s="66">
        <f t="shared" si="1331"/>
        <v>1.8793320955046506</v>
      </c>
      <c r="AK623" s="139"/>
      <c r="AL623" s="139"/>
      <c r="AM623" s="139"/>
      <c r="AN623" s="140"/>
      <c r="AP623" s="139"/>
      <c r="AQ623" s="139"/>
      <c r="AR623" s="139"/>
      <c r="AS623" s="140"/>
      <c r="AU623" s="139"/>
      <c r="AV623" s="139"/>
      <c r="AW623" s="139"/>
      <c r="AX623" s="140"/>
      <c r="AZ623" s="139"/>
      <c r="BA623" s="139"/>
      <c r="BB623" s="139"/>
      <c r="BC623" s="140"/>
      <c r="BE623" s="139"/>
      <c r="BF623" s="139"/>
      <c r="BG623" s="139"/>
      <c r="BH623" s="140"/>
      <c r="BJ623" s="139"/>
      <c r="BK623" s="139"/>
      <c r="BL623" s="139"/>
      <c r="BM623" s="140"/>
      <c r="BO623" s="139"/>
      <c r="BP623" s="139"/>
      <c r="BQ623" s="139"/>
      <c r="BR623" s="140"/>
    </row>
    <row r="624" spans="1:70">
      <c r="B624" s="438"/>
      <c r="D624" s="6" t="s">
        <v>42</v>
      </c>
      <c r="E624" s="186">
        <f>'[84]Non Load NI 2016'!C369</f>
        <v>8.8360686376293849</v>
      </c>
      <c r="F624" s="186">
        <f>'[84]Non Load NI 2016'!D369</f>
        <v>8.8650488116339847</v>
      </c>
      <c r="G624" s="186">
        <f>'[84]Non Load NI 2016'!E369</f>
        <v>8.8843020255071643</v>
      </c>
      <c r="H624" s="186">
        <f>'[84]Non Load NI 2016'!F369</f>
        <v>8.8807745785604588</v>
      </c>
      <c r="I624" s="186">
        <f>'[84]Non Load NI 2016'!G369</f>
        <v>8.9243852613594878</v>
      </c>
      <c r="J624" s="186">
        <f>'[84]Non Load NI 2016'!H369</f>
        <v>8.9667219694147278</v>
      </c>
      <c r="K624" s="186">
        <f>'[84]Non Load NI 2016'!I369</f>
        <v>0</v>
      </c>
      <c r="L624" s="186">
        <f>'[84]Non Load NI 2016'!J369</f>
        <v>0</v>
      </c>
      <c r="N624" s="57">
        <f>'[84]Non Load NI 2016'!M369</f>
        <v>8.3711491592315603</v>
      </c>
      <c r="O624" s="57">
        <f>'[84]Non Load NI 2016'!N369</f>
        <v>8.3464560923713353</v>
      </c>
      <c r="P624" s="57">
        <f>'[84]Non Load NI 2016'!O369</f>
        <v>8.3215681074013386</v>
      </c>
      <c r="Q624" s="57">
        <f>'[84]Non Load NI 2016'!P369</f>
        <v>8.0493492862573692</v>
      </c>
      <c r="R624" s="57">
        <f>'[84]Non Load NI 2016'!Q369</f>
        <v>7.8636458524951101</v>
      </c>
      <c r="S624" s="57">
        <f>'[84]Non Load NI 2016'!R369</f>
        <v>7.6977053538317293</v>
      </c>
      <c r="T624" s="57">
        <f>'[84]Non Load NI 2016'!S369</f>
        <v>4.7718789544720011</v>
      </c>
      <c r="U624" s="57">
        <f>'[84]Non Load NI 2016'!T369</f>
        <v>4.5305680296932973</v>
      </c>
      <c r="W624" s="58">
        <f>'[84]Non Load NI 2016'!W369</f>
        <v>9.4072355961810334</v>
      </c>
      <c r="X624" s="196">
        <f>'[84]Non Load NI 2016'!X369</f>
        <v>0</v>
      </c>
      <c r="Y624" s="196">
        <f>'[84]Non Load NI 2016'!Y369</f>
        <v>0</v>
      </c>
      <c r="Z624" s="196">
        <f>'[84]Non Load NI 2016'!Z369</f>
        <v>0</v>
      </c>
      <c r="AA624" s="196">
        <f>'[84]Non Load NI 2016'!AA369</f>
        <v>0</v>
      </c>
      <c r="AB624" s="196">
        <f>'[84]Non Load NI 2016'!AB369</f>
        <v>0</v>
      </c>
      <c r="AC624" s="196">
        <f>'[84]Non Load NI 2016'!AC369</f>
        <v>0</v>
      </c>
      <c r="AD624" s="196">
        <f>'[84]Non Load NI 2016'!AD369</f>
        <v>0</v>
      </c>
      <c r="AF624" s="57">
        <f t="shared" si="1328"/>
        <v>8.3711491592315603</v>
      </c>
      <c r="AG624" s="58">
        <f t="shared" si="1329"/>
        <v>9.4072355961810334</v>
      </c>
      <c r="AH624" s="65">
        <f t="shared" si="1330"/>
        <v>1.0360864369494731</v>
      </c>
      <c r="AI624" s="66">
        <f t="shared" si="1331"/>
        <v>0.12376872245871938</v>
      </c>
      <c r="AK624" s="139"/>
      <c r="AL624" s="139"/>
      <c r="AM624" s="139"/>
      <c r="AN624" s="140"/>
      <c r="AP624" s="139"/>
      <c r="AQ624" s="139"/>
      <c r="AR624" s="139"/>
      <c r="AS624" s="140"/>
      <c r="AU624" s="139"/>
      <c r="AV624" s="139"/>
      <c r="AW624" s="139"/>
      <c r="AX624" s="140"/>
      <c r="AZ624" s="139"/>
      <c r="BA624" s="139"/>
      <c r="BB624" s="139"/>
      <c r="BC624" s="140"/>
      <c r="BE624" s="139"/>
      <c r="BF624" s="139"/>
      <c r="BG624" s="139"/>
      <c r="BH624" s="140"/>
      <c r="BJ624" s="139"/>
      <c r="BK624" s="139"/>
      <c r="BL624" s="139"/>
      <c r="BM624" s="140"/>
      <c r="BO624" s="139"/>
      <c r="BP624" s="139"/>
      <c r="BQ624" s="139"/>
      <c r="BR624" s="140"/>
    </row>
    <row r="625" spans="1:70">
      <c r="B625" s="438"/>
      <c r="D625" s="6" t="s">
        <v>43</v>
      </c>
      <c r="E625" s="186">
        <f>'[84]Non Load NI 2016'!C370</f>
        <v>11.304225392906902</v>
      </c>
      <c r="F625" s="186">
        <f>'[84]Non Load NI 2016'!D370</f>
        <v>11.317636596970402</v>
      </c>
      <c r="G625" s="186">
        <f>'[84]Non Load NI 2016'!E370</f>
        <v>11.333239960177824</v>
      </c>
      <c r="H625" s="186">
        <f>'[84]Non Load NI 2016'!F370</f>
        <v>11.323637747313199</v>
      </c>
      <c r="I625" s="186">
        <f>'[84]Non Load NI 2016'!G370</f>
        <v>11.371140764993308</v>
      </c>
      <c r="J625" s="186">
        <f>'[84]Non Load NI 2016'!H370</f>
        <v>11.409884843910138</v>
      </c>
      <c r="K625" s="186">
        <f>'[84]Non Load NI 2016'!I370</f>
        <v>0</v>
      </c>
      <c r="L625" s="186">
        <f>'[84]Non Load NI 2016'!J370</f>
        <v>0</v>
      </c>
      <c r="N625" s="57">
        <f>'[84]Non Load NI 2016'!M370</f>
        <v>9.2890752151065943</v>
      </c>
      <c r="O625" s="57">
        <f>'[84]Non Load NI 2016'!N370</f>
        <v>10.107486498557687</v>
      </c>
      <c r="P625" s="57">
        <f>'[84]Non Load NI 2016'!O370</f>
        <v>9.4663874433816311</v>
      </c>
      <c r="Q625" s="57">
        <f>'[84]Non Load NI 2016'!P370</f>
        <v>8.8689399083055456</v>
      </c>
      <c r="R625" s="57">
        <f>'[84]Non Load NI 2016'!Q370</f>
        <v>8.6977798083772679</v>
      </c>
      <c r="S625" s="57">
        <f>'[84]Non Load NI 2016'!R370</f>
        <v>8.7421896842927289</v>
      </c>
      <c r="T625" s="57">
        <f>'[84]Non Load NI 2016'!S370</f>
        <v>4.8074112331508863</v>
      </c>
      <c r="U625" s="57">
        <f>'[84]Non Load NI 2016'!T370</f>
        <v>3.913922697957799</v>
      </c>
      <c r="W625" s="58">
        <f>'[84]Non Load NI 2016'!W370</f>
        <v>3.2069338401793193</v>
      </c>
      <c r="X625" s="196">
        <f>'[84]Non Load NI 2016'!X370</f>
        <v>0</v>
      </c>
      <c r="Y625" s="196">
        <f>'[84]Non Load NI 2016'!Y370</f>
        <v>0</v>
      </c>
      <c r="Z625" s="196">
        <f>'[84]Non Load NI 2016'!Z370</f>
        <v>0</v>
      </c>
      <c r="AA625" s="196">
        <f>'[84]Non Load NI 2016'!AA370</f>
        <v>0</v>
      </c>
      <c r="AB625" s="196">
        <f>'[84]Non Load NI 2016'!AB370</f>
        <v>0</v>
      </c>
      <c r="AC625" s="196">
        <f>'[84]Non Load NI 2016'!AC370</f>
        <v>0</v>
      </c>
      <c r="AD625" s="196">
        <f>'[84]Non Load NI 2016'!AD370</f>
        <v>0</v>
      </c>
      <c r="AF625" s="57">
        <f t="shared" si="1328"/>
        <v>9.2890752151065943</v>
      </c>
      <c r="AG625" s="58">
        <f t="shared" si="1329"/>
        <v>3.2069338401793193</v>
      </c>
      <c r="AH625" s="65">
        <f t="shared" si="1330"/>
        <v>-6.082141374927275</v>
      </c>
      <c r="AI625" s="66">
        <f t="shared" si="1331"/>
        <v>-0.65476285142314683</v>
      </c>
      <c r="AK625" s="139"/>
      <c r="AL625" s="139"/>
      <c r="AM625" s="139"/>
      <c r="AN625" s="140"/>
      <c r="AP625" s="139"/>
      <c r="AQ625" s="139"/>
      <c r="AR625" s="139"/>
      <c r="AS625" s="140"/>
      <c r="AU625" s="139"/>
      <c r="AV625" s="139"/>
      <c r="AW625" s="139"/>
      <c r="AX625" s="140"/>
      <c r="AZ625" s="139"/>
      <c r="BA625" s="139"/>
      <c r="BB625" s="139"/>
      <c r="BC625" s="140"/>
      <c r="BE625" s="139"/>
      <c r="BF625" s="139"/>
      <c r="BG625" s="139"/>
      <c r="BH625" s="140"/>
      <c r="BJ625" s="139"/>
      <c r="BK625" s="139"/>
      <c r="BL625" s="139"/>
      <c r="BM625" s="140"/>
      <c r="BO625" s="139"/>
      <c r="BP625" s="139"/>
      <c r="BQ625" s="139"/>
      <c r="BR625" s="140"/>
    </row>
    <row r="626" spans="1:70">
      <c r="B626" s="438"/>
      <c r="D626" s="6" t="s">
        <v>44</v>
      </c>
      <c r="E626" s="186">
        <f>'[84]Non Load NI 2016'!C371</f>
        <v>1.3760081510865869</v>
      </c>
      <c r="F626" s="186">
        <f>'[84]Non Load NI 2016'!D371</f>
        <v>1.3727098715601793</v>
      </c>
      <c r="G626" s="186">
        <f>'[84]Non Load NI 2016'!E371</f>
        <v>0</v>
      </c>
      <c r="H626" s="186">
        <f>'[84]Non Load NI 2016'!F371</f>
        <v>0</v>
      </c>
      <c r="I626" s="186">
        <f>'[84]Non Load NI 2016'!G371</f>
        <v>0</v>
      </c>
      <c r="J626" s="186">
        <f>'[84]Non Load NI 2016'!H371</f>
        <v>0</v>
      </c>
      <c r="K626" s="186">
        <f>'[84]Non Load NI 2016'!I371</f>
        <v>0</v>
      </c>
      <c r="L626" s="186">
        <f>'[84]Non Load NI 2016'!J371</f>
        <v>0</v>
      </c>
      <c r="N626" s="57">
        <f>'[84]Non Load NI 2016'!M371</f>
        <v>0.60516792641653061</v>
      </c>
      <c r="O626" s="57">
        <f>'[84]Non Load NI 2016'!N371</f>
        <v>0.59916571837515831</v>
      </c>
      <c r="P626" s="57">
        <f>'[84]Non Load NI 2016'!O371</f>
        <v>0.24105276887395888</v>
      </c>
      <c r="Q626" s="57">
        <f>'[84]Non Load NI 2016'!P371</f>
        <v>0.23965770787975507</v>
      </c>
      <c r="R626" s="57">
        <f>'[84]Non Load NI 2016'!Q371</f>
        <v>0.24015340721912845</v>
      </c>
      <c r="S626" s="57">
        <f>'[84]Non Load NI 2016'!R371</f>
        <v>0.23771472845436947</v>
      </c>
      <c r="T626" s="57">
        <f>'[84]Non Load NI 2016'!S371</f>
        <v>0.23809075248565653</v>
      </c>
      <c r="U626" s="57">
        <f>'[84]Non Load NI 2016'!T371</f>
        <v>0.23112294570278386</v>
      </c>
      <c r="W626" s="58">
        <f>'[84]Non Load NI 2016'!W371</f>
        <v>1.2765000000000002</v>
      </c>
      <c r="X626" s="196">
        <f>'[84]Non Load NI 2016'!X371</f>
        <v>0</v>
      </c>
      <c r="Y626" s="196">
        <f>'[84]Non Load NI 2016'!Y371</f>
        <v>0</v>
      </c>
      <c r="Z626" s="196">
        <f>'[84]Non Load NI 2016'!Z371</f>
        <v>0</v>
      </c>
      <c r="AA626" s="196">
        <f>'[84]Non Load NI 2016'!AA371</f>
        <v>0</v>
      </c>
      <c r="AB626" s="196">
        <f>'[84]Non Load NI 2016'!AB371</f>
        <v>0</v>
      </c>
      <c r="AC626" s="196">
        <f>'[84]Non Load NI 2016'!AC371</f>
        <v>0</v>
      </c>
      <c r="AD626" s="196">
        <f>'[84]Non Load NI 2016'!AD371</f>
        <v>0</v>
      </c>
      <c r="AF626" s="57">
        <f t="shared" si="1328"/>
        <v>0.60516792641653061</v>
      </c>
      <c r="AG626" s="58">
        <f t="shared" si="1329"/>
        <v>1.2765000000000002</v>
      </c>
      <c r="AH626" s="65">
        <f t="shared" si="1330"/>
        <v>0.67133207358346958</v>
      </c>
      <c r="AI626" s="66">
        <f t="shared" si="1331"/>
        <v>1.1093318800927312</v>
      </c>
      <c r="AK626" s="139"/>
      <c r="AL626" s="139"/>
      <c r="AM626" s="139"/>
      <c r="AN626" s="140"/>
      <c r="AP626" s="139"/>
      <c r="AQ626" s="139"/>
      <c r="AR626" s="139"/>
      <c r="AS626" s="140"/>
      <c r="AU626" s="139"/>
      <c r="AV626" s="139"/>
      <c r="AW626" s="139"/>
      <c r="AX626" s="140"/>
      <c r="AZ626" s="139"/>
      <c r="BA626" s="139"/>
      <c r="BB626" s="139"/>
      <c r="BC626" s="140"/>
      <c r="BE626" s="139"/>
      <c r="BF626" s="139"/>
      <c r="BG626" s="139"/>
      <c r="BH626" s="140"/>
      <c r="BJ626" s="139"/>
      <c r="BK626" s="139"/>
      <c r="BL626" s="139"/>
      <c r="BM626" s="140"/>
      <c r="BO626" s="139"/>
      <c r="BP626" s="139"/>
      <c r="BQ626" s="139"/>
      <c r="BR626" s="140"/>
    </row>
    <row r="627" spans="1:70">
      <c r="B627" s="438"/>
      <c r="D627" s="6" t="s">
        <v>45</v>
      </c>
      <c r="E627" s="186">
        <f>'[84]Non Load NI 2016'!C372</f>
        <v>0</v>
      </c>
      <c r="F627" s="186">
        <f>'[84]Non Load NI 2016'!D372</f>
        <v>0</v>
      </c>
      <c r="G627" s="186">
        <f>'[84]Non Load NI 2016'!E372</f>
        <v>0</v>
      </c>
      <c r="H627" s="186">
        <f>'[84]Non Load NI 2016'!F372</f>
        <v>0</v>
      </c>
      <c r="I627" s="186">
        <f>'[84]Non Load NI 2016'!G372</f>
        <v>0</v>
      </c>
      <c r="J627" s="186">
        <f>'[84]Non Load NI 2016'!H372</f>
        <v>0</v>
      </c>
      <c r="K627" s="186">
        <f>'[84]Non Load NI 2016'!I372</f>
        <v>0</v>
      </c>
      <c r="L627" s="186">
        <f>'[84]Non Load NI 2016'!J372</f>
        <v>0</v>
      </c>
      <c r="N627" s="57">
        <f>'[84]Non Load NI 2016'!M372</f>
        <v>0</v>
      </c>
      <c r="O627" s="57">
        <f>'[84]Non Load NI 2016'!N372</f>
        <v>0</v>
      </c>
      <c r="P627" s="57">
        <f>'[84]Non Load NI 2016'!O372</f>
        <v>0</v>
      </c>
      <c r="Q627" s="57">
        <f>'[84]Non Load NI 2016'!P372</f>
        <v>0</v>
      </c>
      <c r="R627" s="57">
        <f>'[84]Non Load NI 2016'!Q372</f>
        <v>0</v>
      </c>
      <c r="S627" s="57">
        <f>'[84]Non Load NI 2016'!R372</f>
        <v>0</v>
      </c>
      <c r="T627" s="57">
        <f>'[84]Non Load NI 2016'!S372</f>
        <v>0</v>
      </c>
      <c r="U627" s="57">
        <f>'[84]Non Load NI 2016'!T372</f>
        <v>0</v>
      </c>
      <c r="W627" s="58">
        <f>'[84]Non Load NI 2016'!W372</f>
        <v>8.636000000000001</v>
      </c>
      <c r="X627" s="196">
        <f>'[84]Non Load NI 2016'!X372</f>
        <v>0</v>
      </c>
      <c r="Y627" s="196">
        <f>'[84]Non Load NI 2016'!Y372</f>
        <v>0</v>
      </c>
      <c r="Z627" s="196">
        <f>'[84]Non Load NI 2016'!Z372</f>
        <v>0</v>
      </c>
      <c r="AA627" s="196">
        <f>'[84]Non Load NI 2016'!AA372</f>
        <v>0</v>
      </c>
      <c r="AB627" s="196">
        <f>'[84]Non Load NI 2016'!AB372</f>
        <v>0</v>
      </c>
      <c r="AC627" s="196">
        <f>'[84]Non Load NI 2016'!AC372</f>
        <v>0</v>
      </c>
      <c r="AD627" s="196">
        <f>'[84]Non Load NI 2016'!AD372</f>
        <v>0</v>
      </c>
      <c r="AF627" s="57">
        <f t="shared" si="1328"/>
        <v>0</v>
      </c>
      <c r="AG627" s="58">
        <f t="shared" si="1329"/>
        <v>8.636000000000001</v>
      </c>
      <c r="AH627" s="65">
        <f t="shared" si="1330"/>
        <v>8.636000000000001</v>
      </c>
      <c r="AI627" s="66" t="e">
        <f t="shared" si="1331"/>
        <v>#DIV/0!</v>
      </c>
      <c r="AK627" s="139"/>
      <c r="AL627" s="139"/>
      <c r="AM627" s="139"/>
      <c r="AN627" s="140"/>
      <c r="AP627" s="139"/>
      <c r="AQ627" s="139"/>
      <c r="AR627" s="139"/>
      <c r="AS627" s="140"/>
      <c r="AU627" s="139"/>
      <c r="AV627" s="139"/>
      <c r="AW627" s="139"/>
      <c r="AX627" s="140"/>
      <c r="AZ627" s="139"/>
      <c r="BA627" s="139"/>
      <c r="BB627" s="139"/>
      <c r="BC627" s="140"/>
      <c r="BE627" s="139"/>
      <c r="BF627" s="139"/>
      <c r="BG627" s="139"/>
      <c r="BH627" s="140"/>
      <c r="BJ627" s="139"/>
      <c r="BK627" s="139"/>
      <c r="BL627" s="139"/>
      <c r="BM627" s="140"/>
      <c r="BO627" s="139"/>
      <c r="BP627" s="139"/>
      <c r="BQ627" s="139"/>
      <c r="BR627" s="140"/>
    </row>
    <row r="628" spans="1:70">
      <c r="A628" s="1"/>
      <c r="B628" s="438"/>
      <c r="D628" s="4" t="s">
        <v>77</v>
      </c>
      <c r="E628" s="187">
        <f>SUM(E614:E627)</f>
        <v>41.25564546151945</v>
      </c>
      <c r="F628" s="187">
        <f t="shared" ref="F628" si="1332">SUM(F614:F627)</f>
        <v>37.569883301289636</v>
      </c>
      <c r="G628" s="187">
        <f t="shared" ref="G628" si="1333">SUM(G614:G627)</f>
        <v>36.002401363643216</v>
      </c>
      <c r="H628" s="187">
        <f t="shared" ref="H628" si="1334">SUM(H614:H627)</f>
        <v>30.343154594453132</v>
      </c>
      <c r="I628" s="187">
        <f t="shared" ref="I628" si="1335">SUM(I614:I627)</f>
        <v>30.0889697995093</v>
      </c>
      <c r="J628" s="187">
        <f t="shared" ref="J628" si="1336">SUM(J614:J627)</f>
        <v>29.99065923848481</v>
      </c>
      <c r="K628" s="187">
        <f t="shared" ref="K628" si="1337">SUM(K614:K627)</f>
        <v>9.4418804449537479</v>
      </c>
      <c r="L628" s="187">
        <f t="shared" ref="L628" si="1338">SUM(L614:L627)</f>
        <v>9.2721467806395452</v>
      </c>
      <c r="M628" s="1"/>
      <c r="N628" s="178">
        <f t="shared" ref="N628" si="1339">SUM(N614:N627)</f>
        <v>33.572432112808002</v>
      </c>
      <c r="O628" s="178">
        <f t="shared" ref="O628" si="1340">SUM(O614:O627)</f>
        <v>33.751127240157544</v>
      </c>
      <c r="P628" s="178">
        <f t="shared" ref="P628" si="1341">SUM(P614:P627)</f>
        <v>32.539967871498405</v>
      </c>
      <c r="Q628" s="178">
        <f t="shared" ref="Q628" si="1342">SUM(Q614:Q627)</f>
        <v>26.153826461610976</v>
      </c>
      <c r="R628" s="178">
        <f t="shared" ref="R628" si="1343">SUM(R614:R627)</f>
        <v>25.564707577582585</v>
      </c>
      <c r="S628" s="178">
        <f t="shared" ref="S628" si="1344">SUM(S614:S627)</f>
        <v>25.004675899867099</v>
      </c>
      <c r="T628" s="178">
        <f t="shared" ref="T628" si="1345">SUM(T614:T627)</f>
        <v>17.837951443313159</v>
      </c>
      <c r="U628" s="178">
        <f t="shared" ref="U628" si="1346">SUM(U614:U627)</f>
        <v>16.304138955462054</v>
      </c>
      <c r="V628" s="1"/>
      <c r="W628" s="183">
        <f>SUM(W614:W627)</f>
        <v>73.419967849993569</v>
      </c>
      <c r="X628" s="197">
        <f t="shared" ref="X628" si="1347">SUM(X614:X627)</f>
        <v>0</v>
      </c>
      <c r="Y628" s="197">
        <f t="shared" ref="Y628" si="1348">SUM(Y614:Y627)</f>
        <v>0</v>
      </c>
      <c r="Z628" s="197">
        <f t="shared" ref="Z628" si="1349">SUM(Z614:Z627)</f>
        <v>0</v>
      </c>
      <c r="AA628" s="197">
        <f t="shared" ref="AA628" si="1350">SUM(AA614:AA627)</f>
        <v>0</v>
      </c>
      <c r="AB628" s="197">
        <f t="shared" ref="AB628" si="1351">SUM(AB614:AB627)</f>
        <v>0</v>
      </c>
      <c r="AC628" s="197">
        <f t="shared" ref="AC628" si="1352">SUM(AC614:AC627)</f>
        <v>0</v>
      </c>
      <c r="AD628" s="197">
        <f t="shared" ref="AD628" si="1353">SUM(AD614:AD627)</f>
        <v>0</v>
      </c>
      <c r="AE628" s="1"/>
      <c r="AF628" s="178">
        <f t="shared" si="1328"/>
        <v>33.572432112808002</v>
      </c>
      <c r="AG628" s="183">
        <f t="shared" si="1329"/>
        <v>73.419967849993569</v>
      </c>
      <c r="AH628" s="67">
        <f t="shared" si="1330"/>
        <v>39.847535737185567</v>
      </c>
      <c r="AI628" s="68">
        <f t="shared" si="1331"/>
        <v>1.1869123929804177</v>
      </c>
      <c r="AK628" s="139"/>
      <c r="AL628" s="139"/>
      <c r="AM628" s="139"/>
      <c r="AN628" s="140"/>
      <c r="AP628" s="139"/>
      <c r="AQ628" s="139"/>
      <c r="AR628" s="139"/>
      <c r="AS628" s="140"/>
      <c r="AU628" s="139"/>
      <c r="AV628" s="139"/>
      <c r="AW628" s="139"/>
      <c r="AX628" s="140"/>
      <c r="AZ628" s="139"/>
      <c r="BA628" s="139"/>
      <c r="BB628" s="139"/>
      <c r="BC628" s="140"/>
      <c r="BE628" s="139"/>
      <c r="BF628" s="139"/>
      <c r="BG628" s="139"/>
      <c r="BH628" s="140"/>
      <c r="BJ628" s="139"/>
      <c r="BK628" s="139"/>
      <c r="BL628" s="139"/>
      <c r="BM628" s="140"/>
      <c r="BO628" s="139"/>
      <c r="BP628" s="139"/>
      <c r="BQ628" s="139"/>
      <c r="BR628" s="140"/>
    </row>
    <row r="629" spans="1:70">
      <c r="A629" s="1"/>
      <c r="B629" s="438"/>
      <c r="D629" s="4" t="s">
        <v>181</v>
      </c>
      <c r="E629" s="187">
        <f>E628-SUM(E617:E620)</f>
        <v>35.617767306262508</v>
      </c>
      <c r="F629" s="187">
        <f t="shared" ref="F629" si="1354">F628-SUM(F617:F620)</f>
        <v>31.93123335792875</v>
      </c>
      <c r="G629" s="187">
        <f t="shared" ref="G629" si="1355">G628-SUM(G617:G620)</f>
        <v>30.386048838682758</v>
      </c>
      <c r="H629" s="187">
        <f t="shared" ref="H629" si="1356">H628-SUM(H617:H620)</f>
        <v>30.343154594453132</v>
      </c>
      <c r="I629" s="187">
        <f t="shared" ref="I629" si="1357">I628-SUM(I617:I620)</f>
        <v>30.0889697995093</v>
      </c>
      <c r="J629" s="187">
        <f t="shared" ref="J629" si="1358">J628-SUM(J617:J620)</f>
        <v>29.99065923848481</v>
      </c>
      <c r="K629" s="187">
        <f t="shared" ref="K629" si="1359">K628-SUM(K617:K620)</f>
        <v>9.4418804449537479</v>
      </c>
      <c r="L629" s="187">
        <f t="shared" ref="L629" si="1360">L628-SUM(L617:L620)</f>
        <v>9.2721467806395452</v>
      </c>
      <c r="M629" s="1"/>
      <c r="N629" s="178">
        <f t="shared" ref="N629" si="1361">N628-SUM(N617:N620)</f>
        <v>27.934553957551064</v>
      </c>
      <c r="O629" s="178">
        <f t="shared" ref="O629" si="1362">O628-SUM(O617:O620)</f>
        <v>28.112477296796659</v>
      </c>
      <c r="P629" s="178">
        <f t="shared" ref="P629" si="1363">P628-SUM(P617:P620)</f>
        <v>26.923615346537947</v>
      </c>
      <c r="Q629" s="178">
        <f t="shared" ref="Q629" si="1364">Q628-SUM(Q617:Q620)</f>
        <v>26.153826461610976</v>
      </c>
      <c r="R629" s="178">
        <f t="shared" ref="R629" si="1365">R628-SUM(R617:R620)</f>
        <v>25.564707577582585</v>
      </c>
      <c r="S629" s="178">
        <f t="shared" ref="S629" si="1366">S628-SUM(S617:S620)</f>
        <v>25.004675899867099</v>
      </c>
      <c r="T629" s="178">
        <f t="shared" ref="T629" si="1367">T628-SUM(T617:T620)</f>
        <v>17.837951443313159</v>
      </c>
      <c r="U629" s="178">
        <f t="shared" ref="U629" si="1368">U628-SUM(U617:U620)</f>
        <v>16.304138955462054</v>
      </c>
      <c r="V629" s="1"/>
      <c r="W629" s="183">
        <f>W628-SUM(W617:W620)</f>
        <v>48.735467849993569</v>
      </c>
      <c r="X629" s="197">
        <f t="shared" ref="X629" si="1369">X628-SUM(X617:X620)</f>
        <v>0</v>
      </c>
      <c r="Y629" s="197">
        <f t="shared" ref="Y629" si="1370">Y628-SUM(Y617:Y620)</f>
        <v>0</v>
      </c>
      <c r="Z629" s="197">
        <f t="shared" ref="Z629" si="1371">Z628-SUM(Z617:Z620)</f>
        <v>0</v>
      </c>
      <c r="AA629" s="197">
        <f t="shared" ref="AA629" si="1372">AA628-SUM(AA617:AA620)</f>
        <v>0</v>
      </c>
      <c r="AB629" s="197">
        <f t="shared" ref="AB629" si="1373">AB628-SUM(AB617:AB620)</f>
        <v>0</v>
      </c>
      <c r="AC629" s="197">
        <f t="shared" ref="AC629" si="1374">AC628-SUM(AC617:AC620)</f>
        <v>0</v>
      </c>
      <c r="AD629" s="197">
        <f t="shared" ref="AD629" si="1375">AD628-SUM(AD617:AD620)</f>
        <v>0</v>
      </c>
      <c r="AE629" s="1"/>
      <c r="AF629" s="178">
        <f t="shared" si="1328"/>
        <v>27.934553957551064</v>
      </c>
      <c r="AG629" s="183">
        <f t="shared" si="1329"/>
        <v>48.735467849993569</v>
      </c>
      <c r="AH629" s="67">
        <f t="shared" si="1330"/>
        <v>20.800913892442505</v>
      </c>
      <c r="AI629" s="68">
        <f t="shared" si="1331"/>
        <v>0.74463024983507053</v>
      </c>
      <c r="AK629" s="139"/>
      <c r="AL629" s="139"/>
      <c r="AM629" s="139"/>
      <c r="AN629" s="140"/>
      <c r="AP629" s="139"/>
      <c r="AQ629" s="139"/>
      <c r="AR629" s="139"/>
      <c r="AS629" s="140"/>
      <c r="AU629" s="139"/>
      <c r="AV629" s="139"/>
      <c r="AW629" s="139"/>
      <c r="AX629" s="140"/>
      <c r="AZ629" s="139"/>
      <c r="BA629" s="139"/>
      <c r="BB629" s="139"/>
      <c r="BC629" s="140"/>
      <c r="BE629" s="139"/>
      <c r="BF629" s="139"/>
      <c r="BG629" s="139"/>
      <c r="BH629" s="140"/>
      <c r="BJ629" s="139"/>
      <c r="BK629" s="139"/>
      <c r="BL629" s="139"/>
      <c r="BM629" s="140"/>
      <c r="BO629" s="139"/>
      <c r="BP629" s="139"/>
      <c r="BQ629" s="139"/>
      <c r="BR629" s="140"/>
    </row>
    <row r="630" spans="1:70">
      <c r="B630" s="438"/>
    </row>
    <row r="631" spans="1:70">
      <c r="B631" s="438"/>
      <c r="D631" s="1" t="s">
        <v>207</v>
      </c>
    </row>
    <row r="632" spans="1:70">
      <c r="B632" s="438"/>
      <c r="E632" s="388" t="s">
        <v>430</v>
      </c>
      <c r="F632" s="389"/>
      <c r="G632" s="389"/>
      <c r="H632" s="389"/>
      <c r="I632" s="389"/>
      <c r="J632" s="389"/>
      <c r="K632" s="389"/>
      <c r="L632" s="390"/>
      <c r="N632" s="388" t="s">
        <v>297</v>
      </c>
      <c r="O632" s="389"/>
      <c r="P632" s="389"/>
      <c r="Q632" s="389"/>
      <c r="R632" s="389"/>
      <c r="S632" s="389"/>
      <c r="T632" s="389"/>
      <c r="U632" s="390"/>
      <c r="W632" s="388" t="s">
        <v>298</v>
      </c>
      <c r="X632" s="389"/>
      <c r="Y632" s="389"/>
      <c r="Z632" s="389"/>
      <c r="AA632" s="389"/>
      <c r="AB632" s="389"/>
      <c r="AC632" s="389"/>
      <c r="AD632" s="390"/>
      <c r="AF632" s="221" t="s">
        <v>69</v>
      </c>
      <c r="AG632" s="221" t="s">
        <v>194</v>
      </c>
      <c r="AH632" s="397" t="s">
        <v>219</v>
      </c>
      <c r="AI632" s="397"/>
      <c r="AK632" s="7" t="s">
        <v>69</v>
      </c>
      <c r="AL632" s="6" t="s">
        <v>194</v>
      </c>
      <c r="AM632" s="392" t="s">
        <v>219</v>
      </c>
      <c r="AN632" s="392"/>
      <c r="AP632" s="7" t="s">
        <v>69</v>
      </c>
      <c r="AQ632" s="6" t="s">
        <v>194</v>
      </c>
      <c r="AR632" s="392" t="s">
        <v>219</v>
      </c>
      <c r="AS632" s="392"/>
      <c r="AU632" s="7" t="s">
        <v>69</v>
      </c>
      <c r="AV632" s="6" t="s">
        <v>194</v>
      </c>
      <c r="AW632" s="392" t="s">
        <v>219</v>
      </c>
      <c r="AX632" s="392"/>
      <c r="AZ632" s="7" t="s">
        <v>69</v>
      </c>
      <c r="BA632" s="6" t="s">
        <v>194</v>
      </c>
      <c r="BB632" s="392" t="s">
        <v>219</v>
      </c>
      <c r="BC632" s="392"/>
      <c r="BE632" s="7" t="s">
        <v>69</v>
      </c>
      <c r="BF632" s="6" t="s">
        <v>194</v>
      </c>
      <c r="BG632" s="392" t="s">
        <v>219</v>
      </c>
      <c r="BH632" s="392"/>
      <c r="BJ632" s="7" t="s">
        <v>69</v>
      </c>
      <c r="BK632" s="6" t="s">
        <v>194</v>
      </c>
      <c r="BL632" s="392" t="s">
        <v>219</v>
      </c>
      <c r="BM632" s="392"/>
      <c r="BO632" s="7" t="s">
        <v>69</v>
      </c>
      <c r="BP632" s="6" t="s">
        <v>194</v>
      </c>
      <c r="BQ632" s="392" t="s">
        <v>219</v>
      </c>
      <c r="BR632" s="392"/>
    </row>
    <row r="633" spans="1:70">
      <c r="B633" s="438"/>
      <c r="E633" s="221">
        <v>2016</v>
      </c>
      <c r="F633" s="221">
        <v>2017</v>
      </c>
      <c r="G633" s="221">
        <v>2018</v>
      </c>
      <c r="H633" s="221">
        <v>2019</v>
      </c>
      <c r="I633" s="221">
        <v>2020</v>
      </c>
      <c r="J633" s="221">
        <v>2021</v>
      </c>
      <c r="K633" s="221">
        <v>2022</v>
      </c>
      <c r="L633" s="221">
        <v>2023</v>
      </c>
      <c r="N633" s="221">
        <v>2016</v>
      </c>
      <c r="O633" s="221">
        <v>2017</v>
      </c>
      <c r="P633" s="221">
        <v>2018</v>
      </c>
      <c r="Q633" s="221">
        <v>2019</v>
      </c>
      <c r="R633" s="221">
        <v>2020</v>
      </c>
      <c r="S633" s="221">
        <v>2021</v>
      </c>
      <c r="T633" s="221">
        <v>2022</v>
      </c>
      <c r="U633" s="221">
        <v>2023</v>
      </c>
      <c r="W633" s="221">
        <v>2016</v>
      </c>
      <c r="X633" s="221">
        <v>2017</v>
      </c>
      <c r="Y633" s="221">
        <v>2018</v>
      </c>
      <c r="Z633" s="221">
        <v>2019</v>
      </c>
      <c r="AA633" s="221">
        <v>2020</v>
      </c>
      <c r="AB633" s="221">
        <v>2021</v>
      </c>
      <c r="AC633" s="221">
        <v>2022</v>
      </c>
      <c r="AD633" s="221">
        <v>2023</v>
      </c>
      <c r="AF633" s="221" t="s">
        <v>252</v>
      </c>
      <c r="AG633" s="221" t="s">
        <v>252</v>
      </c>
      <c r="AH633" s="221" t="s">
        <v>252</v>
      </c>
      <c r="AI633" s="221" t="s">
        <v>221</v>
      </c>
      <c r="AK633" s="6" t="s">
        <v>252</v>
      </c>
      <c r="AL633" s="6" t="s">
        <v>252</v>
      </c>
      <c r="AM633" s="6" t="s">
        <v>252</v>
      </c>
      <c r="AN633" s="6" t="s">
        <v>221</v>
      </c>
      <c r="AP633" s="6" t="s">
        <v>252</v>
      </c>
      <c r="AQ633" s="6" t="s">
        <v>252</v>
      </c>
      <c r="AR633" s="6" t="s">
        <v>252</v>
      </c>
      <c r="AS633" s="6" t="s">
        <v>221</v>
      </c>
      <c r="AU633" s="6" t="s">
        <v>252</v>
      </c>
      <c r="AV633" s="6" t="s">
        <v>252</v>
      </c>
      <c r="AW633" s="6" t="s">
        <v>252</v>
      </c>
      <c r="AX633" s="6" t="s">
        <v>221</v>
      </c>
      <c r="AZ633" s="6" t="s">
        <v>252</v>
      </c>
      <c r="BA633" s="6" t="s">
        <v>252</v>
      </c>
      <c r="BB633" s="6" t="s">
        <v>252</v>
      </c>
      <c r="BC633" s="6" t="s">
        <v>221</v>
      </c>
      <c r="BE633" s="6" t="s">
        <v>252</v>
      </c>
      <c r="BF633" s="6" t="s">
        <v>252</v>
      </c>
      <c r="BG633" s="6" t="s">
        <v>252</v>
      </c>
      <c r="BH633" s="6" t="s">
        <v>221</v>
      </c>
      <c r="BJ633" s="6" t="s">
        <v>252</v>
      </c>
      <c r="BK633" s="6" t="s">
        <v>252</v>
      </c>
      <c r="BL633" s="6" t="s">
        <v>252</v>
      </c>
      <c r="BM633" s="6" t="s">
        <v>221</v>
      </c>
      <c r="BO633" s="6" t="s">
        <v>252</v>
      </c>
      <c r="BP633" s="6" t="s">
        <v>252</v>
      </c>
      <c r="BQ633" s="6" t="s">
        <v>252</v>
      </c>
      <c r="BR633" s="6" t="s">
        <v>221</v>
      </c>
    </row>
    <row r="634" spans="1:70">
      <c r="B634" s="438"/>
      <c r="D634" s="6" t="s">
        <v>27</v>
      </c>
      <c r="E634" s="186">
        <f>'[84]Non Load NI 2016'!C378</f>
        <v>0</v>
      </c>
      <c r="F634" s="186">
        <f>'[84]Non Load NI 2016'!D378</f>
        <v>0</v>
      </c>
      <c r="G634" s="186">
        <f>'[84]Non Load NI 2016'!E378</f>
        <v>0</v>
      </c>
      <c r="H634" s="186">
        <f>'[84]Non Load NI 2016'!F378</f>
        <v>0</v>
      </c>
      <c r="I634" s="186">
        <f>'[84]Non Load NI 2016'!G378</f>
        <v>0</v>
      </c>
      <c r="J634" s="186">
        <f>'[84]Non Load NI 2016'!H378</f>
        <v>0</v>
      </c>
      <c r="K634" s="186">
        <f>'[84]Non Load NI 2016'!I378</f>
        <v>0</v>
      </c>
      <c r="L634" s="186">
        <f>'[84]Non Load NI 2016'!J378</f>
        <v>0</v>
      </c>
      <c r="N634" s="57">
        <f>'[84]Non Load NI 2016'!M378</f>
        <v>0</v>
      </c>
      <c r="O634" s="57">
        <f>'[84]Non Load NI 2016'!N378</f>
        <v>0</v>
      </c>
      <c r="P634" s="57">
        <f>'[84]Non Load NI 2016'!O378</f>
        <v>0</v>
      </c>
      <c r="Q634" s="57">
        <f>'[84]Non Load NI 2016'!P378</f>
        <v>0</v>
      </c>
      <c r="R634" s="57">
        <f>'[84]Non Load NI 2016'!Q378</f>
        <v>0</v>
      </c>
      <c r="S634" s="57">
        <f>'[84]Non Load NI 2016'!R378</f>
        <v>0</v>
      </c>
      <c r="T634" s="57">
        <f>'[84]Non Load NI 2016'!S378</f>
        <v>0</v>
      </c>
      <c r="U634" s="57">
        <f>'[84]Non Load NI 2016'!T378</f>
        <v>0</v>
      </c>
      <c r="W634" s="58">
        <f>'[84]Non Load NI 2016'!W378</f>
        <v>0.14175977635073103</v>
      </c>
      <c r="X634" s="196">
        <f>'[84]Non Load NI 2016'!X378</f>
        <v>0</v>
      </c>
      <c r="Y634" s="196">
        <f>'[84]Non Load NI 2016'!Y378</f>
        <v>0</v>
      </c>
      <c r="Z634" s="196">
        <f>'[84]Non Load NI 2016'!Z378</f>
        <v>0</v>
      </c>
      <c r="AA634" s="196">
        <f>'[84]Non Load NI 2016'!AA378</f>
        <v>0</v>
      </c>
      <c r="AB634" s="196">
        <f>'[84]Non Load NI 2016'!AB378</f>
        <v>0</v>
      </c>
      <c r="AC634" s="196">
        <f>'[84]Non Load NI 2016'!AC378</f>
        <v>0</v>
      </c>
      <c r="AD634" s="196">
        <f>'[84]Non Load NI 2016'!AD378</f>
        <v>0</v>
      </c>
      <c r="AF634" s="57">
        <f>N634</f>
        <v>0</v>
      </c>
      <c r="AG634" s="58">
        <f>W634</f>
        <v>0.14175977635073103</v>
      </c>
      <c r="AH634" s="65">
        <f>IF(AG634&gt;0,AG634-AF634,"")</f>
        <v>0.14175977635073103</v>
      </c>
      <c r="AI634" s="66" t="e">
        <f>IF(AG634&gt;0,AH634/AF634,"")</f>
        <v>#DIV/0!</v>
      </c>
      <c r="AK634" s="139"/>
      <c r="AL634" s="139"/>
      <c r="AM634" s="139"/>
      <c r="AN634" s="140"/>
      <c r="AP634" s="139"/>
      <c r="AQ634" s="139"/>
      <c r="AR634" s="139"/>
      <c r="AS634" s="140"/>
      <c r="AU634" s="139"/>
      <c r="AV634" s="139"/>
      <c r="AW634" s="139"/>
      <c r="AX634" s="140"/>
      <c r="AZ634" s="139"/>
      <c r="BA634" s="139"/>
      <c r="BB634" s="139"/>
      <c r="BC634" s="140"/>
      <c r="BE634" s="139"/>
      <c r="BF634" s="139"/>
      <c r="BG634" s="139"/>
      <c r="BH634" s="140"/>
      <c r="BJ634" s="139"/>
      <c r="BK634" s="139"/>
      <c r="BL634" s="139"/>
      <c r="BM634" s="140"/>
      <c r="BO634" s="139"/>
      <c r="BP634" s="139"/>
      <c r="BQ634" s="139"/>
      <c r="BR634" s="140"/>
    </row>
    <row r="635" spans="1:70">
      <c r="B635" s="438"/>
      <c r="D635" s="6" t="s">
        <v>75</v>
      </c>
      <c r="E635" s="186">
        <f>'[84]Non Load NI 2016'!C379</f>
        <v>0</v>
      </c>
      <c r="F635" s="186">
        <f>'[84]Non Load NI 2016'!D379</f>
        <v>0</v>
      </c>
      <c r="G635" s="186">
        <f>'[84]Non Load NI 2016'!E379</f>
        <v>0</v>
      </c>
      <c r="H635" s="186">
        <f>'[84]Non Load NI 2016'!F379</f>
        <v>0</v>
      </c>
      <c r="I635" s="186">
        <f>'[84]Non Load NI 2016'!G379</f>
        <v>0</v>
      </c>
      <c r="J635" s="186">
        <f>'[84]Non Load NI 2016'!H379</f>
        <v>0</v>
      </c>
      <c r="K635" s="186">
        <f>'[84]Non Load NI 2016'!I379</f>
        <v>0</v>
      </c>
      <c r="L635" s="186">
        <f>'[84]Non Load NI 2016'!J379</f>
        <v>0</v>
      </c>
      <c r="N635" s="57">
        <f>'[84]Non Load NI 2016'!M379</f>
        <v>0</v>
      </c>
      <c r="O635" s="57">
        <f>'[84]Non Load NI 2016'!N379</f>
        <v>0</v>
      </c>
      <c r="P635" s="57">
        <f>'[84]Non Load NI 2016'!O379</f>
        <v>0</v>
      </c>
      <c r="Q635" s="57">
        <f>'[84]Non Load NI 2016'!P379</f>
        <v>0</v>
      </c>
      <c r="R635" s="57">
        <f>'[84]Non Load NI 2016'!Q379</f>
        <v>0</v>
      </c>
      <c r="S635" s="57">
        <f>'[84]Non Load NI 2016'!R379</f>
        <v>0</v>
      </c>
      <c r="T635" s="57">
        <f>'[84]Non Load NI 2016'!S379</f>
        <v>0</v>
      </c>
      <c r="U635" s="57">
        <f>'[84]Non Load NI 2016'!T379</f>
        <v>0</v>
      </c>
      <c r="W635" s="58">
        <f>'[84]Non Load NI 2016'!W379</f>
        <v>0</v>
      </c>
      <c r="X635" s="196">
        <f>'[84]Non Load NI 2016'!X379</f>
        <v>0</v>
      </c>
      <c r="Y635" s="196">
        <f>'[84]Non Load NI 2016'!Y379</f>
        <v>0</v>
      </c>
      <c r="Z635" s="196">
        <f>'[84]Non Load NI 2016'!Z379</f>
        <v>0</v>
      </c>
      <c r="AA635" s="196">
        <f>'[84]Non Load NI 2016'!AA379</f>
        <v>0</v>
      </c>
      <c r="AB635" s="196">
        <f>'[84]Non Load NI 2016'!AB379</f>
        <v>0</v>
      </c>
      <c r="AC635" s="196">
        <f>'[84]Non Load NI 2016'!AC379</f>
        <v>0</v>
      </c>
      <c r="AD635" s="196">
        <f>'[84]Non Load NI 2016'!AD379</f>
        <v>0</v>
      </c>
      <c r="AF635" s="57">
        <f t="shared" ref="AF635:AF649" si="1376">N635</f>
        <v>0</v>
      </c>
      <c r="AG635" s="58">
        <f t="shared" ref="AG635:AG649" si="1377">W635</f>
        <v>0</v>
      </c>
      <c r="AH635" s="65" t="str">
        <f t="shared" ref="AH635:AH649" si="1378">IF(AG635&gt;0,AG635-AF635,"")</f>
        <v/>
      </c>
      <c r="AI635" s="66" t="str">
        <f t="shared" ref="AI635:AI649" si="1379">IF(AG635&gt;0,AH635/AF635,"")</f>
        <v/>
      </c>
      <c r="AK635" s="139"/>
      <c r="AL635" s="139"/>
      <c r="AM635" s="139"/>
      <c r="AN635" s="140"/>
      <c r="AP635" s="139"/>
      <c r="AQ635" s="139"/>
      <c r="AR635" s="139"/>
      <c r="AS635" s="140"/>
      <c r="AU635" s="139"/>
      <c r="AV635" s="139"/>
      <c r="AW635" s="139"/>
      <c r="AX635" s="140"/>
      <c r="AZ635" s="139"/>
      <c r="BA635" s="139"/>
      <c r="BB635" s="139"/>
      <c r="BC635" s="140"/>
      <c r="BE635" s="139"/>
      <c r="BF635" s="139"/>
      <c r="BG635" s="139"/>
      <c r="BH635" s="140"/>
      <c r="BJ635" s="139"/>
      <c r="BK635" s="139"/>
      <c r="BL635" s="139"/>
      <c r="BM635" s="140"/>
      <c r="BO635" s="139"/>
      <c r="BP635" s="139"/>
      <c r="BQ635" s="139"/>
      <c r="BR635" s="140"/>
    </row>
    <row r="636" spans="1:70">
      <c r="B636" s="438"/>
      <c r="D636" s="6" t="s">
        <v>76</v>
      </c>
      <c r="E636" s="186">
        <f>'[84]Non Load NI 2016'!C380</f>
        <v>0</v>
      </c>
      <c r="F636" s="186">
        <f>'[84]Non Load NI 2016'!D380</f>
        <v>0</v>
      </c>
      <c r="G636" s="186">
        <f>'[84]Non Load NI 2016'!E380</f>
        <v>0</v>
      </c>
      <c r="H636" s="186">
        <f>'[84]Non Load NI 2016'!F380</f>
        <v>0</v>
      </c>
      <c r="I636" s="186">
        <f>'[84]Non Load NI 2016'!G380</f>
        <v>0</v>
      </c>
      <c r="J636" s="186">
        <f>'[84]Non Load NI 2016'!H380</f>
        <v>0</v>
      </c>
      <c r="K636" s="186">
        <f>'[84]Non Load NI 2016'!I380</f>
        <v>0</v>
      </c>
      <c r="L636" s="186">
        <f>'[84]Non Load NI 2016'!J380</f>
        <v>0</v>
      </c>
      <c r="N636" s="57">
        <f>'[84]Non Load NI 2016'!M380</f>
        <v>0</v>
      </c>
      <c r="O636" s="57">
        <f>'[84]Non Load NI 2016'!N380</f>
        <v>0</v>
      </c>
      <c r="P636" s="57">
        <f>'[84]Non Load NI 2016'!O380</f>
        <v>0</v>
      </c>
      <c r="Q636" s="57">
        <f>'[84]Non Load NI 2016'!P380</f>
        <v>0</v>
      </c>
      <c r="R636" s="57">
        <f>'[84]Non Load NI 2016'!Q380</f>
        <v>0</v>
      </c>
      <c r="S636" s="57">
        <f>'[84]Non Load NI 2016'!R380</f>
        <v>0</v>
      </c>
      <c r="T636" s="57">
        <f>'[84]Non Load NI 2016'!S380</f>
        <v>0</v>
      </c>
      <c r="U636" s="57">
        <f>'[84]Non Load NI 2016'!T380</f>
        <v>0</v>
      </c>
      <c r="W636" s="58">
        <f>'[84]Non Load NI 2016'!W380</f>
        <v>0</v>
      </c>
      <c r="X636" s="196">
        <f>'[84]Non Load NI 2016'!X380</f>
        <v>0</v>
      </c>
      <c r="Y636" s="196">
        <f>'[84]Non Load NI 2016'!Y380</f>
        <v>0</v>
      </c>
      <c r="Z636" s="196">
        <f>'[84]Non Load NI 2016'!Z380</f>
        <v>0</v>
      </c>
      <c r="AA636" s="196">
        <f>'[84]Non Load NI 2016'!AA380</f>
        <v>0</v>
      </c>
      <c r="AB636" s="196">
        <f>'[84]Non Load NI 2016'!AB380</f>
        <v>0</v>
      </c>
      <c r="AC636" s="196">
        <f>'[84]Non Load NI 2016'!AC380</f>
        <v>0</v>
      </c>
      <c r="AD636" s="196">
        <f>'[84]Non Load NI 2016'!AD380</f>
        <v>0</v>
      </c>
      <c r="AF636" s="57">
        <f t="shared" si="1376"/>
        <v>0</v>
      </c>
      <c r="AG636" s="58">
        <f t="shared" si="1377"/>
        <v>0</v>
      </c>
      <c r="AH636" s="65" t="str">
        <f t="shared" si="1378"/>
        <v/>
      </c>
      <c r="AI636" s="66" t="str">
        <f t="shared" si="1379"/>
        <v/>
      </c>
      <c r="AK636" s="139"/>
      <c r="AL636" s="139"/>
      <c r="AM636" s="139"/>
      <c r="AN636" s="140"/>
      <c r="AP636" s="139"/>
      <c r="AQ636" s="139"/>
      <c r="AR636" s="139"/>
      <c r="AS636" s="140"/>
      <c r="AU636" s="139"/>
      <c r="AV636" s="139"/>
      <c r="AW636" s="139"/>
      <c r="AX636" s="140"/>
      <c r="AZ636" s="139"/>
      <c r="BA636" s="139"/>
      <c r="BB636" s="139"/>
      <c r="BC636" s="140"/>
      <c r="BE636" s="139"/>
      <c r="BF636" s="139"/>
      <c r="BG636" s="139"/>
      <c r="BH636" s="140"/>
      <c r="BJ636" s="139"/>
      <c r="BK636" s="139"/>
      <c r="BL636" s="139"/>
      <c r="BM636" s="140"/>
      <c r="BO636" s="139"/>
      <c r="BP636" s="139"/>
      <c r="BQ636" s="139"/>
      <c r="BR636" s="140"/>
    </row>
    <row r="637" spans="1:70">
      <c r="B637" s="438"/>
      <c r="D637" s="6" t="s">
        <v>35</v>
      </c>
      <c r="E637" s="186">
        <f>'[84]Non Load NI 2016'!C381</f>
        <v>0</v>
      </c>
      <c r="F637" s="186">
        <f>'[84]Non Load NI 2016'!D381</f>
        <v>0</v>
      </c>
      <c r="G637" s="186">
        <f>'[84]Non Load NI 2016'!E381</f>
        <v>0</v>
      </c>
      <c r="H637" s="186">
        <f>'[84]Non Load NI 2016'!F381</f>
        <v>0</v>
      </c>
      <c r="I637" s="186">
        <f>'[84]Non Load NI 2016'!G381</f>
        <v>0</v>
      </c>
      <c r="J637" s="186">
        <f>'[84]Non Load NI 2016'!H381</f>
        <v>0</v>
      </c>
      <c r="K637" s="186">
        <f>'[84]Non Load NI 2016'!I381</f>
        <v>0</v>
      </c>
      <c r="L637" s="186">
        <f>'[84]Non Load NI 2016'!J381</f>
        <v>0</v>
      </c>
      <c r="N637" s="57">
        <f>'[84]Non Load NI 2016'!M381</f>
        <v>0</v>
      </c>
      <c r="O637" s="57">
        <f>'[84]Non Load NI 2016'!N381</f>
        <v>0</v>
      </c>
      <c r="P637" s="57">
        <f>'[84]Non Load NI 2016'!O381</f>
        <v>0</v>
      </c>
      <c r="Q637" s="57">
        <f>'[84]Non Load NI 2016'!P381</f>
        <v>0</v>
      </c>
      <c r="R637" s="57">
        <f>'[84]Non Load NI 2016'!Q381</f>
        <v>0</v>
      </c>
      <c r="S637" s="57">
        <f>'[84]Non Load NI 2016'!R381</f>
        <v>0</v>
      </c>
      <c r="T637" s="57">
        <f>'[84]Non Load NI 2016'!S381</f>
        <v>0</v>
      </c>
      <c r="U637" s="57">
        <f>'[84]Non Load NI 2016'!T381</f>
        <v>0</v>
      </c>
      <c r="W637" s="58">
        <f>'[84]Non Load NI 2016'!W381</f>
        <v>8.249999999999999E-2</v>
      </c>
      <c r="X637" s="196">
        <f>'[84]Non Load NI 2016'!X381</f>
        <v>0</v>
      </c>
      <c r="Y637" s="196">
        <f>'[84]Non Load NI 2016'!Y381</f>
        <v>0</v>
      </c>
      <c r="Z637" s="196">
        <f>'[84]Non Load NI 2016'!Z381</f>
        <v>0</v>
      </c>
      <c r="AA637" s="196">
        <f>'[84]Non Load NI 2016'!AA381</f>
        <v>0</v>
      </c>
      <c r="AB637" s="196">
        <f>'[84]Non Load NI 2016'!AB381</f>
        <v>0</v>
      </c>
      <c r="AC637" s="196">
        <f>'[84]Non Load NI 2016'!AC381</f>
        <v>0</v>
      </c>
      <c r="AD637" s="196">
        <f>'[84]Non Load NI 2016'!AD381</f>
        <v>0</v>
      </c>
      <c r="AF637" s="57">
        <f t="shared" si="1376"/>
        <v>0</v>
      </c>
      <c r="AG637" s="58">
        <f t="shared" si="1377"/>
        <v>8.249999999999999E-2</v>
      </c>
      <c r="AH637" s="65">
        <f t="shared" si="1378"/>
        <v>8.249999999999999E-2</v>
      </c>
      <c r="AI637" s="66" t="e">
        <f t="shared" si="1379"/>
        <v>#DIV/0!</v>
      </c>
      <c r="AK637" s="139"/>
      <c r="AL637" s="139"/>
      <c r="AM637" s="139"/>
      <c r="AN637" s="140"/>
      <c r="AP637" s="139"/>
      <c r="AQ637" s="139"/>
      <c r="AR637" s="139"/>
      <c r="AS637" s="140"/>
      <c r="AU637" s="139"/>
      <c r="AV637" s="139"/>
      <c r="AW637" s="139"/>
      <c r="AX637" s="140"/>
      <c r="AZ637" s="139"/>
      <c r="BA637" s="139"/>
      <c r="BB637" s="139"/>
      <c r="BC637" s="140"/>
      <c r="BE637" s="139"/>
      <c r="BF637" s="139"/>
      <c r="BG637" s="139"/>
      <c r="BH637" s="140"/>
      <c r="BJ637" s="139"/>
      <c r="BK637" s="139"/>
      <c r="BL637" s="139"/>
      <c r="BM637" s="140"/>
      <c r="BO637" s="139"/>
      <c r="BP637" s="139"/>
      <c r="BQ637" s="139"/>
      <c r="BR637" s="140"/>
    </row>
    <row r="638" spans="1:70">
      <c r="B638" s="438"/>
      <c r="D638" s="6" t="s">
        <v>36</v>
      </c>
      <c r="E638" s="186">
        <f>'[84]Non Load NI 2016'!C382</f>
        <v>0</v>
      </c>
      <c r="F638" s="186">
        <f>'[84]Non Load NI 2016'!D382</f>
        <v>0</v>
      </c>
      <c r="G638" s="186">
        <f>'[84]Non Load NI 2016'!E382</f>
        <v>0</v>
      </c>
      <c r="H638" s="186">
        <f>'[84]Non Load NI 2016'!F382</f>
        <v>0</v>
      </c>
      <c r="I638" s="186">
        <f>'[84]Non Load NI 2016'!G382</f>
        <v>0</v>
      </c>
      <c r="J638" s="186">
        <f>'[84]Non Load NI 2016'!H382</f>
        <v>0</v>
      </c>
      <c r="K638" s="186">
        <f>'[84]Non Load NI 2016'!I382</f>
        <v>0</v>
      </c>
      <c r="L638" s="186">
        <f>'[84]Non Load NI 2016'!J382</f>
        <v>0</v>
      </c>
      <c r="N638" s="57">
        <f>'[84]Non Load NI 2016'!M382</f>
        <v>0</v>
      </c>
      <c r="O638" s="57">
        <f>'[84]Non Load NI 2016'!N382</f>
        <v>0</v>
      </c>
      <c r="P638" s="57">
        <f>'[84]Non Load NI 2016'!O382</f>
        <v>0</v>
      </c>
      <c r="Q638" s="57">
        <f>'[84]Non Load NI 2016'!P382</f>
        <v>0</v>
      </c>
      <c r="R638" s="57">
        <f>'[84]Non Load NI 2016'!Q382</f>
        <v>0</v>
      </c>
      <c r="S638" s="57">
        <f>'[84]Non Load NI 2016'!R382</f>
        <v>0</v>
      </c>
      <c r="T638" s="57">
        <f>'[84]Non Load NI 2016'!S382</f>
        <v>0</v>
      </c>
      <c r="U638" s="57">
        <f>'[84]Non Load NI 2016'!T382</f>
        <v>0</v>
      </c>
      <c r="W638" s="58">
        <f>'[84]Non Load NI 2016'!W382</f>
        <v>0.20609999999999998</v>
      </c>
      <c r="X638" s="196">
        <f>'[84]Non Load NI 2016'!X382</f>
        <v>0</v>
      </c>
      <c r="Y638" s="196">
        <f>'[84]Non Load NI 2016'!Y382</f>
        <v>0</v>
      </c>
      <c r="Z638" s="196">
        <f>'[84]Non Load NI 2016'!Z382</f>
        <v>0</v>
      </c>
      <c r="AA638" s="196">
        <f>'[84]Non Load NI 2016'!AA382</f>
        <v>0</v>
      </c>
      <c r="AB638" s="196">
        <f>'[84]Non Load NI 2016'!AB382</f>
        <v>0</v>
      </c>
      <c r="AC638" s="196">
        <f>'[84]Non Load NI 2016'!AC382</f>
        <v>0</v>
      </c>
      <c r="AD638" s="196">
        <f>'[84]Non Load NI 2016'!AD382</f>
        <v>0</v>
      </c>
      <c r="AF638" s="57">
        <f t="shared" si="1376"/>
        <v>0</v>
      </c>
      <c r="AG638" s="58">
        <f t="shared" si="1377"/>
        <v>0.20609999999999998</v>
      </c>
      <c r="AH638" s="65">
        <f t="shared" si="1378"/>
        <v>0.20609999999999998</v>
      </c>
      <c r="AI638" s="66" t="e">
        <f t="shared" si="1379"/>
        <v>#DIV/0!</v>
      </c>
      <c r="AK638" s="139"/>
      <c r="AL638" s="139"/>
      <c r="AM638" s="139"/>
      <c r="AN638" s="140"/>
      <c r="AP638" s="139"/>
      <c r="AQ638" s="139"/>
      <c r="AR638" s="139"/>
      <c r="AS638" s="140"/>
      <c r="AU638" s="139"/>
      <c r="AV638" s="139"/>
      <c r="AW638" s="139"/>
      <c r="AX638" s="140"/>
      <c r="AZ638" s="139"/>
      <c r="BA638" s="139"/>
      <c r="BB638" s="139"/>
      <c r="BC638" s="140"/>
      <c r="BE638" s="139"/>
      <c r="BF638" s="139"/>
      <c r="BG638" s="139"/>
      <c r="BH638" s="140"/>
      <c r="BJ638" s="139"/>
      <c r="BK638" s="139"/>
      <c r="BL638" s="139"/>
      <c r="BM638" s="140"/>
      <c r="BO638" s="139"/>
      <c r="BP638" s="139"/>
      <c r="BQ638" s="139"/>
      <c r="BR638" s="140"/>
    </row>
    <row r="639" spans="1:70">
      <c r="B639" s="438"/>
      <c r="D639" s="6" t="s">
        <v>37</v>
      </c>
      <c r="E639" s="186">
        <f>'[84]Non Load NI 2016'!C383</f>
        <v>0</v>
      </c>
      <c r="F639" s="186">
        <f>'[84]Non Load NI 2016'!D383</f>
        <v>0</v>
      </c>
      <c r="G639" s="186">
        <f>'[84]Non Load NI 2016'!E383</f>
        <v>0</v>
      </c>
      <c r="H639" s="186">
        <f>'[84]Non Load NI 2016'!F383</f>
        <v>0</v>
      </c>
      <c r="I639" s="186">
        <f>'[84]Non Load NI 2016'!G383</f>
        <v>0</v>
      </c>
      <c r="J639" s="186">
        <f>'[84]Non Load NI 2016'!H383</f>
        <v>0</v>
      </c>
      <c r="K639" s="186">
        <f>'[84]Non Load NI 2016'!I383</f>
        <v>0</v>
      </c>
      <c r="L639" s="186">
        <f>'[84]Non Load NI 2016'!J383</f>
        <v>0</v>
      </c>
      <c r="N639" s="57">
        <f>'[84]Non Load NI 2016'!M383</f>
        <v>0</v>
      </c>
      <c r="O639" s="57">
        <f>'[84]Non Load NI 2016'!N383</f>
        <v>0</v>
      </c>
      <c r="P639" s="57">
        <f>'[84]Non Load NI 2016'!O383</f>
        <v>0</v>
      </c>
      <c r="Q639" s="57">
        <f>'[84]Non Load NI 2016'!P383</f>
        <v>0</v>
      </c>
      <c r="R639" s="57">
        <f>'[84]Non Load NI 2016'!Q383</f>
        <v>0</v>
      </c>
      <c r="S639" s="57">
        <f>'[84]Non Load NI 2016'!R383</f>
        <v>0</v>
      </c>
      <c r="T639" s="57">
        <f>'[84]Non Load NI 2016'!S383</f>
        <v>0</v>
      </c>
      <c r="U639" s="57">
        <f>'[84]Non Load NI 2016'!T383</f>
        <v>0</v>
      </c>
      <c r="W639" s="58">
        <f>'[84]Non Load NI 2016'!W383</f>
        <v>7.9900000000000013E-2</v>
      </c>
      <c r="X639" s="196">
        <f>'[84]Non Load NI 2016'!X383</f>
        <v>0</v>
      </c>
      <c r="Y639" s="196">
        <f>'[84]Non Load NI 2016'!Y383</f>
        <v>0</v>
      </c>
      <c r="Z639" s="196">
        <f>'[84]Non Load NI 2016'!Z383</f>
        <v>0</v>
      </c>
      <c r="AA639" s="196">
        <f>'[84]Non Load NI 2016'!AA383</f>
        <v>0</v>
      </c>
      <c r="AB639" s="196">
        <f>'[84]Non Load NI 2016'!AB383</f>
        <v>0</v>
      </c>
      <c r="AC639" s="196">
        <f>'[84]Non Load NI 2016'!AC383</f>
        <v>0</v>
      </c>
      <c r="AD639" s="196">
        <f>'[84]Non Load NI 2016'!AD383</f>
        <v>0</v>
      </c>
      <c r="AF639" s="57">
        <f t="shared" si="1376"/>
        <v>0</v>
      </c>
      <c r="AG639" s="58">
        <f t="shared" si="1377"/>
        <v>7.9900000000000013E-2</v>
      </c>
      <c r="AH639" s="65">
        <f t="shared" si="1378"/>
        <v>7.9900000000000013E-2</v>
      </c>
      <c r="AI639" s="66" t="e">
        <f t="shared" si="1379"/>
        <v>#DIV/0!</v>
      </c>
      <c r="AK639" s="139"/>
      <c r="AL639" s="139"/>
      <c r="AM639" s="139"/>
      <c r="AN639" s="140"/>
      <c r="AP639" s="139"/>
      <c r="AQ639" s="139"/>
      <c r="AR639" s="139"/>
      <c r="AS639" s="140"/>
      <c r="AU639" s="139"/>
      <c r="AV639" s="139"/>
      <c r="AW639" s="139"/>
      <c r="AX639" s="140"/>
      <c r="AZ639" s="139"/>
      <c r="BA639" s="139"/>
      <c r="BB639" s="139"/>
      <c r="BC639" s="140"/>
      <c r="BE639" s="139"/>
      <c r="BF639" s="139"/>
      <c r="BG639" s="139"/>
      <c r="BH639" s="140"/>
      <c r="BJ639" s="139"/>
      <c r="BK639" s="139"/>
      <c r="BL639" s="139"/>
      <c r="BM639" s="140"/>
      <c r="BO639" s="139"/>
      <c r="BP639" s="139"/>
      <c r="BQ639" s="139"/>
      <c r="BR639" s="140"/>
    </row>
    <row r="640" spans="1:70">
      <c r="B640" s="438"/>
      <c r="D640" s="6" t="s">
        <v>38</v>
      </c>
      <c r="E640" s="186">
        <f>'[84]Non Load NI 2016'!C384</f>
        <v>0</v>
      </c>
      <c r="F640" s="186">
        <f>'[84]Non Load NI 2016'!D384</f>
        <v>0</v>
      </c>
      <c r="G640" s="186">
        <f>'[84]Non Load NI 2016'!E384</f>
        <v>0</v>
      </c>
      <c r="H640" s="186">
        <f>'[84]Non Load NI 2016'!F384</f>
        <v>0</v>
      </c>
      <c r="I640" s="186">
        <f>'[84]Non Load NI 2016'!G384</f>
        <v>0</v>
      </c>
      <c r="J640" s="186">
        <f>'[84]Non Load NI 2016'!H384</f>
        <v>0</v>
      </c>
      <c r="K640" s="186">
        <f>'[84]Non Load NI 2016'!I384</f>
        <v>0</v>
      </c>
      <c r="L640" s="186">
        <f>'[84]Non Load NI 2016'!J384</f>
        <v>0</v>
      </c>
      <c r="N640" s="57">
        <f>'[84]Non Load NI 2016'!M384</f>
        <v>0</v>
      </c>
      <c r="O640" s="57">
        <f>'[84]Non Load NI 2016'!N384</f>
        <v>0</v>
      </c>
      <c r="P640" s="57">
        <f>'[84]Non Load NI 2016'!O384</f>
        <v>0</v>
      </c>
      <c r="Q640" s="57">
        <f>'[84]Non Load NI 2016'!P384</f>
        <v>0</v>
      </c>
      <c r="R640" s="57">
        <f>'[84]Non Load NI 2016'!Q384</f>
        <v>0</v>
      </c>
      <c r="S640" s="57">
        <f>'[84]Non Load NI 2016'!R384</f>
        <v>0</v>
      </c>
      <c r="T640" s="57">
        <f>'[84]Non Load NI 2016'!S384</f>
        <v>0</v>
      </c>
      <c r="U640" s="57">
        <f>'[84]Non Load NI 2016'!T384</f>
        <v>0</v>
      </c>
      <c r="W640" s="58">
        <f>'[84]Non Load NI 2016'!W384</f>
        <v>5.1900000000000009E-2</v>
      </c>
      <c r="X640" s="196">
        <f>'[84]Non Load NI 2016'!X384</f>
        <v>0</v>
      </c>
      <c r="Y640" s="196">
        <f>'[84]Non Load NI 2016'!Y384</f>
        <v>0</v>
      </c>
      <c r="Z640" s="196">
        <f>'[84]Non Load NI 2016'!Z384</f>
        <v>0</v>
      </c>
      <c r="AA640" s="196">
        <f>'[84]Non Load NI 2016'!AA384</f>
        <v>0</v>
      </c>
      <c r="AB640" s="196">
        <f>'[84]Non Load NI 2016'!AB384</f>
        <v>0</v>
      </c>
      <c r="AC640" s="196">
        <f>'[84]Non Load NI 2016'!AC384</f>
        <v>0</v>
      </c>
      <c r="AD640" s="196">
        <f>'[84]Non Load NI 2016'!AD384</f>
        <v>0</v>
      </c>
      <c r="AF640" s="57">
        <f t="shared" si="1376"/>
        <v>0</v>
      </c>
      <c r="AG640" s="58">
        <f t="shared" si="1377"/>
        <v>5.1900000000000009E-2</v>
      </c>
      <c r="AH640" s="65">
        <f t="shared" si="1378"/>
        <v>5.1900000000000009E-2</v>
      </c>
      <c r="AI640" s="66" t="e">
        <f t="shared" si="1379"/>
        <v>#DIV/0!</v>
      </c>
      <c r="AK640" s="139"/>
      <c r="AL640" s="139"/>
      <c r="AM640" s="139"/>
      <c r="AN640" s="140"/>
      <c r="AP640" s="139"/>
      <c r="AQ640" s="139"/>
      <c r="AR640" s="139"/>
      <c r="AS640" s="140"/>
      <c r="AU640" s="139"/>
      <c r="AV640" s="139"/>
      <c r="AW640" s="139"/>
      <c r="AX640" s="140"/>
      <c r="AZ640" s="139"/>
      <c r="BA640" s="139"/>
      <c r="BB640" s="139"/>
      <c r="BC640" s="140"/>
      <c r="BE640" s="139"/>
      <c r="BF640" s="139"/>
      <c r="BG640" s="139"/>
      <c r="BH640" s="140"/>
      <c r="BJ640" s="139"/>
      <c r="BK640" s="139"/>
      <c r="BL640" s="139"/>
      <c r="BM640" s="140"/>
      <c r="BO640" s="139"/>
      <c r="BP640" s="139"/>
      <c r="BQ640" s="139"/>
      <c r="BR640" s="140"/>
    </row>
    <row r="641" spans="1:70">
      <c r="B641" s="438"/>
      <c r="D641" s="6" t="s">
        <v>39</v>
      </c>
      <c r="E641" s="186">
        <f>'[84]Non Load NI 2016'!C385</f>
        <v>0</v>
      </c>
      <c r="F641" s="186">
        <f>'[84]Non Load NI 2016'!D385</f>
        <v>0</v>
      </c>
      <c r="G641" s="186">
        <f>'[84]Non Load NI 2016'!E385</f>
        <v>0</v>
      </c>
      <c r="H641" s="186">
        <f>'[84]Non Load NI 2016'!F385</f>
        <v>0</v>
      </c>
      <c r="I641" s="186">
        <f>'[84]Non Load NI 2016'!G385</f>
        <v>0</v>
      </c>
      <c r="J641" s="186">
        <f>'[84]Non Load NI 2016'!H385</f>
        <v>0</v>
      </c>
      <c r="K641" s="186">
        <f>'[84]Non Load NI 2016'!I385</f>
        <v>0</v>
      </c>
      <c r="L641" s="186">
        <f>'[84]Non Load NI 2016'!J385</f>
        <v>0</v>
      </c>
      <c r="N641" s="57">
        <f>'[84]Non Load NI 2016'!M385</f>
        <v>0</v>
      </c>
      <c r="O641" s="57">
        <f>'[84]Non Load NI 2016'!N385</f>
        <v>0</v>
      </c>
      <c r="P641" s="57">
        <f>'[84]Non Load NI 2016'!O385</f>
        <v>0</v>
      </c>
      <c r="Q641" s="57">
        <f>'[84]Non Load NI 2016'!P385</f>
        <v>0</v>
      </c>
      <c r="R641" s="57">
        <f>'[84]Non Load NI 2016'!Q385</f>
        <v>0</v>
      </c>
      <c r="S641" s="57">
        <f>'[84]Non Load NI 2016'!R385</f>
        <v>0</v>
      </c>
      <c r="T641" s="57">
        <f>'[84]Non Load NI 2016'!S385</f>
        <v>0</v>
      </c>
      <c r="U641" s="57">
        <f>'[84]Non Load NI 2016'!T385</f>
        <v>0</v>
      </c>
      <c r="W641" s="58">
        <f>'[84]Non Load NI 2016'!W385</f>
        <v>0</v>
      </c>
      <c r="X641" s="196">
        <f>'[84]Non Load NI 2016'!X385</f>
        <v>0</v>
      </c>
      <c r="Y641" s="196">
        <f>'[84]Non Load NI 2016'!Y385</f>
        <v>0</v>
      </c>
      <c r="Z641" s="196">
        <f>'[84]Non Load NI 2016'!Z385</f>
        <v>0</v>
      </c>
      <c r="AA641" s="196">
        <f>'[84]Non Load NI 2016'!AA385</f>
        <v>0</v>
      </c>
      <c r="AB641" s="196">
        <f>'[84]Non Load NI 2016'!AB385</f>
        <v>0</v>
      </c>
      <c r="AC641" s="196">
        <f>'[84]Non Load NI 2016'!AC385</f>
        <v>0</v>
      </c>
      <c r="AD641" s="196">
        <f>'[84]Non Load NI 2016'!AD385</f>
        <v>0</v>
      </c>
      <c r="AF641" s="57">
        <f t="shared" si="1376"/>
        <v>0</v>
      </c>
      <c r="AG641" s="58">
        <f t="shared" si="1377"/>
        <v>0</v>
      </c>
      <c r="AH641" s="65" t="str">
        <f t="shared" si="1378"/>
        <v/>
      </c>
      <c r="AI641" s="66" t="str">
        <f t="shared" si="1379"/>
        <v/>
      </c>
      <c r="AK641" s="139"/>
      <c r="AL641" s="139"/>
      <c r="AM641" s="139"/>
      <c r="AN641" s="140"/>
      <c r="AP641" s="139"/>
      <c r="AQ641" s="139"/>
      <c r="AR641" s="139"/>
      <c r="AS641" s="140"/>
      <c r="AU641" s="139"/>
      <c r="AV641" s="139"/>
      <c r="AW641" s="139"/>
      <c r="AX641" s="140"/>
      <c r="AZ641" s="139"/>
      <c r="BA641" s="139"/>
      <c r="BB641" s="139"/>
      <c r="BC641" s="140"/>
      <c r="BE641" s="139"/>
      <c r="BF641" s="139"/>
      <c r="BG641" s="139"/>
      <c r="BH641" s="140"/>
      <c r="BJ641" s="139"/>
      <c r="BK641" s="139"/>
      <c r="BL641" s="139"/>
      <c r="BM641" s="140"/>
      <c r="BO641" s="139"/>
      <c r="BP641" s="139"/>
      <c r="BQ641" s="139"/>
      <c r="BR641" s="140"/>
    </row>
    <row r="642" spans="1:70">
      <c r="B642" s="438"/>
      <c r="D642" s="6" t="s">
        <v>40</v>
      </c>
      <c r="E642" s="186">
        <f>'[84]Non Load NI 2016'!C386</f>
        <v>0</v>
      </c>
      <c r="F642" s="186">
        <f>'[84]Non Load NI 2016'!D386</f>
        <v>0</v>
      </c>
      <c r="G642" s="186">
        <f>'[84]Non Load NI 2016'!E386</f>
        <v>0</v>
      </c>
      <c r="H642" s="186">
        <f>'[84]Non Load NI 2016'!F386</f>
        <v>0</v>
      </c>
      <c r="I642" s="186">
        <f>'[84]Non Load NI 2016'!G386</f>
        <v>0</v>
      </c>
      <c r="J642" s="186">
        <f>'[84]Non Load NI 2016'!H386</f>
        <v>0</v>
      </c>
      <c r="K642" s="186">
        <f>'[84]Non Load NI 2016'!I386</f>
        <v>0</v>
      </c>
      <c r="L642" s="186">
        <f>'[84]Non Load NI 2016'!J386</f>
        <v>0</v>
      </c>
      <c r="N642" s="57">
        <f>'[84]Non Load NI 2016'!M386</f>
        <v>0</v>
      </c>
      <c r="O642" s="57">
        <f>'[84]Non Load NI 2016'!N386</f>
        <v>0</v>
      </c>
      <c r="P642" s="57">
        <f>'[84]Non Load NI 2016'!O386</f>
        <v>0</v>
      </c>
      <c r="Q642" s="57">
        <f>'[84]Non Load NI 2016'!P386</f>
        <v>0</v>
      </c>
      <c r="R642" s="57">
        <f>'[84]Non Load NI 2016'!Q386</f>
        <v>0</v>
      </c>
      <c r="S642" s="57">
        <f>'[84]Non Load NI 2016'!R386</f>
        <v>0</v>
      </c>
      <c r="T642" s="57">
        <f>'[84]Non Load NI 2016'!S386</f>
        <v>0</v>
      </c>
      <c r="U642" s="57">
        <f>'[84]Non Load NI 2016'!T386</f>
        <v>0</v>
      </c>
      <c r="W642" s="58">
        <f>'[84]Non Load NI 2016'!W386</f>
        <v>2.632895693177684E-2</v>
      </c>
      <c r="X642" s="196">
        <f>'[84]Non Load NI 2016'!X386</f>
        <v>0</v>
      </c>
      <c r="Y642" s="196">
        <f>'[84]Non Load NI 2016'!Y386</f>
        <v>0</v>
      </c>
      <c r="Z642" s="196">
        <f>'[84]Non Load NI 2016'!Z386</f>
        <v>0</v>
      </c>
      <c r="AA642" s="196">
        <f>'[84]Non Load NI 2016'!AA386</f>
        <v>0</v>
      </c>
      <c r="AB642" s="196">
        <f>'[84]Non Load NI 2016'!AB386</f>
        <v>0</v>
      </c>
      <c r="AC642" s="196">
        <f>'[84]Non Load NI 2016'!AC386</f>
        <v>0</v>
      </c>
      <c r="AD642" s="196">
        <f>'[84]Non Load NI 2016'!AD386</f>
        <v>0</v>
      </c>
      <c r="AF642" s="57">
        <f t="shared" si="1376"/>
        <v>0</v>
      </c>
      <c r="AG642" s="58">
        <f t="shared" si="1377"/>
        <v>2.632895693177684E-2</v>
      </c>
      <c r="AH642" s="65">
        <f t="shared" si="1378"/>
        <v>2.632895693177684E-2</v>
      </c>
      <c r="AI642" s="66" t="e">
        <f t="shared" si="1379"/>
        <v>#DIV/0!</v>
      </c>
      <c r="AK642" s="139"/>
      <c r="AL642" s="139"/>
      <c r="AM642" s="139"/>
      <c r="AN642" s="140"/>
      <c r="AP642" s="139"/>
      <c r="AQ642" s="139"/>
      <c r="AR642" s="139"/>
      <c r="AS642" s="140"/>
      <c r="AU642" s="139"/>
      <c r="AV642" s="139"/>
      <c r="AW642" s="139"/>
      <c r="AX642" s="140"/>
      <c r="AZ642" s="139"/>
      <c r="BA642" s="139"/>
      <c r="BB642" s="139"/>
      <c r="BC642" s="140"/>
      <c r="BE642" s="139"/>
      <c r="BF642" s="139"/>
      <c r="BG642" s="139"/>
      <c r="BH642" s="140"/>
      <c r="BJ642" s="139"/>
      <c r="BK642" s="139"/>
      <c r="BL642" s="139"/>
      <c r="BM642" s="140"/>
      <c r="BO642" s="139"/>
      <c r="BP642" s="139"/>
      <c r="BQ642" s="139"/>
      <c r="BR642" s="140"/>
    </row>
    <row r="643" spans="1:70">
      <c r="B643" s="438"/>
      <c r="D643" s="6" t="s">
        <v>41</v>
      </c>
      <c r="E643" s="186">
        <f>'[84]Non Load NI 2016'!C387</f>
        <v>0</v>
      </c>
      <c r="F643" s="186">
        <f>'[84]Non Load NI 2016'!D387</f>
        <v>0</v>
      </c>
      <c r="G643" s="186">
        <f>'[84]Non Load NI 2016'!E387</f>
        <v>0</v>
      </c>
      <c r="H643" s="186">
        <f>'[84]Non Load NI 2016'!F387</f>
        <v>0</v>
      </c>
      <c r="I643" s="186">
        <f>'[84]Non Load NI 2016'!G387</f>
        <v>0</v>
      </c>
      <c r="J643" s="186">
        <f>'[84]Non Load NI 2016'!H387</f>
        <v>0</v>
      </c>
      <c r="K643" s="186">
        <f>'[84]Non Load NI 2016'!I387</f>
        <v>0</v>
      </c>
      <c r="L643" s="186">
        <f>'[84]Non Load NI 2016'!J387</f>
        <v>0</v>
      </c>
      <c r="N643" s="57">
        <f>'[84]Non Load NI 2016'!M387</f>
        <v>0</v>
      </c>
      <c r="O643" s="57">
        <f>'[84]Non Load NI 2016'!N387</f>
        <v>0</v>
      </c>
      <c r="P643" s="57">
        <f>'[84]Non Load NI 2016'!O387</f>
        <v>0</v>
      </c>
      <c r="Q643" s="57">
        <f>'[84]Non Load NI 2016'!P387</f>
        <v>0</v>
      </c>
      <c r="R643" s="57">
        <f>'[84]Non Load NI 2016'!Q387</f>
        <v>0</v>
      </c>
      <c r="S643" s="57">
        <f>'[84]Non Load NI 2016'!R387</f>
        <v>0</v>
      </c>
      <c r="T643" s="57">
        <f>'[84]Non Load NI 2016'!S387</f>
        <v>0</v>
      </c>
      <c r="U643" s="57">
        <f>'[84]Non Load NI 2016'!T387</f>
        <v>0</v>
      </c>
      <c r="W643" s="58">
        <f>'[84]Non Load NI 2016'!W387</f>
        <v>4.421267999999999E-2</v>
      </c>
      <c r="X643" s="196">
        <f>'[84]Non Load NI 2016'!X387</f>
        <v>0</v>
      </c>
      <c r="Y643" s="196">
        <f>'[84]Non Load NI 2016'!Y387</f>
        <v>0</v>
      </c>
      <c r="Z643" s="196">
        <f>'[84]Non Load NI 2016'!Z387</f>
        <v>0</v>
      </c>
      <c r="AA643" s="196">
        <f>'[84]Non Load NI 2016'!AA387</f>
        <v>0</v>
      </c>
      <c r="AB643" s="196">
        <f>'[84]Non Load NI 2016'!AB387</f>
        <v>0</v>
      </c>
      <c r="AC643" s="196">
        <f>'[84]Non Load NI 2016'!AC387</f>
        <v>0</v>
      </c>
      <c r="AD643" s="196">
        <f>'[84]Non Load NI 2016'!AD387</f>
        <v>0</v>
      </c>
      <c r="AF643" s="57">
        <f t="shared" si="1376"/>
        <v>0</v>
      </c>
      <c r="AG643" s="58">
        <f t="shared" si="1377"/>
        <v>4.421267999999999E-2</v>
      </c>
      <c r="AH643" s="65">
        <f t="shared" si="1378"/>
        <v>4.421267999999999E-2</v>
      </c>
      <c r="AI643" s="66" t="e">
        <f t="shared" si="1379"/>
        <v>#DIV/0!</v>
      </c>
      <c r="AK643" s="139"/>
      <c r="AL643" s="139"/>
      <c r="AM643" s="139"/>
      <c r="AN643" s="140"/>
      <c r="AP643" s="139"/>
      <c r="AQ643" s="139"/>
      <c r="AR643" s="139"/>
      <c r="AS643" s="140"/>
      <c r="AU643" s="139"/>
      <c r="AV643" s="139"/>
      <c r="AW643" s="139"/>
      <c r="AX643" s="140"/>
      <c r="AZ643" s="139"/>
      <c r="BA643" s="139"/>
      <c r="BB643" s="139"/>
      <c r="BC643" s="140"/>
      <c r="BE643" s="139"/>
      <c r="BF643" s="139"/>
      <c r="BG643" s="139"/>
      <c r="BH643" s="140"/>
      <c r="BJ643" s="139"/>
      <c r="BK643" s="139"/>
      <c r="BL643" s="139"/>
      <c r="BM643" s="140"/>
      <c r="BO643" s="139"/>
      <c r="BP643" s="139"/>
      <c r="BQ643" s="139"/>
      <c r="BR643" s="140"/>
    </row>
    <row r="644" spans="1:70">
      <c r="B644" s="438"/>
      <c r="D644" s="6" t="s">
        <v>42</v>
      </c>
      <c r="E644" s="186">
        <f>'[84]Non Load NI 2016'!C388</f>
        <v>0</v>
      </c>
      <c r="F644" s="186">
        <f>'[84]Non Load NI 2016'!D388</f>
        <v>0</v>
      </c>
      <c r="G644" s="186">
        <f>'[84]Non Load NI 2016'!E388</f>
        <v>0</v>
      </c>
      <c r="H644" s="186">
        <f>'[84]Non Load NI 2016'!F388</f>
        <v>0</v>
      </c>
      <c r="I644" s="186">
        <f>'[84]Non Load NI 2016'!G388</f>
        <v>0</v>
      </c>
      <c r="J644" s="186">
        <f>'[84]Non Load NI 2016'!H388</f>
        <v>0</v>
      </c>
      <c r="K644" s="186">
        <f>'[84]Non Load NI 2016'!I388</f>
        <v>0</v>
      </c>
      <c r="L644" s="186">
        <f>'[84]Non Load NI 2016'!J388</f>
        <v>0</v>
      </c>
      <c r="N644" s="57">
        <f>'[84]Non Load NI 2016'!M388</f>
        <v>0</v>
      </c>
      <c r="O644" s="57">
        <f>'[84]Non Load NI 2016'!N388</f>
        <v>0</v>
      </c>
      <c r="P644" s="57">
        <f>'[84]Non Load NI 2016'!O388</f>
        <v>0</v>
      </c>
      <c r="Q644" s="57">
        <f>'[84]Non Load NI 2016'!P388</f>
        <v>0</v>
      </c>
      <c r="R644" s="57">
        <f>'[84]Non Load NI 2016'!Q388</f>
        <v>0</v>
      </c>
      <c r="S644" s="57">
        <f>'[84]Non Load NI 2016'!R388</f>
        <v>0</v>
      </c>
      <c r="T644" s="57">
        <f>'[84]Non Load NI 2016'!S388</f>
        <v>0</v>
      </c>
      <c r="U644" s="57">
        <f>'[84]Non Load NI 2016'!T388</f>
        <v>0</v>
      </c>
      <c r="W644" s="58">
        <f>'[84]Non Load NI 2016'!W388</f>
        <v>0</v>
      </c>
      <c r="X644" s="196">
        <f>'[84]Non Load NI 2016'!X388</f>
        <v>0</v>
      </c>
      <c r="Y644" s="196">
        <f>'[84]Non Load NI 2016'!Y388</f>
        <v>0</v>
      </c>
      <c r="Z644" s="196">
        <f>'[84]Non Load NI 2016'!Z388</f>
        <v>0</v>
      </c>
      <c r="AA644" s="196">
        <f>'[84]Non Load NI 2016'!AA388</f>
        <v>0</v>
      </c>
      <c r="AB644" s="196">
        <f>'[84]Non Load NI 2016'!AB388</f>
        <v>0</v>
      </c>
      <c r="AC644" s="196">
        <f>'[84]Non Load NI 2016'!AC388</f>
        <v>0</v>
      </c>
      <c r="AD644" s="196">
        <f>'[84]Non Load NI 2016'!AD388</f>
        <v>0</v>
      </c>
      <c r="AF644" s="57">
        <f t="shared" si="1376"/>
        <v>0</v>
      </c>
      <c r="AG644" s="58">
        <f t="shared" si="1377"/>
        <v>0</v>
      </c>
      <c r="AH644" s="65" t="str">
        <f t="shared" si="1378"/>
        <v/>
      </c>
      <c r="AI644" s="66" t="str">
        <f t="shared" si="1379"/>
        <v/>
      </c>
      <c r="AK644" s="139"/>
      <c r="AL644" s="139"/>
      <c r="AM644" s="139"/>
      <c r="AN644" s="140"/>
      <c r="AP644" s="139"/>
      <c r="AQ644" s="139"/>
      <c r="AR644" s="139"/>
      <c r="AS644" s="140"/>
      <c r="AU644" s="139"/>
      <c r="AV644" s="139"/>
      <c r="AW644" s="139"/>
      <c r="AX644" s="140"/>
      <c r="AZ644" s="139"/>
      <c r="BA644" s="139"/>
      <c r="BB644" s="139"/>
      <c r="BC644" s="140"/>
      <c r="BE644" s="139"/>
      <c r="BF644" s="139"/>
      <c r="BG644" s="139"/>
      <c r="BH644" s="140"/>
      <c r="BJ644" s="139"/>
      <c r="BK644" s="139"/>
      <c r="BL644" s="139"/>
      <c r="BM644" s="140"/>
      <c r="BO644" s="139"/>
      <c r="BP644" s="139"/>
      <c r="BQ644" s="139"/>
      <c r="BR644" s="140"/>
    </row>
    <row r="645" spans="1:70">
      <c r="B645" s="438"/>
      <c r="D645" s="6" t="s">
        <v>43</v>
      </c>
      <c r="E645" s="186">
        <f>'[84]Non Load NI 2016'!C389</f>
        <v>0</v>
      </c>
      <c r="F645" s="186">
        <f>'[84]Non Load NI 2016'!D389</f>
        <v>0</v>
      </c>
      <c r="G645" s="186">
        <f>'[84]Non Load NI 2016'!E389</f>
        <v>0</v>
      </c>
      <c r="H645" s="186">
        <f>'[84]Non Load NI 2016'!F389</f>
        <v>0</v>
      </c>
      <c r="I645" s="186">
        <f>'[84]Non Load NI 2016'!G389</f>
        <v>0</v>
      </c>
      <c r="J645" s="186">
        <f>'[84]Non Load NI 2016'!H389</f>
        <v>0</v>
      </c>
      <c r="K645" s="186">
        <f>'[84]Non Load NI 2016'!I389</f>
        <v>0</v>
      </c>
      <c r="L645" s="186">
        <f>'[84]Non Load NI 2016'!J389</f>
        <v>0</v>
      </c>
      <c r="N645" s="57">
        <f>'[84]Non Load NI 2016'!M389</f>
        <v>0</v>
      </c>
      <c r="O645" s="57">
        <f>'[84]Non Load NI 2016'!N389</f>
        <v>0</v>
      </c>
      <c r="P645" s="57">
        <f>'[84]Non Load NI 2016'!O389</f>
        <v>0</v>
      </c>
      <c r="Q645" s="57">
        <f>'[84]Non Load NI 2016'!P389</f>
        <v>0</v>
      </c>
      <c r="R645" s="57">
        <f>'[84]Non Load NI 2016'!Q389</f>
        <v>0</v>
      </c>
      <c r="S645" s="57">
        <f>'[84]Non Load NI 2016'!R389</f>
        <v>0</v>
      </c>
      <c r="T645" s="57">
        <f>'[84]Non Load NI 2016'!S389</f>
        <v>0</v>
      </c>
      <c r="U645" s="57">
        <f>'[84]Non Load NI 2016'!T389</f>
        <v>0</v>
      </c>
      <c r="W645" s="58">
        <f>'[84]Non Load NI 2016'!W389</f>
        <v>0</v>
      </c>
      <c r="X645" s="196">
        <f>'[84]Non Load NI 2016'!X389</f>
        <v>0</v>
      </c>
      <c r="Y645" s="196">
        <f>'[84]Non Load NI 2016'!Y389</f>
        <v>0</v>
      </c>
      <c r="Z645" s="196">
        <f>'[84]Non Load NI 2016'!Z389</f>
        <v>0</v>
      </c>
      <c r="AA645" s="196">
        <f>'[84]Non Load NI 2016'!AA389</f>
        <v>0</v>
      </c>
      <c r="AB645" s="196">
        <f>'[84]Non Load NI 2016'!AB389</f>
        <v>0</v>
      </c>
      <c r="AC645" s="196">
        <f>'[84]Non Load NI 2016'!AC389</f>
        <v>0</v>
      </c>
      <c r="AD645" s="196">
        <f>'[84]Non Load NI 2016'!AD389</f>
        <v>0</v>
      </c>
      <c r="AF645" s="57">
        <f t="shared" si="1376"/>
        <v>0</v>
      </c>
      <c r="AG645" s="58">
        <f t="shared" si="1377"/>
        <v>0</v>
      </c>
      <c r="AH645" s="65" t="str">
        <f t="shared" si="1378"/>
        <v/>
      </c>
      <c r="AI645" s="66" t="str">
        <f t="shared" si="1379"/>
        <v/>
      </c>
      <c r="AK645" s="139"/>
      <c r="AL645" s="139"/>
      <c r="AM645" s="139"/>
      <c r="AN645" s="140"/>
      <c r="AP645" s="139"/>
      <c r="AQ645" s="139"/>
      <c r="AR645" s="139"/>
      <c r="AS645" s="140"/>
      <c r="AU645" s="139"/>
      <c r="AV645" s="139"/>
      <c r="AW645" s="139"/>
      <c r="AX645" s="140"/>
      <c r="AZ645" s="139"/>
      <c r="BA645" s="139"/>
      <c r="BB645" s="139"/>
      <c r="BC645" s="140"/>
      <c r="BE645" s="139"/>
      <c r="BF645" s="139"/>
      <c r="BG645" s="139"/>
      <c r="BH645" s="140"/>
      <c r="BJ645" s="139"/>
      <c r="BK645" s="139"/>
      <c r="BL645" s="139"/>
      <c r="BM645" s="140"/>
      <c r="BO645" s="139"/>
      <c r="BP645" s="139"/>
      <c r="BQ645" s="139"/>
      <c r="BR645" s="140"/>
    </row>
    <row r="646" spans="1:70">
      <c r="B646" s="438"/>
      <c r="D646" s="6" t="s">
        <v>44</v>
      </c>
      <c r="E646" s="186">
        <f>'[84]Non Load NI 2016'!C390</f>
        <v>3.2246471316686001</v>
      </c>
      <c r="F646" s="186">
        <f>'[84]Non Load NI 2016'!D390</f>
        <v>5.0611275546985608</v>
      </c>
      <c r="G646" s="186">
        <f>'[84]Non Load NI 2016'!E390</f>
        <v>5.0276757477225997</v>
      </c>
      <c r="H646" s="186">
        <f>'[84]Non Load NI 2016'!F390</f>
        <v>4.1314564057331298</v>
      </c>
      <c r="I646" s="186">
        <f>'[84]Non Load NI 2016'!G390</f>
        <v>3.470244615650627</v>
      </c>
      <c r="J646" s="186">
        <f>'[84]Non Load NI 2016'!H390</f>
        <v>2.8138090492359025</v>
      </c>
      <c r="K646" s="186">
        <f>'[84]Non Load NI 2016'!I390</f>
        <v>2.1620840823895504</v>
      </c>
      <c r="L646" s="186">
        <f>'[84]Non Load NI 2016'!J390</f>
        <v>1.7401283938597361</v>
      </c>
      <c r="N646" s="57">
        <f>'[84]Non Load NI 2016'!M390</f>
        <v>3.2138437393226487</v>
      </c>
      <c r="O646" s="57">
        <f>'[84]Non Load NI 2016'!N390</f>
        <v>3.4394919659465333</v>
      </c>
      <c r="P646" s="57">
        <f>'[84]Non Load NI 2016'!O390</f>
        <v>3.1018569514389438</v>
      </c>
      <c r="Q646" s="57">
        <f>'[84]Non Load NI 2016'!P390</f>
        <v>2.9304833042109091</v>
      </c>
      <c r="R646" s="57">
        <f>'[84]Non Load NI 2016'!Q390</f>
        <v>2.5765916127960184</v>
      </c>
      <c r="S646" s="57">
        <f>'[84]Non Load NI 2016'!R390</f>
        <v>2.3162017858486275</v>
      </c>
      <c r="T646" s="57">
        <f>'[84]Non Load NI 2016'!S390</f>
        <v>1.9646319675138173</v>
      </c>
      <c r="U646" s="57">
        <f>'[84]Non Load NI 2016'!T390</f>
        <v>1.7604382001469205</v>
      </c>
      <c r="W646" s="58">
        <f>'[84]Non Load NI 2016'!W390</f>
        <v>0</v>
      </c>
      <c r="X646" s="196">
        <f>'[84]Non Load NI 2016'!X390</f>
        <v>0</v>
      </c>
      <c r="Y646" s="196">
        <f>'[84]Non Load NI 2016'!Y390</f>
        <v>0</v>
      </c>
      <c r="Z646" s="196">
        <f>'[84]Non Load NI 2016'!Z390</f>
        <v>0</v>
      </c>
      <c r="AA646" s="196">
        <f>'[84]Non Load NI 2016'!AA390</f>
        <v>0</v>
      </c>
      <c r="AB646" s="196">
        <f>'[84]Non Load NI 2016'!AB390</f>
        <v>0</v>
      </c>
      <c r="AC646" s="196">
        <f>'[84]Non Load NI 2016'!AC390</f>
        <v>0</v>
      </c>
      <c r="AD646" s="196">
        <f>'[84]Non Load NI 2016'!AD390</f>
        <v>0</v>
      </c>
      <c r="AF646" s="57">
        <f t="shared" si="1376"/>
        <v>3.2138437393226487</v>
      </c>
      <c r="AG646" s="58">
        <f t="shared" si="1377"/>
        <v>0</v>
      </c>
      <c r="AH646" s="65" t="str">
        <f t="shared" si="1378"/>
        <v/>
      </c>
      <c r="AI646" s="66" t="str">
        <f t="shared" si="1379"/>
        <v/>
      </c>
      <c r="AK646" s="139"/>
      <c r="AL646" s="139"/>
      <c r="AM646" s="139"/>
      <c r="AN646" s="140"/>
      <c r="AP646" s="139"/>
      <c r="AQ646" s="139"/>
      <c r="AR646" s="139"/>
      <c r="AS646" s="140"/>
      <c r="AU646" s="139"/>
      <c r="AV646" s="139"/>
      <c r="AW646" s="139"/>
      <c r="AX646" s="140"/>
      <c r="AZ646" s="139"/>
      <c r="BA646" s="139"/>
      <c r="BB646" s="139"/>
      <c r="BC646" s="140"/>
      <c r="BE646" s="139"/>
      <c r="BF646" s="139"/>
      <c r="BG646" s="139"/>
      <c r="BH646" s="140"/>
      <c r="BJ646" s="139"/>
      <c r="BK646" s="139"/>
      <c r="BL646" s="139"/>
      <c r="BM646" s="140"/>
      <c r="BO646" s="139"/>
      <c r="BP646" s="139"/>
      <c r="BQ646" s="139"/>
      <c r="BR646" s="140"/>
    </row>
    <row r="647" spans="1:70">
      <c r="B647" s="438"/>
      <c r="D647" s="6" t="s">
        <v>45</v>
      </c>
      <c r="E647" s="186">
        <f>'[84]Non Load NI 2016'!C391</f>
        <v>0</v>
      </c>
      <c r="F647" s="186">
        <f>'[84]Non Load NI 2016'!D391</f>
        <v>0</v>
      </c>
      <c r="G647" s="186">
        <f>'[84]Non Load NI 2016'!E391</f>
        <v>0</v>
      </c>
      <c r="H647" s="186">
        <f>'[84]Non Load NI 2016'!F391</f>
        <v>0</v>
      </c>
      <c r="I647" s="186">
        <f>'[84]Non Load NI 2016'!G391</f>
        <v>0</v>
      </c>
      <c r="J647" s="186">
        <f>'[84]Non Load NI 2016'!H391</f>
        <v>0</v>
      </c>
      <c r="K647" s="186">
        <f>'[84]Non Load NI 2016'!I391</f>
        <v>0</v>
      </c>
      <c r="L647" s="186">
        <f>'[84]Non Load NI 2016'!J391</f>
        <v>0</v>
      </c>
      <c r="N647" s="57">
        <f>'[84]Non Load NI 2016'!M391</f>
        <v>0</v>
      </c>
      <c r="O647" s="57">
        <f>'[84]Non Load NI 2016'!N391</f>
        <v>0</v>
      </c>
      <c r="P647" s="57">
        <f>'[84]Non Load NI 2016'!O391</f>
        <v>0</v>
      </c>
      <c r="Q647" s="57">
        <f>'[84]Non Load NI 2016'!P391</f>
        <v>0</v>
      </c>
      <c r="R647" s="57">
        <f>'[84]Non Load NI 2016'!Q391</f>
        <v>0</v>
      </c>
      <c r="S647" s="57">
        <f>'[84]Non Load NI 2016'!R391</f>
        <v>0</v>
      </c>
      <c r="T647" s="57">
        <f>'[84]Non Load NI 2016'!S391</f>
        <v>0</v>
      </c>
      <c r="U647" s="57">
        <f>'[84]Non Load NI 2016'!T391</f>
        <v>0</v>
      </c>
      <c r="W647" s="58">
        <f>'[84]Non Load NI 2016'!W391</f>
        <v>0.55300000000000005</v>
      </c>
      <c r="X647" s="196">
        <f>'[84]Non Load NI 2016'!X391</f>
        <v>0</v>
      </c>
      <c r="Y647" s="196">
        <f>'[84]Non Load NI 2016'!Y391</f>
        <v>0</v>
      </c>
      <c r="Z647" s="196">
        <f>'[84]Non Load NI 2016'!Z391</f>
        <v>0</v>
      </c>
      <c r="AA647" s="196">
        <f>'[84]Non Load NI 2016'!AA391</f>
        <v>0</v>
      </c>
      <c r="AB647" s="196">
        <f>'[84]Non Load NI 2016'!AB391</f>
        <v>0</v>
      </c>
      <c r="AC647" s="196">
        <f>'[84]Non Load NI 2016'!AC391</f>
        <v>0</v>
      </c>
      <c r="AD647" s="196">
        <f>'[84]Non Load NI 2016'!AD391</f>
        <v>0</v>
      </c>
      <c r="AF647" s="57">
        <f t="shared" si="1376"/>
        <v>0</v>
      </c>
      <c r="AG647" s="58">
        <f t="shared" si="1377"/>
        <v>0.55300000000000005</v>
      </c>
      <c r="AH647" s="65">
        <f t="shared" si="1378"/>
        <v>0.55300000000000005</v>
      </c>
      <c r="AI647" s="66" t="e">
        <f t="shared" si="1379"/>
        <v>#DIV/0!</v>
      </c>
      <c r="AK647" s="139"/>
      <c r="AL647" s="139"/>
      <c r="AM647" s="139"/>
      <c r="AN647" s="140"/>
      <c r="AP647" s="139"/>
      <c r="AQ647" s="139"/>
      <c r="AR647" s="139"/>
      <c r="AS647" s="140"/>
      <c r="AU647" s="139"/>
      <c r="AV647" s="139"/>
      <c r="AW647" s="139"/>
      <c r="AX647" s="140"/>
      <c r="AZ647" s="139"/>
      <c r="BA647" s="139"/>
      <c r="BB647" s="139"/>
      <c r="BC647" s="140"/>
      <c r="BE647" s="139"/>
      <c r="BF647" s="139"/>
      <c r="BG647" s="139"/>
      <c r="BH647" s="140"/>
      <c r="BJ647" s="139"/>
      <c r="BK647" s="139"/>
      <c r="BL647" s="139"/>
      <c r="BM647" s="140"/>
      <c r="BO647" s="139"/>
      <c r="BP647" s="139"/>
      <c r="BQ647" s="139"/>
      <c r="BR647" s="140"/>
    </row>
    <row r="648" spans="1:70">
      <c r="A648" s="1"/>
      <c r="B648" s="438"/>
      <c r="D648" s="4" t="s">
        <v>77</v>
      </c>
      <c r="E648" s="187">
        <f>SUM(E634:E647)</f>
        <v>3.2246471316686001</v>
      </c>
      <c r="F648" s="187">
        <f t="shared" ref="F648" si="1380">SUM(F634:F647)</f>
        <v>5.0611275546985608</v>
      </c>
      <c r="G648" s="187">
        <f t="shared" ref="G648" si="1381">SUM(G634:G647)</f>
        <v>5.0276757477225997</v>
      </c>
      <c r="H648" s="187">
        <f t="shared" ref="H648" si="1382">SUM(H634:H647)</f>
        <v>4.1314564057331298</v>
      </c>
      <c r="I648" s="187">
        <f t="shared" ref="I648" si="1383">SUM(I634:I647)</f>
        <v>3.470244615650627</v>
      </c>
      <c r="J648" s="187">
        <f t="shared" ref="J648" si="1384">SUM(J634:J647)</f>
        <v>2.8138090492359025</v>
      </c>
      <c r="K648" s="187">
        <f t="shared" ref="K648" si="1385">SUM(K634:K647)</f>
        <v>2.1620840823895504</v>
      </c>
      <c r="L648" s="187">
        <f t="shared" ref="L648" si="1386">SUM(L634:L647)</f>
        <v>1.7401283938597361</v>
      </c>
      <c r="M648" s="1"/>
      <c r="N648" s="178">
        <f t="shared" ref="N648" si="1387">SUM(N634:N647)</f>
        <v>3.2138437393226487</v>
      </c>
      <c r="O648" s="178">
        <f t="shared" ref="O648" si="1388">SUM(O634:O647)</f>
        <v>3.4394919659465333</v>
      </c>
      <c r="P648" s="178">
        <f t="shared" ref="P648" si="1389">SUM(P634:P647)</f>
        <v>3.1018569514389438</v>
      </c>
      <c r="Q648" s="178">
        <f t="shared" ref="Q648" si="1390">SUM(Q634:Q647)</f>
        <v>2.9304833042109091</v>
      </c>
      <c r="R648" s="178">
        <f t="shared" ref="R648" si="1391">SUM(R634:R647)</f>
        <v>2.5765916127960184</v>
      </c>
      <c r="S648" s="178">
        <f t="shared" ref="S648" si="1392">SUM(S634:S647)</f>
        <v>2.3162017858486275</v>
      </c>
      <c r="T648" s="178">
        <f t="shared" ref="T648" si="1393">SUM(T634:T647)</f>
        <v>1.9646319675138173</v>
      </c>
      <c r="U648" s="178">
        <f t="shared" ref="U648" si="1394">SUM(U634:U647)</f>
        <v>1.7604382001469205</v>
      </c>
      <c r="V648" s="1"/>
      <c r="W648" s="183">
        <f>SUM(W634:W647)</f>
        <v>1.1857014132825079</v>
      </c>
      <c r="X648" s="197">
        <f t="shared" ref="X648" si="1395">SUM(X634:X647)</f>
        <v>0</v>
      </c>
      <c r="Y648" s="197">
        <f t="shared" ref="Y648" si="1396">SUM(Y634:Y647)</f>
        <v>0</v>
      </c>
      <c r="Z648" s="197">
        <f t="shared" ref="Z648" si="1397">SUM(Z634:Z647)</f>
        <v>0</v>
      </c>
      <c r="AA648" s="197">
        <f t="shared" ref="AA648" si="1398">SUM(AA634:AA647)</f>
        <v>0</v>
      </c>
      <c r="AB648" s="197">
        <f t="shared" ref="AB648" si="1399">SUM(AB634:AB647)</f>
        <v>0</v>
      </c>
      <c r="AC648" s="197">
        <f t="shared" ref="AC648" si="1400">SUM(AC634:AC647)</f>
        <v>0</v>
      </c>
      <c r="AD648" s="197">
        <f t="shared" ref="AD648" si="1401">SUM(AD634:AD647)</f>
        <v>0</v>
      </c>
      <c r="AE648" s="1"/>
      <c r="AF648" s="178">
        <f t="shared" si="1376"/>
        <v>3.2138437393226487</v>
      </c>
      <c r="AG648" s="183">
        <f t="shared" si="1377"/>
        <v>1.1857014132825079</v>
      </c>
      <c r="AH648" s="67">
        <f t="shared" si="1378"/>
        <v>-2.0281423260401406</v>
      </c>
      <c r="AI648" s="68">
        <f t="shared" si="1379"/>
        <v>-0.63106438599519243</v>
      </c>
      <c r="AK648" s="139"/>
      <c r="AL648" s="139"/>
      <c r="AM648" s="139"/>
      <c r="AN648" s="140"/>
      <c r="AP648" s="139"/>
      <c r="AQ648" s="139"/>
      <c r="AR648" s="139"/>
      <c r="AS648" s="140"/>
      <c r="AU648" s="139"/>
      <c r="AV648" s="139"/>
      <c r="AW648" s="139"/>
      <c r="AX648" s="140"/>
      <c r="AZ648" s="139"/>
      <c r="BA648" s="139"/>
      <c r="BB648" s="139"/>
      <c r="BC648" s="140"/>
      <c r="BE648" s="139"/>
      <c r="BF648" s="139"/>
      <c r="BG648" s="139"/>
      <c r="BH648" s="140"/>
      <c r="BJ648" s="139"/>
      <c r="BK648" s="139"/>
      <c r="BL648" s="139"/>
      <c r="BM648" s="140"/>
      <c r="BO648" s="139"/>
      <c r="BP648" s="139"/>
      <c r="BQ648" s="139"/>
      <c r="BR648" s="140"/>
    </row>
    <row r="649" spans="1:70">
      <c r="A649" s="1"/>
      <c r="B649" s="438"/>
      <c r="D649" s="4" t="s">
        <v>181</v>
      </c>
      <c r="E649" s="187">
        <f>E648-SUM(E637:E640)</f>
        <v>3.2246471316686001</v>
      </c>
      <c r="F649" s="187">
        <f t="shared" ref="F649" si="1402">F648-SUM(F637:F640)</f>
        <v>5.0611275546985608</v>
      </c>
      <c r="G649" s="187">
        <f t="shared" ref="G649" si="1403">G648-SUM(G637:G640)</f>
        <v>5.0276757477225997</v>
      </c>
      <c r="H649" s="187">
        <f t="shared" ref="H649" si="1404">H648-SUM(H637:H640)</f>
        <v>4.1314564057331298</v>
      </c>
      <c r="I649" s="187">
        <f t="shared" ref="I649" si="1405">I648-SUM(I637:I640)</f>
        <v>3.470244615650627</v>
      </c>
      <c r="J649" s="187">
        <f t="shared" ref="J649" si="1406">J648-SUM(J637:J640)</f>
        <v>2.8138090492359025</v>
      </c>
      <c r="K649" s="187">
        <f t="shared" ref="K649" si="1407">K648-SUM(K637:K640)</f>
        <v>2.1620840823895504</v>
      </c>
      <c r="L649" s="187">
        <f t="shared" ref="L649" si="1408">L648-SUM(L637:L640)</f>
        <v>1.7401283938597361</v>
      </c>
      <c r="M649" s="1"/>
      <c r="N649" s="178">
        <f t="shared" ref="N649" si="1409">N648-SUM(N637:N640)</f>
        <v>3.2138437393226487</v>
      </c>
      <c r="O649" s="178">
        <f t="shared" ref="O649" si="1410">O648-SUM(O637:O640)</f>
        <v>3.4394919659465333</v>
      </c>
      <c r="P649" s="178">
        <f t="shared" ref="P649" si="1411">P648-SUM(P637:P640)</f>
        <v>3.1018569514389438</v>
      </c>
      <c r="Q649" s="178">
        <f t="shared" ref="Q649" si="1412">Q648-SUM(Q637:Q640)</f>
        <v>2.9304833042109091</v>
      </c>
      <c r="R649" s="178">
        <f t="shared" ref="R649" si="1413">R648-SUM(R637:R640)</f>
        <v>2.5765916127960184</v>
      </c>
      <c r="S649" s="178">
        <f t="shared" ref="S649" si="1414">S648-SUM(S637:S640)</f>
        <v>2.3162017858486275</v>
      </c>
      <c r="T649" s="178">
        <f t="shared" ref="T649" si="1415">T648-SUM(T637:T640)</f>
        <v>1.9646319675138173</v>
      </c>
      <c r="U649" s="178">
        <f t="shared" ref="U649" si="1416">U648-SUM(U637:U640)</f>
        <v>1.7604382001469205</v>
      </c>
      <c r="V649" s="1"/>
      <c r="W649" s="183">
        <f>W648-SUM(W637:W640)</f>
        <v>0.76530141328250789</v>
      </c>
      <c r="X649" s="197">
        <f t="shared" ref="X649" si="1417">X648-SUM(X637:X640)</f>
        <v>0</v>
      </c>
      <c r="Y649" s="197">
        <f t="shared" ref="Y649" si="1418">Y648-SUM(Y637:Y640)</f>
        <v>0</v>
      </c>
      <c r="Z649" s="197">
        <f t="shared" ref="Z649" si="1419">Z648-SUM(Z637:Z640)</f>
        <v>0</v>
      </c>
      <c r="AA649" s="197">
        <f t="shared" ref="AA649" si="1420">AA648-SUM(AA637:AA640)</f>
        <v>0</v>
      </c>
      <c r="AB649" s="197">
        <f t="shared" ref="AB649" si="1421">AB648-SUM(AB637:AB640)</f>
        <v>0</v>
      </c>
      <c r="AC649" s="197">
        <f t="shared" ref="AC649" si="1422">AC648-SUM(AC637:AC640)</f>
        <v>0</v>
      </c>
      <c r="AD649" s="197">
        <f t="shared" ref="AD649" si="1423">AD648-SUM(AD637:AD640)</f>
        <v>0</v>
      </c>
      <c r="AE649" s="1"/>
      <c r="AF649" s="178">
        <f t="shared" si="1376"/>
        <v>3.2138437393226487</v>
      </c>
      <c r="AG649" s="183">
        <f t="shared" si="1377"/>
        <v>0.76530141328250789</v>
      </c>
      <c r="AH649" s="67">
        <f t="shared" si="1378"/>
        <v>-2.4485423260401409</v>
      </c>
      <c r="AI649" s="68">
        <f t="shared" si="1379"/>
        <v>-0.76187348379177788</v>
      </c>
      <c r="AK649" s="139"/>
      <c r="AL649" s="139"/>
      <c r="AM649" s="139"/>
      <c r="AN649" s="140"/>
      <c r="AP649" s="139"/>
      <c r="AQ649" s="139"/>
      <c r="AR649" s="139"/>
      <c r="AS649" s="140"/>
      <c r="AU649" s="139"/>
      <c r="AV649" s="139"/>
      <c r="AW649" s="139"/>
      <c r="AX649" s="140"/>
      <c r="AZ649" s="139"/>
      <c r="BA649" s="139"/>
      <c r="BB649" s="139"/>
      <c r="BC649" s="140"/>
      <c r="BE649" s="139"/>
      <c r="BF649" s="139"/>
      <c r="BG649" s="139"/>
      <c r="BH649" s="140"/>
      <c r="BJ649" s="139"/>
      <c r="BK649" s="139"/>
      <c r="BL649" s="139"/>
      <c r="BM649" s="140"/>
      <c r="BO649" s="139"/>
      <c r="BP649" s="139"/>
      <c r="BQ649" s="139"/>
      <c r="BR649" s="140"/>
    </row>
    <row r="650" spans="1:70">
      <c r="B650" s="438"/>
    </row>
    <row r="651" spans="1:70">
      <c r="B651" s="438"/>
      <c r="D651" s="1" t="s">
        <v>217</v>
      </c>
    </row>
    <row r="652" spans="1:70">
      <c r="B652" s="438"/>
      <c r="E652" s="388" t="s">
        <v>430</v>
      </c>
      <c r="F652" s="389"/>
      <c r="G652" s="389"/>
      <c r="H652" s="389"/>
      <c r="I652" s="389"/>
      <c r="J652" s="389"/>
      <c r="K652" s="389"/>
      <c r="L652" s="390"/>
      <c r="N652" s="388" t="s">
        <v>297</v>
      </c>
      <c r="O652" s="389"/>
      <c r="P652" s="389"/>
      <c r="Q652" s="389"/>
      <c r="R652" s="389"/>
      <c r="S652" s="389"/>
      <c r="T652" s="389"/>
      <c r="U652" s="390"/>
      <c r="W652" s="388" t="s">
        <v>298</v>
      </c>
      <c r="X652" s="389"/>
      <c r="Y652" s="389"/>
      <c r="Z652" s="389"/>
      <c r="AA652" s="389"/>
      <c r="AB652" s="389"/>
      <c r="AC652" s="389"/>
      <c r="AD652" s="390"/>
      <c r="AF652" s="221" t="s">
        <v>69</v>
      </c>
      <c r="AG652" s="221" t="s">
        <v>194</v>
      </c>
      <c r="AH652" s="397" t="s">
        <v>219</v>
      </c>
      <c r="AI652" s="397"/>
      <c r="AK652" s="7" t="s">
        <v>69</v>
      </c>
      <c r="AL652" s="6" t="s">
        <v>194</v>
      </c>
      <c r="AM652" s="392" t="s">
        <v>219</v>
      </c>
      <c r="AN652" s="392"/>
      <c r="AP652" s="7" t="s">
        <v>69</v>
      </c>
      <c r="AQ652" s="6" t="s">
        <v>194</v>
      </c>
      <c r="AR652" s="392" t="s">
        <v>219</v>
      </c>
      <c r="AS652" s="392"/>
      <c r="AU652" s="7" t="s">
        <v>69</v>
      </c>
      <c r="AV652" s="6" t="s">
        <v>194</v>
      </c>
      <c r="AW652" s="392" t="s">
        <v>219</v>
      </c>
      <c r="AX652" s="392"/>
      <c r="AZ652" s="7" t="s">
        <v>69</v>
      </c>
      <c r="BA652" s="6" t="s">
        <v>194</v>
      </c>
      <c r="BB652" s="392" t="s">
        <v>219</v>
      </c>
      <c r="BC652" s="392"/>
      <c r="BE652" s="7" t="s">
        <v>69</v>
      </c>
      <c r="BF652" s="6" t="s">
        <v>194</v>
      </c>
      <c r="BG652" s="392" t="s">
        <v>219</v>
      </c>
      <c r="BH652" s="392"/>
      <c r="BJ652" s="7" t="s">
        <v>69</v>
      </c>
      <c r="BK652" s="6" t="s">
        <v>194</v>
      </c>
      <c r="BL652" s="392" t="s">
        <v>219</v>
      </c>
      <c r="BM652" s="392"/>
      <c r="BO652" s="7" t="s">
        <v>69</v>
      </c>
      <c r="BP652" s="6" t="s">
        <v>194</v>
      </c>
      <c r="BQ652" s="392" t="s">
        <v>219</v>
      </c>
      <c r="BR652" s="392"/>
    </row>
    <row r="653" spans="1:70">
      <c r="B653" s="438"/>
      <c r="E653" s="221">
        <v>2016</v>
      </c>
      <c r="F653" s="221">
        <v>2017</v>
      </c>
      <c r="G653" s="221">
        <v>2018</v>
      </c>
      <c r="H653" s="221">
        <v>2019</v>
      </c>
      <c r="I653" s="221">
        <v>2020</v>
      </c>
      <c r="J653" s="221">
        <v>2021</v>
      </c>
      <c r="K653" s="221">
        <v>2022</v>
      </c>
      <c r="L653" s="221">
        <v>2023</v>
      </c>
      <c r="N653" s="221">
        <v>2016</v>
      </c>
      <c r="O653" s="221">
        <v>2017</v>
      </c>
      <c r="P653" s="221">
        <v>2018</v>
      </c>
      <c r="Q653" s="221">
        <v>2019</v>
      </c>
      <c r="R653" s="221">
        <v>2020</v>
      </c>
      <c r="S653" s="221">
        <v>2021</v>
      </c>
      <c r="T653" s="221">
        <v>2022</v>
      </c>
      <c r="U653" s="221">
        <v>2023</v>
      </c>
      <c r="W653" s="221">
        <v>2016</v>
      </c>
      <c r="X653" s="221">
        <v>2017</v>
      </c>
      <c r="Y653" s="221">
        <v>2018</v>
      </c>
      <c r="Z653" s="221">
        <v>2019</v>
      </c>
      <c r="AA653" s="221">
        <v>2020</v>
      </c>
      <c r="AB653" s="221">
        <v>2021</v>
      </c>
      <c r="AC653" s="221">
        <v>2022</v>
      </c>
      <c r="AD653" s="221">
        <v>2023</v>
      </c>
      <c r="AF653" s="221" t="s">
        <v>252</v>
      </c>
      <c r="AG653" s="221" t="s">
        <v>252</v>
      </c>
      <c r="AH653" s="221" t="s">
        <v>252</v>
      </c>
      <c r="AI653" s="221" t="s">
        <v>221</v>
      </c>
      <c r="AK653" s="6" t="s">
        <v>252</v>
      </c>
      <c r="AL653" s="6" t="s">
        <v>252</v>
      </c>
      <c r="AM653" s="6" t="s">
        <v>252</v>
      </c>
      <c r="AN653" s="6" t="s">
        <v>221</v>
      </c>
      <c r="AP653" s="6" t="s">
        <v>252</v>
      </c>
      <c r="AQ653" s="6" t="s">
        <v>252</v>
      </c>
      <c r="AR653" s="6" t="s">
        <v>252</v>
      </c>
      <c r="AS653" s="6" t="s">
        <v>221</v>
      </c>
      <c r="AU653" s="6" t="s">
        <v>252</v>
      </c>
      <c r="AV653" s="6" t="s">
        <v>252</v>
      </c>
      <c r="AW653" s="6" t="s">
        <v>252</v>
      </c>
      <c r="AX653" s="6" t="s">
        <v>221</v>
      </c>
      <c r="AZ653" s="6" t="s">
        <v>252</v>
      </c>
      <c r="BA653" s="6" t="s">
        <v>252</v>
      </c>
      <c r="BB653" s="6" t="s">
        <v>252</v>
      </c>
      <c r="BC653" s="6" t="s">
        <v>221</v>
      </c>
      <c r="BE653" s="6" t="s">
        <v>252</v>
      </c>
      <c r="BF653" s="6" t="s">
        <v>252</v>
      </c>
      <c r="BG653" s="6" t="s">
        <v>252</v>
      </c>
      <c r="BH653" s="6" t="s">
        <v>221</v>
      </c>
      <c r="BJ653" s="6" t="s">
        <v>252</v>
      </c>
      <c r="BK653" s="6" t="s">
        <v>252</v>
      </c>
      <c r="BL653" s="6" t="s">
        <v>252</v>
      </c>
      <c r="BM653" s="6" t="s">
        <v>221</v>
      </c>
      <c r="BO653" s="6" t="s">
        <v>252</v>
      </c>
      <c r="BP653" s="6" t="s">
        <v>252</v>
      </c>
      <c r="BQ653" s="6" t="s">
        <v>252</v>
      </c>
      <c r="BR653" s="6" t="s">
        <v>221</v>
      </c>
    </row>
    <row r="654" spans="1:70">
      <c r="B654" s="438"/>
      <c r="D654" s="6" t="s">
        <v>27</v>
      </c>
      <c r="E654" s="186">
        <f>'[84]Non Load NI 2016'!C397</f>
        <v>3.5299924587558595</v>
      </c>
      <c r="F654" s="186">
        <f>'[84]Non Load NI 2016'!D397</f>
        <v>3.5321639723133869</v>
      </c>
      <c r="G654" s="186">
        <f>'[84]Non Load NI 2016'!E397</f>
        <v>3.5295023634646676</v>
      </c>
      <c r="H654" s="186">
        <f>'[84]Non Load NI 2016'!F397</f>
        <v>3.527166133052404</v>
      </c>
      <c r="I654" s="186">
        <f>'[84]Non Load NI 2016'!G397</f>
        <v>0.87200041079364199</v>
      </c>
      <c r="J654" s="186">
        <f>'[84]Non Load NI 2016'!H397</f>
        <v>0.8806181993490998</v>
      </c>
      <c r="K654" s="186">
        <f>'[84]Non Load NI 2016'!I397</f>
        <v>0.68253535268756527</v>
      </c>
      <c r="L654" s="186">
        <f>'[84]Non Load NI 2016'!J397</f>
        <v>0.683207404667316</v>
      </c>
      <c r="N654" s="57">
        <f>'[84]Non Load NI 2016'!M397</f>
        <v>2.2256301009212542</v>
      </c>
      <c r="O654" s="57">
        <f>'[84]Non Load NI 2016'!N397</f>
        <v>2.0742219866609051</v>
      </c>
      <c r="P654" s="57">
        <f>'[84]Non Load NI 2016'!O397</f>
        <v>2.1785624796172947</v>
      </c>
      <c r="Q654" s="57">
        <f>'[84]Non Load NI 2016'!P397</f>
        <v>2.1185983520453862</v>
      </c>
      <c r="R654" s="57">
        <f>'[84]Non Load NI 2016'!Q397</f>
        <v>1.5091363697935627</v>
      </c>
      <c r="S654" s="57">
        <f>'[84]Non Load NI 2016'!R397</f>
        <v>1.5080567440038446</v>
      </c>
      <c r="T654" s="57">
        <f>'[84]Non Load NI 2016'!S397</f>
        <v>1.4438668868575442</v>
      </c>
      <c r="U654" s="57">
        <f>'[84]Non Load NI 2016'!T397</f>
        <v>1.4055346236485373</v>
      </c>
      <c r="W654" s="58">
        <f>'[84]Non Load NI 2016'!W397</f>
        <v>2.4203843521593353</v>
      </c>
      <c r="X654" s="196">
        <f>'[84]Non Load NI 2016'!X397</f>
        <v>0</v>
      </c>
      <c r="Y654" s="196">
        <f>'[84]Non Load NI 2016'!Y397</f>
        <v>0</v>
      </c>
      <c r="Z654" s="196">
        <f>'[84]Non Load NI 2016'!Z397</f>
        <v>0</v>
      </c>
      <c r="AA654" s="196">
        <f>'[84]Non Load NI 2016'!AA397</f>
        <v>0</v>
      </c>
      <c r="AB654" s="196">
        <f>'[84]Non Load NI 2016'!AB397</f>
        <v>0</v>
      </c>
      <c r="AC654" s="196">
        <f>'[84]Non Load NI 2016'!AC397</f>
        <v>0</v>
      </c>
      <c r="AD654" s="196">
        <f>'[84]Non Load NI 2016'!AD397</f>
        <v>0</v>
      </c>
      <c r="AF654" s="57">
        <f>N654</f>
        <v>2.2256301009212542</v>
      </c>
      <c r="AG654" s="58">
        <f>W654</f>
        <v>2.4203843521593353</v>
      </c>
      <c r="AH654" s="65">
        <f>IF(AG654&gt;0,AG654-AF654,"")</f>
        <v>0.1947542512380811</v>
      </c>
      <c r="AI654" s="66">
        <f>IF(AG654&gt;0,AH654/AF654,"")</f>
        <v>8.7505219828518027E-2</v>
      </c>
      <c r="AK654" s="139"/>
      <c r="AL654" s="139"/>
      <c r="AM654" s="139"/>
      <c r="AN654" s="140"/>
      <c r="AP654" s="139"/>
      <c r="AQ654" s="139"/>
      <c r="AR654" s="139"/>
      <c r="AS654" s="140"/>
      <c r="AU654" s="139"/>
      <c r="AV654" s="139"/>
      <c r="AW654" s="139"/>
      <c r="AX654" s="140"/>
      <c r="AZ654" s="139"/>
      <c r="BA654" s="139"/>
      <c r="BB654" s="139"/>
      <c r="BC654" s="140"/>
      <c r="BE654" s="139"/>
      <c r="BF654" s="139"/>
      <c r="BG654" s="139"/>
      <c r="BH654" s="140"/>
      <c r="BJ654" s="139"/>
      <c r="BK654" s="139"/>
      <c r="BL654" s="139"/>
      <c r="BM654" s="140"/>
      <c r="BO654" s="139"/>
      <c r="BP654" s="139"/>
      <c r="BQ654" s="139"/>
      <c r="BR654" s="140"/>
    </row>
    <row r="655" spans="1:70">
      <c r="B655" s="438"/>
      <c r="D655" s="6" t="s">
        <v>75</v>
      </c>
      <c r="E655" s="186">
        <f>'[84]Non Load NI 2016'!C398</f>
        <v>0.17737306538159059</v>
      </c>
      <c r="F655" s="186">
        <f>'[84]Non Load NI 2016'!D398</f>
        <v>0.15441460670158658</v>
      </c>
      <c r="G655" s="186">
        <f>'[84]Non Load NI 2016'!E398</f>
        <v>0.11734666580221265</v>
      </c>
      <c r="H655" s="186">
        <f>'[84]Non Load NI 2016'!F398</f>
        <v>0.11776044925486027</v>
      </c>
      <c r="I655" s="186">
        <f>'[84]Non Load NI 2016'!G398</f>
        <v>0.11822458598177124</v>
      </c>
      <c r="J655" s="186">
        <f>'[84]Non Load NI 2016'!H398</f>
        <v>0.11901122168371649</v>
      </c>
      <c r="K655" s="186">
        <f>'[84]Non Load NI 2016'!I398</f>
        <v>0.12038930288202437</v>
      </c>
      <c r="L655" s="186">
        <f>'[84]Non Load NI 2016'!J398</f>
        <v>0.12087252658268401</v>
      </c>
      <c r="N655" s="57">
        <f>'[84]Non Load NI 2016'!M398</f>
        <v>0.36071060120398651</v>
      </c>
      <c r="O655" s="57">
        <f>'[84]Non Load NI 2016'!N398</f>
        <v>0.34281751718547127</v>
      </c>
      <c r="P655" s="57">
        <f>'[84]Non Load NI 2016'!O398</f>
        <v>0.29272406717845412</v>
      </c>
      <c r="Q655" s="57">
        <f>'[84]Non Load NI 2016'!P398</f>
        <v>0.28754575854512282</v>
      </c>
      <c r="R655" s="57">
        <f>'[84]Non Load NI 2016'!Q398</f>
        <v>0.27092039111201183</v>
      </c>
      <c r="S655" s="57">
        <f>'[84]Non Load NI 2016'!R398</f>
        <v>0.23630833577740429</v>
      </c>
      <c r="T655" s="57">
        <f>'[84]Non Load NI 2016'!S398</f>
        <v>0.21102722170840704</v>
      </c>
      <c r="U655" s="57">
        <f>'[84]Non Load NI 2016'!T398</f>
        <v>0.2112599661037961</v>
      </c>
      <c r="W655" s="58">
        <f>'[84]Non Load NI 2016'!W398</f>
        <v>1.010384057908041</v>
      </c>
      <c r="X655" s="196">
        <f>'[84]Non Load NI 2016'!X398</f>
        <v>0</v>
      </c>
      <c r="Y655" s="196">
        <f>'[84]Non Load NI 2016'!Y398</f>
        <v>0</v>
      </c>
      <c r="Z655" s="196">
        <f>'[84]Non Load NI 2016'!Z398</f>
        <v>0</v>
      </c>
      <c r="AA655" s="196">
        <f>'[84]Non Load NI 2016'!AA398</f>
        <v>0</v>
      </c>
      <c r="AB655" s="196">
        <f>'[84]Non Load NI 2016'!AB398</f>
        <v>0</v>
      </c>
      <c r="AC655" s="196">
        <f>'[84]Non Load NI 2016'!AC398</f>
        <v>0</v>
      </c>
      <c r="AD655" s="196">
        <f>'[84]Non Load NI 2016'!AD398</f>
        <v>0</v>
      </c>
      <c r="AF655" s="57">
        <f t="shared" ref="AF655:AF669" si="1424">N655</f>
        <v>0.36071060120398651</v>
      </c>
      <c r="AG655" s="58">
        <f t="shared" ref="AG655:AG669" si="1425">W655</f>
        <v>1.010384057908041</v>
      </c>
      <c r="AH655" s="65">
        <f t="shared" ref="AH655:AH669" si="1426">IF(AG655&gt;0,AG655-AF655,"")</f>
        <v>0.64967345670405452</v>
      </c>
      <c r="AI655" s="66">
        <f t="shared" ref="AI655:AI669" si="1427">IF(AG655&gt;0,AH655/AF655,"")</f>
        <v>1.8010933267155511</v>
      </c>
      <c r="AK655" s="139"/>
      <c r="AL655" s="139"/>
      <c r="AM655" s="139"/>
      <c r="AN655" s="140"/>
      <c r="AP655" s="139"/>
      <c r="AQ655" s="139"/>
      <c r="AR655" s="139"/>
      <c r="AS655" s="140"/>
      <c r="AU655" s="139"/>
      <c r="AV655" s="139"/>
      <c r="AW655" s="139"/>
      <c r="AX655" s="140"/>
      <c r="AZ655" s="139"/>
      <c r="BA655" s="139"/>
      <c r="BB655" s="139"/>
      <c r="BC655" s="140"/>
      <c r="BE655" s="139"/>
      <c r="BF655" s="139"/>
      <c r="BG655" s="139"/>
      <c r="BH655" s="140"/>
      <c r="BJ655" s="139"/>
      <c r="BK655" s="139"/>
      <c r="BL655" s="139"/>
      <c r="BM655" s="140"/>
      <c r="BO655" s="139"/>
      <c r="BP655" s="139"/>
      <c r="BQ655" s="139"/>
      <c r="BR655" s="140"/>
    </row>
    <row r="656" spans="1:70">
      <c r="B656" s="438"/>
      <c r="D656" s="6" t="s">
        <v>76</v>
      </c>
      <c r="E656" s="186">
        <f>'[84]Non Load NI 2016'!C399</f>
        <v>8.2001988627251762E-2</v>
      </c>
      <c r="F656" s="186">
        <f>'[84]Non Load NI 2016'!D399</f>
        <v>0.18990911168857427</v>
      </c>
      <c r="G656" s="186">
        <f>'[84]Non Load NI 2016'!E399</f>
        <v>0.14502571050384783</v>
      </c>
      <c r="H656" s="186">
        <f>'[84]Non Load NI 2016'!F399</f>
        <v>0.14553886711169903</v>
      </c>
      <c r="I656" s="186">
        <f>'[84]Non Load NI 2016'!G399</f>
        <v>0.14586944138112581</v>
      </c>
      <c r="J656" s="186">
        <f>'[84]Non Load NI 2016'!H399</f>
        <v>0.14658842463308522</v>
      </c>
      <c r="K656" s="186">
        <f>'[84]Non Load NI 2016'!I399</f>
        <v>0.14757589837437549</v>
      </c>
      <c r="L656" s="186">
        <f>'[84]Non Load NI 2016'!J399</f>
        <v>0.14952923875709445</v>
      </c>
      <c r="N656" s="57">
        <f>'[84]Non Load NI 2016'!M399</f>
        <v>0.54771318320278117</v>
      </c>
      <c r="O656" s="57">
        <f>'[84]Non Load NI 2016'!N399</f>
        <v>0.55278395046194051</v>
      </c>
      <c r="P656" s="57">
        <f>'[84]Non Load NI 2016'!O399</f>
        <v>0.51396855524357576</v>
      </c>
      <c r="Q656" s="57">
        <f>'[84]Non Load NI 2016'!P399</f>
        <v>0.49792341510072075</v>
      </c>
      <c r="R656" s="57">
        <f>'[84]Non Load NI 2016'!Q399</f>
        <v>0.41774659036895134</v>
      </c>
      <c r="S656" s="57">
        <f>'[84]Non Load NI 2016'!R399</f>
        <v>0.40334699778738992</v>
      </c>
      <c r="T656" s="57">
        <f>'[84]Non Load NI 2016'!S399</f>
        <v>0.34306108052308959</v>
      </c>
      <c r="U656" s="57">
        <f>'[84]Non Load NI 2016'!T399</f>
        <v>0.37628683840229649</v>
      </c>
      <c r="W656" s="58">
        <f>'[84]Non Load NI 2016'!W399</f>
        <v>0.86814765748664291</v>
      </c>
      <c r="X656" s="196">
        <f>'[84]Non Load NI 2016'!X399</f>
        <v>0</v>
      </c>
      <c r="Y656" s="196">
        <f>'[84]Non Load NI 2016'!Y399</f>
        <v>0</v>
      </c>
      <c r="Z656" s="196">
        <f>'[84]Non Load NI 2016'!Z399</f>
        <v>0</v>
      </c>
      <c r="AA656" s="196">
        <f>'[84]Non Load NI 2016'!AA399</f>
        <v>0</v>
      </c>
      <c r="AB656" s="196">
        <f>'[84]Non Load NI 2016'!AB399</f>
        <v>0</v>
      </c>
      <c r="AC656" s="196">
        <f>'[84]Non Load NI 2016'!AC399</f>
        <v>0</v>
      </c>
      <c r="AD656" s="196">
        <f>'[84]Non Load NI 2016'!AD399</f>
        <v>0</v>
      </c>
      <c r="AF656" s="57">
        <f t="shared" si="1424"/>
        <v>0.54771318320278117</v>
      </c>
      <c r="AG656" s="58">
        <f t="shared" si="1425"/>
        <v>0.86814765748664291</v>
      </c>
      <c r="AH656" s="65">
        <f t="shared" si="1426"/>
        <v>0.32043447428386174</v>
      </c>
      <c r="AI656" s="66">
        <f t="shared" si="1427"/>
        <v>0.58504064556216184</v>
      </c>
      <c r="AK656" s="139"/>
      <c r="AL656" s="139"/>
      <c r="AM656" s="139"/>
      <c r="AN656" s="140"/>
      <c r="AP656" s="139"/>
      <c r="AQ656" s="139"/>
      <c r="AR656" s="139"/>
      <c r="AS656" s="140"/>
      <c r="AU656" s="139"/>
      <c r="AV656" s="139"/>
      <c r="AW656" s="139"/>
      <c r="AX656" s="140"/>
      <c r="AZ656" s="139"/>
      <c r="BA656" s="139"/>
      <c r="BB656" s="139"/>
      <c r="BC656" s="140"/>
      <c r="BE656" s="139"/>
      <c r="BF656" s="139"/>
      <c r="BG656" s="139"/>
      <c r="BH656" s="140"/>
      <c r="BJ656" s="139"/>
      <c r="BK656" s="139"/>
      <c r="BL656" s="139"/>
      <c r="BM656" s="140"/>
      <c r="BO656" s="139"/>
      <c r="BP656" s="139"/>
      <c r="BQ656" s="139"/>
      <c r="BR656" s="140"/>
    </row>
    <row r="657" spans="1:70">
      <c r="B657" s="438"/>
      <c r="D657" s="6" t="s">
        <v>35</v>
      </c>
      <c r="E657" s="186">
        <f>'[84]Non Load NI 2016'!C400</f>
        <v>0.59345055430865234</v>
      </c>
      <c r="F657" s="186">
        <f>'[84]Non Load NI 2016'!D400</f>
        <v>0.59433573222856917</v>
      </c>
      <c r="G657" s="186">
        <f>'[84]Non Load NI 2016'!E400</f>
        <v>0.59276261287598142</v>
      </c>
      <c r="H657" s="186">
        <f>'[84]Non Load NI 2016'!F400</f>
        <v>0.59353011818096946</v>
      </c>
      <c r="I657" s="186">
        <f>'[84]Non Load NI 2016'!G400</f>
        <v>0.59535310155134846</v>
      </c>
      <c r="J657" s="186">
        <f>'[84]Non Load NI 2016'!H400</f>
        <v>0.59647419687197911</v>
      </c>
      <c r="K657" s="186">
        <f>'[84]Non Load NI 2016'!I400</f>
        <v>0.59806954736092377</v>
      </c>
      <c r="L657" s="186">
        <f>'[84]Non Load NI 2016'!J400</f>
        <v>0.60082732198199518</v>
      </c>
      <c r="N657" s="57">
        <f>'[84]Non Load NI 2016'!M400</f>
        <v>0.59345055430865234</v>
      </c>
      <c r="O657" s="57">
        <f>'[84]Non Load NI 2016'!N400</f>
        <v>0.59433573222856917</v>
      </c>
      <c r="P657" s="57">
        <f>'[84]Non Load NI 2016'!O400</f>
        <v>0.59276261287598142</v>
      </c>
      <c r="Q657" s="57">
        <f>'[84]Non Load NI 2016'!P400</f>
        <v>0.59353011818096946</v>
      </c>
      <c r="R657" s="57">
        <f>'[84]Non Load NI 2016'!Q400</f>
        <v>0.59535310155134846</v>
      </c>
      <c r="S657" s="57">
        <f>'[84]Non Load NI 2016'!R400</f>
        <v>0.59647419687197911</v>
      </c>
      <c r="T657" s="57">
        <f>'[84]Non Load NI 2016'!S400</f>
        <v>0.59806954736092377</v>
      </c>
      <c r="U657" s="57">
        <f>'[84]Non Load NI 2016'!T400</f>
        <v>0.60082732198199518</v>
      </c>
      <c r="W657" s="58">
        <f>'[84]Non Load NI 2016'!W400</f>
        <v>1.3391000000000002</v>
      </c>
      <c r="X657" s="196">
        <f>'[84]Non Load NI 2016'!X400</f>
        <v>0</v>
      </c>
      <c r="Y657" s="196">
        <f>'[84]Non Load NI 2016'!Y400</f>
        <v>0</v>
      </c>
      <c r="Z657" s="196">
        <f>'[84]Non Load NI 2016'!Z400</f>
        <v>0</v>
      </c>
      <c r="AA657" s="196">
        <f>'[84]Non Load NI 2016'!AA400</f>
        <v>0</v>
      </c>
      <c r="AB657" s="196">
        <f>'[84]Non Load NI 2016'!AB400</f>
        <v>0</v>
      </c>
      <c r="AC657" s="196">
        <f>'[84]Non Load NI 2016'!AC400</f>
        <v>0</v>
      </c>
      <c r="AD657" s="196">
        <f>'[84]Non Load NI 2016'!AD400</f>
        <v>0</v>
      </c>
      <c r="AF657" s="57">
        <f t="shared" si="1424"/>
        <v>0.59345055430865234</v>
      </c>
      <c r="AG657" s="58">
        <f t="shared" si="1425"/>
        <v>1.3391000000000002</v>
      </c>
      <c r="AH657" s="65">
        <f t="shared" si="1426"/>
        <v>0.74564944569134783</v>
      </c>
      <c r="AI657" s="66">
        <f t="shared" si="1427"/>
        <v>1.2564643175032526</v>
      </c>
      <c r="AK657" s="139"/>
      <c r="AL657" s="139"/>
      <c r="AM657" s="139"/>
      <c r="AN657" s="140"/>
      <c r="AP657" s="139"/>
      <c r="AQ657" s="139"/>
      <c r="AR657" s="139"/>
      <c r="AS657" s="140"/>
      <c r="AU657" s="139"/>
      <c r="AV657" s="139"/>
      <c r="AW657" s="139"/>
      <c r="AX657" s="140"/>
      <c r="AZ657" s="139"/>
      <c r="BA657" s="139"/>
      <c r="BB657" s="139"/>
      <c r="BC657" s="140"/>
      <c r="BE657" s="139"/>
      <c r="BF657" s="139"/>
      <c r="BG657" s="139"/>
      <c r="BH657" s="140"/>
      <c r="BJ657" s="139"/>
      <c r="BK657" s="139"/>
      <c r="BL657" s="139"/>
      <c r="BM657" s="140"/>
      <c r="BO657" s="139"/>
      <c r="BP657" s="139"/>
      <c r="BQ657" s="139"/>
      <c r="BR657" s="140"/>
    </row>
    <row r="658" spans="1:70">
      <c r="B658" s="438"/>
      <c r="D658" s="6" t="s">
        <v>36</v>
      </c>
      <c r="E658" s="186">
        <f>'[84]Non Load NI 2016'!C401</f>
        <v>0.66000396541779172</v>
      </c>
      <c r="F658" s="186">
        <f>'[84]Non Load NI 2016'!D401</f>
        <v>0.65957935674692836</v>
      </c>
      <c r="G658" s="186">
        <f>'[84]Non Load NI 2016'!E401</f>
        <v>0.65964146336139795</v>
      </c>
      <c r="H658" s="186">
        <f>'[84]Non Load NI 2016'!F401</f>
        <v>0.65921182916534204</v>
      </c>
      <c r="I658" s="186">
        <f>'[84]Non Load NI 2016'!G401</f>
        <v>0.66158691441980699</v>
      </c>
      <c r="J658" s="186">
        <f>'[84]Non Load NI 2016'!H401</f>
        <v>0.66427528584218565</v>
      </c>
      <c r="K658" s="186">
        <f>'[84]Non Load NI 2016'!I401</f>
        <v>0.66556344540198442</v>
      </c>
      <c r="L658" s="186">
        <f>'[84]Non Load NI 2016'!J401</f>
        <v>0.66684656658437547</v>
      </c>
      <c r="N658" s="57">
        <f>'[84]Non Load NI 2016'!M401</f>
        <v>0.66000396541779172</v>
      </c>
      <c r="O658" s="57">
        <f>'[84]Non Load NI 2016'!N401</f>
        <v>0.65957935674692836</v>
      </c>
      <c r="P658" s="57">
        <f>'[84]Non Load NI 2016'!O401</f>
        <v>0.65964146336139795</v>
      </c>
      <c r="Q658" s="57">
        <f>'[84]Non Load NI 2016'!P401</f>
        <v>0.65921182916534204</v>
      </c>
      <c r="R658" s="57">
        <f>'[84]Non Load NI 2016'!Q401</f>
        <v>0.66158691441980699</v>
      </c>
      <c r="S658" s="57">
        <f>'[84]Non Load NI 2016'!R401</f>
        <v>0.66427528584218565</v>
      </c>
      <c r="T658" s="57">
        <f>'[84]Non Load NI 2016'!S401</f>
        <v>0.66556344540198442</v>
      </c>
      <c r="U658" s="57">
        <f>'[84]Non Load NI 2016'!T401</f>
        <v>0.66684656658437547</v>
      </c>
      <c r="W658" s="58">
        <f>'[84]Non Load NI 2016'!W401</f>
        <v>0.95560000000000012</v>
      </c>
      <c r="X658" s="196">
        <f>'[84]Non Load NI 2016'!X401</f>
        <v>0</v>
      </c>
      <c r="Y658" s="196">
        <f>'[84]Non Load NI 2016'!Y401</f>
        <v>0</v>
      </c>
      <c r="Z658" s="196">
        <f>'[84]Non Load NI 2016'!Z401</f>
        <v>0</v>
      </c>
      <c r="AA658" s="196">
        <f>'[84]Non Load NI 2016'!AA401</f>
        <v>0</v>
      </c>
      <c r="AB658" s="196">
        <f>'[84]Non Load NI 2016'!AB401</f>
        <v>0</v>
      </c>
      <c r="AC658" s="196">
        <f>'[84]Non Load NI 2016'!AC401</f>
        <v>0</v>
      </c>
      <c r="AD658" s="196">
        <f>'[84]Non Load NI 2016'!AD401</f>
        <v>0</v>
      </c>
      <c r="AF658" s="57">
        <f t="shared" si="1424"/>
        <v>0.66000396541779172</v>
      </c>
      <c r="AG658" s="58">
        <f t="shared" si="1425"/>
        <v>0.95560000000000012</v>
      </c>
      <c r="AH658" s="65">
        <f t="shared" si="1426"/>
        <v>0.2955960345822084</v>
      </c>
      <c r="AI658" s="66">
        <f t="shared" si="1427"/>
        <v>0.44787008877301515</v>
      </c>
      <c r="AK658" s="139"/>
      <c r="AL658" s="139"/>
      <c r="AM658" s="139"/>
      <c r="AN658" s="140"/>
      <c r="AP658" s="139"/>
      <c r="AQ658" s="139"/>
      <c r="AR658" s="139"/>
      <c r="AS658" s="140"/>
      <c r="AU658" s="139"/>
      <c r="AV658" s="139"/>
      <c r="AW658" s="139"/>
      <c r="AX658" s="140"/>
      <c r="AZ658" s="139"/>
      <c r="BA658" s="139"/>
      <c r="BB658" s="139"/>
      <c r="BC658" s="140"/>
      <c r="BE658" s="139"/>
      <c r="BF658" s="139"/>
      <c r="BG658" s="139"/>
      <c r="BH658" s="140"/>
      <c r="BJ658" s="139"/>
      <c r="BK658" s="139"/>
      <c r="BL658" s="139"/>
      <c r="BM658" s="140"/>
      <c r="BO658" s="139"/>
      <c r="BP658" s="139"/>
      <c r="BQ658" s="139"/>
      <c r="BR658" s="140"/>
    </row>
    <row r="659" spans="1:70">
      <c r="B659" s="438"/>
      <c r="D659" s="6" t="s">
        <v>37</v>
      </c>
      <c r="E659" s="186">
        <f>'[84]Non Load NI 2016'!C402</f>
        <v>0.30413634191410088</v>
      </c>
      <c r="F659" s="186">
        <f>'[84]Non Load NI 2016'!D402</f>
        <v>0.30415532401807904</v>
      </c>
      <c r="G659" s="186">
        <f>'[84]Non Load NI 2016'!E402</f>
        <v>0.30335615039677316</v>
      </c>
      <c r="H659" s="186">
        <f>'[84]Non Load NI 2016'!F402</f>
        <v>0.3039054046507092</v>
      </c>
      <c r="I659" s="186">
        <f>'[84]Non Load NI 2016'!G402</f>
        <v>0.30526058468936235</v>
      </c>
      <c r="J659" s="186">
        <f>'[84]Non Load NI 2016'!H402</f>
        <v>0.30462346471529989</v>
      </c>
      <c r="K659" s="186">
        <f>'[84]Non Load NI 2016'!I402</f>
        <v>0.3060989553202243</v>
      </c>
      <c r="L659" s="186">
        <f>'[84]Non Load NI 2016'!J402</f>
        <v>0.30760931372003358</v>
      </c>
      <c r="N659" s="57">
        <f>'[84]Non Load NI 2016'!M402</f>
        <v>0.30413634191410088</v>
      </c>
      <c r="O659" s="57">
        <f>'[84]Non Load NI 2016'!N402</f>
        <v>0.30415532401807904</v>
      </c>
      <c r="P659" s="57">
        <f>'[84]Non Load NI 2016'!O402</f>
        <v>0.30335615039677316</v>
      </c>
      <c r="Q659" s="57">
        <f>'[84]Non Load NI 2016'!P402</f>
        <v>0.3039054046507092</v>
      </c>
      <c r="R659" s="57">
        <f>'[84]Non Load NI 2016'!Q402</f>
        <v>0.30526058468936235</v>
      </c>
      <c r="S659" s="57">
        <f>'[84]Non Load NI 2016'!R402</f>
        <v>0.30462346471529989</v>
      </c>
      <c r="T659" s="57">
        <f>'[84]Non Load NI 2016'!S402</f>
        <v>0.3060989553202243</v>
      </c>
      <c r="U659" s="57">
        <f>'[84]Non Load NI 2016'!T402</f>
        <v>0.30760931372003358</v>
      </c>
      <c r="W659" s="58">
        <f>'[84]Non Load NI 2016'!W402</f>
        <v>0.71930000000000005</v>
      </c>
      <c r="X659" s="196">
        <f>'[84]Non Load NI 2016'!X402</f>
        <v>0</v>
      </c>
      <c r="Y659" s="196">
        <f>'[84]Non Load NI 2016'!Y402</f>
        <v>0</v>
      </c>
      <c r="Z659" s="196">
        <f>'[84]Non Load NI 2016'!Z402</f>
        <v>0</v>
      </c>
      <c r="AA659" s="196">
        <f>'[84]Non Load NI 2016'!AA402</f>
        <v>0</v>
      </c>
      <c r="AB659" s="196">
        <f>'[84]Non Load NI 2016'!AB402</f>
        <v>0</v>
      </c>
      <c r="AC659" s="196">
        <f>'[84]Non Load NI 2016'!AC402</f>
        <v>0</v>
      </c>
      <c r="AD659" s="196">
        <f>'[84]Non Load NI 2016'!AD402</f>
        <v>0</v>
      </c>
      <c r="AF659" s="57">
        <f t="shared" si="1424"/>
        <v>0.30413634191410088</v>
      </c>
      <c r="AG659" s="58">
        <f t="shared" si="1425"/>
        <v>0.71930000000000005</v>
      </c>
      <c r="AH659" s="65">
        <f t="shared" si="1426"/>
        <v>0.41516365808589917</v>
      </c>
      <c r="AI659" s="66">
        <f t="shared" si="1427"/>
        <v>1.3650577088980587</v>
      </c>
      <c r="AK659" s="139"/>
      <c r="AL659" s="139"/>
      <c r="AM659" s="139"/>
      <c r="AN659" s="140"/>
      <c r="AP659" s="139"/>
      <c r="AQ659" s="139"/>
      <c r="AR659" s="139"/>
      <c r="AS659" s="140"/>
      <c r="AU659" s="139"/>
      <c r="AV659" s="139"/>
      <c r="AW659" s="139"/>
      <c r="AX659" s="140"/>
      <c r="AZ659" s="139"/>
      <c r="BA659" s="139"/>
      <c r="BB659" s="139"/>
      <c r="BC659" s="140"/>
      <c r="BE659" s="139"/>
      <c r="BF659" s="139"/>
      <c r="BG659" s="139"/>
      <c r="BH659" s="140"/>
      <c r="BJ659" s="139"/>
      <c r="BK659" s="139"/>
      <c r="BL659" s="139"/>
      <c r="BM659" s="140"/>
      <c r="BO659" s="139"/>
      <c r="BP659" s="139"/>
      <c r="BQ659" s="139"/>
      <c r="BR659" s="140"/>
    </row>
    <row r="660" spans="1:70">
      <c r="B660" s="438"/>
      <c r="D660" s="6" t="s">
        <v>38</v>
      </c>
      <c r="E660" s="186">
        <f>'[84]Non Load NI 2016'!C403</f>
        <v>0.32535868711803928</v>
      </c>
      <c r="F660" s="186">
        <f>'[84]Non Load NI 2016'!D403</f>
        <v>0.32665130319254732</v>
      </c>
      <c r="G660" s="186">
        <f>'[84]Non Load NI 2016'!E403</f>
        <v>0.32599024200762639</v>
      </c>
      <c r="H660" s="186">
        <f>'[84]Non Load NI 2016'!F403</f>
        <v>0.32564929806535009</v>
      </c>
      <c r="I660" s="186">
        <f>'[84]Non Load NI 2016'!G403</f>
        <v>0.32748630718596516</v>
      </c>
      <c r="J660" s="186">
        <f>'[84]Non Load NI 2016'!H403</f>
        <v>0.32702751928238932</v>
      </c>
      <c r="K660" s="186">
        <f>'[84]Non Load NI 2016'!I403</f>
        <v>0.32764507096138451</v>
      </c>
      <c r="L660" s="186">
        <f>'[84]Non Load NI 2016'!J403</f>
        <v>0.32961324518910429</v>
      </c>
      <c r="N660" s="57">
        <f>'[84]Non Load NI 2016'!M403</f>
        <v>0.32535868711803928</v>
      </c>
      <c r="O660" s="57">
        <f>'[84]Non Load NI 2016'!N403</f>
        <v>0.32665130319254732</v>
      </c>
      <c r="P660" s="57">
        <f>'[84]Non Load NI 2016'!O403</f>
        <v>0.32599024200762639</v>
      </c>
      <c r="Q660" s="57">
        <f>'[84]Non Load NI 2016'!P403</f>
        <v>0.32564929806535009</v>
      </c>
      <c r="R660" s="57">
        <f>'[84]Non Load NI 2016'!Q403</f>
        <v>0.32748630718596516</v>
      </c>
      <c r="S660" s="57">
        <f>'[84]Non Load NI 2016'!R403</f>
        <v>0.32702751928238932</v>
      </c>
      <c r="T660" s="57">
        <f>'[84]Non Load NI 2016'!S403</f>
        <v>0.32764507096138451</v>
      </c>
      <c r="U660" s="57">
        <f>'[84]Non Load NI 2016'!T403</f>
        <v>0.32961324518910429</v>
      </c>
      <c r="W660" s="58">
        <f>'[84]Non Load NI 2016'!W403</f>
        <v>1.4785000000000004</v>
      </c>
      <c r="X660" s="196">
        <f>'[84]Non Load NI 2016'!X403</f>
        <v>0</v>
      </c>
      <c r="Y660" s="196">
        <f>'[84]Non Load NI 2016'!Y403</f>
        <v>0</v>
      </c>
      <c r="Z660" s="196">
        <f>'[84]Non Load NI 2016'!Z403</f>
        <v>0</v>
      </c>
      <c r="AA660" s="196">
        <f>'[84]Non Load NI 2016'!AA403</f>
        <v>0</v>
      </c>
      <c r="AB660" s="196">
        <f>'[84]Non Load NI 2016'!AB403</f>
        <v>0</v>
      </c>
      <c r="AC660" s="196">
        <f>'[84]Non Load NI 2016'!AC403</f>
        <v>0</v>
      </c>
      <c r="AD660" s="196">
        <f>'[84]Non Load NI 2016'!AD403</f>
        <v>0</v>
      </c>
      <c r="AF660" s="57">
        <f t="shared" si="1424"/>
        <v>0.32535868711803928</v>
      </c>
      <c r="AG660" s="58">
        <f t="shared" si="1425"/>
        <v>1.4785000000000004</v>
      </c>
      <c r="AH660" s="65">
        <f t="shared" si="1426"/>
        <v>1.153141312881961</v>
      </c>
      <c r="AI660" s="66">
        <f t="shared" si="1427"/>
        <v>3.5442155336199899</v>
      </c>
      <c r="AK660" s="139"/>
      <c r="AL660" s="139"/>
      <c r="AM660" s="139"/>
      <c r="AN660" s="140"/>
      <c r="AP660" s="139"/>
      <c r="AQ660" s="139"/>
      <c r="AR660" s="139"/>
      <c r="AS660" s="140"/>
      <c r="AU660" s="139"/>
      <c r="AV660" s="139"/>
      <c r="AW660" s="139"/>
      <c r="AX660" s="140"/>
      <c r="AZ660" s="139"/>
      <c r="BA660" s="139"/>
      <c r="BB660" s="139"/>
      <c r="BC660" s="140"/>
      <c r="BE660" s="139"/>
      <c r="BF660" s="139"/>
      <c r="BG660" s="139"/>
      <c r="BH660" s="140"/>
      <c r="BJ660" s="139"/>
      <c r="BK660" s="139"/>
      <c r="BL660" s="139"/>
      <c r="BM660" s="140"/>
      <c r="BO660" s="139"/>
      <c r="BP660" s="139"/>
      <c r="BQ660" s="139"/>
      <c r="BR660" s="140"/>
    </row>
    <row r="661" spans="1:70">
      <c r="B661" s="438"/>
      <c r="D661" s="6" t="s">
        <v>39</v>
      </c>
      <c r="E661" s="186">
        <f>'[84]Non Load NI 2016'!C404</f>
        <v>0.98484272343720514</v>
      </c>
      <c r="F661" s="186">
        <f>'[84]Non Load NI 2016'!D404</f>
        <v>0.46697117158083995</v>
      </c>
      <c r="G661" s="186">
        <f>'[84]Non Load NI 2016'!E404</f>
        <v>0.47131149364637648</v>
      </c>
      <c r="H661" s="186">
        <f>'[84]Non Load NI 2016'!F404</f>
        <v>0.4757079172182489</v>
      </c>
      <c r="I661" s="186">
        <f>'[84]Non Load NI 2016'!G404</f>
        <v>0.48016108686640308</v>
      </c>
      <c r="J661" s="186">
        <f>'[84]Non Load NI 2016'!H404</f>
        <v>0.48467165529921025</v>
      </c>
      <c r="K661" s="186">
        <f>'[84]Non Load NI 2016'!I404</f>
        <v>0.48924028346253901</v>
      </c>
      <c r="L661" s="186">
        <f>'[84]Non Load NI 2016'!J404</f>
        <v>0.49386764064007205</v>
      </c>
      <c r="N661" s="57">
        <f>'[84]Non Load NI 2016'!M404</f>
        <v>1.0255882799190783</v>
      </c>
      <c r="O661" s="57">
        <f>'[84]Non Load NI 2016'!N404</f>
        <v>0.88750577339091685</v>
      </c>
      <c r="P661" s="57">
        <f>'[84]Non Load NI 2016'!O404</f>
        <v>0.71600927166420114</v>
      </c>
      <c r="Q661" s="57">
        <f>'[84]Non Load NI 2016'!P404</f>
        <v>0.65557098788458623</v>
      </c>
      <c r="R661" s="57">
        <f>'[84]Non Load NI 2016'!Q404</f>
        <v>0.67023296081285477</v>
      </c>
      <c r="S661" s="57">
        <f>'[84]Non Load NI 2016'!R404</f>
        <v>0.65995381405590625</v>
      </c>
      <c r="T661" s="57">
        <f>'[84]Non Load NI 2016'!S404</f>
        <v>0.59339377291834561</v>
      </c>
      <c r="U661" s="57">
        <f>'[84]Non Load NI 2016'!T404</f>
        <v>0.55923186200182595</v>
      </c>
      <c r="W661" s="58">
        <f>'[84]Non Load NI 2016'!W404</f>
        <v>0.7241539989312048</v>
      </c>
      <c r="X661" s="196">
        <f>'[84]Non Load NI 2016'!X404</f>
        <v>0</v>
      </c>
      <c r="Y661" s="196">
        <f>'[84]Non Load NI 2016'!Y404</f>
        <v>0</v>
      </c>
      <c r="Z661" s="196">
        <f>'[84]Non Load NI 2016'!Z404</f>
        <v>0</v>
      </c>
      <c r="AA661" s="196">
        <f>'[84]Non Load NI 2016'!AA404</f>
        <v>0</v>
      </c>
      <c r="AB661" s="196">
        <f>'[84]Non Load NI 2016'!AB404</f>
        <v>0</v>
      </c>
      <c r="AC661" s="196">
        <f>'[84]Non Load NI 2016'!AC404</f>
        <v>0</v>
      </c>
      <c r="AD661" s="196">
        <f>'[84]Non Load NI 2016'!AD404</f>
        <v>0</v>
      </c>
      <c r="AF661" s="57">
        <f t="shared" si="1424"/>
        <v>1.0255882799190783</v>
      </c>
      <c r="AG661" s="58">
        <f t="shared" si="1425"/>
        <v>0.7241539989312048</v>
      </c>
      <c r="AH661" s="65">
        <f t="shared" si="1426"/>
        <v>-0.3014342809878735</v>
      </c>
      <c r="AI661" s="66">
        <f t="shared" si="1427"/>
        <v>-0.29391353907794021</v>
      </c>
      <c r="AK661" s="139"/>
      <c r="AL661" s="139"/>
      <c r="AM661" s="139"/>
      <c r="AN661" s="140"/>
      <c r="AP661" s="139"/>
      <c r="AQ661" s="139"/>
      <c r="AR661" s="139"/>
      <c r="AS661" s="140"/>
      <c r="AU661" s="139"/>
      <c r="AV661" s="139"/>
      <c r="AW661" s="139"/>
      <c r="AX661" s="140"/>
      <c r="AZ661" s="139"/>
      <c r="BA661" s="139"/>
      <c r="BB661" s="139"/>
      <c r="BC661" s="140"/>
      <c r="BE661" s="139"/>
      <c r="BF661" s="139"/>
      <c r="BG661" s="139"/>
      <c r="BH661" s="140"/>
      <c r="BJ661" s="139"/>
      <c r="BK661" s="139"/>
      <c r="BL661" s="139"/>
      <c r="BM661" s="140"/>
      <c r="BO661" s="139"/>
      <c r="BP661" s="139"/>
      <c r="BQ661" s="139"/>
      <c r="BR661" s="140"/>
    </row>
    <row r="662" spans="1:70">
      <c r="B662" s="438"/>
      <c r="D662" s="6" t="s">
        <v>40</v>
      </c>
      <c r="E662" s="186">
        <f>'[84]Non Load NI 2016'!C405</f>
        <v>0.68052053599852713</v>
      </c>
      <c r="F662" s="186">
        <f>'[84]Non Load NI 2016'!D405</f>
        <v>0.68682271773862313</v>
      </c>
      <c r="G662" s="186">
        <f>'[84]Non Load NI 2016'!E405</f>
        <v>0.69320647754722331</v>
      </c>
      <c r="H662" s="186">
        <f>'[84]Non Load NI 2016'!F405</f>
        <v>0.66859400685291481</v>
      </c>
      <c r="I662" s="186">
        <f>'[84]Non Load NI 2016'!G405</f>
        <v>0.6121135080202188</v>
      </c>
      <c r="J662" s="186">
        <f>'[84]Non Load NI 2016'!H405</f>
        <v>0.61786361968501313</v>
      </c>
      <c r="K662" s="186">
        <f>'[84]Non Load NI 2016'!I405</f>
        <v>0.62500106299952007</v>
      </c>
      <c r="L662" s="186">
        <f>'[84]Non Load NI 2016'!J405</f>
        <v>0.72770787017789573</v>
      </c>
      <c r="N662" s="57">
        <f>'[84]Non Load NI 2016'!M405</f>
        <v>1.0456714167730421</v>
      </c>
      <c r="O662" s="57">
        <f>'[84]Non Load NI 2016'!N405</f>
        <v>1.1636647619190437</v>
      </c>
      <c r="P662" s="57">
        <f>'[84]Non Load NI 2016'!O405</f>
        <v>1.0468119148277353</v>
      </c>
      <c r="Q662" s="57">
        <f>'[84]Non Load NI 2016'!P405</f>
        <v>1.0346494891954376</v>
      </c>
      <c r="R662" s="57">
        <f>'[84]Non Load NI 2016'!Q405</f>
        <v>0.99548217579782283</v>
      </c>
      <c r="S662" s="57">
        <f>'[84]Non Load NI 2016'!R405</f>
        <v>0.98215115477540116</v>
      </c>
      <c r="T662" s="57">
        <f>'[84]Non Load NI 2016'!S405</f>
        <v>0.92591520231183522</v>
      </c>
      <c r="U662" s="57">
        <f>'[84]Non Load NI 2016'!T405</f>
        <v>0.9196884230219261</v>
      </c>
      <c r="W662" s="58">
        <f>'[84]Non Load NI 2016'!W405</f>
        <v>0.85168984941715908</v>
      </c>
      <c r="X662" s="196">
        <f>'[84]Non Load NI 2016'!X405</f>
        <v>0</v>
      </c>
      <c r="Y662" s="196">
        <f>'[84]Non Load NI 2016'!Y405</f>
        <v>0</v>
      </c>
      <c r="Z662" s="196">
        <f>'[84]Non Load NI 2016'!Z405</f>
        <v>0</v>
      </c>
      <c r="AA662" s="196">
        <f>'[84]Non Load NI 2016'!AA405</f>
        <v>0</v>
      </c>
      <c r="AB662" s="196">
        <f>'[84]Non Load NI 2016'!AB405</f>
        <v>0</v>
      </c>
      <c r="AC662" s="196">
        <f>'[84]Non Load NI 2016'!AC405</f>
        <v>0</v>
      </c>
      <c r="AD662" s="196">
        <f>'[84]Non Load NI 2016'!AD405</f>
        <v>0</v>
      </c>
      <c r="AF662" s="57">
        <f t="shared" si="1424"/>
        <v>1.0456714167730421</v>
      </c>
      <c r="AG662" s="58">
        <f t="shared" si="1425"/>
        <v>0.85168984941715908</v>
      </c>
      <c r="AH662" s="65">
        <f t="shared" si="1426"/>
        <v>-0.19398156735588301</v>
      </c>
      <c r="AI662" s="66">
        <f t="shared" si="1427"/>
        <v>-0.18550910376274135</v>
      </c>
      <c r="AK662" s="139"/>
      <c r="AL662" s="139"/>
      <c r="AM662" s="139"/>
      <c r="AN662" s="140"/>
      <c r="AP662" s="139"/>
      <c r="AQ662" s="139"/>
      <c r="AR662" s="139"/>
      <c r="AS662" s="140"/>
      <c r="AU662" s="139"/>
      <c r="AV662" s="139"/>
      <c r="AW662" s="139"/>
      <c r="AX662" s="140"/>
      <c r="AZ662" s="139"/>
      <c r="BA662" s="139"/>
      <c r="BB662" s="139"/>
      <c r="BC662" s="140"/>
      <c r="BE662" s="139"/>
      <c r="BF662" s="139"/>
      <c r="BG662" s="139"/>
      <c r="BH662" s="140"/>
      <c r="BJ662" s="139"/>
      <c r="BK662" s="139"/>
      <c r="BL662" s="139"/>
      <c r="BM662" s="140"/>
      <c r="BO662" s="139"/>
      <c r="BP662" s="139"/>
      <c r="BQ662" s="139"/>
      <c r="BR662" s="140"/>
    </row>
    <row r="663" spans="1:70">
      <c r="B663" s="438"/>
      <c r="D663" s="6" t="s">
        <v>41</v>
      </c>
      <c r="E663" s="186">
        <f>'[84]Non Load NI 2016'!C406</f>
        <v>1.5824892881807191</v>
      </c>
      <c r="F663" s="186">
        <f>'[84]Non Load NI 2016'!D406</f>
        <v>1.5971444448854859</v>
      </c>
      <c r="G663" s="186">
        <f>'[84]Non Load NI 2016'!E406</f>
        <v>1.6119893040499564</v>
      </c>
      <c r="H663" s="186">
        <f>'[84]Non Load NI 2016'!F406</f>
        <v>1.6270260427450007</v>
      </c>
      <c r="I663" s="186">
        <f>'[84]Non Load NI 2016'!G406</f>
        <v>1.642256865542058</v>
      </c>
      <c r="J663" s="186">
        <f>'[84]Non Load NI 2016'!H406</f>
        <v>1.6576840048477801</v>
      </c>
      <c r="K663" s="186">
        <f>'[84]Non Load NI 2016'!I406</f>
        <v>1.673309721242876</v>
      </c>
      <c r="L663" s="186">
        <f>'[84]Non Load NI 2016'!J406</f>
        <v>1.7467206807187723</v>
      </c>
      <c r="N663" s="57">
        <f>'[84]Non Load NI 2016'!M406</f>
        <v>1.6501867110739383</v>
      </c>
      <c r="O663" s="57">
        <f>'[84]Non Load NI 2016'!N406</f>
        <v>1.688621936440881</v>
      </c>
      <c r="P663" s="57">
        <f>'[84]Non Load NI 2016'!O406</f>
        <v>1.7460757999359697</v>
      </c>
      <c r="Q663" s="57">
        <f>'[84]Non Load NI 2016'!P406</f>
        <v>1.8065041748968633</v>
      </c>
      <c r="R663" s="57">
        <f>'[84]Non Load NI 2016'!Q406</f>
        <v>1.7700870028833295</v>
      </c>
      <c r="S663" s="57">
        <f>'[84]Non Load NI 2016'!R406</f>
        <v>1.6410123734351203</v>
      </c>
      <c r="T663" s="57">
        <f>'[84]Non Load NI 2016'!S406</f>
        <v>1.6036656310792232</v>
      </c>
      <c r="U663" s="57">
        <f>'[84]Non Load NI 2016'!T406</f>
        <v>1.5271104733039622</v>
      </c>
      <c r="W663" s="58">
        <f>'[84]Non Load NI 2016'!W406</f>
        <v>0.927671386959531</v>
      </c>
      <c r="X663" s="196">
        <f>'[84]Non Load NI 2016'!X406</f>
        <v>0</v>
      </c>
      <c r="Y663" s="196">
        <f>'[84]Non Load NI 2016'!Y406</f>
        <v>0</v>
      </c>
      <c r="Z663" s="196">
        <f>'[84]Non Load NI 2016'!Z406</f>
        <v>0</v>
      </c>
      <c r="AA663" s="196">
        <f>'[84]Non Load NI 2016'!AA406</f>
        <v>0</v>
      </c>
      <c r="AB663" s="196">
        <f>'[84]Non Load NI 2016'!AB406</f>
        <v>0</v>
      </c>
      <c r="AC663" s="196">
        <f>'[84]Non Load NI 2016'!AC406</f>
        <v>0</v>
      </c>
      <c r="AD663" s="196">
        <f>'[84]Non Load NI 2016'!AD406</f>
        <v>0</v>
      </c>
      <c r="AF663" s="57">
        <f t="shared" si="1424"/>
        <v>1.6501867110739383</v>
      </c>
      <c r="AG663" s="58">
        <f t="shared" si="1425"/>
        <v>0.927671386959531</v>
      </c>
      <c r="AH663" s="65">
        <f t="shared" si="1426"/>
        <v>-0.72251532411440733</v>
      </c>
      <c r="AI663" s="66">
        <f t="shared" si="1427"/>
        <v>-0.43783853018922675</v>
      </c>
      <c r="AK663" s="139"/>
      <c r="AL663" s="139"/>
      <c r="AM663" s="139"/>
      <c r="AN663" s="140"/>
      <c r="AP663" s="139"/>
      <c r="AQ663" s="139"/>
      <c r="AR663" s="139"/>
      <c r="AS663" s="140"/>
      <c r="AU663" s="139"/>
      <c r="AV663" s="139"/>
      <c r="AW663" s="139"/>
      <c r="AX663" s="140"/>
      <c r="AZ663" s="139"/>
      <c r="BA663" s="139"/>
      <c r="BB663" s="139"/>
      <c r="BC663" s="140"/>
      <c r="BE663" s="139"/>
      <c r="BF663" s="139"/>
      <c r="BG663" s="139"/>
      <c r="BH663" s="140"/>
      <c r="BJ663" s="139"/>
      <c r="BK663" s="139"/>
      <c r="BL663" s="139"/>
      <c r="BM663" s="140"/>
      <c r="BO663" s="139"/>
      <c r="BP663" s="139"/>
      <c r="BQ663" s="139"/>
      <c r="BR663" s="140"/>
    </row>
    <row r="664" spans="1:70">
      <c r="B664" s="438"/>
      <c r="D664" s="6" t="s">
        <v>42</v>
      </c>
      <c r="E664" s="186">
        <f>'[84]Non Load NI 2016'!C407</f>
        <v>2.5534745549247728</v>
      </c>
      <c r="F664" s="186">
        <f>'[84]Non Load NI 2016'!D407</f>
        <v>2.5646666481293292</v>
      </c>
      <c r="G664" s="186">
        <f>'[84]Non Load NI 2016'!E407</f>
        <v>2.5727566069102932</v>
      </c>
      <c r="H664" s="186">
        <f>'[84]Non Load NI 2016'!F407</f>
        <v>2.574210378534604</v>
      </c>
      <c r="I664" s="186">
        <f>'[84]Non Load NI 2016'!G407</f>
        <v>2.5990091138887208</v>
      </c>
      <c r="J664" s="186">
        <f>'[84]Non Load NI 2016'!H407</f>
        <v>2.6140364749248901</v>
      </c>
      <c r="K664" s="186">
        <f>'[84]Non Load NI 2016'!I407</f>
        <v>2.6325323442009023</v>
      </c>
      <c r="L664" s="186">
        <f>'[84]Non Load NI 2016'!J407</f>
        <v>2.6484927574141239</v>
      </c>
      <c r="N664" s="57">
        <f>'[84]Non Load NI 2016'!M407</f>
        <v>2.5014300635737112</v>
      </c>
      <c r="O664" s="57">
        <f>'[84]Non Load NI 2016'!N407</f>
        <v>2.4945719059624101</v>
      </c>
      <c r="P664" s="57">
        <f>'[84]Non Load NI 2016'!O407</f>
        <v>2.4876144963696962</v>
      </c>
      <c r="Q664" s="57">
        <f>'[84]Non Load NI 2016'!P407</f>
        <v>2.4059418157035739</v>
      </c>
      <c r="R664" s="57">
        <f>'[84]Non Load NI 2016'!Q407</f>
        <v>2.3526995321966795</v>
      </c>
      <c r="S664" s="57">
        <f>'[84]Non Load NI 2016'!R407</f>
        <v>2.3030858322276977</v>
      </c>
      <c r="T664" s="57">
        <f>'[84]Non Load NI 2016'!S407</f>
        <v>2.1008648555657503</v>
      </c>
      <c r="U664" s="57">
        <f>'[84]Non Load NI 2016'!T407</f>
        <v>2.0318969184763636</v>
      </c>
      <c r="W664" s="58">
        <f>'[84]Non Load NI 2016'!W407</f>
        <v>0.7344015694835031</v>
      </c>
      <c r="X664" s="196">
        <f>'[84]Non Load NI 2016'!X407</f>
        <v>0</v>
      </c>
      <c r="Y664" s="196">
        <f>'[84]Non Load NI 2016'!Y407</f>
        <v>0</v>
      </c>
      <c r="Z664" s="196">
        <f>'[84]Non Load NI 2016'!Z407</f>
        <v>0</v>
      </c>
      <c r="AA664" s="196">
        <f>'[84]Non Load NI 2016'!AA407</f>
        <v>0</v>
      </c>
      <c r="AB664" s="196">
        <f>'[84]Non Load NI 2016'!AB407</f>
        <v>0</v>
      </c>
      <c r="AC664" s="196">
        <f>'[84]Non Load NI 2016'!AC407</f>
        <v>0</v>
      </c>
      <c r="AD664" s="196">
        <f>'[84]Non Load NI 2016'!AD407</f>
        <v>0</v>
      </c>
      <c r="AF664" s="57">
        <f t="shared" si="1424"/>
        <v>2.5014300635737112</v>
      </c>
      <c r="AG664" s="58">
        <f t="shared" si="1425"/>
        <v>0.7344015694835031</v>
      </c>
      <c r="AH664" s="65">
        <f t="shared" si="1426"/>
        <v>-1.7670284940902081</v>
      </c>
      <c r="AI664" s="66">
        <f t="shared" si="1427"/>
        <v>-0.70640731468850759</v>
      </c>
      <c r="AK664" s="139"/>
      <c r="AL664" s="139"/>
      <c r="AM664" s="139"/>
      <c r="AN664" s="140"/>
      <c r="AP664" s="139"/>
      <c r="AQ664" s="139"/>
      <c r="AR664" s="139"/>
      <c r="AS664" s="140"/>
      <c r="AU664" s="139"/>
      <c r="AV664" s="139"/>
      <c r="AW664" s="139"/>
      <c r="AX664" s="140"/>
      <c r="AZ664" s="139"/>
      <c r="BA664" s="139"/>
      <c r="BB664" s="139"/>
      <c r="BC664" s="140"/>
      <c r="BE664" s="139"/>
      <c r="BF664" s="139"/>
      <c r="BG664" s="139"/>
      <c r="BH664" s="140"/>
      <c r="BJ664" s="139"/>
      <c r="BK664" s="139"/>
      <c r="BL664" s="139"/>
      <c r="BM664" s="140"/>
      <c r="BO664" s="139"/>
      <c r="BP664" s="139"/>
      <c r="BQ664" s="139"/>
      <c r="BR664" s="140"/>
    </row>
    <row r="665" spans="1:70">
      <c r="B665" s="438"/>
      <c r="D665" s="6" t="s">
        <v>43</v>
      </c>
      <c r="E665" s="186">
        <f>'[84]Non Load NI 2016'!C408</f>
        <v>2.2781264702621757</v>
      </c>
      <c r="F665" s="186">
        <f>'[84]Non Load NI 2016'!D408</f>
        <v>2.2971469434907408</v>
      </c>
      <c r="G665" s="186">
        <f>'[84]Non Load NI 2016'!E408</f>
        <v>2.3042431893802324</v>
      </c>
      <c r="H665" s="186">
        <f>'[84]Non Load NI 2016'!F408</f>
        <v>2.306375545112441</v>
      </c>
      <c r="I665" s="186">
        <f>'[84]Non Load NI 2016'!G408</f>
        <v>2.3312430742788868</v>
      </c>
      <c r="J665" s="186">
        <f>'[84]Non Load NI 2016'!H408</f>
        <v>2.3441121969770609</v>
      </c>
      <c r="K665" s="186">
        <f>'[84]Non Load NI 2016'!I408</f>
        <v>2.3602670089412512</v>
      </c>
      <c r="L665" s="186">
        <f>'[84]Non Load NI 2016'!J408</f>
        <v>2.3743097654258385</v>
      </c>
      <c r="N665" s="57">
        <f>'[84]Non Load NI 2016'!M408</f>
        <v>2.0933437656980765</v>
      </c>
      <c r="O665" s="57">
        <f>'[84]Non Load NI 2016'!N408</f>
        <v>2.2902685252448456</v>
      </c>
      <c r="P665" s="57">
        <f>'[84]Non Load NI 2016'!O408</f>
        <v>2.1399683475296958</v>
      </c>
      <c r="Q665" s="57">
        <f>'[84]Non Load NI 2016'!P408</f>
        <v>2.0002047982594466</v>
      </c>
      <c r="R665" s="57">
        <f>'[84]Non Load NI 2016'!Q408</f>
        <v>1.9632665754609169</v>
      </c>
      <c r="S665" s="57">
        <f>'[84]Non Load NI 2016'!R408</f>
        <v>1.9746708404188846</v>
      </c>
      <c r="T665" s="57">
        <f>'[84]Non Load NI 2016'!S408</f>
        <v>1.7235295795967733</v>
      </c>
      <c r="U665" s="57">
        <f>'[84]Non Load NI 2016'!T408</f>
        <v>1.5163788561199312</v>
      </c>
      <c r="W665" s="58">
        <f>'[84]Non Load NI 2016'!W408</f>
        <v>0.81828350819521012</v>
      </c>
      <c r="X665" s="196">
        <f>'[84]Non Load NI 2016'!X408</f>
        <v>0</v>
      </c>
      <c r="Y665" s="196">
        <f>'[84]Non Load NI 2016'!Y408</f>
        <v>0</v>
      </c>
      <c r="Z665" s="196">
        <f>'[84]Non Load NI 2016'!Z408</f>
        <v>0</v>
      </c>
      <c r="AA665" s="196">
        <f>'[84]Non Load NI 2016'!AA408</f>
        <v>0</v>
      </c>
      <c r="AB665" s="196">
        <f>'[84]Non Load NI 2016'!AB408</f>
        <v>0</v>
      </c>
      <c r="AC665" s="196">
        <f>'[84]Non Load NI 2016'!AC408</f>
        <v>0</v>
      </c>
      <c r="AD665" s="196">
        <f>'[84]Non Load NI 2016'!AD408</f>
        <v>0</v>
      </c>
      <c r="AF665" s="57">
        <f t="shared" si="1424"/>
        <v>2.0933437656980765</v>
      </c>
      <c r="AG665" s="58">
        <f t="shared" si="1425"/>
        <v>0.81828350819521012</v>
      </c>
      <c r="AH665" s="65">
        <f t="shared" si="1426"/>
        <v>-1.2750602575028664</v>
      </c>
      <c r="AI665" s="66">
        <f t="shared" si="1427"/>
        <v>-0.609102183022322</v>
      </c>
      <c r="AK665" s="139"/>
      <c r="AL665" s="139"/>
      <c r="AM665" s="139"/>
      <c r="AN665" s="140"/>
      <c r="AP665" s="139"/>
      <c r="AQ665" s="139"/>
      <c r="AR665" s="139"/>
      <c r="AS665" s="140"/>
      <c r="AU665" s="139"/>
      <c r="AV665" s="139"/>
      <c r="AW665" s="139"/>
      <c r="AX665" s="140"/>
      <c r="AZ665" s="139"/>
      <c r="BA665" s="139"/>
      <c r="BB665" s="139"/>
      <c r="BC665" s="140"/>
      <c r="BE665" s="139"/>
      <c r="BF665" s="139"/>
      <c r="BG665" s="139"/>
      <c r="BH665" s="140"/>
      <c r="BJ665" s="139"/>
      <c r="BK665" s="139"/>
      <c r="BL665" s="139"/>
      <c r="BM665" s="140"/>
      <c r="BO665" s="139"/>
      <c r="BP665" s="139"/>
      <c r="BQ665" s="139"/>
      <c r="BR665" s="140"/>
    </row>
    <row r="666" spans="1:70">
      <c r="B666" s="438"/>
      <c r="D666" s="6" t="s">
        <v>44</v>
      </c>
      <c r="E666" s="186">
        <f>'[84]Non Load NI 2016'!C409</f>
        <v>1.4594924118177941</v>
      </c>
      <c r="F666" s="186">
        <f>'[84]Non Load NI 2016'!D409</f>
        <v>1.4559940212471822</v>
      </c>
      <c r="G666" s="186">
        <f>'[84]Non Load NI 2016'!E409</f>
        <v>1.4545952499772552</v>
      </c>
      <c r="H666" s="186">
        <f>'[84]Non Load NI 2016'!F409</f>
        <v>1.4440239847169904</v>
      </c>
      <c r="I666" s="186">
        <f>'[84]Non Load NI 2016'!G409</f>
        <v>1.440226208242277</v>
      </c>
      <c r="J666" s="186">
        <f>'[84]Non Load NI 2016'!H409</f>
        <v>1.4366396794592571</v>
      </c>
      <c r="K666" s="186">
        <f>'[84]Non Load NI 2016'!I409</f>
        <v>1.4332321566817032</v>
      </c>
      <c r="L666" s="186">
        <f>'[84]Non Load NI 2016'!J409</f>
        <v>1.4301468255951115</v>
      </c>
      <c r="N666" s="57">
        <f>'[84]Non Load NI 2016'!M409</f>
        <v>0.81167704191063483</v>
      </c>
      <c r="O666" s="57">
        <f>'[84]Non Load NI 2016'!N409</f>
        <v>0.80194451440478731</v>
      </c>
      <c r="P666" s="57">
        <f>'[84]Non Load NI 2016'!O409</f>
        <v>0.7760431232062609</v>
      </c>
      <c r="Q666" s="57">
        <f>'[84]Non Load NI 2016'!P409</f>
        <v>0.77101362940230589</v>
      </c>
      <c r="R666" s="57">
        <f>'[84]Non Load NI 2016'!Q409</f>
        <v>0.77091223025044597</v>
      </c>
      <c r="S666" s="57">
        <f>'[84]Non Load NI 2016'!R409</f>
        <v>0.76584349394263884</v>
      </c>
      <c r="T666" s="57">
        <f>'[84]Non Load NI 2016'!S409</f>
        <v>0.76563491708548959</v>
      </c>
      <c r="U666" s="57">
        <f>'[84]Non Load NI 2016'!T409</f>
        <v>0.75294302480805431</v>
      </c>
      <c r="W666" s="58">
        <f>'[84]Non Load NI 2016'!W409</f>
        <v>6.4989999999999996E-3</v>
      </c>
      <c r="X666" s="196">
        <f>'[84]Non Load NI 2016'!X409</f>
        <v>0</v>
      </c>
      <c r="Y666" s="196">
        <f>'[84]Non Load NI 2016'!Y409</f>
        <v>0</v>
      </c>
      <c r="Z666" s="196">
        <f>'[84]Non Load NI 2016'!Z409</f>
        <v>0</v>
      </c>
      <c r="AA666" s="196">
        <f>'[84]Non Load NI 2016'!AA409</f>
        <v>0</v>
      </c>
      <c r="AB666" s="196">
        <f>'[84]Non Load NI 2016'!AB409</f>
        <v>0</v>
      </c>
      <c r="AC666" s="196">
        <f>'[84]Non Load NI 2016'!AC409</f>
        <v>0</v>
      </c>
      <c r="AD666" s="196">
        <f>'[84]Non Load NI 2016'!AD409</f>
        <v>0</v>
      </c>
      <c r="AF666" s="57">
        <f t="shared" si="1424"/>
        <v>0.81167704191063483</v>
      </c>
      <c r="AG666" s="58">
        <f t="shared" si="1425"/>
        <v>6.4989999999999996E-3</v>
      </c>
      <c r="AH666" s="65">
        <f t="shared" si="1426"/>
        <v>-0.8051780419106348</v>
      </c>
      <c r="AI666" s="66">
        <f t="shared" si="1427"/>
        <v>-0.99199312082955826</v>
      </c>
      <c r="AK666" s="139"/>
      <c r="AL666" s="139"/>
      <c r="AM666" s="139"/>
      <c r="AN666" s="140"/>
      <c r="AP666" s="139"/>
      <c r="AQ666" s="139"/>
      <c r="AR666" s="139"/>
      <c r="AS666" s="140"/>
      <c r="AU666" s="139"/>
      <c r="AV666" s="139"/>
      <c r="AW666" s="139"/>
      <c r="AX666" s="140"/>
      <c r="AZ666" s="139"/>
      <c r="BA666" s="139"/>
      <c r="BB666" s="139"/>
      <c r="BC666" s="140"/>
      <c r="BE666" s="139"/>
      <c r="BF666" s="139"/>
      <c r="BG666" s="139"/>
      <c r="BH666" s="140"/>
      <c r="BJ666" s="139"/>
      <c r="BK666" s="139"/>
      <c r="BL666" s="139"/>
      <c r="BM666" s="140"/>
      <c r="BO666" s="139"/>
      <c r="BP666" s="139"/>
      <c r="BQ666" s="139"/>
      <c r="BR666" s="140"/>
    </row>
    <row r="667" spans="1:70">
      <c r="B667" s="438"/>
      <c r="D667" s="6" t="s">
        <v>45</v>
      </c>
      <c r="E667" s="186">
        <f>'[84]Non Load NI 2016'!C410</f>
        <v>4.0219618719326657</v>
      </c>
      <c r="F667" s="186">
        <f>'[84]Non Load NI 2016'!D410</f>
        <v>4.4202050223100091</v>
      </c>
      <c r="G667" s="186">
        <f>'[84]Non Load NI 2016'!E410</f>
        <v>1.9160814977568925</v>
      </c>
      <c r="H667" s="186">
        <f>'[84]Non Load NI 2016'!F410</f>
        <v>2.3654276045644971</v>
      </c>
      <c r="I667" s="186">
        <f>'[84]Non Load NI 2016'!G410</f>
        <v>1.3520144067986331</v>
      </c>
      <c r="J667" s="186">
        <f>'[84]Non Load NI 2016'!H410</f>
        <v>2.2436629033632767</v>
      </c>
      <c r="K667" s="186">
        <f>'[84]Non Load NI 2016'!I410</f>
        <v>1.3220081507197472</v>
      </c>
      <c r="L667" s="186">
        <f>'[84]Non Load NI 2016'!J410</f>
        <v>2.1789671868761795</v>
      </c>
      <c r="N667" s="57">
        <f>'[84]Non Load NI 2016'!M410</f>
        <v>3.0856358108849316</v>
      </c>
      <c r="O667" s="57">
        <f>'[84]Non Load NI 2016'!N410</f>
        <v>3.1678969240747623</v>
      </c>
      <c r="P667" s="57">
        <f>'[84]Non Load NI 2016'!O410</f>
        <v>2.451546828099787</v>
      </c>
      <c r="Q667" s="57">
        <f>'[84]Non Load NI 2016'!P410</f>
        <v>2.4781446120035824</v>
      </c>
      <c r="R667" s="57">
        <f>'[84]Non Load NI 2016'!Q410</f>
        <v>2.1216023155455255</v>
      </c>
      <c r="S667" s="57">
        <f>'[84]Non Load NI 2016'!R410</f>
        <v>2.2317018560046504</v>
      </c>
      <c r="T667" s="57">
        <f>'[84]Non Load NI 2016'!S410</f>
        <v>1.96577556713048</v>
      </c>
      <c r="U667" s="57">
        <f>'[84]Non Load NI 2016'!T410</f>
        <v>2.2074247141428471</v>
      </c>
      <c r="W667" s="58">
        <f>'[84]Non Load NI 2016'!W410</f>
        <v>1.2827736999999999</v>
      </c>
      <c r="X667" s="196">
        <f>'[84]Non Load NI 2016'!X410</f>
        <v>0</v>
      </c>
      <c r="Y667" s="196">
        <f>'[84]Non Load NI 2016'!Y410</f>
        <v>0</v>
      </c>
      <c r="Z667" s="196">
        <f>'[84]Non Load NI 2016'!Z410</f>
        <v>0</v>
      </c>
      <c r="AA667" s="196">
        <f>'[84]Non Load NI 2016'!AA410</f>
        <v>0</v>
      </c>
      <c r="AB667" s="196">
        <f>'[84]Non Load NI 2016'!AB410</f>
        <v>0</v>
      </c>
      <c r="AC667" s="196">
        <f>'[84]Non Load NI 2016'!AC410</f>
        <v>0</v>
      </c>
      <c r="AD667" s="196">
        <f>'[84]Non Load NI 2016'!AD410</f>
        <v>0</v>
      </c>
      <c r="AF667" s="57">
        <f t="shared" si="1424"/>
        <v>3.0856358108849316</v>
      </c>
      <c r="AG667" s="58">
        <f t="shared" si="1425"/>
        <v>1.2827736999999999</v>
      </c>
      <c r="AH667" s="65">
        <f t="shared" si="1426"/>
        <v>-1.8028621108849316</v>
      </c>
      <c r="AI667" s="66">
        <f t="shared" si="1427"/>
        <v>-0.58427572836856845</v>
      </c>
      <c r="AK667" s="139"/>
      <c r="AL667" s="139"/>
      <c r="AM667" s="139"/>
      <c r="AN667" s="140"/>
      <c r="AP667" s="139"/>
      <c r="AQ667" s="139"/>
      <c r="AR667" s="139"/>
      <c r="AS667" s="140"/>
      <c r="AU667" s="139"/>
      <c r="AV667" s="139"/>
      <c r="AW667" s="139"/>
      <c r="AX667" s="140"/>
      <c r="AZ667" s="139"/>
      <c r="BA667" s="139"/>
      <c r="BB667" s="139"/>
      <c r="BC667" s="140"/>
      <c r="BE667" s="139"/>
      <c r="BF667" s="139"/>
      <c r="BG667" s="139"/>
      <c r="BH667" s="140"/>
      <c r="BJ667" s="139"/>
      <c r="BK667" s="139"/>
      <c r="BL667" s="139"/>
      <c r="BM667" s="140"/>
      <c r="BO667" s="139"/>
      <c r="BP667" s="139"/>
      <c r="BQ667" s="139"/>
      <c r="BR667" s="140"/>
    </row>
    <row r="668" spans="1:70">
      <c r="A668" s="1"/>
      <c r="B668" s="438"/>
      <c r="D668" s="4" t="s">
        <v>77</v>
      </c>
      <c r="E668" s="187">
        <f>SUM(E654:E667)</f>
        <v>19.233224918077148</v>
      </c>
      <c r="F668" s="187">
        <f t="shared" ref="F668" si="1428">SUM(F654:F667)</f>
        <v>19.250160376271882</v>
      </c>
      <c r="G668" s="187">
        <f t="shared" ref="G668" si="1429">SUM(G654:G667)</f>
        <v>16.697809027680734</v>
      </c>
      <c r="H668" s="187">
        <f t="shared" ref="H668" si="1430">SUM(H654:H667)</f>
        <v>17.134127579226032</v>
      </c>
      <c r="I668" s="187">
        <f t="shared" ref="I668" si="1431">SUM(I654:I667)</f>
        <v>13.48280560964022</v>
      </c>
      <c r="J668" s="187">
        <f t="shared" ref="J668" si="1432">SUM(J654:J667)</f>
        <v>14.437288846934242</v>
      </c>
      <c r="K668" s="187">
        <f t="shared" ref="K668" si="1433">SUM(K654:K667)</f>
        <v>13.38346830123702</v>
      </c>
      <c r="L668" s="187">
        <f t="shared" ref="L668" si="1434">SUM(L654:L667)</f>
        <v>14.458718344330595</v>
      </c>
      <c r="M668" s="1"/>
      <c r="N668" s="178">
        <f t="shared" ref="N668" si="1435">SUM(N654:N667)</f>
        <v>17.230536523920019</v>
      </c>
      <c r="O668" s="178">
        <f t="shared" ref="O668" si="1436">SUM(O654:O667)</f>
        <v>17.349019511932088</v>
      </c>
      <c r="P668" s="178">
        <f t="shared" ref="P668" si="1437">SUM(P654:P667)</f>
        <v>16.231075352314448</v>
      </c>
      <c r="Q668" s="178">
        <f t="shared" ref="Q668" si="1438">SUM(Q654:Q667)</f>
        <v>15.938393683099397</v>
      </c>
      <c r="R668" s="178">
        <f t="shared" ref="R668" si="1439">SUM(R654:R667)</f>
        <v>14.731773052068583</v>
      </c>
      <c r="S668" s="178">
        <f t="shared" ref="S668" si="1440">SUM(S654:S667)</f>
        <v>14.598531909140789</v>
      </c>
      <c r="T668" s="178">
        <f t="shared" ref="T668" si="1441">SUM(T654:T667)</f>
        <v>13.574111733821454</v>
      </c>
      <c r="U668" s="178">
        <f t="shared" ref="U668" si="1442">SUM(U654:U667)</f>
        <v>13.41265214750505</v>
      </c>
      <c r="V668" s="1"/>
      <c r="W668" s="183">
        <f>SUM(W654:W667)</f>
        <v>14.13688908054063</v>
      </c>
      <c r="X668" s="197">
        <f t="shared" ref="X668" si="1443">SUM(X654:X667)</f>
        <v>0</v>
      </c>
      <c r="Y668" s="197">
        <f t="shared" ref="Y668" si="1444">SUM(Y654:Y667)</f>
        <v>0</v>
      </c>
      <c r="Z668" s="197">
        <f t="shared" ref="Z668" si="1445">SUM(Z654:Z667)</f>
        <v>0</v>
      </c>
      <c r="AA668" s="197">
        <f t="shared" ref="AA668" si="1446">SUM(AA654:AA667)</f>
        <v>0</v>
      </c>
      <c r="AB668" s="197">
        <f t="shared" ref="AB668" si="1447">SUM(AB654:AB667)</f>
        <v>0</v>
      </c>
      <c r="AC668" s="197">
        <f t="shared" ref="AC668" si="1448">SUM(AC654:AC667)</f>
        <v>0</v>
      </c>
      <c r="AD668" s="197">
        <f t="shared" ref="AD668" si="1449">SUM(AD654:AD667)</f>
        <v>0</v>
      </c>
      <c r="AE668" s="1"/>
      <c r="AF668" s="178">
        <f t="shared" si="1424"/>
        <v>17.230536523920019</v>
      </c>
      <c r="AG668" s="183">
        <f t="shared" si="1425"/>
        <v>14.13688908054063</v>
      </c>
      <c r="AH668" s="67">
        <f t="shared" si="1426"/>
        <v>-3.093647443379389</v>
      </c>
      <c r="AI668" s="68">
        <f t="shared" si="1427"/>
        <v>-0.17954446392802001</v>
      </c>
      <c r="AK668" s="139"/>
      <c r="AL668" s="139"/>
      <c r="AM668" s="139"/>
      <c r="AN668" s="140"/>
      <c r="AP668" s="139"/>
      <c r="AQ668" s="139"/>
      <c r="AR668" s="139"/>
      <c r="AS668" s="140"/>
      <c r="AU668" s="139"/>
      <c r="AV668" s="139"/>
      <c r="AW668" s="139"/>
      <c r="AX668" s="140"/>
      <c r="AZ668" s="139"/>
      <c r="BA668" s="139"/>
      <c r="BB668" s="139"/>
      <c r="BC668" s="140"/>
      <c r="BE668" s="139"/>
      <c r="BF668" s="139"/>
      <c r="BG668" s="139"/>
      <c r="BH668" s="140"/>
      <c r="BJ668" s="139"/>
      <c r="BK668" s="139"/>
      <c r="BL668" s="139"/>
      <c r="BM668" s="140"/>
      <c r="BO668" s="139"/>
      <c r="BP668" s="139"/>
      <c r="BQ668" s="139"/>
      <c r="BR668" s="140"/>
    </row>
    <row r="669" spans="1:70">
      <c r="A669" s="1"/>
      <c r="B669" s="438"/>
      <c r="D669" s="4" t="s">
        <v>181</v>
      </c>
      <c r="E669" s="187">
        <f>E668-SUM(E657:E660)</f>
        <v>17.350275369318563</v>
      </c>
      <c r="F669" s="187">
        <f t="shared" ref="F669" si="1450">F668-SUM(F657:F660)</f>
        <v>17.365438660085758</v>
      </c>
      <c r="G669" s="187">
        <f t="shared" ref="G669" si="1451">G668-SUM(G657:G660)</f>
        <v>14.816058559038954</v>
      </c>
      <c r="H669" s="187">
        <f t="shared" ref="H669" si="1452">H668-SUM(H657:H660)</f>
        <v>15.251830929163662</v>
      </c>
      <c r="I669" s="187">
        <f t="shared" ref="I669" si="1453">I668-SUM(I657:I660)</f>
        <v>11.593118701793736</v>
      </c>
      <c r="J669" s="187">
        <f t="shared" ref="J669" si="1454">J668-SUM(J657:J660)</f>
        <v>12.544888380222389</v>
      </c>
      <c r="K669" s="187">
        <f t="shared" ref="K669" si="1455">K668-SUM(K657:K660)</f>
        <v>11.486091282192502</v>
      </c>
      <c r="L669" s="187">
        <f t="shared" ref="L669" si="1456">L668-SUM(L657:L660)</f>
        <v>12.553821896855087</v>
      </c>
      <c r="M669" s="1"/>
      <c r="N669" s="178">
        <f t="shared" ref="N669" si="1457">N668-SUM(N657:N660)</f>
        <v>15.347586975161434</v>
      </c>
      <c r="O669" s="178">
        <f t="shared" ref="O669" si="1458">O668-SUM(O657:O660)</f>
        <v>15.464297795745964</v>
      </c>
      <c r="P669" s="178">
        <f t="shared" ref="P669" si="1459">P668-SUM(P657:P660)</f>
        <v>14.349324883672669</v>
      </c>
      <c r="Q669" s="178">
        <f t="shared" ref="Q669" si="1460">Q668-SUM(Q657:Q660)</f>
        <v>14.056097033037027</v>
      </c>
      <c r="R669" s="178">
        <f t="shared" ref="R669" si="1461">R668-SUM(R657:R660)</f>
        <v>12.842086144222099</v>
      </c>
      <c r="S669" s="178">
        <f t="shared" ref="S669" si="1462">S668-SUM(S657:S660)</f>
        <v>12.706131442428935</v>
      </c>
      <c r="T669" s="178">
        <f t="shared" ref="T669" si="1463">T668-SUM(T657:T660)</f>
        <v>11.676734714776936</v>
      </c>
      <c r="U669" s="178">
        <f t="shared" ref="U669" si="1464">U668-SUM(U657:U660)</f>
        <v>11.507755700029541</v>
      </c>
      <c r="V669" s="1"/>
      <c r="W669" s="183">
        <f>W668-SUM(W657:W660)</f>
        <v>9.6443890805406305</v>
      </c>
      <c r="X669" s="197">
        <f t="shared" ref="X669" si="1465">X668-SUM(X657:X660)</f>
        <v>0</v>
      </c>
      <c r="Y669" s="197">
        <f t="shared" ref="Y669" si="1466">Y668-SUM(Y657:Y660)</f>
        <v>0</v>
      </c>
      <c r="Z669" s="197">
        <f t="shared" ref="Z669" si="1467">Z668-SUM(Z657:Z660)</f>
        <v>0</v>
      </c>
      <c r="AA669" s="197">
        <f t="shared" ref="AA669" si="1468">AA668-SUM(AA657:AA660)</f>
        <v>0</v>
      </c>
      <c r="AB669" s="197">
        <f t="shared" ref="AB669" si="1469">AB668-SUM(AB657:AB660)</f>
        <v>0</v>
      </c>
      <c r="AC669" s="197">
        <f t="shared" ref="AC669" si="1470">AC668-SUM(AC657:AC660)</f>
        <v>0</v>
      </c>
      <c r="AD669" s="197">
        <f t="shared" ref="AD669" si="1471">AD668-SUM(AD657:AD660)</f>
        <v>0</v>
      </c>
      <c r="AE669" s="1"/>
      <c r="AF669" s="178">
        <f t="shared" si="1424"/>
        <v>15.347586975161434</v>
      </c>
      <c r="AG669" s="183">
        <f t="shared" si="1425"/>
        <v>9.6443890805406305</v>
      </c>
      <c r="AH669" s="67">
        <f t="shared" si="1426"/>
        <v>-5.7031978946208035</v>
      </c>
      <c r="AI669" s="68">
        <f t="shared" si="1427"/>
        <v>-0.37160225277438536</v>
      </c>
      <c r="AK669" s="139"/>
      <c r="AL669" s="139"/>
      <c r="AM669" s="139"/>
      <c r="AN669" s="140"/>
      <c r="AP669" s="139"/>
      <c r="AQ669" s="139"/>
      <c r="AR669" s="139"/>
      <c r="AS669" s="140"/>
      <c r="AU669" s="139"/>
      <c r="AV669" s="139"/>
      <c r="AW669" s="139"/>
      <c r="AX669" s="140"/>
      <c r="AZ669" s="139"/>
      <c r="BA669" s="139"/>
      <c r="BB669" s="139"/>
      <c r="BC669" s="140"/>
      <c r="BE669" s="139"/>
      <c r="BF669" s="139"/>
      <c r="BG669" s="139"/>
      <c r="BH669" s="140"/>
      <c r="BJ669" s="139"/>
      <c r="BK669" s="139"/>
      <c r="BL669" s="139"/>
      <c r="BM669" s="140"/>
      <c r="BO669" s="139"/>
      <c r="BP669" s="139"/>
      <c r="BQ669" s="139"/>
      <c r="BR669" s="140"/>
    </row>
    <row r="670" spans="1:70">
      <c r="B670" s="438"/>
    </row>
    <row r="671" spans="1:70">
      <c r="B671" s="438"/>
      <c r="D671" s="1" t="s">
        <v>208</v>
      </c>
    </row>
    <row r="672" spans="1:70">
      <c r="B672" s="438"/>
      <c r="E672" s="388" t="s">
        <v>430</v>
      </c>
      <c r="F672" s="389"/>
      <c r="G672" s="389"/>
      <c r="H672" s="389"/>
      <c r="I672" s="389"/>
      <c r="J672" s="389"/>
      <c r="K672" s="389"/>
      <c r="L672" s="390"/>
      <c r="N672" s="388" t="s">
        <v>297</v>
      </c>
      <c r="O672" s="389"/>
      <c r="P672" s="389"/>
      <c r="Q672" s="389"/>
      <c r="R672" s="389"/>
      <c r="S672" s="389"/>
      <c r="T672" s="389"/>
      <c r="U672" s="390"/>
      <c r="W672" s="388" t="s">
        <v>298</v>
      </c>
      <c r="X672" s="389"/>
      <c r="Y672" s="389"/>
      <c r="Z672" s="389"/>
      <c r="AA672" s="389"/>
      <c r="AB672" s="389"/>
      <c r="AC672" s="389"/>
      <c r="AD672" s="390"/>
      <c r="AF672" s="221" t="s">
        <v>69</v>
      </c>
      <c r="AG672" s="221" t="s">
        <v>194</v>
      </c>
      <c r="AH672" s="397" t="s">
        <v>219</v>
      </c>
      <c r="AI672" s="397"/>
      <c r="AK672" s="7" t="s">
        <v>69</v>
      </c>
      <c r="AL672" s="6" t="s">
        <v>194</v>
      </c>
      <c r="AM672" s="392" t="s">
        <v>219</v>
      </c>
      <c r="AN672" s="392"/>
      <c r="AP672" s="7" t="s">
        <v>69</v>
      </c>
      <c r="AQ672" s="6" t="s">
        <v>194</v>
      </c>
      <c r="AR672" s="392" t="s">
        <v>219</v>
      </c>
      <c r="AS672" s="392"/>
      <c r="AU672" s="7" t="s">
        <v>69</v>
      </c>
      <c r="AV672" s="6" t="s">
        <v>194</v>
      </c>
      <c r="AW672" s="392" t="s">
        <v>219</v>
      </c>
      <c r="AX672" s="392"/>
      <c r="AZ672" s="7" t="s">
        <v>69</v>
      </c>
      <c r="BA672" s="6" t="s">
        <v>194</v>
      </c>
      <c r="BB672" s="392" t="s">
        <v>219</v>
      </c>
      <c r="BC672" s="392"/>
      <c r="BE672" s="7" t="s">
        <v>69</v>
      </c>
      <c r="BF672" s="6" t="s">
        <v>194</v>
      </c>
      <c r="BG672" s="392" t="s">
        <v>219</v>
      </c>
      <c r="BH672" s="392"/>
      <c r="BJ672" s="7" t="s">
        <v>69</v>
      </c>
      <c r="BK672" s="6" t="s">
        <v>194</v>
      </c>
      <c r="BL672" s="392" t="s">
        <v>219</v>
      </c>
      <c r="BM672" s="392"/>
      <c r="BO672" s="7" t="s">
        <v>69</v>
      </c>
      <c r="BP672" s="6" t="s">
        <v>194</v>
      </c>
      <c r="BQ672" s="392" t="s">
        <v>219</v>
      </c>
      <c r="BR672" s="392"/>
    </row>
    <row r="673" spans="1:70">
      <c r="B673" s="438"/>
      <c r="E673" s="221">
        <v>2016</v>
      </c>
      <c r="F673" s="221">
        <v>2017</v>
      </c>
      <c r="G673" s="221">
        <v>2018</v>
      </c>
      <c r="H673" s="221">
        <v>2019</v>
      </c>
      <c r="I673" s="221">
        <v>2020</v>
      </c>
      <c r="J673" s="221">
        <v>2021</v>
      </c>
      <c r="K673" s="221">
        <v>2022</v>
      </c>
      <c r="L673" s="221">
        <v>2023</v>
      </c>
      <c r="N673" s="221">
        <v>2016</v>
      </c>
      <c r="O673" s="221">
        <v>2017</v>
      </c>
      <c r="P673" s="221">
        <v>2018</v>
      </c>
      <c r="Q673" s="221">
        <v>2019</v>
      </c>
      <c r="R673" s="221">
        <v>2020</v>
      </c>
      <c r="S673" s="221">
        <v>2021</v>
      </c>
      <c r="T673" s="221">
        <v>2022</v>
      </c>
      <c r="U673" s="221">
        <v>2023</v>
      </c>
      <c r="W673" s="221">
        <v>2016</v>
      </c>
      <c r="X673" s="221">
        <v>2017</v>
      </c>
      <c r="Y673" s="221">
        <v>2018</v>
      </c>
      <c r="Z673" s="221">
        <v>2019</v>
      </c>
      <c r="AA673" s="221">
        <v>2020</v>
      </c>
      <c r="AB673" s="221">
        <v>2021</v>
      </c>
      <c r="AC673" s="221">
        <v>2022</v>
      </c>
      <c r="AD673" s="221">
        <v>2023</v>
      </c>
      <c r="AF673" s="221" t="s">
        <v>252</v>
      </c>
      <c r="AG673" s="221" t="s">
        <v>252</v>
      </c>
      <c r="AH673" s="221" t="s">
        <v>252</v>
      </c>
      <c r="AI673" s="221" t="s">
        <v>221</v>
      </c>
      <c r="AK673" s="6" t="s">
        <v>252</v>
      </c>
      <c r="AL673" s="6" t="s">
        <v>252</v>
      </c>
      <c r="AM673" s="6" t="s">
        <v>252</v>
      </c>
      <c r="AN673" s="6" t="s">
        <v>221</v>
      </c>
      <c r="AP673" s="6" t="s">
        <v>252</v>
      </c>
      <c r="AQ673" s="6" t="s">
        <v>252</v>
      </c>
      <c r="AR673" s="6" t="s">
        <v>252</v>
      </c>
      <c r="AS673" s="6" t="s">
        <v>221</v>
      </c>
      <c r="AU673" s="6" t="s">
        <v>252</v>
      </c>
      <c r="AV673" s="6" t="s">
        <v>252</v>
      </c>
      <c r="AW673" s="6" t="s">
        <v>252</v>
      </c>
      <c r="AX673" s="6" t="s">
        <v>221</v>
      </c>
      <c r="AZ673" s="6" t="s">
        <v>252</v>
      </c>
      <c r="BA673" s="6" t="s">
        <v>252</v>
      </c>
      <c r="BB673" s="6" t="s">
        <v>252</v>
      </c>
      <c r="BC673" s="6" t="s">
        <v>221</v>
      </c>
      <c r="BE673" s="6" t="s">
        <v>252</v>
      </c>
      <c r="BF673" s="6" t="s">
        <v>252</v>
      </c>
      <c r="BG673" s="6" t="s">
        <v>252</v>
      </c>
      <c r="BH673" s="6" t="s">
        <v>221</v>
      </c>
      <c r="BJ673" s="6" t="s">
        <v>252</v>
      </c>
      <c r="BK673" s="6" t="s">
        <v>252</v>
      </c>
      <c r="BL673" s="6" t="s">
        <v>252</v>
      </c>
      <c r="BM673" s="6" t="s">
        <v>221</v>
      </c>
      <c r="BO673" s="6" t="s">
        <v>252</v>
      </c>
      <c r="BP673" s="6" t="s">
        <v>252</v>
      </c>
      <c r="BQ673" s="6" t="s">
        <v>252</v>
      </c>
      <c r="BR673" s="6" t="s">
        <v>221</v>
      </c>
    </row>
    <row r="674" spans="1:70">
      <c r="B674" s="438"/>
      <c r="D674" s="6" t="s">
        <v>27</v>
      </c>
      <c r="E674" s="186">
        <f>'[84]NOCs 2016'!C73</f>
        <v>22.748791725179494</v>
      </c>
      <c r="F674" s="186">
        <f>'[84]NOCs 2016'!D73</f>
        <v>23.049727824091725</v>
      </c>
      <c r="G674" s="186">
        <f>'[84]NOCs 2016'!E73</f>
        <v>22.894047813877457</v>
      </c>
      <c r="H674" s="186">
        <f>'[84]NOCs 2016'!F73</f>
        <v>22.884159123764707</v>
      </c>
      <c r="I674" s="186">
        <f>'[84]NOCs 2016'!G73</f>
        <v>22.911052575670549</v>
      </c>
      <c r="J674" s="186">
        <f>'[84]NOCs 2016'!H73</f>
        <v>23.061378225413037</v>
      </c>
      <c r="K674" s="186">
        <f>'[84]NOCs 2016'!I73</f>
        <v>23.016883230328556</v>
      </c>
      <c r="L674" s="186">
        <f>'[84]NOCs 2016'!J73</f>
        <v>23.06803673839871</v>
      </c>
      <c r="N674" s="57">
        <f>'[84]NOCs 2016'!M73</f>
        <v>22.797219084415357</v>
      </c>
      <c r="O674" s="57">
        <f>'[84]NOCs 2016'!N73</f>
        <v>22.496250210367197</v>
      </c>
      <c r="P674" s="57">
        <f>'[84]NOCs 2016'!O73</f>
        <v>21.966467291611437</v>
      </c>
      <c r="Q674" s="57">
        <f>'[84]NOCs 2016'!P73</f>
        <v>21.487978258423635</v>
      </c>
      <c r="R674" s="57">
        <f>'[84]NOCs 2016'!Q73</f>
        <v>21.067195855983858</v>
      </c>
      <c r="S674" s="57">
        <f>'[84]NOCs 2016'!R73</f>
        <v>20.630447808618193</v>
      </c>
      <c r="T674" s="57">
        <f>'[84]NOCs 2016'!S73</f>
        <v>20.131304361960428</v>
      </c>
      <c r="U674" s="57">
        <f>'[84]NOCs 2016'!T73</f>
        <v>19.655670332594891</v>
      </c>
      <c r="W674" s="58">
        <f>'[84]NOCs 2016'!W73</f>
        <v>32.385056445050672</v>
      </c>
      <c r="X674" s="196">
        <f>'[84]NOCs 2016'!X73</f>
        <v>0</v>
      </c>
      <c r="Y674" s="196">
        <f>'[84]NOCs 2016'!Y73</f>
        <v>0</v>
      </c>
      <c r="Z674" s="196">
        <f>'[84]NOCs 2016'!Z73</f>
        <v>0</v>
      </c>
      <c r="AA674" s="196">
        <f>'[84]NOCs 2016'!AA73</f>
        <v>0</v>
      </c>
      <c r="AB674" s="196">
        <f>'[84]NOCs 2016'!AB73</f>
        <v>0</v>
      </c>
      <c r="AC674" s="196">
        <f>'[84]NOCs 2016'!AC73</f>
        <v>0</v>
      </c>
      <c r="AD674" s="196">
        <f>'[84]NOCs 2016'!AD73</f>
        <v>0</v>
      </c>
      <c r="AF674" s="57">
        <f>N674</f>
        <v>22.797219084415357</v>
      </c>
      <c r="AG674" s="58">
        <f>W674</f>
        <v>32.385056445050672</v>
      </c>
      <c r="AH674" s="65">
        <f>IF(AG674&gt;0,AG674-AF674,"")</f>
        <v>9.5878373606353158</v>
      </c>
      <c r="AI674" s="66">
        <f>IF(AG674&gt;0,AH674/AF674,"")</f>
        <v>0.42057047945772286</v>
      </c>
      <c r="AK674" s="139"/>
      <c r="AL674" s="139"/>
      <c r="AM674" s="139"/>
      <c r="AN674" s="140"/>
      <c r="AP674" s="139"/>
      <c r="AQ674" s="139"/>
      <c r="AR674" s="139"/>
      <c r="AS674" s="140"/>
      <c r="AU674" s="139"/>
      <c r="AV674" s="139"/>
      <c r="AW674" s="139"/>
      <c r="AX674" s="140"/>
      <c r="AZ674" s="139"/>
      <c r="BA674" s="139"/>
      <c r="BB674" s="139"/>
      <c r="BC674" s="140"/>
      <c r="BE674" s="139"/>
      <c r="BF674" s="139"/>
      <c r="BG674" s="139"/>
      <c r="BH674" s="140"/>
      <c r="BJ674" s="139"/>
      <c r="BK674" s="139"/>
      <c r="BL674" s="139"/>
      <c r="BM674" s="140"/>
      <c r="BO674" s="139"/>
      <c r="BP674" s="139"/>
      <c r="BQ674" s="139"/>
      <c r="BR674" s="140"/>
    </row>
    <row r="675" spans="1:70">
      <c r="B675" s="438"/>
      <c r="D675" s="6" t="s">
        <v>75</v>
      </c>
      <c r="E675" s="186">
        <f>'[84]NOCs 2016'!C74</f>
        <v>21.003269904468521</v>
      </c>
      <c r="F675" s="186">
        <f>'[84]NOCs 2016'!D74</f>
        <v>20.990517749836194</v>
      </c>
      <c r="G675" s="186">
        <f>'[84]NOCs 2016'!E74</f>
        <v>20.956828867129456</v>
      </c>
      <c r="H675" s="186">
        <f>'[84]NOCs 2016'!F74</f>
        <v>20.93723549130501</v>
      </c>
      <c r="I675" s="186">
        <f>'[84]NOCs 2016'!G74</f>
        <v>20.894956469818897</v>
      </c>
      <c r="J675" s="186">
        <f>'[84]NOCs 2016'!H74</f>
        <v>20.8915693207055</v>
      </c>
      <c r="K675" s="186">
        <f>'[84]NOCs 2016'!I74</f>
        <v>20.861289144141708</v>
      </c>
      <c r="L675" s="186">
        <f>'[84]NOCs 2016'!J74</f>
        <v>20.876515479070871</v>
      </c>
      <c r="N675" s="57">
        <f>'[84]NOCs 2016'!M74</f>
        <v>18.926899912620211</v>
      </c>
      <c r="O675" s="57">
        <f>'[84]NOCs 2016'!N74</f>
        <v>18.76980552186355</v>
      </c>
      <c r="P675" s="57">
        <f>'[84]NOCs 2016'!O74</f>
        <v>18.536917190572538</v>
      </c>
      <c r="Q675" s="57">
        <f>'[84]NOCs 2016'!P74</f>
        <v>18.360981532342279</v>
      </c>
      <c r="R675" s="57">
        <f>'[84]NOCs 2016'!Q74</f>
        <v>18.141702674067822</v>
      </c>
      <c r="S675" s="57">
        <f>'[84]NOCs 2016'!R74</f>
        <v>18.007351865033748</v>
      </c>
      <c r="T675" s="57">
        <f>'[84]NOCs 2016'!S74</f>
        <v>17.87684922409014</v>
      </c>
      <c r="U675" s="57">
        <f>'[84]NOCs 2016'!T74</f>
        <v>17.775193413948525</v>
      </c>
      <c r="W675" s="58">
        <f>'[84]NOCs 2016'!W74</f>
        <v>22.286016947634121</v>
      </c>
      <c r="X675" s="196">
        <f>'[84]NOCs 2016'!X74</f>
        <v>0</v>
      </c>
      <c r="Y675" s="196">
        <f>'[84]NOCs 2016'!Y74</f>
        <v>0</v>
      </c>
      <c r="Z675" s="196">
        <f>'[84]NOCs 2016'!Z74</f>
        <v>0</v>
      </c>
      <c r="AA675" s="196">
        <f>'[84]NOCs 2016'!AA74</f>
        <v>0</v>
      </c>
      <c r="AB675" s="196">
        <f>'[84]NOCs 2016'!AB74</f>
        <v>0</v>
      </c>
      <c r="AC675" s="196">
        <f>'[84]NOCs 2016'!AC74</f>
        <v>0</v>
      </c>
      <c r="AD675" s="196">
        <f>'[84]NOCs 2016'!AD74</f>
        <v>0</v>
      </c>
      <c r="AF675" s="57">
        <f t="shared" ref="AF675:AF689" si="1472">N675</f>
        <v>18.926899912620211</v>
      </c>
      <c r="AG675" s="58">
        <f t="shared" ref="AG675:AG689" si="1473">W675</f>
        <v>22.286016947634121</v>
      </c>
      <c r="AH675" s="65">
        <f t="shared" ref="AH675:AH689" si="1474">IF(AG675&gt;0,AG675-AF675,"")</f>
        <v>3.3591170350139095</v>
      </c>
      <c r="AI675" s="66">
        <f t="shared" ref="AI675:AI689" si="1475">IF(AG675&gt;0,AH675/AF675,"")</f>
        <v>0.17747845925756145</v>
      </c>
      <c r="AK675" s="139"/>
      <c r="AL675" s="139"/>
      <c r="AM675" s="139"/>
      <c r="AN675" s="140"/>
      <c r="AP675" s="139"/>
      <c r="AQ675" s="139"/>
      <c r="AR675" s="139"/>
      <c r="AS675" s="140"/>
      <c r="AU675" s="139"/>
      <c r="AV675" s="139"/>
      <c r="AW675" s="139"/>
      <c r="AX675" s="140"/>
      <c r="AZ675" s="139"/>
      <c r="BA675" s="139"/>
      <c r="BB675" s="139"/>
      <c r="BC675" s="140"/>
      <c r="BE675" s="139"/>
      <c r="BF675" s="139"/>
      <c r="BG675" s="139"/>
      <c r="BH675" s="140"/>
      <c r="BJ675" s="139"/>
      <c r="BK675" s="139"/>
      <c r="BL675" s="139"/>
      <c r="BM675" s="140"/>
      <c r="BO675" s="139"/>
      <c r="BP675" s="139"/>
      <c r="BQ675" s="139"/>
      <c r="BR675" s="140"/>
    </row>
    <row r="676" spans="1:70">
      <c r="B676" s="438"/>
      <c r="D676" s="6" t="s">
        <v>76</v>
      </c>
      <c r="E676" s="186">
        <f>'[84]NOCs 2016'!C75</f>
        <v>31.434548387103117</v>
      </c>
      <c r="F676" s="186">
        <f>'[84]NOCs 2016'!D75</f>
        <v>31.653775011476046</v>
      </c>
      <c r="G676" s="186">
        <f>'[84]NOCs 2016'!E75</f>
        <v>31.361141484539903</v>
      </c>
      <c r="H676" s="186">
        <f>'[84]NOCs 2016'!F75</f>
        <v>31.482104132287692</v>
      </c>
      <c r="I676" s="186">
        <f>'[84]NOCs 2016'!G75</f>
        <v>31.463678117108724</v>
      </c>
      <c r="J676" s="186">
        <f>'[84]NOCs 2016'!H75</f>
        <v>31.433982390510398</v>
      </c>
      <c r="K676" s="186">
        <f>'[84]NOCs 2016'!I75</f>
        <v>31.469529199591815</v>
      </c>
      <c r="L676" s="186">
        <f>'[84]NOCs 2016'!J75</f>
        <v>31.490130585971762</v>
      </c>
      <c r="N676" s="57">
        <f>'[84]NOCs 2016'!M75</f>
        <v>31.002260658392593</v>
      </c>
      <c r="O676" s="57">
        <f>'[84]NOCs 2016'!N75</f>
        <v>30.887542358054777</v>
      </c>
      <c r="P676" s="57">
        <f>'[84]NOCs 2016'!O75</f>
        <v>30.285594728926501</v>
      </c>
      <c r="Q676" s="57">
        <f>'[84]NOCs 2016'!P75</f>
        <v>30.0150221860379</v>
      </c>
      <c r="R676" s="57">
        <f>'[84]NOCs 2016'!Q75</f>
        <v>29.551971902544611</v>
      </c>
      <c r="S676" s="57">
        <f>'[84]NOCs 2016'!R75</f>
        <v>29.415534472746934</v>
      </c>
      <c r="T676" s="57">
        <f>'[84]NOCs 2016'!S75</f>
        <v>29.302527675452151</v>
      </c>
      <c r="U676" s="57">
        <f>'[84]NOCs 2016'!T75</f>
        <v>29.173104679565675</v>
      </c>
      <c r="W676" s="58">
        <f>'[84]NOCs 2016'!W75</f>
        <v>34.855185372425666</v>
      </c>
      <c r="X676" s="196">
        <f>'[84]NOCs 2016'!X75</f>
        <v>0</v>
      </c>
      <c r="Y676" s="196">
        <f>'[84]NOCs 2016'!Y75</f>
        <v>0</v>
      </c>
      <c r="Z676" s="196">
        <f>'[84]NOCs 2016'!Z75</f>
        <v>0</v>
      </c>
      <c r="AA676" s="196">
        <f>'[84]NOCs 2016'!AA75</f>
        <v>0</v>
      </c>
      <c r="AB676" s="196">
        <f>'[84]NOCs 2016'!AB75</f>
        <v>0</v>
      </c>
      <c r="AC676" s="196">
        <f>'[84]NOCs 2016'!AC75</f>
        <v>0</v>
      </c>
      <c r="AD676" s="196">
        <f>'[84]NOCs 2016'!AD75</f>
        <v>0</v>
      </c>
      <c r="AF676" s="57">
        <f t="shared" si="1472"/>
        <v>31.002260658392593</v>
      </c>
      <c r="AG676" s="58">
        <f t="shared" si="1473"/>
        <v>34.855185372425666</v>
      </c>
      <c r="AH676" s="65">
        <f t="shared" si="1474"/>
        <v>3.8529247140330725</v>
      </c>
      <c r="AI676" s="66">
        <f t="shared" si="1475"/>
        <v>0.12427883103389271</v>
      </c>
      <c r="AK676" s="139"/>
      <c r="AL676" s="139"/>
      <c r="AM676" s="139"/>
      <c r="AN676" s="140"/>
      <c r="AP676" s="139"/>
      <c r="AQ676" s="139"/>
      <c r="AR676" s="139"/>
      <c r="AS676" s="140"/>
      <c r="AU676" s="139"/>
      <c r="AV676" s="139"/>
      <c r="AW676" s="139"/>
      <c r="AX676" s="140"/>
      <c r="AZ676" s="139"/>
      <c r="BA676" s="139"/>
      <c r="BB676" s="139"/>
      <c r="BC676" s="140"/>
      <c r="BE676" s="139"/>
      <c r="BF676" s="139"/>
      <c r="BG676" s="139"/>
      <c r="BH676" s="140"/>
      <c r="BJ676" s="139"/>
      <c r="BK676" s="139"/>
      <c r="BL676" s="139"/>
      <c r="BM676" s="140"/>
      <c r="BO676" s="139"/>
      <c r="BP676" s="139"/>
      <c r="BQ676" s="139"/>
      <c r="BR676" s="140"/>
    </row>
    <row r="677" spans="1:70">
      <c r="B677" s="438"/>
      <c r="D677" s="6" t="s">
        <v>35</v>
      </c>
      <c r="E677" s="186">
        <f>'[84]NOCs 2016'!C76</f>
        <v>25.006653732791822</v>
      </c>
      <c r="F677" s="186">
        <f>'[84]NOCs 2016'!D76</f>
        <v>24.976137994261844</v>
      </c>
      <c r="G677" s="186">
        <f>'[84]NOCs 2016'!E76</f>
        <v>24.882119252907103</v>
      </c>
      <c r="H677" s="186">
        <f>'[84]NOCs 2016'!F76</f>
        <v>24.913745160653313</v>
      </c>
      <c r="I677" s="186">
        <f>'[84]NOCs 2016'!G76</f>
        <v>24.942427701102414</v>
      </c>
      <c r="J677" s="186">
        <f>'[84]NOCs 2016'!H76</f>
        <v>24.982508845162236</v>
      </c>
      <c r="K677" s="186">
        <f>'[84]NOCs 2016'!I76</f>
        <v>25.009857948992916</v>
      </c>
      <c r="L677" s="186">
        <f>'[84]NOCs 2016'!J76</f>
        <v>25.027818580865301</v>
      </c>
      <c r="N677" s="57">
        <f>'[84]NOCs 2016'!M76</f>
        <v>25.006653732791822</v>
      </c>
      <c r="O677" s="57">
        <f>'[84]NOCs 2016'!N76</f>
        <v>24.976137994261844</v>
      </c>
      <c r="P677" s="57">
        <f>'[84]NOCs 2016'!O76</f>
        <v>24.882119252907103</v>
      </c>
      <c r="Q677" s="57">
        <f>'[84]NOCs 2016'!P76</f>
        <v>24.913745160653313</v>
      </c>
      <c r="R677" s="57">
        <f>'[84]NOCs 2016'!Q76</f>
        <v>24.942427701102414</v>
      </c>
      <c r="S677" s="57">
        <f>'[84]NOCs 2016'!R76</f>
        <v>24.982508845162236</v>
      </c>
      <c r="T677" s="57">
        <f>'[84]NOCs 2016'!S76</f>
        <v>25.009857948992916</v>
      </c>
      <c r="U677" s="57">
        <f>'[84]NOCs 2016'!T76</f>
        <v>25.027818580865301</v>
      </c>
      <c r="W677" s="58">
        <f>'[84]NOCs 2016'!W76</f>
        <v>39.775199999999998</v>
      </c>
      <c r="X677" s="196">
        <f>'[84]NOCs 2016'!X76</f>
        <v>0</v>
      </c>
      <c r="Y677" s="196">
        <f>'[84]NOCs 2016'!Y76</f>
        <v>0</v>
      </c>
      <c r="Z677" s="196">
        <f>'[84]NOCs 2016'!Z76</f>
        <v>0</v>
      </c>
      <c r="AA677" s="196">
        <f>'[84]NOCs 2016'!AA76</f>
        <v>0</v>
      </c>
      <c r="AB677" s="196">
        <f>'[84]NOCs 2016'!AB76</f>
        <v>0</v>
      </c>
      <c r="AC677" s="196">
        <f>'[84]NOCs 2016'!AC76</f>
        <v>0</v>
      </c>
      <c r="AD677" s="196">
        <f>'[84]NOCs 2016'!AD76</f>
        <v>0</v>
      </c>
      <c r="AF677" s="57">
        <f t="shared" si="1472"/>
        <v>25.006653732791822</v>
      </c>
      <c r="AG677" s="58">
        <f t="shared" si="1473"/>
        <v>39.775199999999998</v>
      </c>
      <c r="AH677" s="65">
        <f t="shared" si="1474"/>
        <v>14.768546267208176</v>
      </c>
      <c r="AI677" s="66">
        <f t="shared" si="1475"/>
        <v>0.5905846669857242</v>
      </c>
      <c r="AK677" s="139"/>
      <c r="AL677" s="139"/>
      <c r="AM677" s="139"/>
      <c r="AN677" s="140"/>
      <c r="AP677" s="139"/>
      <c r="AQ677" s="139"/>
      <c r="AR677" s="139"/>
      <c r="AS677" s="140"/>
      <c r="AU677" s="139"/>
      <c r="AV677" s="139"/>
      <c r="AW677" s="139"/>
      <c r="AX677" s="140"/>
      <c r="AZ677" s="139"/>
      <c r="BA677" s="139"/>
      <c r="BB677" s="139"/>
      <c r="BC677" s="140"/>
      <c r="BE677" s="139"/>
      <c r="BF677" s="139"/>
      <c r="BG677" s="139"/>
      <c r="BH677" s="140"/>
      <c r="BJ677" s="139"/>
      <c r="BK677" s="139"/>
      <c r="BL677" s="139"/>
      <c r="BM677" s="140"/>
      <c r="BO677" s="139"/>
      <c r="BP677" s="139"/>
      <c r="BQ677" s="139"/>
      <c r="BR677" s="140"/>
    </row>
    <row r="678" spans="1:70">
      <c r="B678" s="438"/>
      <c r="D678" s="6" t="s">
        <v>36</v>
      </c>
      <c r="E678" s="186">
        <f>'[84]NOCs 2016'!C77</f>
        <v>30.828278975059245</v>
      </c>
      <c r="F678" s="186">
        <f>'[84]NOCs 2016'!D77</f>
        <v>30.863383479082636</v>
      </c>
      <c r="G678" s="186">
        <f>'[84]NOCs 2016'!E77</f>
        <v>30.809245825676587</v>
      </c>
      <c r="H678" s="186">
        <f>'[84]NOCs 2016'!F77</f>
        <v>30.90887697201244</v>
      </c>
      <c r="I678" s="186">
        <f>'[84]NOCs 2016'!G77</f>
        <v>31.012591021166187</v>
      </c>
      <c r="J678" s="186">
        <f>'[84]NOCs 2016'!H77</f>
        <v>31.117772318479329</v>
      </c>
      <c r="K678" s="186">
        <f>'[84]NOCs 2016'!I77</f>
        <v>31.222534312995336</v>
      </c>
      <c r="L678" s="186">
        <f>'[84]NOCs 2016'!J77</f>
        <v>31.31167383923934</v>
      </c>
      <c r="N678" s="57">
        <f>'[84]NOCs 2016'!M77</f>
        <v>30.828278975059245</v>
      </c>
      <c r="O678" s="57">
        <f>'[84]NOCs 2016'!N77</f>
        <v>30.863383479082636</v>
      </c>
      <c r="P678" s="57">
        <f>'[84]NOCs 2016'!O77</f>
        <v>30.809245825676587</v>
      </c>
      <c r="Q678" s="57">
        <f>'[84]NOCs 2016'!P77</f>
        <v>30.90887697201244</v>
      </c>
      <c r="R678" s="57">
        <f>'[84]NOCs 2016'!Q77</f>
        <v>31.012591021166187</v>
      </c>
      <c r="S678" s="57">
        <f>'[84]NOCs 2016'!R77</f>
        <v>31.117772318479329</v>
      </c>
      <c r="T678" s="57">
        <f>'[84]NOCs 2016'!S77</f>
        <v>31.222534312995336</v>
      </c>
      <c r="U678" s="57">
        <f>'[84]NOCs 2016'!T77</f>
        <v>31.31167383923934</v>
      </c>
      <c r="W678" s="58">
        <f>'[84]NOCs 2016'!W77</f>
        <v>34.171499999999995</v>
      </c>
      <c r="X678" s="196">
        <f>'[84]NOCs 2016'!X77</f>
        <v>0</v>
      </c>
      <c r="Y678" s="196">
        <f>'[84]NOCs 2016'!Y77</f>
        <v>0</v>
      </c>
      <c r="Z678" s="196">
        <f>'[84]NOCs 2016'!Z77</f>
        <v>0</v>
      </c>
      <c r="AA678" s="196">
        <f>'[84]NOCs 2016'!AA77</f>
        <v>0</v>
      </c>
      <c r="AB678" s="196">
        <f>'[84]NOCs 2016'!AB77</f>
        <v>0</v>
      </c>
      <c r="AC678" s="196">
        <f>'[84]NOCs 2016'!AC77</f>
        <v>0</v>
      </c>
      <c r="AD678" s="196">
        <f>'[84]NOCs 2016'!AD77</f>
        <v>0</v>
      </c>
      <c r="AF678" s="57">
        <f t="shared" si="1472"/>
        <v>30.828278975059245</v>
      </c>
      <c r="AG678" s="58">
        <f t="shared" si="1473"/>
        <v>34.171499999999995</v>
      </c>
      <c r="AH678" s="65">
        <f t="shared" si="1474"/>
        <v>3.3432210249407497</v>
      </c>
      <c r="AI678" s="66">
        <f t="shared" si="1475"/>
        <v>0.10844656711603944</v>
      </c>
      <c r="AK678" s="139"/>
      <c r="AL678" s="139"/>
      <c r="AM678" s="139"/>
      <c r="AN678" s="140"/>
      <c r="AP678" s="139"/>
      <c r="AQ678" s="139"/>
      <c r="AR678" s="139"/>
      <c r="AS678" s="140"/>
      <c r="AU678" s="139"/>
      <c r="AV678" s="139"/>
      <c r="AW678" s="139"/>
      <c r="AX678" s="140"/>
      <c r="AZ678" s="139"/>
      <c r="BA678" s="139"/>
      <c r="BB678" s="139"/>
      <c r="BC678" s="140"/>
      <c r="BE678" s="139"/>
      <c r="BF678" s="139"/>
      <c r="BG678" s="139"/>
      <c r="BH678" s="140"/>
      <c r="BJ678" s="139"/>
      <c r="BK678" s="139"/>
      <c r="BL678" s="139"/>
      <c r="BM678" s="140"/>
      <c r="BO678" s="139"/>
      <c r="BP678" s="139"/>
      <c r="BQ678" s="139"/>
      <c r="BR678" s="140"/>
    </row>
    <row r="679" spans="1:70">
      <c r="B679" s="438"/>
      <c r="D679" s="6" t="s">
        <v>37</v>
      </c>
      <c r="E679" s="186">
        <f>'[84]NOCs 2016'!C78</f>
        <v>11.385310360963233</v>
      </c>
      <c r="F679" s="186">
        <f>'[84]NOCs 2016'!D78</f>
        <v>11.387823216624355</v>
      </c>
      <c r="G679" s="186">
        <f>'[84]NOCs 2016'!E78</f>
        <v>11.346165445954176</v>
      </c>
      <c r="H679" s="186">
        <f>'[84]NOCs 2016'!F78</f>
        <v>11.362831209326689</v>
      </c>
      <c r="I679" s="186">
        <f>'[84]NOCs 2016'!G78</f>
        <v>11.388246806504936</v>
      </c>
      <c r="J679" s="186">
        <f>'[84]NOCs 2016'!H78</f>
        <v>11.407113790163356</v>
      </c>
      <c r="K679" s="186">
        <f>'[84]NOCs 2016'!I78</f>
        <v>11.429168389476466</v>
      </c>
      <c r="L679" s="186">
        <f>'[84]NOCs 2016'!J78</f>
        <v>11.440288022962505</v>
      </c>
      <c r="N679" s="57">
        <f>'[84]NOCs 2016'!M78</f>
        <v>11.385310360963233</v>
      </c>
      <c r="O679" s="57">
        <f>'[84]NOCs 2016'!N78</f>
        <v>11.387823216624355</v>
      </c>
      <c r="P679" s="57">
        <f>'[84]NOCs 2016'!O78</f>
        <v>11.346165445954176</v>
      </c>
      <c r="Q679" s="57">
        <f>'[84]NOCs 2016'!P78</f>
        <v>11.362831209326689</v>
      </c>
      <c r="R679" s="57">
        <f>'[84]NOCs 2016'!Q78</f>
        <v>11.388246806504936</v>
      </c>
      <c r="S679" s="57">
        <f>'[84]NOCs 2016'!R78</f>
        <v>11.407113790163356</v>
      </c>
      <c r="T679" s="57">
        <f>'[84]NOCs 2016'!S78</f>
        <v>11.429168389476466</v>
      </c>
      <c r="U679" s="57">
        <f>'[84]NOCs 2016'!T78</f>
        <v>11.440288022962505</v>
      </c>
      <c r="W679" s="58">
        <f>'[84]NOCs 2016'!W78</f>
        <v>11.696</v>
      </c>
      <c r="X679" s="196">
        <f>'[84]NOCs 2016'!X78</f>
        <v>0</v>
      </c>
      <c r="Y679" s="196">
        <f>'[84]NOCs 2016'!Y78</f>
        <v>0</v>
      </c>
      <c r="Z679" s="196">
        <f>'[84]NOCs 2016'!Z78</f>
        <v>0</v>
      </c>
      <c r="AA679" s="196">
        <f>'[84]NOCs 2016'!AA78</f>
        <v>0</v>
      </c>
      <c r="AB679" s="196">
        <f>'[84]NOCs 2016'!AB78</f>
        <v>0</v>
      </c>
      <c r="AC679" s="196">
        <f>'[84]NOCs 2016'!AC78</f>
        <v>0</v>
      </c>
      <c r="AD679" s="196">
        <f>'[84]NOCs 2016'!AD78</f>
        <v>0</v>
      </c>
      <c r="AF679" s="57">
        <f t="shared" si="1472"/>
        <v>11.385310360963233</v>
      </c>
      <c r="AG679" s="58">
        <f t="shared" si="1473"/>
        <v>11.696</v>
      </c>
      <c r="AH679" s="65">
        <f t="shared" si="1474"/>
        <v>0.31068963903676661</v>
      </c>
      <c r="AI679" s="66">
        <f t="shared" si="1475"/>
        <v>2.7288640290564839E-2</v>
      </c>
      <c r="AK679" s="139"/>
      <c r="AL679" s="139"/>
      <c r="AM679" s="139"/>
      <c r="AN679" s="140"/>
      <c r="AP679" s="139"/>
      <c r="AQ679" s="139"/>
      <c r="AR679" s="139"/>
      <c r="AS679" s="140"/>
      <c r="AU679" s="139"/>
      <c r="AV679" s="139"/>
      <c r="AW679" s="139"/>
      <c r="AX679" s="140"/>
      <c r="AZ679" s="139"/>
      <c r="BA679" s="139"/>
      <c r="BB679" s="139"/>
      <c r="BC679" s="140"/>
      <c r="BE679" s="139"/>
      <c r="BF679" s="139"/>
      <c r="BG679" s="139"/>
      <c r="BH679" s="140"/>
      <c r="BJ679" s="139"/>
      <c r="BK679" s="139"/>
      <c r="BL679" s="139"/>
      <c r="BM679" s="140"/>
      <c r="BO679" s="139"/>
      <c r="BP679" s="139"/>
      <c r="BQ679" s="139"/>
      <c r="BR679" s="140"/>
    </row>
    <row r="680" spans="1:70">
      <c r="B680" s="438"/>
      <c r="D680" s="6" t="s">
        <v>38</v>
      </c>
      <c r="E680" s="186">
        <f>'[84]NOCs 2016'!C79</f>
        <v>21.538180723692385</v>
      </c>
      <c r="F680" s="186">
        <f>'[84]NOCs 2016'!D79</f>
        <v>21.532512257772456</v>
      </c>
      <c r="G680" s="186">
        <f>'[84]NOCs 2016'!E79</f>
        <v>21.451021567104913</v>
      </c>
      <c r="H680" s="186">
        <f>'[84]NOCs 2016'!F79</f>
        <v>21.468220454682886</v>
      </c>
      <c r="I680" s="186">
        <f>'[84]NOCs 2016'!G79</f>
        <v>21.498900421135254</v>
      </c>
      <c r="J680" s="186">
        <f>'[84]NOCs 2016'!H79</f>
        <v>21.519723543226306</v>
      </c>
      <c r="K680" s="186">
        <f>'[84]NOCs 2016'!I79</f>
        <v>21.545401815791234</v>
      </c>
      <c r="L680" s="186">
        <f>'[84]NOCs 2016'!J79</f>
        <v>21.54891493296908</v>
      </c>
      <c r="N680" s="57">
        <f>'[84]NOCs 2016'!M79</f>
        <v>21.538180723692385</v>
      </c>
      <c r="O680" s="57">
        <f>'[84]NOCs 2016'!N79</f>
        <v>21.532512257772456</v>
      </c>
      <c r="P680" s="57">
        <f>'[84]NOCs 2016'!O79</f>
        <v>21.451021567104913</v>
      </c>
      <c r="Q680" s="57">
        <f>'[84]NOCs 2016'!P79</f>
        <v>21.468220454682886</v>
      </c>
      <c r="R680" s="57">
        <f>'[84]NOCs 2016'!Q79</f>
        <v>21.498900421135254</v>
      </c>
      <c r="S680" s="57">
        <f>'[84]NOCs 2016'!R79</f>
        <v>21.519723543226306</v>
      </c>
      <c r="T680" s="57">
        <f>'[84]NOCs 2016'!S79</f>
        <v>21.545401815791234</v>
      </c>
      <c r="U680" s="57">
        <f>'[84]NOCs 2016'!T79</f>
        <v>21.54891493296908</v>
      </c>
      <c r="W680" s="58">
        <f>'[84]NOCs 2016'!W79</f>
        <v>25.138200000000008</v>
      </c>
      <c r="X680" s="196">
        <f>'[84]NOCs 2016'!X79</f>
        <v>0</v>
      </c>
      <c r="Y680" s="196">
        <f>'[84]NOCs 2016'!Y79</f>
        <v>0</v>
      </c>
      <c r="Z680" s="196">
        <f>'[84]NOCs 2016'!Z79</f>
        <v>0</v>
      </c>
      <c r="AA680" s="196">
        <f>'[84]NOCs 2016'!AA79</f>
        <v>0</v>
      </c>
      <c r="AB680" s="196">
        <f>'[84]NOCs 2016'!AB79</f>
        <v>0</v>
      </c>
      <c r="AC680" s="196">
        <f>'[84]NOCs 2016'!AC79</f>
        <v>0</v>
      </c>
      <c r="AD680" s="196">
        <f>'[84]NOCs 2016'!AD79</f>
        <v>0</v>
      </c>
      <c r="AF680" s="57">
        <f t="shared" si="1472"/>
        <v>21.538180723692385</v>
      </c>
      <c r="AG680" s="58">
        <f t="shared" si="1473"/>
        <v>25.138200000000008</v>
      </c>
      <c r="AH680" s="65">
        <f t="shared" si="1474"/>
        <v>3.6000192763076235</v>
      </c>
      <c r="AI680" s="66">
        <f t="shared" si="1475"/>
        <v>0.16714593133428107</v>
      </c>
      <c r="AK680" s="139"/>
      <c r="AL680" s="139"/>
      <c r="AM680" s="139"/>
      <c r="AN680" s="140"/>
      <c r="AP680" s="139"/>
      <c r="AQ680" s="139"/>
      <c r="AR680" s="139"/>
      <c r="AS680" s="140"/>
      <c r="AU680" s="139"/>
      <c r="AV680" s="139"/>
      <c r="AW680" s="139"/>
      <c r="AX680" s="140"/>
      <c r="AZ680" s="139"/>
      <c r="BA680" s="139"/>
      <c r="BB680" s="139"/>
      <c r="BC680" s="140"/>
      <c r="BE680" s="139"/>
      <c r="BF680" s="139"/>
      <c r="BG680" s="139"/>
      <c r="BH680" s="140"/>
      <c r="BJ680" s="139"/>
      <c r="BK680" s="139"/>
      <c r="BL680" s="139"/>
      <c r="BM680" s="140"/>
      <c r="BO680" s="139"/>
      <c r="BP680" s="139"/>
      <c r="BQ680" s="139"/>
      <c r="BR680" s="140"/>
    </row>
    <row r="681" spans="1:70">
      <c r="B681" s="438"/>
      <c r="D681" s="6" t="s">
        <v>39</v>
      </c>
      <c r="E681" s="186">
        <f>'[84]NOCs 2016'!C80</f>
        <v>18.885147111383127</v>
      </c>
      <c r="F681" s="186">
        <f>'[84]NOCs 2016'!D80</f>
        <v>18.982855144174941</v>
      </c>
      <c r="G681" s="186">
        <f>'[84]NOCs 2016'!E80</f>
        <v>18.98753207299762</v>
      </c>
      <c r="H681" s="186">
        <f>'[84]NOCs 2016'!F80</f>
        <v>19.024342302867563</v>
      </c>
      <c r="I681" s="186">
        <f>'[84]NOCs 2016'!G80</f>
        <v>19.070773889249637</v>
      </c>
      <c r="J681" s="186">
        <f>'[84]NOCs 2016'!H80</f>
        <v>19.19769043524521</v>
      </c>
      <c r="K681" s="186">
        <f>'[84]NOCs 2016'!I80</f>
        <v>19.436483505938007</v>
      </c>
      <c r="L681" s="186">
        <f>'[84]NOCs 2016'!J80</f>
        <v>19.955374240800797</v>
      </c>
      <c r="N681" s="57">
        <f>'[84]NOCs 2016'!M80</f>
        <v>19.734168290724792</v>
      </c>
      <c r="O681" s="57">
        <f>'[84]NOCs 2016'!N80</f>
        <v>19.303222699433107</v>
      </c>
      <c r="P681" s="57">
        <f>'[84]NOCs 2016'!O80</f>
        <v>18.834933277514565</v>
      </c>
      <c r="Q681" s="57">
        <f>'[84]NOCs 2016'!P80</f>
        <v>18.4493783156028</v>
      </c>
      <c r="R681" s="57">
        <f>'[84]NOCs 2016'!Q80</f>
        <v>18.119208969266015</v>
      </c>
      <c r="S681" s="57">
        <f>'[84]NOCs 2016'!R80</f>
        <v>17.905066508423097</v>
      </c>
      <c r="T681" s="57">
        <f>'[84]NOCs 2016'!S80</f>
        <v>17.867458703649767</v>
      </c>
      <c r="U681" s="57">
        <f>'[84]NOCs 2016'!T80</f>
        <v>17.942334837913382</v>
      </c>
      <c r="W681" s="58">
        <f>'[84]NOCs 2016'!W80</f>
        <v>25.300156579578225</v>
      </c>
      <c r="X681" s="196">
        <f>'[84]NOCs 2016'!X80</f>
        <v>0</v>
      </c>
      <c r="Y681" s="196">
        <f>'[84]NOCs 2016'!Y80</f>
        <v>0</v>
      </c>
      <c r="Z681" s="196">
        <f>'[84]NOCs 2016'!Z80</f>
        <v>0</v>
      </c>
      <c r="AA681" s="196">
        <f>'[84]NOCs 2016'!AA80</f>
        <v>0</v>
      </c>
      <c r="AB681" s="196">
        <f>'[84]NOCs 2016'!AB80</f>
        <v>0</v>
      </c>
      <c r="AC681" s="196">
        <f>'[84]NOCs 2016'!AC80</f>
        <v>0</v>
      </c>
      <c r="AD681" s="196">
        <f>'[84]NOCs 2016'!AD80</f>
        <v>0</v>
      </c>
      <c r="AF681" s="57">
        <f t="shared" si="1472"/>
        <v>19.734168290724792</v>
      </c>
      <c r="AG681" s="58">
        <f t="shared" si="1473"/>
        <v>25.300156579578225</v>
      </c>
      <c r="AH681" s="65">
        <f t="shared" si="1474"/>
        <v>5.5659882888534327</v>
      </c>
      <c r="AI681" s="66">
        <f t="shared" si="1475"/>
        <v>0.28204828330512866</v>
      </c>
      <c r="AK681" s="139"/>
      <c r="AL681" s="139"/>
      <c r="AM681" s="139"/>
      <c r="AN681" s="140"/>
      <c r="AP681" s="139"/>
      <c r="AQ681" s="139"/>
      <c r="AR681" s="139"/>
      <c r="AS681" s="140"/>
      <c r="AU681" s="139"/>
      <c r="AV681" s="139"/>
      <c r="AW681" s="139"/>
      <c r="AX681" s="140"/>
      <c r="AZ681" s="139"/>
      <c r="BA681" s="139"/>
      <c r="BB681" s="139"/>
      <c r="BC681" s="140"/>
      <c r="BE681" s="139"/>
      <c r="BF681" s="139"/>
      <c r="BG681" s="139"/>
      <c r="BH681" s="140"/>
      <c r="BJ681" s="139"/>
      <c r="BK681" s="139"/>
      <c r="BL681" s="139"/>
      <c r="BM681" s="140"/>
      <c r="BO681" s="139"/>
      <c r="BP681" s="139"/>
      <c r="BQ681" s="139"/>
      <c r="BR681" s="140"/>
    </row>
    <row r="682" spans="1:70">
      <c r="B682" s="438"/>
      <c r="D682" s="6" t="s">
        <v>40</v>
      </c>
      <c r="E682" s="186">
        <f>'[84]NOCs 2016'!C81</f>
        <v>20.461224906302725</v>
      </c>
      <c r="F682" s="186">
        <f>'[84]NOCs 2016'!D81</f>
        <v>20.602831220282532</v>
      </c>
      <c r="G682" s="186">
        <f>'[84]NOCs 2016'!E81</f>
        <v>20.660053748498953</v>
      </c>
      <c r="H682" s="186">
        <f>'[84]NOCs 2016'!F81</f>
        <v>20.755913504410984</v>
      </c>
      <c r="I682" s="186">
        <f>'[84]NOCs 2016'!G81</f>
        <v>20.869889010792384</v>
      </c>
      <c r="J682" s="186">
        <f>'[84]NOCs 2016'!H81</f>
        <v>21.040029825725206</v>
      </c>
      <c r="K682" s="186">
        <f>'[84]NOCs 2016'!I81</f>
        <v>21.30043866912062</v>
      </c>
      <c r="L682" s="186">
        <f>'[84]NOCs 2016'!J81</f>
        <v>21.77550112423517</v>
      </c>
      <c r="N682" s="57">
        <f>'[84]NOCs 2016'!M81</f>
        <v>20.590257999129328</v>
      </c>
      <c r="O682" s="57">
        <f>'[84]NOCs 2016'!N81</f>
        <v>20.198529159931788</v>
      </c>
      <c r="P682" s="57">
        <f>'[84]NOCs 2016'!O81</f>
        <v>19.768850081940716</v>
      </c>
      <c r="Q682" s="57">
        <f>'[84]NOCs 2016'!P81</f>
        <v>19.441083821049386</v>
      </c>
      <c r="R682" s="57">
        <f>'[84]NOCs 2016'!Q81</f>
        <v>19.13565868431925</v>
      </c>
      <c r="S682" s="57">
        <f>'[84]NOCs 2016'!R81</f>
        <v>18.910604540791045</v>
      </c>
      <c r="T682" s="57">
        <f>'[84]NOCs 2016'!S81</f>
        <v>18.962595707873124</v>
      </c>
      <c r="U682" s="57">
        <f>'[84]NOCs 2016'!T81</f>
        <v>18.948835349781255</v>
      </c>
      <c r="W682" s="58">
        <f>'[84]NOCs 2016'!W81</f>
        <v>24.660967697148553</v>
      </c>
      <c r="X682" s="196">
        <f>'[84]NOCs 2016'!X81</f>
        <v>0</v>
      </c>
      <c r="Y682" s="196">
        <f>'[84]NOCs 2016'!Y81</f>
        <v>0</v>
      </c>
      <c r="Z682" s="196">
        <f>'[84]NOCs 2016'!Z81</f>
        <v>0</v>
      </c>
      <c r="AA682" s="196">
        <f>'[84]NOCs 2016'!AA81</f>
        <v>0</v>
      </c>
      <c r="AB682" s="196">
        <f>'[84]NOCs 2016'!AB81</f>
        <v>0</v>
      </c>
      <c r="AC682" s="196">
        <f>'[84]NOCs 2016'!AC81</f>
        <v>0</v>
      </c>
      <c r="AD682" s="196">
        <f>'[84]NOCs 2016'!AD81</f>
        <v>0</v>
      </c>
      <c r="AF682" s="57">
        <f t="shared" si="1472"/>
        <v>20.590257999129328</v>
      </c>
      <c r="AG682" s="58">
        <f t="shared" si="1473"/>
        <v>24.660967697148553</v>
      </c>
      <c r="AH682" s="65">
        <f t="shared" si="1474"/>
        <v>4.0707096980192254</v>
      </c>
      <c r="AI682" s="66">
        <f t="shared" si="1475"/>
        <v>0.19770076208813692</v>
      </c>
      <c r="AK682" s="139"/>
      <c r="AL682" s="139"/>
      <c r="AM682" s="139"/>
      <c r="AN682" s="140"/>
      <c r="AP682" s="139"/>
      <c r="AQ682" s="139"/>
      <c r="AR682" s="139"/>
      <c r="AS682" s="140"/>
      <c r="AU682" s="139"/>
      <c r="AV682" s="139"/>
      <c r="AW682" s="139"/>
      <c r="AX682" s="140"/>
      <c r="AZ682" s="139"/>
      <c r="BA682" s="139"/>
      <c r="BB682" s="139"/>
      <c r="BC682" s="140"/>
      <c r="BE682" s="139"/>
      <c r="BF682" s="139"/>
      <c r="BG682" s="139"/>
      <c r="BH682" s="140"/>
      <c r="BJ682" s="139"/>
      <c r="BK682" s="139"/>
      <c r="BL682" s="139"/>
      <c r="BM682" s="140"/>
      <c r="BO682" s="139"/>
      <c r="BP682" s="139"/>
      <c r="BQ682" s="139"/>
      <c r="BR682" s="140"/>
    </row>
    <row r="683" spans="1:70">
      <c r="B683" s="438"/>
      <c r="D683" s="6" t="s">
        <v>41</v>
      </c>
      <c r="E683" s="186">
        <f>'[84]NOCs 2016'!C82</f>
        <v>30.310283067247806</v>
      </c>
      <c r="F683" s="186">
        <f>'[84]NOCs 2016'!D82</f>
        <v>30.9099835689792</v>
      </c>
      <c r="G683" s="186">
        <f>'[84]NOCs 2016'!E82</f>
        <v>31.121300058861777</v>
      </c>
      <c r="H683" s="186">
        <f>'[84]NOCs 2016'!F82</f>
        <v>31.371711675810925</v>
      </c>
      <c r="I683" s="186">
        <f>'[84]NOCs 2016'!G82</f>
        <v>30.94898566547436</v>
      </c>
      <c r="J683" s="186">
        <f>'[84]NOCs 2016'!H82</f>
        <v>31.940378201571498</v>
      </c>
      <c r="K683" s="186">
        <f>'[84]NOCs 2016'!I82</f>
        <v>32.447080067331484</v>
      </c>
      <c r="L683" s="186">
        <f>'[84]NOCs 2016'!J82</f>
        <v>33.238776879902133</v>
      </c>
      <c r="N683" s="57">
        <f>'[84]NOCs 2016'!M82</f>
        <v>30.674345846206393</v>
      </c>
      <c r="O683" s="57">
        <f>'[84]NOCs 2016'!N82</f>
        <v>30.393522980800395</v>
      </c>
      <c r="P683" s="57">
        <f>'[84]NOCs 2016'!O82</f>
        <v>29.908785760390224</v>
      </c>
      <c r="Q683" s="57">
        <f>'[84]NOCs 2016'!P82</f>
        <v>29.554294623197126</v>
      </c>
      <c r="R683" s="57">
        <f>'[84]NOCs 2016'!Q82</f>
        <v>28.620512692776135</v>
      </c>
      <c r="S683" s="57">
        <f>'[84]NOCs 2016'!R82</f>
        <v>28.764041586517905</v>
      </c>
      <c r="T683" s="57">
        <f>'[84]NOCs 2016'!S82</f>
        <v>28.827232775910147</v>
      </c>
      <c r="U683" s="57">
        <f>'[84]NOCs 2016'!T82</f>
        <v>28.853915919445505</v>
      </c>
      <c r="W683" s="58">
        <f>'[84]NOCs 2016'!W82</f>
        <v>32.065365036870482</v>
      </c>
      <c r="X683" s="196">
        <f>'[84]NOCs 2016'!X82</f>
        <v>0</v>
      </c>
      <c r="Y683" s="196">
        <f>'[84]NOCs 2016'!Y82</f>
        <v>0</v>
      </c>
      <c r="Z683" s="196">
        <f>'[84]NOCs 2016'!Z82</f>
        <v>0</v>
      </c>
      <c r="AA683" s="196">
        <f>'[84]NOCs 2016'!AA82</f>
        <v>0</v>
      </c>
      <c r="AB683" s="196">
        <f>'[84]NOCs 2016'!AB82</f>
        <v>0</v>
      </c>
      <c r="AC683" s="196">
        <f>'[84]NOCs 2016'!AC82</f>
        <v>0</v>
      </c>
      <c r="AD683" s="196">
        <f>'[84]NOCs 2016'!AD82</f>
        <v>0</v>
      </c>
      <c r="AF683" s="57">
        <f t="shared" si="1472"/>
        <v>30.674345846206393</v>
      </c>
      <c r="AG683" s="58">
        <f t="shared" si="1473"/>
        <v>32.065365036870482</v>
      </c>
      <c r="AH683" s="65">
        <f t="shared" si="1474"/>
        <v>1.391019190664089</v>
      </c>
      <c r="AI683" s="66">
        <f t="shared" si="1475"/>
        <v>4.5347965939952432E-2</v>
      </c>
      <c r="AK683" s="139"/>
      <c r="AL683" s="139"/>
      <c r="AM683" s="139"/>
      <c r="AN683" s="140"/>
      <c r="AP683" s="139"/>
      <c r="AQ683" s="139"/>
      <c r="AR683" s="139"/>
      <c r="AS683" s="140"/>
      <c r="AU683" s="139"/>
      <c r="AV683" s="139"/>
      <c r="AW683" s="139"/>
      <c r="AX683" s="140"/>
      <c r="AZ683" s="139"/>
      <c r="BA683" s="139"/>
      <c r="BB683" s="139"/>
      <c r="BC683" s="140"/>
      <c r="BE683" s="139"/>
      <c r="BF683" s="139"/>
      <c r="BG683" s="139"/>
      <c r="BH683" s="140"/>
      <c r="BJ683" s="139"/>
      <c r="BK683" s="139"/>
      <c r="BL683" s="139"/>
      <c r="BM683" s="140"/>
      <c r="BO683" s="139"/>
      <c r="BP683" s="139"/>
      <c r="BQ683" s="139"/>
      <c r="BR683" s="140"/>
    </row>
    <row r="684" spans="1:70">
      <c r="B684" s="438"/>
      <c r="D684" s="6" t="s">
        <v>42</v>
      </c>
      <c r="E684" s="186">
        <f>'[84]NOCs 2016'!C83</f>
        <v>19.422977878191638</v>
      </c>
      <c r="F684" s="186">
        <f>'[84]NOCs 2016'!D83</f>
        <v>19.310604457177348</v>
      </c>
      <c r="G684" s="186">
        <f>'[84]NOCs 2016'!E83</f>
        <v>19.141068450281452</v>
      </c>
      <c r="H684" s="186">
        <f>'[84]NOCs 2016'!F83</f>
        <v>18.95242802718024</v>
      </c>
      <c r="I684" s="186">
        <f>'[84]NOCs 2016'!G83</f>
        <v>18.847868039975456</v>
      </c>
      <c r="J684" s="186">
        <f>'[84]NOCs 2016'!H83</f>
        <v>18.792580771194341</v>
      </c>
      <c r="K684" s="186">
        <f>'[84]NOCs 2016'!I83</f>
        <v>18.862239154507396</v>
      </c>
      <c r="L684" s="186">
        <f>'[84]NOCs 2016'!J83</f>
        <v>18.827687840847936</v>
      </c>
      <c r="N684" s="57">
        <f>'[84]NOCs 2016'!M83</f>
        <v>20.360224872109601</v>
      </c>
      <c r="O684" s="57">
        <f>'[84]NOCs 2016'!N83</f>
        <v>19.901563259126913</v>
      </c>
      <c r="P684" s="57">
        <f>'[84]NOCs 2016'!O83</f>
        <v>19.434352750687953</v>
      </c>
      <c r="Q684" s="57">
        <f>'[84]NOCs 2016'!P83</f>
        <v>18.956938529775268</v>
      </c>
      <c r="R684" s="57">
        <f>'[84]NOCs 2016'!Q83</f>
        <v>18.525357301765759</v>
      </c>
      <c r="S684" s="57">
        <f>'[84]NOCs 2016'!R83</f>
        <v>18.100102169639449</v>
      </c>
      <c r="T684" s="57">
        <f>'[84]NOCs 2016'!S83</f>
        <v>17.801555494563004</v>
      </c>
      <c r="U684" s="57">
        <f>'[84]NOCs 2016'!T83</f>
        <v>17.413657237357008</v>
      </c>
      <c r="W684" s="58">
        <f>'[84]NOCs 2016'!W83</f>
        <v>18.800343720464344</v>
      </c>
      <c r="X684" s="196">
        <f>'[84]NOCs 2016'!X83</f>
        <v>0</v>
      </c>
      <c r="Y684" s="196">
        <f>'[84]NOCs 2016'!Y83</f>
        <v>0</v>
      </c>
      <c r="Z684" s="196">
        <f>'[84]NOCs 2016'!Z83</f>
        <v>0</v>
      </c>
      <c r="AA684" s="196">
        <f>'[84]NOCs 2016'!AA83</f>
        <v>0</v>
      </c>
      <c r="AB684" s="196">
        <f>'[84]NOCs 2016'!AB83</f>
        <v>0</v>
      </c>
      <c r="AC684" s="196">
        <f>'[84]NOCs 2016'!AC83</f>
        <v>0</v>
      </c>
      <c r="AD684" s="196">
        <f>'[84]NOCs 2016'!AD83</f>
        <v>0</v>
      </c>
      <c r="AF684" s="57">
        <f t="shared" si="1472"/>
        <v>20.360224872109601</v>
      </c>
      <c r="AG684" s="58">
        <f t="shared" si="1473"/>
        <v>18.800343720464344</v>
      </c>
      <c r="AH684" s="65">
        <f t="shared" si="1474"/>
        <v>-1.5598811516452571</v>
      </c>
      <c r="AI684" s="66">
        <f t="shared" si="1475"/>
        <v>-7.6614141614027853E-2</v>
      </c>
      <c r="AK684" s="139"/>
      <c r="AL684" s="139"/>
      <c r="AM684" s="139"/>
      <c r="AN684" s="140"/>
      <c r="AP684" s="139"/>
      <c r="AQ684" s="139"/>
      <c r="AR684" s="139"/>
      <c r="AS684" s="140"/>
      <c r="AU684" s="139"/>
      <c r="AV684" s="139"/>
      <c r="AW684" s="139"/>
      <c r="AX684" s="140"/>
      <c r="AZ684" s="139"/>
      <c r="BA684" s="139"/>
      <c r="BB684" s="139"/>
      <c r="BC684" s="140"/>
      <c r="BE684" s="139"/>
      <c r="BF684" s="139"/>
      <c r="BG684" s="139"/>
      <c r="BH684" s="140"/>
      <c r="BJ684" s="139"/>
      <c r="BK684" s="139"/>
      <c r="BL684" s="139"/>
      <c r="BM684" s="140"/>
      <c r="BO684" s="139"/>
      <c r="BP684" s="139"/>
      <c r="BQ684" s="139"/>
      <c r="BR684" s="140"/>
    </row>
    <row r="685" spans="1:70">
      <c r="B685" s="438"/>
      <c r="D685" s="6" t="s">
        <v>43</v>
      </c>
      <c r="E685" s="186">
        <f>'[84]NOCs 2016'!C84</f>
        <v>16.113308573737374</v>
      </c>
      <c r="F685" s="186">
        <f>'[84]NOCs 2016'!D84</f>
        <v>15.840129388842941</v>
      </c>
      <c r="G685" s="186">
        <f>'[84]NOCs 2016'!E84</f>
        <v>15.889879975614189</v>
      </c>
      <c r="H685" s="186">
        <f>'[84]NOCs 2016'!F84</f>
        <v>15.576964486230494</v>
      </c>
      <c r="I685" s="186">
        <f>'[84]NOCs 2016'!G84</f>
        <v>15.414420292868366</v>
      </c>
      <c r="J685" s="186">
        <f>'[84]NOCs 2016'!H84</f>
        <v>15.530920404914706</v>
      </c>
      <c r="K685" s="186">
        <f>'[84]NOCs 2016'!I84</f>
        <v>15.384820697954481</v>
      </c>
      <c r="L685" s="186">
        <f>'[84]NOCs 2016'!J84</f>
        <v>15.269983265173959</v>
      </c>
      <c r="N685" s="57">
        <f>'[84]NOCs 2016'!M84</f>
        <v>15.86121680162203</v>
      </c>
      <c r="O685" s="57">
        <f>'[84]NOCs 2016'!N84</f>
        <v>15.432091867261375</v>
      </c>
      <c r="P685" s="57">
        <f>'[84]NOCs 2016'!O84</f>
        <v>15.13319597037326</v>
      </c>
      <c r="Q685" s="57">
        <f>'[84]NOCs 2016'!P84</f>
        <v>14.60086562525083</v>
      </c>
      <c r="R685" s="57">
        <f>'[84]NOCs 2016'!Q84</f>
        <v>14.213715697781589</v>
      </c>
      <c r="S685" s="57">
        <f>'[84]NOCs 2016'!R84</f>
        <v>14.007812733557143</v>
      </c>
      <c r="T685" s="57">
        <f>'[84]NOCs 2016'!S84</f>
        <v>13.614709660535429</v>
      </c>
      <c r="U685" s="57">
        <f>'[84]NOCs 2016'!T84</f>
        <v>13.223117444479197</v>
      </c>
      <c r="W685" s="58">
        <f>'[84]NOCs 2016'!W84</f>
        <v>17.658005727037754</v>
      </c>
      <c r="X685" s="196">
        <f>'[84]NOCs 2016'!X84</f>
        <v>0</v>
      </c>
      <c r="Y685" s="196">
        <f>'[84]NOCs 2016'!Y84</f>
        <v>0</v>
      </c>
      <c r="Z685" s="196">
        <f>'[84]NOCs 2016'!Z84</f>
        <v>0</v>
      </c>
      <c r="AA685" s="196">
        <f>'[84]NOCs 2016'!AA84</f>
        <v>0</v>
      </c>
      <c r="AB685" s="196">
        <f>'[84]NOCs 2016'!AB84</f>
        <v>0</v>
      </c>
      <c r="AC685" s="196">
        <f>'[84]NOCs 2016'!AC84</f>
        <v>0</v>
      </c>
      <c r="AD685" s="196">
        <f>'[84]NOCs 2016'!AD84</f>
        <v>0</v>
      </c>
      <c r="AF685" s="57">
        <f t="shared" si="1472"/>
        <v>15.86121680162203</v>
      </c>
      <c r="AG685" s="58">
        <f t="shared" si="1473"/>
        <v>17.658005727037754</v>
      </c>
      <c r="AH685" s="65">
        <f t="shared" si="1474"/>
        <v>1.7967889254157239</v>
      </c>
      <c r="AI685" s="66">
        <f t="shared" si="1475"/>
        <v>0.11328190944543279</v>
      </c>
      <c r="AK685" s="139"/>
      <c r="AL685" s="139"/>
      <c r="AM685" s="139"/>
      <c r="AN685" s="140"/>
      <c r="AP685" s="139"/>
      <c r="AQ685" s="139"/>
      <c r="AR685" s="139"/>
      <c r="AS685" s="140"/>
      <c r="AU685" s="139"/>
      <c r="AV685" s="139"/>
      <c r="AW685" s="139"/>
      <c r="AX685" s="140"/>
      <c r="AZ685" s="139"/>
      <c r="BA685" s="139"/>
      <c r="BB685" s="139"/>
      <c r="BC685" s="140"/>
      <c r="BE685" s="139"/>
      <c r="BF685" s="139"/>
      <c r="BG685" s="139"/>
      <c r="BH685" s="140"/>
      <c r="BJ685" s="139"/>
      <c r="BK685" s="139"/>
      <c r="BL685" s="139"/>
      <c r="BM685" s="140"/>
      <c r="BO685" s="139"/>
      <c r="BP685" s="139"/>
      <c r="BQ685" s="139"/>
      <c r="BR685" s="140"/>
    </row>
    <row r="686" spans="1:70">
      <c r="B686" s="438"/>
      <c r="D686" s="6" t="s">
        <v>44</v>
      </c>
      <c r="E686" s="186">
        <f>'[84]NOCs 2016'!C85</f>
        <v>15.099137894955879</v>
      </c>
      <c r="F686" s="186">
        <f>'[84]NOCs 2016'!D85</f>
        <v>14.901994200406675</v>
      </c>
      <c r="G686" s="186">
        <f>'[84]NOCs 2016'!E85</f>
        <v>14.687916185170183</v>
      </c>
      <c r="H686" s="186">
        <f>'[84]NOCs 2016'!F85</f>
        <v>13.322136466871628</v>
      </c>
      <c r="I686" s="186">
        <f>'[84]NOCs 2016'!G85</f>
        <v>12.543677205499073</v>
      </c>
      <c r="J686" s="186">
        <f>'[84]NOCs 2016'!H85</f>
        <v>13.151656086092364</v>
      </c>
      <c r="K686" s="186">
        <f>'[84]NOCs 2016'!I85</f>
        <v>13.06739669562241</v>
      </c>
      <c r="L686" s="186">
        <f>'[84]NOCs 2016'!J85</f>
        <v>12.25979270031897</v>
      </c>
      <c r="N686" s="57">
        <f>'[84]NOCs 2016'!M85</f>
        <v>14.731503906746331</v>
      </c>
      <c r="O686" s="57">
        <f>'[84]NOCs 2016'!N85</f>
        <v>14.465686754496657</v>
      </c>
      <c r="P686" s="57">
        <f>'[84]NOCs 2016'!O85</f>
        <v>14.188946275269284</v>
      </c>
      <c r="Q686" s="57">
        <f>'[84]NOCs 2016'!P85</f>
        <v>12.976430077394676</v>
      </c>
      <c r="R686" s="57">
        <f>'[84]NOCs 2016'!Q85</f>
        <v>12.224829595321234</v>
      </c>
      <c r="S686" s="57">
        <f>'[84]NOCs 2016'!R85</f>
        <v>12.633117014955923</v>
      </c>
      <c r="T686" s="57">
        <f>'[84]NOCs 2016'!S85</f>
        <v>12.468888746970414</v>
      </c>
      <c r="U686" s="57">
        <f>'[84]NOCs 2016'!T85</f>
        <v>11.710861707153262</v>
      </c>
      <c r="W686" s="58">
        <f>'[84]NOCs 2016'!W85</f>
        <v>10.449494659999999</v>
      </c>
      <c r="X686" s="196">
        <f>'[84]NOCs 2016'!X85</f>
        <v>0</v>
      </c>
      <c r="Y686" s="196">
        <f>'[84]NOCs 2016'!Y85</f>
        <v>0</v>
      </c>
      <c r="Z686" s="196">
        <f>'[84]NOCs 2016'!Z85</f>
        <v>0</v>
      </c>
      <c r="AA686" s="196">
        <f>'[84]NOCs 2016'!AA85</f>
        <v>0</v>
      </c>
      <c r="AB686" s="196">
        <f>'[84]NOCs 2016'!AB85</f>
        <v>0</v>
      </c>
      <c r="AC686" s="196">
        <f>'[84]NOCs 2016'!AC85</f>
        <v>0</v>
      </c>
      <c r="AD686" s="196">
        <f>'[84]NOCs 2016'!AD85</f>
        <v>0</v>
      </c>
      <c r="AF686" s="57">
        <f t="shared" si="1472"/>
        <v>14.731503906746331</v>
      </c>
      <c r="AG686" s="58">
        <f t="shared" si="1473"/>
        <v>10.449494659999999</v>
      </c>
      <c r="AH686" s="65">
        <f t="shared" si="1474"/>
        <v>-4.2820092467463322</v>
      </c>
      <c r="AI686" s="66">
        <f t="shared" si="1475"/>
        <v>-0.29067020406418753</v>
      </c>
      <c r="AK686" s="139"/>
      <c r="AL686" s="139"/>
      <c r="AM686" s="139"/>
      <c r="AN686" s="140"/>
      <c r="AP686" s="139"/>
      <c r="AQ686" s="139"/>
      <c r="AR686" s="139"/>
      <c r="AS686" s="140"/>
      <c r="AU686" s="139"/>
      <c r="AV686" s="139"/>
      <c r="AW686" s="139"/>
      <c r="AX686" s="140"/>
      <c r="AZ686" s="139"/>
      <c r="BA686" s="139"/>
      <c r="BB686" s="139"/>
      <c r="BC686" s="140"/>
      <c r="BE686" s="139"/>
      <c r="BF686" s="139"/>
      <c r="BG686" s="139"/>
      <c r="BH686" s="140"/>
      <c r="BJ686" s="139"/>
      <c r="BK686" s="139"/>
      <c r="BL686" s="139"/>
      <c r="BM686" s="140"/>
      <c r="BO686" s="139"/>
      <c r="BP686" s="139"/>
      <c r="BQ686" s="139"/>
      <c r="BR686" s="140"/>
    </row>
    <row r="687" spans="1:70">
      <c r="B687" s="438"/>
      <c r="D687" s="6" t="s">
        <v>45</v>
      </c>
      <c r="E687" s="186">
        <f>'[84]NOCs 2016'!C86</f>
        <v>22.598131353963524</v>
      </c>
      <c r="F687" s="186">
        <f>'[84]NOCs 2016'!D86</f>
        <v>22.487266876225402</v>
      </c>
      <c r="G687" s="186">
        <f>'[84]NOCs 2016'!E86</f>
        <v>22.54702656397086</v>
      </c>
      <c r="H687" s="186">
        <f>'[84]NOCs 2016'!F86</f>
        <v>22.361891158441953</v>
      </c>
      <c r="I687" s="186">
        <f>'[84]NOCs 2016'!G86</f>
        <v>22.460380245481399</v>
      </c>
      <c r="J687" s="186">
        <f>'[84]NOCs 2016'!H86</f>
        <v>22.400902907193807</v>
      </c>
      <c r="K687" s="186">
        <f>'[84]NOCs 2016'!I86</f>
        <v>23.643323050800827</v>
      </c>
      <c r="L687" s="186">
        <f>'[84]NOCs 2016'!J86</f>
        <v>22.4329666710772</v>
      </c>
      <c r="N687" s="57">
        <f>'[84]NOCs 2016'!M86</f>
        <v>28.184211928398348</v>
      </c>
      <c r="O687" s="57">
        <f>'[84]NOCs 2016'!N86</f>
        <v>27.815779559212299</v>
      </c>
      <c r="P687" s="57">
        <f>'[84]NOCs 2016'!O86</f>
        <v>27.591269204662375</v>
      </c>
      <c r="Q687" s="57">
        <f>'[84]NOCs 2016'!P86</f>
        <v>27.191492235210536</v>
      </c>
      <c r="R687" s="57">
        <f>'[84]NOCs 2016'!Q86</f>
        <v>26.958114421697996</v>
      </c>
      <c r="S687" s="57">
        <f>'[84]NOCs 2016'!R86</f>
        <v>26.592124321928665</v>
      </c>
      <c r="T687" s="57">
        <f>'[84]NOCs 2016'!S86</f>
        <v>27.423510604374549</v>
      </c>
      <c r="U687" s="57">
        <f>'[84]NOCs 2016'!T86</f>
        <v>26.057206040279837</v>
      </c>
      <c r="W687" s="58">
        <f>'[84]NOCs 2016'!W86</f>
        <v>25.453999999999994</v>
      </c>
      <c r="X687" s="196">
        <f>'[84]NOCs 2016'!X86</f>
        <v>0</v>
      </c>
      <c r="Y687" s="196">
        <f>'[84]NOCs 2016'!Y86</f>
        <v>0</v>
      </c>
      <c r="Z687" s="196">
        <f>'[84]NOCs 2016'!Z86</f>
        <v>0</v>
      </c>
      <c r="AA687" s="196">
        <f>'[84]NOCs 2016'!AA86</f>
        <v>0</v>
      </c>
      <c r="AB687" s="196">
        <f>'[84]NOCs 2016'!AB86</f>
        <v>0</v>
      </c>
      <c r="AC687" s="196">
        <f>'[84]NOCs 2016'!AC86</f>
        <v>0</v>
      </c>
      <c r="AD687" s="196">
        <f>'[84]NOCs 2016'!AD86</f>
        <v>0</v>
      </c>
      <c r="AF687" s="57">
        <f t="shared" si="1472"/>
        <v>28.184211928398348</v>
      </c>
      <c r="AG687" s="58">
        <f t="shared" si="1473"/>
        <v>25.453999999999994</v>
      </c>
      <c r="AH687" s="65">
        <f t="shared" si="1474"/>
        <v>-2.7302119283983544</v>
      </c>
      <c r="AI687" s="66">
        <f t="shared" si="1475"/>
        <v>-9.6870259680647622E-2</v>
      </c>
      <c r="AK687" s="139"/>
      <c r="AL687" s="139"/>
      <c r="AM687" s="139"/>
      <c r="AN687" s="140"/>
      <c r="AP687" s="139"/>
      <c r="AQ687" s="139"/>
      <c r="AR687" s="139"/>
      <c r="AS687" s="140"/>
      <c r="AU687" s="139"/>
      <c r="AV687" s="139"/>
      <c r="AW687" s="139"/>
      <c r="AX687" s="140"/>
      <c r="AZ687" s="139"/>
      <c r="BA687" s="139"/>
      <c r="BB687" s="139"/>
      <c r="BC687" s="140"/>
      <c r="BE687" s="139"/>
      <c r="BF687" s="139"/>
      <c r="BG687" s="139"/>
      <c r="BH687" s="140"/>
      <c r="BJ687" s="139"/>
      <c r="BK687" s="139"/>
      <c r="BL687" s="139"/>
      <c r="BM687" s="140"/>
      <c r="BO687" s="139"/>
      <c r="BP687" s="139"/>
      <c r="BQ687" s="139"/>
      <c r="BR687" s="140"/>
    </row>
    <row r="688" spans="1:70">
      <c r="A688" s="1"/>
      <c r="B688" s="438"/>
      <c r="D688" s="4" t="s">
        <v>77</v>
      </c>
      <c r="E688" s="187">
        <f>SUM(E674:E687)</f>
        <v>306.83524459503997</v>
      </c>
      <c r="F688" s="187">
        <f t="shared" ref="F688" si="1476">SUM(F674:F687)</f>
        <v>307.48954238923432</v>
      </c>
      <c r="G688" s="187">
        <f t="shared" ref="G688" si="1477">SUM(G674:G687)</f>
        <v>306.73534731258462</v>
      </c>
      <c r="H688" s="187">
        <f t="shared" ref="H688" si="1478">SUM(H674:H687)</f>
        <v>305.32256016584654</v>
      </c>
      <c r="I688" s="187">
        <f t="shared" ref="I688" si="1479">SUM(I674:I687)</f>
        <v>304.26784746184768</v>
      </c>
      <c r="J688" s="187">
        <f t="shared" ref="J688" si="1480">SUM(J674:J687)</f>
        <v>306.46820706559731</v>
      </c>
      <c r="K688" s="187">
        <f t="shared" ref="K688" si="1481">SUM(K674:K687)</f>
        <v>308.6964458825932</v>
      </c>
      <c r="L688" s="187">
        <f t="shared" ref="L688" si="1482">SUM(L674:L687)</f>
        <v>308.5234609018338</v>
      </c>
      <c r="M688" s="1"/>
      <c r="N688" s="178">
        <f t="shared" ref="N688" si="1483">SUM(N674:N687)</f>
        <v>311.62073309287172</v>
      </c>
      <c r="O688" s="178">
        <f t="shared" ref="O688" si="1484">SUM(O674:O687)</f>
        <v>308.42385131828928</v>
      </c>
      <c r="P688" s="178">
        <f t="shared" ref="P688" si="1485">SUM(P674:P687)</f>
        <v>304.13786462359161</v>
      </c>
      <c r="Q688" s="178">
        <f t="shared" ref="Q688" si="1486">SUM(Q674:Q687)</f>
        <v>299.68813900095978</v>
      </c>
      <c r="R688" s="178">
        <f t="shared" ref="R688" si="1487">SUM(R674:R687)</f>
        <v>295.40043374543308</v>
      </c>
      <c r="S688" s="178">
        <f t="shared" ref="S688" si="1488">SUM(S674:S687)</f>
        <v>293.9933215192433</v>
      </c>
      <c r="T688" s="178">
        <f t="shared" ref="T688" si="1489">SUM(T674:T687)</f>
        <v>293.48359542263512</v>
      </c>
      <c r="U688" s="178">
        <f t="shared" ref="U688" si="1490">SUM(U674:U687)</f>
        <v>290.08259233855472</v>
      </c>
      <c r="V688" s="1"/>
      <c r="W688" s="183">
        <f>SUM(W674:W687)</f>
        <v>354.69549218620983</v>
      </c>
      <c r="X688" s="197">
        <f t="shared" ref="X688" si="1491">SUM(X674:X687)</f>
        <v>0</v>
      </c>
      <c r="Y688" s="197">
        <f t="shared" ref="Y688" si="1492">SUM(Y674:Y687)</f>
        <v>0</v>
      </c>
      <c r="Z688" s="197">
        <f t="shared" ref="Z688" si="1493">SUM(Z674:Z687)</f>
        <v>0</v>
      </c>
      <c r="AA688" s="197">
        <f t="shared" ref="AA688" si="1494">SUM(AA674:AA687)</f>
        <v>0</v>
      </c>
      <c r="AB688" s="197">
        <f t="shared" ref="AB688" si="1495">SUM(AB674:AB687)</f>
        <v>0</v>
      </c>
      <c r="AC688" s="197">
        <f t="shared" ref="AC688" si="1496">SUM(AC674:AC687)</f>
        <v>0</v>
      </c>
      <c r="AD688" s="197">
        <f t="shared" ref="AD688" si="1497">SUM(AD674:AD687)</f>
        <v>0</v>
      </c>
      <c r="AE688" s="1"/>
      <c r="AF688" s="178">
        <f t="shared" si="1472"/>
        <v>311.62073309287172</v>
      </c>
      <c r="AG688" s="183">
        <f t="shared" si="1473"/>
        <v>354.69549218620983</v>
      </c>
      <c r="AH688" s="67">
        <f t="shared" si="1474"/>
        <v>43.074759093338116</v>
      </c>
      <c r="AI688" s="68">
        <f t="shared" si="1475"/>
        <v>0.13822815531500798</v>
      </c>
      <c r="AK688" s="139"/>
      <c r="AL688" s="139"/>
      <c r="AM688" s="139"/>
      <c r="AN688" s="140"/>
      <c r="AP688" s="139"/>
      <c r="AQ688" s="139"/>
      <c r="AR688" s="139"/>
      <c r="AS688" s="140"/>
      <c r="AU688" s="139"/>
      <c r="AV688" s="139"/>
      <c r="AW688" s="139"/>
      <c r="AX688" s="140"/>
      <c r="AZ688" s="139"/>
      <c r="BA688" s="139"/>
      <c r="BB688" s="139"/>
      <c r="BC688" s="140"/>
      <c r="BE688" s="139"/>
      <c r="BF688" s="139"/>
      <c r="BG688" s="139"/>
      <c r="BH688" s="140"/>
      <c r="BJ688" s="139"/>
      <c r="BK688" s="139"/>
      <c r="BL688" s="139"/>
      <c r="BM688" s="140"/>
      <c r="BO688" s="139"/>
      <c r="BP688" s="139"/>
      <c r="BQ688" s="139"/>
      <c r="BR688" s="140"/>
    </row>
    <row r="689" spans="1:70">
      <c r="A689" s="1"/>
      <c r="B689" s="438"/>
      <c r="D689" s="4" t="s">
        <v>181</v>
      </c>
      <c r="E689" s="187">
        <f>E688-SUM(E677:E680)</f>
        <v>218.07682080253329</v>
      </c>
      <c r="F689" s="187">
        <f t="shared" ref="F689" si="1498">F688-SUM(F677:F680)</f>
        <v>218.72968544149302</v>
      </c>
      <c r="G689" s="187">
        <f t="shared" ref="G689" si="1499">G688-SUM(G677:G680)</f>
        <v>218.24679522094186</v>
      </c>
      <c r="H689" s="187">
        <f t="shared" ref="H689" si="1500">H688-SUM(H677:H680)</f>
        <v>216.66888636917122</v>
      </c>
      <c r="I689" s="187">
        <f t="shared" ref="I689" si="1501">I688-SUM(I677:I680)</f>
        <v>215.42568151193888</v>
      </c>
      <c r="J689" s="187">
        <f t="shared" ref="J689" si="1502">J688-SUM(J677:J680)</f>
        <v>217.4410885685661</v>
      </c>
      <c r="K689" s="187">
        <f t="shared" ref="K689" si="1503">K688-SUM(K677:K680)</f>
        <v>219.48948341533725</v>
      </c>
      <c r="L689" s="187">
        <f t="shared" ref="L689" si="1504">L688-SUM(L677:L680)</f>
        <v>219.19476552579755</v>
      </c>
      <c r="M689" s="1"/>
      <c r="N689" s="178">
        <f t="shared" ref="N689" si="1505">N688-SUM(N677:N680)</f>
        <v>222.86230930036504</v>
      </c>
      <c r="O689" s="178">
        <f t="shared" ref="O689" si="1506">O688-SUM(O677:O680)</f>
        <v>219.66399437054798</v>
      </c>
      <c r="P689" s="178">
        <f t="shared" ref="P689" si="1507">P688-SUM(P677:P680)</f>
        <v>215.64931253194885</v>
      </c>
      <c r="Q689" s="178">
        <f t="shared" ref="Q689" si="1508">Q688-SUM(Q677:Q680)</f>
        <v>211.03446520428446</v>
      </c>
      <c r="R689" s="178">
        <f t="shared" ref="R689" si="1509">R688-SUM(R677:R680)</f>
        <v>206.55826779552427</v>
      </c>
      <c r="S689" s="178">
        <f t="shared" ref="S689" si="1510">S688-SUM(S677:S680)</f>
        <v>204.96620302221208</v>
      </c>
      <c r="T689" s="178">
        <f t="shared" ref="T689" si="1511">T688-SUM(T677:T680)</f>
        <v>204.27663295537917</v>
      </c>
      <c r="U689" s="178">
        <f t="shared" ref="U689" si="1512">U688-SUM(U677:U680)</f>
        <v>200.75389696251847</v>
      </c>
      <c r="V689" s="1"/>
      <c r="W689" s="183">
        <f>W688-SUM(W677:W680)</f>
        <v>243.91459218620983</v>
      </c>
      <c r="X689" s="197">
        <f t="shared" ref="X689" si="1513">X688-SUM(X677:X680)</f>
        <v>0</v>
      </c>
      <c r="Y689" s="197">
        <f t="shared" ref="Y689" si="1514">Y688-SUM(Y677:Y680)</f>
        <v>0</v>
      </c>
      <c r="Z689" s="197">
        <f t="shared" ref="Z689" si="1515">Z688-SUM(Z677:Z680)</f>
        <v>0</v>
      </c>
      <c r="AA689" s="197">
        <f t="shared" ref="AA689" si="1516">AA688-SUM(AA677:AA680)</f>
        <v>0</v>
      </c>
      <c r="AB689" s="197">
        <f t="shared" ref="AB689" si="1517">AB688-SUM(AB677:AB680)</f>
        <v>0</v>
      </c>
      <c r="AC689" s="197">
        <f t="shared" ref="AC689" si="1518">AC688-SUM(AC677:AC680)</f>
        <v>0</v>
      </c>
      <c r="AD689" s="197">
        <f t="shared" ref="AD689" si="1519">AD688-SUM(AD677:AD680)</f>
        <v>0</v>
      </c>
      <c r="AE689" s="1"/>
      <c r="AF689" s="178">
        <f t="shared" si="1472"/>
        <v>222.86230930036504</v>
      </c>
      <c r="AG689" s="183">
        <f t="shared" si="1473"/>
        <v>243.91459218620983</v>
      </c>
      <c r="AH689" s="67">
        <f t="shared" si="1474"/>
        <v>21.052282885844789</v>
      </c>
      <c r="AI689" s="68">
        <f t="shared" si="1475"/>
        <v>9.4463182006569585E-2</v>
      </c>
      <c r="AK689" s="139"/>
      <c r="AL689" s="139"/>
      <c r="AM689" s="139"/>
      <c r="AN689" s="140"/>
      <c r="AP689" s="139"/>
      <c r="AQ689" s="139"/>
      <c r="AR689" s="139"/>
      <c r="AS689" s="140"/>
      <c r="AU689" s="139"/>
      <c r="AV689" s="139"/>
      <c r="AW689" s="139"/>
      <c r="AX689" s="140"/>
      <c r="AZ689" s="139"/>
      <c r="BA689" s="139"/>
      <c r="BB689" s="139"/>
      <c r="BC689" s="140"/>
      <c r="BE689" s="139"/>
      <c r="BF689" s="139"/>
      <c r="BG689" s="139"/>
      <c r="BH689" s="140"/>
      <c r="BJ689" s="139"/>
      <c r="BK689" s="139"/>
      <c r="BL689" s="139"/>
      <c r="BM689" s="140"/>
      <c r="BO689" s="139"/>
      <c r="BP689" s="139"/>
      <c r="BQ689" s="139"/>
      <c r="BR689" s="140"/>
    </row>
    <row r="690" spans="1:70">
      <c r="B690" s="438"/>
    </row>
    <row r="691" spans="1:70">
      <c r="B691" s="438"/>
      <c r="D691" s="1" t="s">
        <v>209</v>
      </c>
    </row>
    <row r="692" spans="1:70">
      <c r="B692" s="438"/>
      <c r="E692" s="388" t="s">
        <v>430</v>
      </c>
      <c r="F692" s="389"/>
      <c r="G692" s="389"/>
      <c r="H692" s="389"/>
      <c r="I692" s="389"/>
      <c r="J692" s="389"/>
      <c r="K692" s="389"/>
      <c r="L692" s="390"/>
      <c r="N692" s="388" t="s">
        <v>297</v>
      </c>
      <c r="O692" s="389"/>
      <c r="P692" s="389"/>
      <c r="Q692" s="389"/>
      <c r="R692" s="389"/>
      <c r="S692" s="389"/>
      <c r="T692" s="389"/>
      <c r="U692" s="390"/>
      <c r="W692" s="388" t="s">
        <v>298</v>
      </c>
      <c r="X692" s="389"/>
      <c r="Y692" s="389"/>
      <c r="Z692" s="389"/>
      <c r="AA692" s="389"/>
      <c r="AB692" s="389"/>
      <c r="AC692" s="389"/>
      <c r="AD692" s="390"/>
      <c r="AF692" s="221" t="s">
        <v>69</v>
      </c>
      <c r="AG692" s="221" t="s">
        <v>194</v>
      </c>
      <c r="AH692" s="397" t="s">
        <v>219</v>
      </c>
      <c r="AI692" s="397"/>
      <c r="AK692" s="7" t="s">
        <v>69</v>
      </c>
      <c r="AL692" s="6" t="s">
        <v>194</v>
      </c>
      <c r="AM692" s="392" t="s">
        <v>219</v>
      </c>
      <c r="AN692" s="392"/>
      <c r="AP692" s="7" t="s">
        <v>69</v>
      </c>
      <c r="AQ692" s="6" t="s">
        <v>194</v>
      </c>
      <c r="AR692" s="392" t="s">
        <v>219</v>
      </c>
      <c r="AS692" s="392"/>
      <c r="AU692" s="7" t="s">
        <v>69</v>
      </c>
      <c r="AV692" s="6" t="s">
        <v>194</v>
      </c>
      <c r="AW692" s="392" t="s">
        <v>219</v>
      </c>
      <c r="AX692" s="392"/>
      <c r="AZ692" s="7" t="s">
        <v>69</v>
      </c>
      <c r="BA692" s="6" t="s">
        <v>194</v>
      </c>
      <c r="BB692" s="392" t="s">
        <v>219</v>
      </c>
      <c r="BC692" s="392"/>
      <c r="BE692" s="7" t="s">
        <v>69</v>
      </c>
      <c r="BF692" s="6" t="s">
        <v>194</v>
      </c>
      <c r="BG692" s="392" t="s">
        <v>219</v>
      </c>
      <c r="BH692" s="392"/>
      <c r="BJ692" s="7" t="s">
        <v>69</v>
      </c>
      <c r="BK692" s="6" t="s">
        <v>194</v>
      </c>
      <c r="BL692" s="392" t="s">
        <v>219</v>
      </c>
      <c r="BM692" s="392"/>
      <c r="BO692" s="7" t="s">
        <v>69</v>
      </c>
      <c r="BP692" s="6" t="s">
        <v>194</v>
      </c>
      <c r="BQ692" s="392" t="s">
        <v>219</v>
      </c>
      <c r="BR692" s="392"/>
    </row>
    <row r="693" spans="1:70">
      <c r="B693" s="438"/>
      <c r="E693" s="221">
        <v>2016</v>
      </c>
      <c r="F693" s="221">
        <v>2017</v>
      </c>
      <c r="G693" s="221">
        <v>2018</v>
      </c>
      <c r="H693" s="221">
        <v>2019</v>
      </c>
      <c r="I693" s="221">
        <v>2020</v>
      </c>
      <c r="J693" s="221">
        <v>2021</v>
      </c>
      <c r="K693" s="221">
        <v>2022</v>
      </c>
      <c r="L693" s="221">
        <v>2023</v>
      </c>
      <c r="N693" s="221">
        <v>2016</v>
      </c>
      <c r="O693" s="221">
        <v>2017</v>
      </c>
      <c r="P693" s="221">
        <v>2018</v>
      </c>
      <c r="Q693" s="221">
        <v>2019</v>
      </c>
      <c r="R693" s="221">
        <v>2020</v>
      </c>
      <c r="S693" s="221">
        <v>2021</v>
      </c>
      <c r="T693" s="221">
        <v>2022</v>
      </c>
      <c r="U693" s="221">
        <v>2023</v>
      </c>
      <c r="W693" s="221">
        <v>2016</v>
      </c>
      <c r="X693" s="221">
        <v>2017</v>
      </c>
      <c r="Y693" s="221">
        <v>2018</v>
      </c>
      <c r="Z693" s="221">
        <v>2019</v>
      </c>
      <c r="AA693" s="221">
        <v>2020</v>
      </c>
      <c r="AB693" s="221">
        <v>2021</v>
      </c>
      <c r="AC693" s="221">
        <v>2022</v>
      </c>
      <c r="AD693" s="221">
        <v>2023</v>
      </c>
      <c r="AF693" s="221" t="s">
        <v>252</v>
      </c>
      <c r="AG693" s="221" t="s">
        <v>252</v>
      </c>
      <c r="AH693" s="221" t="s">
        <v>252</v>
      </c>
      <c r="AI693" s="221" t="s">
        <v>221</v>
      </c>
      <c r="AK693" s="6" t="s">
        <v>252</v>
      </c>
      <c r="AL693" s="6" t="s">
        <v>252</v>
      </c>
      <c r="AM693" s="6" t="s">
        <v>252</v>
      </c>
      <c r="AN693" s="6" t="s">
        <v>221</v>
      </c>
      <c r="AP693" s="6" t="s">
        <v>252</v>
      </c>
      <c r="AQ693" s="6" t="s">
        <v>252</v>
      </c>
      <c r="AR693" s="6" t="s">
        <v>252</v>
      </c>
      <c r="AS693" s="6" t="s">
        <v>221</v>
      </c>
      <c r="AU693" s="6" t="s">
        <v>252</v>
      </c>
      <c r="AV693" s="6" t="s">
        <v>252</v>
      </c>
      <c r="AW693" s="6" t="s">
        <v>252</v>
      </c>
      <c r="AX693" s="6" t="s">
        <v>221</v>
      </c>
      <c r="AZ693" s="6" t="s">
        <v>252</v>
      </c>
      <c r="BA693" s="6" t="s">
        <v>252</v>
      </c>
      <c r="BB693" s="6" t="s">
        <v>252</v>
      </c>
      <c r="BC693" s="6" t="s">
        <v>221</v>
      </c>
      <c r="BE693" s="6" t="s">
        <v>252</v>
      </c>
      <c r="BF693" s="6" t="s">
        <v>252</v>
      </c>
      <c r="BG693" s="6" t="s">
        <v>252</v>
      </c>
      <c r="BH693" s="6" t="s">
        <v>221</v>
      </c>
      <c r="BJ693" s="6" t="s">
        <v>252</v>
      </c>
      <c r="BK693" s="6" t="s">
        <v>252</v>
      </c>
      <c r="BL693" s="6" t="s">
        <v>252</v>
      </c>
      <c r="BM693" s="6" t="s">
        <v>221</v>
      </c>
      <c r="BO693" s="6" t="s">
        <v>252</v>
      </c>
      <c r="BP693" s="6" t="s">
        <v>252</v>
      </c>
      <c r="BQ693" s="6" t="s">
        <v>252</v>
      </c>
      <c r="BR693" s="6" t="s">
        <v>221</v>
      </c>
    </row>
    <row r="694" spans="1:70">
      <c r="B694" s="438"/>
      <c r="D694" s="6" t="s">
        <v>27</v>
      </c>
      <c r="E694" s="186">
        <f>'[84]NOCs 2016'!C92</f>
        <v>0.30872968735604583</v>
      </c>
      <c r="F694" s="186">
        <f>'[84]NOCs 2016'!D92</f>
        <v>0.31270409356446827</v>
      </c>
      <c r="G694" s="186">
        <f>'[84]NOCs 2016'!E92</f>
        <v>0.31684018315419077</v>
      </c>
      <c r="H694" s="186">
        <f>'[84]NOCs 2016'!F92</f>
        <v>0.32110183185406821</v>
      </c>
      <c r="I694" s="186">
        <f>'[84]NOCs 2016'!G92</f>
        <v>0.32553460854714966</v>
      </c>
      <c r="J694" s="186">
        <f>'[84]NOCs 2016'!H92</f>
        <v>0.33260752545397659</v>
      </c>
      <c r="K694" s="186">
        <f>'[84]NOCs 2016'!I92</f>
        <v>0.33789378276617904</v>
      </c>
      <c r="L694" s="186">
        <f>'[84]NOCs 2016'!J92</f>
        <v>0.34334288565129012</v>
      </c>
      <c r="N694" s="57">
        <f>'[84]NOCs 2016'!M92</f>
        <v>0.46376570156972752</v>
      </c>
      <c r="O694" s="57">
        <f>'[84]NOCs 2016'!N92</f>
        <v>0.45625938666050314</v>
      </c>
      <c r="P694" s="57">
        <f>'[84]NOCs 2016'!O92</f>
        <v>0.44620286776956009</v>
      </c>
      <c r="Q694" s="57">
        <f>'[84]NOCs 2016'!P92</f>
        <v>0.43651316996809608</v>
      </c>
      <c r="R694" s="57">
        <f>'[84]NOCs 2016'!Q92</f>
        <v>0.4279623123249251</v>
      </c>
      <c r="S694" s="57">
        <f>'[84]NOCs 2016'!R92</f>
        <v>0.41901355665711359</v>
      </c>
      <c r="T694" s="57">
        <f>'[84]NOCs 2016'!S92</f>
        <v>0.40930881928197749</v>
      </c>
      <c r="U694" s="57">
        <f>'[84]NOCs 2016'!T92</f>
        <v>0.39963569451696751</v>
      </c>
      <c r="W694" s="58">
        <f>'[84]NOCs 2016'!W92</f>
        <v>0</v>
      </c>
      <c r="X694" s="196">
        <f>'[84]NOCs 2016'!X92</f>
        <v>0</v>
      </c>
      <c r="Y694" s="196">
        <f>'[84]NOCs 2016'!Y92</f>
        <v>0</v>
      </c>
      <c r="Z694" s="196">
        <f>'[84]NOCs 2016'!Z92</f>
        <v>0</v>
      </c>
      <c r="AA694" s="196">
        <f>'[84]NOCs 2016'!AA92</f>
        <v>0</v>
      </c>
      <c r="AB694" s="196">
        <f>'[84]NOCs 2016'!AB92</f>
        <v>0</v>
      </c>
      <c r="AC694" s="196">
        <f>'[84]NOCs 2016'!AC92</f>
        <v>0</v>
      </c>
      <c r="AD694" s="196">
        <f>'[84]NOCs 2016'!AD92</f>
        <v>0</v>
      </c>
      <c r="AF694" s="57">
        <f>N694</f>
        <v>0.46376570156972752</v>
      </c>
      <c r="AG694" s="58">
        <f>W694</f>
        <v>0</v>
      </c>
      <c r="AH694" s="65" t="str">
        <f>IF(AG694&gt;0,AG694-AF694,"")</f>
        <v/>
      </c>
      <c r="AI694" s="66" t="str">
        <f>IF(AG694&gt;0,AH694/AF694,"")</f>
        <v/>
      </c>
      <c r="AK694" s="139"/>
      <c r="AL694" s="139"/>
      <c r="AM694" s="139"/>
      <c r="AN694" s="140"/>
      <c r="AP694" s="139"/>
      <c r="AQ694" s="139"/>
      <c r="AR694" s="139"/>
      <c r="AS694" s="140"/>
      <c r="AU694" s="139"/>
      <c r="AV694" s="139"/>
      <c r="AW694" s="139"/>
      <c r="AX694" s="140"/>
      <c r="AZ694" s="139"/>
      <c r="BA694" s="139"/>
      <c r="BB694" s="139"/>
      <c r="BC694" s="140"/>
      <c r="BE694" s="139"/>
      <c r="BF694" s="139"/>
      <c r="BG694" s="139"/>
      <c r="BH694" s="140"/>
      <c r="BJ694" s="139"/>
      <c r="BK694" s="139"/>
      <c r="BL694" s="139"/>
      <c r="BM694" s="140"/>
      <c r="BO694" s="139"/>
      <c r="BP694" s="139"/>
      <c r="BQ694" s="139"/>
      <c r="BR694" s="140"/>
    </row>
    <row r="695" spans="1:70">
      <c r="B695" s="438"/>
      <c r="D695" s="6" t="s">
        <v>75</v>
      </c>
      <c r="E695" s="186">
        <f>'[84]NOCs 2016'!C93</f>
        <v>2.6751928898609854</v>
      </c>
      <c r="F695" s="186">
        <f>'[84]NOCs 2016'!D93</f>
        <v>2.7052986489190385</v>
      </c>
      <c r="G695" s="186">
        <f>'[84]NOCs 2016'!E93</f>
        <v>2.7360951072011059</v>
      </c>
      <c r="H695" s="186">
        <f>'[84]NOCs 2016'!F93</f>
        <v>2.7668358907446935</v>
      </c>
      <c r="I695" s="186">
        <f>'[84]NOCs 2016'!G93</f>
        <v>2.7983983655734783</v>
      </c>
      <c r="J695" s="186">
        <f>'[84]NOCs 2016'!H93</f>
        <v>2.830879944597676</v>
      </c>
      <c r="K695" s="186">
        <f>'[84]NOCs 2016'!I93</f>
        <v>2.8642251522899196</v>
      </c>
      <c r="L695" s="186">
        <f>'[84]NOCs 2016'!J93</f>
        <v>2.8973084056317342</v>
      </c>
      <c r="N695" s="57">
        <f>'[84]NOCs 2016'!M93</f>
        <v>1.1042402825467186</v>
      </c>
      <c r="O695" s="57">
        <f>'[84]NOCs 2016'!N93</f>
        <v>1.1068663936294927</v>
      </c>
      <c r="P695" s="57">
        <f>'[84]NOCs 2016'!O93</f>
        <v>1.1074185795325209</v>
      </c>
      <c r="Q695" s="57">
        <f>'[84]NOCs 2016'!P93</f>
        <v>1.1096580024184288</v>
      </c>
      <c r="R695" s="57">
        <f>'[84]NOCs 2016'!Q93</f>
        <v>1.1109033905087609</v>
      </c>
      <c r="S695" s="57">
        <f>'[84]NOCs 2016'!R93</f>
        <v>1.1147730602101475</v>
      </c>
      <c r="T695" s="57">
        <f>'[84]NOCs 2016'!S93</f>
        <v>1.1191952278442809</v>
      </c>
      <c r="U695" s="57">
        <f>'[84]NOCs 2016'!T93</f>
        <v>1.1241081525253782</v>
      </c>
      <c r="W695" s="58">
        <f>'[84]NOCs 2016'!W93</f>
        <v>0</v>
      </c>
      <c r="X695" s="196">
        <f>'[84]NOCs 2016'!X93</f>
        <v>0</v>
      </c>
      <c r="Y695" s="196">
        <f>'[84]NOCs 2016'!Y93</f>
        <v>0</v>
      </c>
      <c r="Z695" s="196">
        <f>'[84]NOCs 2016'!Z93</f>
        <v>0</v>
      </c>
      <c r="AA695" s="196">
        <f>'[84]NOCs 2016'!AA93</f>
        <v>0</v>
      </c>
      <c r="AB695" s="196">
        <f>'[84]NOCs 2016'!AB93</f>
        <v>0</v>
      </c>
      <c r="AC695" s="196">
        <f>'[84]NOCs 2016'!AC93</f>
        <v>0</v>
      </c>
      <c r="AD695" s="196">
        <f>'[84]NOCs 2016'!AD93</f>
        <v>0</v>
      </c>
      <c r="AF695" s="57">
        <f t="shared" ref="AF695:AF709" si="1520">N695</f>
        <v>1.1042402825467186</v>
      </c>
      <c r="AG695" s="58">
        <f t="shared" ref="AG695:AG709" si="1521">W695</f>
        <v>0</v>
      </c>
      <c r="AH695" s="65" t="str">
        <f t="shared" ref="AH695:AH709" si="1522">IF(AG695&gt;0,AG695-AF695,"")</f>
        <v/>
      </c>
      <c r="AI695" s="66" t="str">
        <f t="shared" ref="AI695:AI709" si="1523">IF(AG695&gt;0,AH695/AF695,"")</f>
        <v/>
      </c>
      <c r="AK695" s="139"/>
      <c r="AL695" s="139"/>
      <c r="AM695" s="139"/>
      <c r="AN695" s="140"/>
      <c r="AP695" s="139"/>
      <c r="AQ695" s="139"/>
      <c r="AR695" s="139"/>
      <c r="AS695" s="140"/>
      <c r="AU695" s="139"/>
      <c r="AV695" s="139"/>
      <c r="AW695" s="139"/>
      <c r="AX695" s="140"/>
      <c r="AZ695" s="139"/>
      <c r="BA695" s="139"/>
      <c r="BB695" s="139"/>
      <c r="BC695" s="140"/>
      <c r="BE695" s="139"/>
      <c r="BF695" s="139"/>
      <c r="BG695" s="139"/>
      <c r="BH695" s="140"/>
      <c r="BJ695" s="139"/>
      <c r="BK695" s="139"/>
      <c r="BL695" s="139"/>
      <c r="BM695" s="140"/>
      <c r="BO695" s="139"/>
      <c r="BP695" s="139"/>
      <c r="BQ695" s="139"/>
      <c r="BR695" s="140"/>
    </row>
    <row r="696" spans="1:70">
      <c r="B696" s="438"/>
      <c r="D696" s="6" t="s">
        <v>76</v>
      </c>
      <c r="E696" s="186">
        <f>'[84]NOCs 2016'!C94</f>
        <v>2.4787097973779821</v>
      </c>
      <c r="F696" s="186">
        <f>'[84]NOCs 2016'!D94</f>
        <v>2.5061054263506577</v>
      </c>
      <c r="G696" s="186">
        <f>'[84]NOCs 2016'!E94</f>
        <v>2.5338489643921727</v>
      </c>
      <c r="H696" s="186">
        <f>'[84]NOCs 2016'!F94</f>
        <v>2.5617276159638309</v>
      </c>
      <c r="I696" s="186">
        <f>'[84]NOCs 2016'!G94</f>
        <v>2.5905184117363387</v>
      </c>
      <c r="J696" s="186">
        <f>'[84]NOCs 2016'!H94</f>
        <v>2.6197546682844268</v>
      </c>
      <c r="K696" s="186">
        <f>'[84]NOCs 2016'!I94</f>
        <v>2.6497724835462906</v>
      </c>
      <c r="L696" s="186">
        <f>'[84]NOCs 2016'!J94</f>
        <v>2.6795729122872989</v>
      </c>
      <c r="N696" s="57">
        <f>'[84]NOCs 2016'!M94</f>
        <v>0.97908295590275163</v>
      </c>
      <c r="O696" s="57">
        <f>'[84]NOCs 2016'!N94</f>
        <v>0.98329925020706266</v>
      </c>
      <c r="P696" s="57">
        <f>'[84]NOCs 2016'!O94</f>
        <v>0.98202337968192133</v>
      </c>
      <c r="Q696" s="57">
        <f>'[84]NOCs 2016'!P94</f>
        <v>0.98432160804463353</v>
      </c>
      <c r="R696" s="57">
        <f>'[84]NOCs 2016'!Q94</f>
        <v>0.98439997157200931</v>
      </c>
      <c r="S696" s="57">
        <f>'[84]NOCs 2016'!R94</f>
        <v>0.98970553951789597</v>
      </c>
      <c r="T696" s="57">
        <f>'[84]NOCs 2016'!S94</f>
        <v>0.99531706611560222</v>
      </c>
      <c r="U696" s="57">
        <f>'[84]NOCs 2016'!T94</f>
        <v>1.0006773363228625</v>
      </c>
      <c r="W696" s="58">
        <f>'[84]NOCs 2016'!W94</f>
        <v>0</v>
      </c>
      <c r="X696" s="196">
        <f>'[84]NOCs 2016'!X94</f>
        <v>0</v>
      </c>
      <c r="Y696" s="196">
        <f>'[84]NOCs 2016'!Y94</f>
        <v>0</v>
      </c>
      <c r="Z696" s="196">
        <f>'[84]NOCs 2016'!Z94</f>
        <v>0</v>
      </c>
      <c r="AA696" s="196">
        <f>'[84]NOCs 2016'!AA94</f>
        <v>0</v>
      </c>
      <c r="AB696" s="196">
        <f>'[84]NOCs 2016'!AB94</f>
        <v>0</v>
      </c>
      <c r="AC696" s="196">
        <f>'[84]NOCs 2016'!AC94</f>
        <v>0</v>
      </c>
      <c r="AD696" s="196">
        <f>'[84]NOCs 2016'!AD94</f>
        <v>0</v>
      </c>
      <c r="AF696" s="57">
        <f t="shared" si="1520"/>
        <v>0.97908295590275163</v>
      </c>
      <c r="AG696" s="58">
        <f t="shared" si="1521"/>
        <v>0</v>
      </c>
      <c r="AH696" s="65" t="str">
        <f t="shared" si="1522"/>
        <v/>
      </c>
      <c r="AI696" s="66" t="str">
        <f t="shared" si="1523"/>
        <v/>
      </c>
      <c r="AK696" s="139"/>
      <c r="AL696" s="139"/>
      <c r="AM696" s="139"/>
      <c r="AN696" s="140"/>
      <c r="AP696" s="139"/>
      <c r="AQ696" s="139"/>
      <c r="AR696" s="139"/>
      <c r="AS696" s="140"/>
      <c r="AU696" s="139"/>
      <c r="AV696" s="139"/>
      <c r="AW696" s="139"/>
      <c r="AX696" s="140"/>
      <c r="AZ696" s="139"/>
      <c r="BA696" s="139"/>
      <c r="BB696" s="139"/>
      <c r="BC696" s="140"/>
      <c r="BE696" s="139"/>
      <c r="BF696" s="139"/>
      <c r="BG696" s="139"/>
      <c r="BH696" s="140"/>
      <c r="BJ696" s="139"/>
      <c r="BK696" s="139"/>
      <c r="BL696" s="139"/>
      <c r="BM696" s="140"/>
      <c r="BO696" s="139"/>
      <c r="BP696" s="139"/>
      <c r="BQ696" s="139"/>
      <c r="BR696" s="140"/>
    </row>
    <row r="697" spans="1:70">
      <c r="B697" s="438"/>
      <c r="D697" s="6" t="s">
        <v>35</v>
      </c>
      <c r="E697" s="186">
        <f>'[84]NOCs 2016'!C95</f>
        <v>1.7198475068058237</v>
      </c>
      <c r="F697" s="186">
        <f>'[84]NOCs 2016'!D95</f>
        <v>1.7413275291515777</v>
      </c>
      <c r="G697" s="186">
        <f>'[84]NOCs 2016'!E95</f>
        <v>1.7583883553408031</v>
      </c>
      <c r="H697" s="186">
        <f>'[84]NOCs 2016'!F95</f>
        <v>1.7856031683145919</v>
      </c>
      <c r="I697" s="186">
        <f>'[84]NOCs 2016'!G95</f>
        <v>1.8132870457679735</v>
      </c>
      <c r="J697" s="186">
        <f>'[84]NOCs 2016'!H95</f>
        <v>1.8414629330121481</v>
      </c>
      <c r="K697" s="186">
        <f>'[84]NOCs 2016'!I95</f>
        <v>1.870208843969184</v>
      </c>
      <c r="L697" s="186">
        <f>'[84]NOCs 2016'!J95</f>
        <v>1.8995909265693613</v>
      </c>
      <c r="N697" s="57">
        <f>'[84]NOCs 2016'!M95</f>
        <v>1.7198475068058237</v>
      </c>
      <c r="O697" s="57">
        <f>'[84]NOCs 2016'!N95</f>
        <v>1.7413275291515777</v>
      </c>
      <c r="P697" s="57">
        <f>'[84]NOCs 2016'!O95</f>
        <v>1.7583883553408031</v>
      </c>
      <c r="Q697" s="57">
        <f>'[84]NOCs 2016'!P95</f>
        <v>1.7856031683145919</v>
      </c>
      <c r="R697" s="57">
        <f>'[84]NOCs 2016'!Q95</f>
        <v>1.8132870457679735</v>
      </c>
      <c r="S697" s="57">
        <f>'[84]NOCs 2016'!R95</f>
        <v>1.8414629330121481</v>
      </c>
      <c r="T697" s="57">
        <f>'[84]NOCs 2016'!S95</f>
        <v>1.870208843969184</v>
      </c>
      <c r="U697" s="57">
        <f>'[84]NOCs 2016'!T95</f>
        <v>1.8995909265693613</v>
      </c>
      <c r="W697" s="58">
        <f>'[84]NOCs 2016'!W95</f>
        <v>0</v>
      </c>
      <c r="X697" s="196">
        <f>'[84]NOCs 2016'!X95</f>
        <v>0</v>
      </c>
      <c r="Y697" s="196">
        <f>'[84]NOCs 2016'!Y95</f>
        <v>0</v>
      </c>
      <c r="Z697" s="196">
        <f>'[84]NOCs 2016'!Z95</f>
        <v>0</v>
      </c>
      <c r="AA697" s="196">
        <f>'[84]NOCs 2016'!AA95</f>
        <v>0</v>
      </c>
      <c r="AB697" s="196">
        <f>'[84]NOCs 2016'!AB95</f>
        <v>0</v>
      </c>
      <c r="AC697" s="196">
        <f>'[84]NOCs 2016'!AC95</f>
        <v>0</v>
      </c>
      <c r="AD697" s="196">
        <f>'[84]NOCs 2016'!AD95</f>
        <v>0</v>
      </c>
      <c r="AF697" s="57">
        <f t="shared" si="1520"/>
        <v>1.7198475068058237</v>
      </c>
      <c r="AG697" s="58">
        <f t="shared" si="1521"/>
        <v>0</v>
      </c>
      <c r="AH697" s="65" t="str">
        <f t="shared" si="1522"/>
        <v/>
      </c>
      <c r="AI697" s="66" t="str">
        <f t="shared" si="1523"/>
        <v/>
      </c>
      <c r="AK697" s="139"/>
      <c r="AL697" s="139"/>
      <c r="AM697" s="139"/>
      <c r="AN697" s="140"/>
      <c r="AP697" s="139"/>
      <c r="AQ697" s="139"/>
      <c r="AR697" s="139"/>
      <c r="AS697" s="140"/>
      <c r="AU697" s="139"/>
      <c r="AV697" s="139"/>
      <c r="AW697" s="139"/>
      <c r="AX697" s="140"/>
      <c r="AZ697" s="139"/>
      <c r="BA697" s="139"/>
      <c r="BB697" s="139"/>
      <c r="BC697" s="140"/>
      <c r="BE697" s="139"/>
      <c r="BF697" s="139"/>
      <c r="BG697" s="139"/>
      <c r="BH697" s="140"/>
      <c r="BJ697" s="139"/>
      <c r="BK697" s="139"/>
      <c r="BL697" s="139"/>
      <c r="BM697" s="140"/>
      <c r="BO697" s="139"/>
      <c r="BP697" s="139"/>
      <c r="BQ697" s="139"/>
      <c r="BR697" s="140"/>
    </row>
    <row r="698" spans="1:70">
      <c r="B698" s="438"/>
      <c r="D698" s="6" t="s">
        <v>36</v>
      </c>
      <c r="E698" s="186">
        <f>'[84]NOCs 2016'!C96</f>
        <v>1.7200168627076919</v>
      </c>
      <c r="F698" s="186">
        <f>'[84]NOCs 2016'!D96</f>
        <v>1.7415557604592498</v>
      </c>
      <c r="G698" s="186">
        <f>'[84]NOCs 2016'!E96</f>
        <v>1.7586874040535281</v>
      </c>
      <c r="H698" s="186">
        <f>'[84]NOCs 2016'!F96</f>
        <v>1.7859983236650274</v>
      </c>
      <c r="I698" s="186">
        <f>'[84]NOCs 2016'!G96</f>
        <v>1.8137952351324069</v>
      </c>
      <c r="J698" s="186">
        <f>'[84]NOCs 2016'!H96</f>
        <v>1.842107910682234</v>
      </c>
      <c r="K698" s="186">
        <f>'[84]NOCs 2016'!I96</f>
        <v>1.8709441742635551</v>
      </c>
      <c r="L698" s="186">
        <f>'[84]NOCs 2016'!J96</f>
        <v>1.9004176379309496</v>
      </c>
      <c r="N698" s="57">
        <f>'[84]NOCs 2016'!M96</f>
        <v>1.7200168627076919</v>
      </c>
      <c r="O698" s="57">
        <f>'[84]NOCs 2016'!N96</f>
        <v>1.7415557604592498</v>
      </c>
      <c r="P698" s="57">
        <f>'[84]NOCs 2016'!O96</f>
        <v>1.7586874040535281</v>
      </c>
      <c r="Q698" s="57">
        <f>'[84]NOCs 2016'!P96</f>
        <v>1.7859983236650274</v>
      </c>
      <c r="R698" s="57">
        <f>'[84]NOCs 2016'!Q96</f>
        <v>1.8137952351324069</v>
      </c>
      <c r="S698" s="57">
        <f>'[84]NOCs 2016'!R96</f>
        <v>1.842107910682234</v>
      </c>
      <c r="T698" s="57">
        <f>'[84]NOCs 2016'!S96</f>
        <v>1.8709441742635551</v>
      </c>
      <c r="U698" s="57">
        <f>'[84]NOCs 2016'!T96</f>
        <v>1.9004176379309496</v>
      </c>
      <c r="W698" s="58">
        <f>'[84]NOCs 2016'!W96</f>
        <v>0</v>
      </c>
      <c r="X698" s="196">
        <f>'[84]NOCs 2016'!X96</f>
        <v>0</v>
      </c>
      <c r="Y698" s="196">
        <f>'[84]NOCs 2016'!Y96</f>
        <v>0</v>
      </c>
      <c r="Z698" s="196">
        <f>'[84]NOCs 2016'!Z96</f>
        <v>0</v>
      </c>
      <c r="AA698" s="196">
        <f>'[84]NOCs 2016'!AA96</f>
        <v>0</v>
      </c>
      <c r="AB698" s="196">
        <f>'[84]NOCs 2016'!AB96</f>
        <v>0</v>
      </c>
      <c r="AC698" s="196">
        <f>'[84]NOCs 2016'!AC96</f>
        <v>0</v>
      </c>
      <c r="AD698" s="196">
        <f>'[84]NOCs 2016'!AD96</f>
        <v>0</v>
      </c>
      <c r="AF698" s="57">
        <f t="shared" si="1520"/>
        <v>1.7200168627076919</v>
      </c>
      <c r="AG698" s="58">
        <f t="shared" si="1521"/>
        <v>0</v>
      </c>
      <c r="AH698" s="65" t="str">
        <f t="shared" si="1522"/>
        <v/>
      </c>
      <c r="AI698" s="66" t="str">
        <f t="shared" si="1523"/>
        <v/>
      </c>
      <c r="AK698" s="139"/>
      <c r="AL698" s="139"/>
      <c r="AM698" s="139"/>
      <c r="AN698" s="140"/>
      <c r="AP698" s="139"/>
      <c r="AQ698" s="139"/>
      <c r="AR698" s="139"/>
      <c r="AS698" s="140"/>
      <c r="AU698" s="139"/>
      <c r="AV698" s="139"/>
      <c r="AW698" s="139"/>
      <c r="AX698" s="140"/>
      <c r="AZ698" s="139"/>
      <c r="BA698" s="139"/>
      <c r="BB698" s="139"/>
      <c r="BC698" s="140"/>
      <c r="BE698" s="139"/>
      <c r="BF698" s="139"/>
      <c r="BG698" s="139"/>
      <c r="BH698" s="140"/>
      <c r="BJ698" s="139"/>
      <c r="BK698" s="139"/>
      <c r="BL698" s="139"/>
      <c r="BM698" s="140"/>
      <c r="BO698" s="139"/>
      <c r="BP698" s="139"/>
      <c r="BQ698" s="139"/>
      <c r="BR698" s="140"/>
    </row>
    <row r="699" spans="1:70">
      <c r="B699" s="438"/>
      <c r="D699" s="6" t="s">
        <v>37</v>
      </c>
      <c r="E699" s="186">
        <f>'[84]NOCs 2016'!C97</f>
        <v>0.85914681018788674</v>
      </c>
      <c r="F699" s="186">
        <f>'[84]NOCs 2016'!D97</f>
        <v>0.86952145672129899</v>
      </c>
      <c r="G699" s="186">
        <f>'[84]NOCs 2016'!E97</f>
        <v>0.87781571073052778</v>
      </c>
      <c r="H699" s="186">
        <f>'[84]NOCs 2016'!F97</f>
        <v>0.89103840219318931</v>
      </c>
      <c r="I699" s="186">
        <f>'[84]NOCs 2016'!G97</f>
        <v>0.9044816893176596</v>
      </c>
      <c r="J699" s="186">
        <f>'[84]NOCs 2016'!H97</f>
        <v>0.91825324604481584</v>
      </c>
      <c r="K699" s="186">
        <f>'[84]NOCs 2016'!I97</f>
        <v>0.93226760805156317</v>
      </c>
      <c r="L699" s="186">
        <f>'[84]NOCs 2016'!J97</f>
        <v>0.94666895136155615</v>
      </c>
      <c r="N699" s="57">
        <f>'[84]NOCs 2016'!M97</f>
        <v>0.85914681018788674</v>
      </c>
      <c r="O699" s="57">
        <f>'[84]NOCs 2016'!N97</f>
        <v>0.86952145672129899</v>
      </c>
      <c r="P699" s="57">
        <f>'[84]NOCs 2016'!O97</f>
        <v>0.87781571073052778</v>
      </c>
      <c r="Q699" s="57">
        <f>'[84]NOCs 2016'!P97</f>
        <v>0.89103840219318931</v>
      </c>
      <c r="R699" s="57">
        <f>'[84]NOCs 2016'!Q97</f>
        <v>0.9044816893176596</v>
      </c>
      <c r="S699" s="57">
        <f>'[84]NOCs 2016'!R97</f>
        <v>0.91825324604481584</v>
      </c>
      <c r="T699" s="57">
        <f>'[84]NOCs 2016'!S97</f>
        <v>0.93226760805156317</v>
      </c>
      <c r="U699" s="57">
        <f>'[84]NOCs 2016'!T97</f>
        <v>0.94666895136155615</v>
      </c>
      <c r="W699" s="58">
        <f>'[84]NOCs 2016'!W97</f>
        <v>0</v>
      </c>
      <c r="X699" s="196">
        <f>'[84]NOCs 2016'!X97</f>
        <v>0</v>
      </c>
      <c r="Y699" s="196">
        <f>'[84]NOCs 2016'!Y97</f>
        <v>0</v>
      </c>
      <c r="Z699" s="196">
        <f>'[84]NOCs 2016'!Z97</f>
        <v>0</v>
      </c>
      <c r="AA699" s="196">
        <f>'[84]NOCs 2016'!AA97</f>
        <v>0</v>
      </c>
      <c r="AB699" s="196">
        <f>'[84]NOCs 2016'!AB97</f>
        <v>0</v>
      </c>
      <c r="AC699" s="196">
        <f>'[84]NOCs 2016'!AC97</f>
        <v>0</v>
      </c>
      <c r="AD699" s="196">
        <f>'[84]NOCs 2016'!AD97</f>
        <v>0</v>
      </c>
      <c r="AF699" s="57">
        <f t="shared" si="1520"/>
        <v>0.85914681018788674</v>
      </c>
      <c r="AG699" s="58">
        <f t="shared" si="1521"/>
        <v>0</v>
      </c>
      <c r="AH699" s="65" t="str">
        <f t="shared" si="1522"/>
        <v/>
      </c>
      <c r="AI699" s="66" t="str">
        <f t="shared" si="1523"/>
        <v/>
      </c>
      <c r="AK699" s="139"/>
      <c r="AL699" s="139"/>
      <c r="AM699" s="139"/>
      <c r="AN699" s="140"/>
      <c r="AP699" s="139"/>
      <c r="AQ699" s="139"/>
      <c r="AR699" s="139"/>
      <c r="AS699" s="140"/>
      <c r="AU699" s="139"/>
      <c r="AV699" s="139"/>
      <c r="AW699" s="139"/>
      <c r="AX699" s="140"/>
      <c r="AZ699" s="139"/>
      <c r="BA699" s="139"/>
      <c r="BB699" s="139"/>
      <c r="BC699" s="140"/>
      <c r="BE699" s="139"/>
      <c r="BF699" s="139"/>
      <c r="BG699" s="139"/>
      <c r="BH699" s="140"/>
      <c r="BJ699" s="139"/>
      <c r="BK699" s="139"/>
      <c r="BL699" s="139"/>
      <c r="BM699" s="140"/>
      <c r="BO699" s="139"/>
      <c r="BP699" s="139"/>
      <c r="BQ699" s="139"/>
      <c r="BR699" s="140"/>
    </row>
    <row r="700" spans="1:70">
      <c r="B700" s="438"/>
      <c r="D700" s="6" t="s">
        <v>38</v>
      </c>
      <c r="E700" s="186">
        <f>'[84]NOCs 2016'!C98</f>
        <v>1.3956722319924781</v>
      </c>
      <c r="F700" s="186">
        <f>'[84]NOCs 2016'!D98</f>
        <v>1.4124260542007325</v>
      </c>
      <c r="G700" s="186">
        <f>'[84]NOCs 2016'!E98</f>
        <v>1.4257800457790046</v>
      </c>
      <c r="H700" s="186">
        <f>'[84]NOCs 2016'!F98</f>
        <v>1.4471230515198359</v>
      </c>
      <c r="I700" s="186">
        <f>'[84]NOCs 2016'!G98</f>
        <v>1.4688407731964963</v>
      </c>
      <c r="J700" s="186">
        <f>'[84]NOCs 2016'!H98</f>
        <v>1.4911095607994949</v>
      </c>
      <c r="K700" s="186">
        <f>'[84]NOCs 2016'!I98</f>
        <v>1.5137955152006775</v>
      </c>
      <c r="L700" s="186">
        <f>'[84]NOCs 2016'!J98</f>
        <v>1.5371449534394936</v>
      </c>
      <c r="N700" s="57">
        <f>'[84]NOCs 2016'!M98</f>
        <v>1.3956722319924781</v>
      </c>
      <c r="O700" s="57">
        <f>'[84]NOCs 2016'!N98</f>
        <v>1.4124260542007325</v>
      </c>
      <c r="P700" s="57">
        <f>'[84]NOCs 2016'!O98</f>
        <v>1.4257800457790046</v>
      </c>
      <c r="Q700" s="57">
        <f>'[84]NOCs 2016'!P98</f>
        <v>1.4471230515198359</v>
      </c>
      <c r="R700" s="57">
        <f>'[84]NOCs 2016'!Q98</f>
        <v>1.4688407731964963</v>
      </c>
      <c r="S700" s="57">
        <f>'[84]NOCs 2016'!R98</f>
        <v>1.4911095607994949</v>
      </c>
      <c r="T700" s="57">
        <f>'[84]NOCs 2016'!S98</f>
        <v>1.5137955152006775</v>
      </c>
      <c r="U700" s="57">
        <f>'[84]NOCs 2016'!T98</f>
        <v>1.5371449534394936</v>
      </c>
      <c r="W700" s="58">
        <f>'[84]NOCs 2016'!W98</f>
        <v>0</v>
      </c>
      <c r="X700" s="196">
        <f>'[84]NOCs 2016'!X98</f>
        <v>0</v>
      </c>
      <c r="Y700" s="196">
        <f>'[84]NOCs 2016'!Y98</f>
        <v>0</v>
      </c>
      <c r="Z700" s="196">
        <f>'[84]NOCs 2016'!Z98</f>
        <v>0</v>
      </c>
      <c r="AA700" s="196">
        <f>'[84]NOCs 2016'!AA98</f>
        <v>0</v>
      </c>
      <c r="AB700" s="196">
        <f>'[84]NOCs 2016'!AB98</f>
        <v>0</v>
      </c>
      <c r="AC700" s="196">
        <f>'[84]NOCs 2016'!AC98</f>
        <v>0</v>
      </c>
      <c r="AD700" s="196">
        <f>'[84]NOCs 2016'!AD98</f>
        <v>0</v>
      </c>
      <c r="AF700" s="57">
        <f t="shared" si="1520"/>
        <v>1.3956722319924781</v>
      </c>
      <c r="AG700" s="58">
        <f t="shared" si="1521"/>
        <v>0</v>
      </c>
      <c r="AH700" s="65" t="str">
        <f t="shared" si="1522"/>
        <v/>
      </c>
      <c r="AI700" s="66" t="str">
        <f t="shared" si="1523"/>
        <v/>
      </c>
      <c r="AK700" s="139"/>
      <c r="AL700" s="139"/>
      <c r="AM700" s="139"/>
      <c r="AN700" s="140"/>
      <c r="AP700" s="139"/>
      <c r="AQ700" s="139"/>
      <c r="AR700" s="139"/>
      <c r="AS700" s="140"/>
      <c r="AU700" s="139"/>
      <c r="AV700" s="139"/>
      <c r="AW700" s="139"/>
      <c r="AX700" s="140"/>
      <c r="AZ700" s="139"/>
      <c r="BA700" s="139"/>
      <c r="BB700" s="139"/>
      <c r="BC700" s="140"/>
      <c r="BE700" s="139"/>
      <c r="BF700" s="139"/>
      <c r="BG700" s="139"/>
      <c r="BH700" s="140"/>
      <c r="BJ700" s="139"/>
      <c r="BK700" s="139"/>
      <c r="BL700" s="139"/>
      <c r="BM700" s="140"/>
      <c r="BO700" s="139"/>
      <c r="BP700" s="139"/>
      <c r="BQ700" s="139"/>
      <c r="BR700" s="140"/>
    </row>
    <row r="701" spans="1:70">
      <c r="B701" s="438"/>
      <c r="D701" s="6" t="s">
        <v>39</v>
      </c>
      <c r="E701" s="186">
        <f>'[84]NOCs 2016'!C99</f>
        <v>0</v>
      </c>
      <c r="F701" s="186">
        <f>'[84]NOCs 2016'!D99</f>
        <v>0</v>
      </c>
      <c r="G701" s="186">
        <f>'[84]NOCs 2016'!E99</f>
        <v>0</v>
      </c>
      <c r="H701" s="186">
        <f>'[84]NOCs 2016'!F99</f>
        <v>0</v>
      </c>
      <c r="I701" s="186">
        <f>'[84]NOCs 2016'!G99</f>
        <v>0</v>
      </c>
      <c r="J701" s="186">
        <f>'[84]NOCs 2016'!H99</f>
        <v>0</v>
      </c>
      <c r="K701" s="186">
        <f>'[84]NOCs 2016'!I99</f>
        <v>0</v>
      </c>
      <c r="L701" s="186">
        <f>'[84]NOCs 2016'!J99</f>
        <v>0</v>
      </c>
      <c r="N701" s="57">
        <f>'[84]NOCs 2016'!M99</f>
        <v>0</v>
      </c>
      <c r="O701" s="57">
        <f>'[84]NOCs 2016'!N99</f>
        <v>0</v>
      </c>
      <c r="P701" s="57">
        <f>'[84]NOCs 2016'!O99</f>
        <v>0</v>
      </c>
      <c r="Q701" s="57">
        <f>'[84]NOCs 2016'!P99</f>
        <v>0</v>
      </c>
      <c r="R701" s="57">
        <f>'[84]NOCs 2016'!Q99</f>
        <v>0</v>
      </c>
      <c r="S701" s="57">
        <f>'[84]NOCs 2016'!R99</f>
        <v>0</v>
      </c>
      <c r="T701" s="57">
        <f>'[84]NOCs 2016'!S99</f>
        <v>0</v>
      </c>
      <c r="U701" s="57">
        <f>'[84]NOCs 2016'!T99</f>
        <v>0</v>
      </c>
      <c r="W701" s="58">
        <f>'[84]NOCs 2016'!W99</f>
        <v>0</v>
      </c>
      <c r="X701" s="196">
        <f>'[84]NOCs 2016'!X99</f>
        <v>0</v>
      </c>
      <c r="Y701" s="196">
        <f>'[84]NOCs 2016'!Y99</f>
        <v>0</v>
      </c>
      <c r="Z701" s="196">
        <f>'[84]NOCs 2016'!Z99</f>
        <v>0</v>
      </c>
      <c r="AA701" s="196">
        <f>'[84]NOCs 2016'!AA99</f>
        <v>0</v>
      </c>
      <c r="AB701" s="196">
        <f>'[84]NOCs 2016'!AB99</f>
        <v>0</v>
      </c>
      <c r="AC701" s="196">
        <f>'[84]NOCs 2016'!AC99</f>
        <v>0</v>
      </c>
      <c r="AD701" s="196">
        <f>'[84]NOCs 2016'!AD99</f>
        <v>0</v>
      </c>
      <c r="AF701" s="57">
        <f t="shared" si="1520"/>
        <v>0</v>
      </c>
      <c r="AG701" s="58">
        <f t="shared" si="1521"/>
        <v>0</v>
      </c>
      <c r="AH701" s="65" t="str">
        <f t="shared" si="1522"/>
        <v/>
      </c>
      <c r="AI701" s="66" t="str">
        <f t="shared" si="1523"/>
        <v/>
      </c>
      <c r="AK701" s="139"/>
      <c r="AL701" s="139"/>
      <c r="AM701" s="139"/>
      <c r="AN701" s="140"/>
      <c r="AP701" s="139"/>
      <c r="AQ701" s="139"/>
      <c r="AR701" s="139"/>
      <c r="AS701" s="140"/>
      <c r="AU701" s="139"/>
      <c r="AV701" s="139"/>
      <c r="AW701" s="139"/>
      <c r="AX701" s="140"/>
      <c r="AZ701" s="139"/>
      <c r="BA701" s="139"/>
      <c r="BB701" s="139"/>
      <c r="BC701" s="140"/>
      <c r="BE701" s="139"/>
      <c r="BF701" s="139"/>
      <c r="BG701" s="139"/>
      <c r="BH701" s="140"/>
      <c r="BJ701" s="139"/>
      <c r="BK701" s="139"/>
      <c r="BL701" s="139"/>
      <c r="BM701" s="140"/>
      <c r="BO701" s="139"/>
      <c r="BP701" s="139"/>
      <c r="BQ701" s="139"/>
      <c r="BR701" s="140"/>
    </row>
    <row r="702" spans="1:70">
      <c r="B702" s="438"/>
      <c r="D702" s="6" t="s">
        <v>40</v>
      </c>
      <c r="E702" s="186">
        <f>'[84]NOCs 2016'!C100</f>
        <v>0.80019801207266783</v>
      </c>
      <c r="F702" s="186">
        <f>'[84]NOCs 2016'!D100</f>
        <v>0.80930462274119386</v>
      </c>
      <c r="G702" s="186">
        <f>'[84]NOCs 2016'!E100</f>
        <v>0.81852297935263796</v>
      </c>
      <c r="H702" s="186">
        <f>'[84]NOCs 2016'!F100</f>
        <v>0.82785446592706902</v>
      </c>
      <c r="I702" s="186">
        <f>'[84]NOCs 2016'!G100</f>
        <v>0.83730048373137833</v>
      </c>
      <c r="J702" s="186">
        <f>'[84]NOCs 2016'!H100</f>
        <v>0.84686245149505424</v>
      </c>
      <c r="K702" s="186">
        <f>'[84]NOCs 2016'!I100</f>
        <v>0.85654180562866511</v>
      </c>
      <c r="L702" s="186">
        <f>'[84]NOCs 2016'!J100</f>
        <v>0.86634000044508097</v>
      </c>
      <c r="N702" s="57">
        <f>'[84]NOCs 2016'!M100</f>
        <v>0.57114197297324731</v>
      </c>
      <c r="O702" s="57">
        <f>'[84]NOCs 2016'!N100</f>
        <v>0.56317595192971981</v>
      </c>
      <c r="P702" s="57">
        <f>'[84]NOCs 2016'!O100</f>
        <v>0.55483369803618277</v>
      </c>
      <c r="Q702" s="57">
        <f>'[84]NOCs 2016'!P100</f>
        <v>0.54873198444565274</v>
      </c>
      <c r="R702" s="57">
        <f>'[84]NOCs 2016'!Q100</f>
        <v>0.54308604349456135</v>
      </c>
      <c r="S702" s="57">
        <f>'[84]NOCs 2016'!R100</f>
        <v>0.5390596888263024</v>
      </c>
      <c r="T702" s="57">
        <f>'[84]NOCs 2016'!S100</f>
        <v>0.54116512188131571</v>
      </c>
      <c r="U702" s="57">
        <f>'[84]NOCs 2016'!T100</f>
        <v>0.54043667100535975</v>
      </c>
      <c r="W702" s="58">
        <f>'[84]NOCs 2016'!W100</f>
        <v>0</v>
      </c>
      <c r="X702" s="196">
        <f>'[84]NOCs 2016'!X100</f>
        <v>0</v>
      </c>
      <c r="Y702" s="196">
        <f>'[84]NOCs 2016'!Y100</f>
        <v>0</v>
      </c>
      <c r="Z702" s="196">
        <f>'[84]NOCs 2016'!Z100</f>
        <v>0</v>
      </c>
      <c r="AA702" s="196">
        <f>'[84]NOCs 2016'!AA100</f>
        <v>0</v>
      </c>
      <c r="AB702" s="196">
        <f>'[84]NOCs 2016'!AB100</f>
        <v>0</v>
      </c>
      <c r="AC702" s="196">
        <f>'[84]NOCs 2016'!AC100</f>
        <v>0</v>
      </c>
      <c r="AD702" s="196">
        <f>'[84]NOCs 2016'!AD100</f>
        <v>0</v>
      </c>
      <c r="AF702" s="57">
        <f t="shared" si="1520"/>
        <v>0.57114197297324731</v>
      </c>
      <c r="AG702" s="58">
        <f t="shared" si="1521"/>
        <v>0</v>
      </c>
      <c r="AH702" s="65" t="str">
        <f t="shared" si="1522"/>
        <v/>
      </c>
      <c r="AI702" s="66" t="str">
        <f t="shared" si="1523"/>
        <v/>
      </c>
      <c r="AK702" s="139"/>
      <c r="AL702" s="139"/>
      <c r="AM702" s="139"/>
      <c r="AN702" s="140"/>
      <c r="AP702" s="139"/>
      <c r="AQ702" s="139"/>
      <c r="AR702" s="139"/>
      <c r="AS702" s="140"/>
      <c r="AU702" s="139"/>
      <c r="AV702" s="139"/>
      <c r="AW702" s="139"/>
      <c r="AX702" s="140"/>
      <c r="AZ702" s="139"/>
      <c r="BA702" s="139"/>
      <c r="BB702" s="139"/>
      <c r="BC702" s="140"/>
      <c r="BE702" s="139"/>
      <c r="BF702" s="139"/>
      <c r="BG702" s="139"/>
      <c r="BH702" s="140"/>
      <c r="BJ702" s="139"/>
      <c r="BK702" s="139"/>
      <c r="BL702" s="139"/>
      <c r="BM702" s="140"/>
      <c r="BO702" s="139"/>
      <c r="BP702" s="139"/>
      <c r="BQ702" s="139"/>
      <c r="BR702" s="140"/>
    </row>
    <row r="703" spans="1:70">
      <c r="B703" s="438"/>
      <c r="D703" s="6" t="s">
        <v>41</v>
      </c>
      <c r="E703" s="186">
        <f>'[84]NOCs 2016'!C101</f>
        <v>0.93343041328788123</v>
      </c>
      <c r="F703" s="186">
        <f>'[84]NOCs 2016'!D101</f>
        <v>0.94405326817095758</v>
      </c>
      <c r="G703" s="186">
        <f>'[84]NOCs 2016'!E101</f>
        <v>0.95480647461715651</v>
      </c>
      <c r="H703" s="186">
        <f>'[84]NOCs 2016'!F101</f>
        <v>0.96569164708490629</v>
      </c>
      <c r="I703" s="186">
        <f>'[84]NOCs 2016'!G101</f>
        <v>0.97671042015104137</v>
      </c>
      <c r="J703" s="186">
        <f>'[84]NOCs 2016'!H101</f>
        <v>0.98786444876250312</v>
      </c>
      <c r="K703" s="186">
        <f>'[84]NOCs 2016'!I101</f>
        <v>0.99915540849120044</v>
      </c>
      <c r="L703" s="186">
        <f>'[84]NOCs 2016'!J101</f>
        <v>1.0105849957920643</v>
      </c>
      <c r="N703" s="57">
        <f>'[84]NOCs 2016'!M101</f>
        <v>1.1455463942189197</v>
      </c>
      <c r="O703" s="57">
        <f>'[84]NOCs 2016'!N101</f>
        <v>1.131190058093166</v>
      </c>
      <c r="P703" s="57">
        <f>'[84]NOCs 2016'!O101</f>
        <v>1.1126476038674293</v>
      </c>
      <c r="Q703" s="57">
        <f>'[84]NOCs 2016'!P101</f>
        <v>1.0988960990272991</v>
      </c>
      <c r="R703" s="57">
        <f>'[84]NOCs 2016'!Q101</f>
        <v>1.0689456234807353</v>
      </c>
      <c r="S703" s="57">
        <f>'[84]NOCs 2016'!R101</f>
        <v>1.0676141250772624</v>
      </c>
      <c r="T703" s="57">
        <f>'[84]NOCs 2016'!S101</f>
        <v>1.0679296038995159</v>
      </c>
      <c r="U703" s="57">
        <f>'[84]NOCs 2016'!T101</f>
        <v>1.0640239710559511</v>
      </c>
      <c r="W703" s="58">
        <f>'[84]NOCs 2016'!W101</f>
        <v>0</v>
      </c>
      <c r="X703" s="196">
        <f>'[84]NOCs 2016'!X101</f>
        <v>0</v>
      </c>
      <c r="Y703" s="196">
        <f>'[84]NOCs 2016'!Y101</f>
        <v>0</v>
      </c>
      <c r="Z703" s="196">
        <f>'[84]NOCs 2016'!Z101</f>
        <v>0</v>
      </c>
      <c r="AA703" s="196">
        <f>'[84]NOCs 2016'!AA101</f>
        <v>0</v>
      </c>
      <c r="AB703" s="196">
        <f>'[84]NOCs 2016'!AB101</f>
        <v>0</v>
      </c>
      <c r="AC703" s="196">
        <f>'[84]NOCs 2016'!AC101</f>
        <v>0</v>
      </c>
      <c r="AD703" s="196">
        <f>'[84]NOCs 2016'!AD101</f>
        <v>0</v>
      </c>
      <c r="AF703" s="57">
        <f t="shared" si="1520"/>
        <v>1.1455463942189197</v>
      </c>
      <c r="AG703" s="58">
        <f t="shared" si="1521"/>
        <v>0</v>
      </c>
      <c r="AH703" s="65" t="str">
        <f t="shared" si="1522"/>
        <v/>
      </c>
      <c r="AI703" s="66" t="str">
        <f t="shared" si="1523"/>
        <v/>
      </c>
      <c r="AK703" s="139"/>
      <c r="AL703" s="139"/>
      <c r="AM703" s="139"/>
      <c r="AN703" s="140"/>
      <c r="AP703" s="139"/>
      <c r="AQ703" s="139"/>
      <c r="AR703" s="139"/>
      <c r="AS703" s="140"/>
      <c r="AU703" s="139"/>
      <c r="AV703" s="139"/>
      <c r="AW703" s="139"/>
      <c r="AX703" s="140"/>
      <c r="AZ703" s="139"/>
      <c r="BA703" s="139"/>
      <c r="BB703" s="139"/>
      <c r="BC703" s="140"/>
      <c r="BE703" s="139"/>
      <c r="BF703" s="139"/>
      <c r="BG703" s="139"/>
      <c r="BH703" s="140"/>
      <c r="BJ703" s="139"/>
      <c r="BK703" s="139"/>
      <c r="BL703" s="139"/>
      <c r="BM703" s="140"/>
      <c r="BO703" s="139"/>
      <c r="BP703" s="139"/>
      <c r="BQ703" s="139"/>
      <c r="BR703" s="140"/>
    </row>
    <row r="704" spans="1:70">
      <c r="B704" s="438"/>
      <c r="D704" s="6" t="s">
        <v>42</v>
      </c>
      <c r="E704" s="186">
        <f>'[84]NOCs 2016'!C102</f>
        <v>0.52792496532804534</v>
      </c>
      <c r="F704" s="186">
        <f>'[84]NOCs 2016'!D102</f>
        <v>0.53091425757751465</v>
      </c>
      <c r="G704" s="186">
        <f>'[84]NOCs 2016'!E102</f>
        <v>0.53353490150288185</v>
      </c>
      <c r="H704" s="186">
        <f>'[84]NOCs 2016'!F102</f>
        <v>0.53503135229504006</v>
      </c>
      <c r="I704" s="186">
        <f>'[84]NOCs 2016'!G102</f>
        <v>0.53908161569425939</v>
      </c>
      <c r="J704" s="186">
        <f>'[84]NOCs 2016'!H102</f>
        <v>0.54321513061320448</v>
      </c>
      <c r="K704" s="186">
        <f>'[84]NOCs 2016'!I102</f>
        <v>0.54743309868315593</v>
      </c>
      <c r="L704" s="186">
        <f>'[84]NOCs 2016'!J102</f>
        <v>0.5517367455647485</v>
      </c>
      <c r="N704" s="57">
        <f>'[84]NOCs 2016'!M102</f>
        <v>0.6095535799326165</v>
      </c>
      <c r="O704" s="57">
        <f>'[84]NOCs 2016'!N102</f>
        <v>0.59703844695441222</v>
      </c>
      <c r="P704" s="57">
        <f>'[84]NOCs 2016'!O102</f>
        <v>0.58460801054431344</v>
      </c>
      <c r="Q704" s="57">
        <f>'[84]NOCs 2016'!P102</f>
        <v>0.57172934348942794</v>
      </c>
      <c r="R704" s="57">
        <f>'[84]NOCs 2016'!Q102</f>
        <v>0.56025342137150502</v>
      </c>
      <c r="S704" s="57">
        <f>'[84]NOCs 2016'!R102</f>
        <v>0.5486137426824742</v>
      </c>
      <c r="T704" s="57">
        <f>'[84]NOCs 2016'!S102</f>
        <v>0.53993592770641385</v>
      </c>
      <c r="U704" s="57">
        <f>'[84]NOCs 2016'!T102</f>
        <v>0.52932977816363525</v>
      </c>
      <c r="W704" s="58">
        <f>'[84]NOCs 2016'!W102</f>
        <v>0</v>
      </c>
      <c r="X704" s="196">
        <f>'[84]NOCs 2016'!X102</f>
        <v>0</v>
      </c>
      <c r="Y704" s="196">
        <f>'[84]NOCs 2016'!Y102</f>
        <v>0</v>
      </c>
      <c r="Z704" s="196">
        <f>'[84]NOCs 2016'!Z102</f>
        <v>0</v>
      </c>
      <c r="AA704" s="196">
        <f>'[84]NOCs 2016'!AA102</f>
        <v>0</v>
      </c>
      <c r="AB704" s="196">
        <f>'[84]NOCs 2016'!AB102</f>
        <v>0</v>
      </c>
      <c r="AC704" s="196">
        <f>'[84]NOCs 2016'!AC102</f>
        <v>0</v>
      </c>
      <c r="AD704" s="196">
        <f>'[84]NOCs 2016'!AD102</f>
        <v>0</v>
      </c>
      <c r="AF704" s="57">
        <f t="shared" si="1520"/>
        <v>0.6095535799326165</v>
      </c>
      <c r="AG704" s="58">
        <f t="shared" si="1521"/>
        <v>0</v>
      </c>
      <c r="AH704" s="65" t="str">
        <f t="shared" si="1522"/>
        <v/>
      </c>
      <c r="AI704" s="66" t="str">
        <f t="shared" si="1523"/>
        <v/>
      </c>
      <c r="AK704" s="139"/>
      <c r="AL704" s="139"/>
      <c r="AM704" s="139"/>
      <c r="AN704" s="140"/>
      <c r="AP704" s="139"/>
      <c r="AQ704" s="139"/>
      <c r="AR704" s="139"/>
      <c r="AS704" s="140"/>
      <c r="AU704" s="139"/>
      <c r="AV704" s="139"/>
      <c r="AW704" s="139"/>
      <c r="AX704" s="140"/>
      <c r="AZ704" s="139"/>
      <c r="BA704" s="139"/>
      <c r="BB704" s="139"/>
      <c r="BC704" s="140"/>
      <c r="BE704" s="139"/>
      <c r="BF704" s="139"/>
      <c r="BG704" s="139"/>
      <c r="BH704" s="140"/>
      <c r="BJ704" s="139"/>
      <c r="BK704" s="139"/>
      <c r="BL704" s="139"/>
      <c r="BM704" s="140"/>
      <c r="BO704" s="139"/>
      <c r="BP704" s="139"/>
      <c r="BQ704" s="139"/>
      <c r="BR704" s="140"/>
    </row>
    <row r="705" spans="1:70">
      <c r="B705" s="438"/>
      <c r="D705" s="6" t="s">
        <v>43</v>
      </c>
      <c r="E705" s="186">
        <f>'[84]NOCs 2016'!C103</f>
        <v>0.53129874249366327</v>
      </c>
      <c r="F705" s="186">
        <f>'[84]NOCs 2016'!D103</f>
        <v>0.5343071382267619</v>
      </c>
      <c r="G705" s="186">
        <f>'[84]NOCs 2016'!E103</f>
        <v>0.53694452973789464</v>
      </c>
      <c r="H705" s="186">
        <f>'[84]NOCs 2016'!F103</f>
        <v>0.53845054380484314</v>
      </c>
      <c r="I705" s="186">
        <f>'[84]NOCs 2016'!G103</f>
        <v>0.54252669096987871</v>
      </c>
      <c r="J705" s="186">
        <f>'[84]NOCs 2016'!H103</f>
        <v>0.54668662168493709</v>
      </c>
      <c r="K705" s="186">
        <f>'[84]NOCs 2016'!I103</f>
        <v>0.55093154526048937</v>
      </c>
      <c r="L705" s="186">
        <f>'[84]NOCs 2016'!J103</f>
        <v>0.55526269518992311</v>
      </c>
      <c r="N705" s="57">
        <f>'[84]NOCs 2016'!M103</f>
        <v>0.58095640514774205</v>
      </c>
      <c r="O705" s="57">
        <f>'[84]NOCs 2016'!N103</f>
        <v>0.56804325113515941</v>
      </c>
      <c r="P705" s="57">
        <f>'[84]NOCs 2016'!O103</f>
        <v>0.55691186654938196</v>
      </c>
      <c r="Q705" s="57">
        <f>'[84]NOCs 2016'!P103</f>
        <v>0.5400907725466445</v>
      </c>
      <c r="R705" s="57">
        <f>'[84]NOCs 2016'!Q103</f>
        <v>0.52798673754575298</v>
      </c>
      <c r="S705" s="57">
        <f>'[84]NOCs 2016'!R103</f>
        <v>0.52012580917577766</v>
      </c>
      <c r="T705" s="57">
        <f>'[84]NOCs 2016'!S103</f>
        <v>0.50768281730972231</v>
      </c>
      <c r="U705" s="57">
        <f>'[84]NOCs 2016'!T103</f>
        <v>0.49502261184811513</v>
      </c>
      <c r="W705" s="58">
        <f>'[84]NOCs 2016'!W103</f>
        <v>1.7239237599999999E-2</v>
      </c>
      <c r="X705" s="196">
        <f>'[84]NOCs 2016'!X103</f>
        <v>0</v>
      </c>
      <c r="Y705" s="196">
        <f>'[84]NOCs 2016'!Y103</f>
        <v>0</v>
      </c>
      <c r="Z705" s="196">
        <f>'[84]NOCs 2016'!Z103</f>
        <v>0</v>
      </c>
      <c r="AA705" s="196">
        <f>'[84]NOCs 2016'!AA103</f>
        <v>0</v>
      </c>
      <c r="AB705" s="196">
        <f>'[84]NOCs 2016'!AB103</f>
        <v>0</v>
      </c>
      <c r="AC705" s="196">
        <f>'[84]NOCs 2016'!AC103</f>
        <v>0</v>
      </c>
      <c r="AD705" s="196">
        <f>'[84]NOCs 2016'!AD103</f>
        <v>0</v>
      </c>
      <c r="AF705" s="57">
        <f t="shared" si="1520"/>
        <v>0.58095640514774205</v>
      </c>
      <c r="AG705" s="58">
        <f t="shared" si="1521"/>
        <v>1.7239237599999999E-2</v>
      </c>
      <c r="AH705" s="65">
        <f t="shared" si="1522"/>
        <v>-0.56371716754774204</v>
      </c>
      <c r="AI705" s="66">
        <f t="shared" si="1523"/>
        <v>-0.97032610803969721</v>
      </c>
      <c r="AK705" s="139"/>
      <c r="AL705" s="139"/>
      <c r="AM705" s="139"/>
      <c r="AN705" s="140"/>
      <c r="AP705" s="139"/>
      <c r="AQ705" s="139"/>
      <c r="AR705" s="139"/>
      <c r="AS705" s="140"/>
      <c r="AU705" s="139"/>
      <c r="AV705" s="139"/>
      <c r="AW705" s="139"/>
      <c r="AX705" s="140"/>
      <c r="AZ705" s="139"/>
      <c r="BA705" s="139"/>
      <c r="BB705" s="139"/>
      <c r="BC705" s="140"/>
      <c r="BE705" s="139"/>
      <c r="BF705" s="139"/>
      <c r="BG705" s="139"/>
      <c r="BH705" s="140"/>
      <c r="BJ705" s="139"/>
      <c r="BK705" s="139"/>
      <c r="BL705" s="139"/>
      <c r="BM705" s="140"/>
      <c r="BO705" s="139"/>
      <c r="BP705" s="139"/>
      <c r="BQ705" s="139"/>
      <c r="BR705" s="140"/>
    </row>
    <row r="706" spans="1:70">
      <c r="B706" s="438"/>
      <c r="D706" s="6" t="s">
        <v>44</v>
      </c>
      <c r="E706" s="186">
        <f>'[84]NOCs 2016'!C104</f>
        <v>1.075167108329294</v>
      </c>
      <c r="F706" s="186">
        <f>'[84]NOCs 2016'!D104</f>
        <v>1.085148267771092</v>
      </c>
      <c r="G706" s="186">
        <f>'[84]NOCs 2016'!E104</f>
        <v>1.094425294945703</v>
      </c>
      <c r="H706" s="186">
        <f>'[84]NOCs 2016'!F104</f>
        <v>1.1012672577500968</v>
      </c>
      <c r="I706" s="186">
        <f>'[84]NOCs 2016'!G104</f>
        <v>1.1135028325317016</v>
      </c>
      <c r="J706" s="186">
        <f>'[84]NOCs 2016'!H104</f>
        <v>1.12591552427065</v>
      </c>
      <c r="K706" s="186">
        <f>'[84]NOCs 2016'!I104</f>
        <v>1.1385080070528451</v>
      </c>
      <c r="L706" s="186">
        <f>'[84]NOCs 2016'!J104</f>
        <v>1.1512830013733026</v>
      </c>
      <c r="N706" s="57">
        <f>'[84]NOCs 2016'!M104</f>
        <v>0.98961364268408092</v>
      </c>
      <c r="O706" s="57">
        <f>'[84]NOCs 2016'!N104</f>
        <v>0.97786375221261324</v>
      </c>
      <c r="P706" s="57">
        <f>'[84]NOCs 2016'!O104</f>
        <v>0.9654977228742051</v>
      </c>
      <c r="Q706" s="57">
        <f>'[84]NOCs 2016'!P104</f>
        <v>0.90990208097538039</v>
      </c>
      <c r="R706" s="57">
        <f>'[84]NOCs 2016'!Q104</f>
        <v>0.87631794024238463</v>
      </c>
      <c r="S706" s="57">
        <f>'[84]NOCs 2016'!R104</f>
        <v>0.89628212553701969</v>
      </c>
      <c r="T706" s="57">
        <f>'[84]NOCs 2016'!S104</f>
        <v>0.89001179535531716</v>
      </c>
      <c r="U706" s="57">
        <f>'[84]NOCs 2016'!T104</f>
        <v>0.85661906265989207</v>
      </c>
      <c r="W706" s="58">
        <f>'[84]NOCs 2016'!W104</f>
        <v>0</v>
      </c>
      <c r="X706" s="196">
        <f>'[84]NOCs 2016'!X104</f>
        <v>0</v>
      </c>
      <c r="Y706" s="196">
        <f>'[84]NOCs 2016'!Y104</f>
        <v>0</v>
      </c>
      <c r="Z706" s="196">
        <f>'[84]NOCs 2016'!Z104</f>
        <v>0</v>
      </c>
      <c r="AA706" s="196">
        <f>'[84]NOCs 2016'!AA104</f>
        <v>0</v>
      </c>
      <c r="AB706" s="196">
        <f>'[84]NOCs 2016'!AB104</f>
        <v>0</v>
      </c>
      <c r="AC706" s="196">
        <f>'[84]NOCs 2016'!AC104</f>
        <v>0</v>
      </c>
      <c r="AD706" s="196">
        <f>'[84]NOCs 2016'!AD104</f>
        <v>0</v>
      </c>
      <c r="AF706" s="57">
        <f t="shared" si="1520"/>
        <v>0.98961364268408092</v>
      </c>
      <c r="AG706" s="58">
        <f t="shared" si="1521"/>
        <v>0</v>
      </c>
      <c r="AH706" s="65" t="str">
        <f t="shared" si="1522"/>
        <v/>
      </c>
      <c r="AI706" s="66" t="str">
        <f t="shared" si="1523"/>
        <v/>
      </c>
      <c r="AK706" s="139"/>
      <c r="AL706" s="139"/>
      <c r="AM706" s="139"/>
      <c r="AN706" s="140"/>
      <c r="AP706" s="139"/>
      <c r="AQ706" s="139"/>
      <c r="AR706" s="139"/>
      <c r="AS706" s="140"/>
      <c r="AU706" s="139"/>
      <c r="AV706" s="139"/>
      <c r="AW706" s="139"/>
      <c r="AX706" s="140"/>
      <c r="AZ706" s="139"/>
      <c r="BA706" s="139"/>
      <c r="BB706" s="139"/>
      <c r="BC706" s="140"/>
      <c r="BE706" s="139"/>
      <c r="BF706" s="139"/>
      <c r="BG706" s="139"/>
      <c r="BH706" s="140"/>
      <c r="BJ706" s="139"/>
      <c r="BK706" s="139"/>
      <c r="BL706" s="139"/>
      <c r="BM706" s="140"/>
      <c r="BO706" s="139"/>
      <c r="BP706" s="139"/>
      <c r="BQ706" s="139"/>
      <c r="BR706" s="140"/>
    </row>
    <row r="707" spans="1:70">
      <c r="B707" s="438"/>
      <c r="D707" s="6" t="s">
        <v>45</v>
      </c>
      <c r="E707" s="186">
        <f>'[84]NOCs 2016'!C105</f>
        <v>1.0712943756341267</v>
      </c>
      <c r="F707" s="186">
        <f>'[84]NOCs 2016'!D105</f>
        <v>1.0808394461487851</v>
      </c>
      <c r="G707" s="186">
        <f>'[84]NOCs 2016'!E105</f>
        <v>1.0899844537577308</v>
      </c>
      <c r="H707" s="186">
        <f>'[84]NOCs 2016'!F105</f>
        <v>1.0965516106362057</v>
      </c>
      <c r="I707" s="186">
        <f>'[84]NOCs 2016'!G105</f>
        <v>1.1082703680541564</v>
      </c>
      <c r="J707" s="186">
        <f>'[84]NOCs 2016'!H105</f>
        <v>1.1201570705353119</v>
      </c>
      <c r="K707" s="186">
        <f>'[84]NOCs 2016'!I105</f>
        <v>1.132214290622042</v>
      </c>
      <c r="L707" s="186">
        <f>'[84]NOCs 2016'!J105</f>
        <v>1.1444446470594991</v>
      </c>
      <c r="N707" s="57">
        <f>'[84]NOCs 2016'!M105</f>
        <v>1.0738539681453505</v>
      </c>
      <c r="O707" s="57">
        <f>'[84]NOCs 2016'!N105</f>
        <v>1.0640533461715453</v>
      </c>
      <c r="P707" s="57">
        <f>'[84]NOCs 2016'!O105</f>
        <v>1.0577748346175411</v>
      </c>
      <c r="Q707" s="57">
        <f>'[84]NOCs 2016'!P105</f>
        <v>1.0467727255543837</v>
      </c>
      <c r="R707" s="57">
        <f>'[84]NOCs 2016'!Q105</f>
        <v>1.0404741536828939</v>
      </c>
      <c r="S707" s="57">
        <f>'[84]NOCs 2016'!R105</f>
        <v>1.0308867863878053</v>
      </c>
      <c r="T707" s="57">
        <f>'[84]NOCs 2016'!S105</f>
        <v>1.0525286255036159</v>
      </c>
      <c r="U707" s="57">
        <f>'[84]NOCs 2016'!T105</f>
        <v>1.017538768972825</v>
      </c>
      <c r="W707" s="58">
        <f>'[84]NOCs 2016'!W105</f>
        <v>0</v>
      </c>
      <c r="X707" s="196">
        <f>'[84]NOCs 2016'!X105</f>
        <v>0</v>
      </c>
      <c r="Y707" s="196">
        <f>'[84]NOCs 2016'!Y105</f>
        <v>0</v>
      </c>
      <c r="Z707" s="196">
        <f>'[84]NOCs 2016'!Z105</f>
        <v>0</v>
      </c>
      <c r="AA707" s="196">
        <f>'[84]NOCs 2016'!AA105</f>
        <v>0</v>
      </c>
      <c r="AB707" s="196">
        <f>'[84]NOCs 2016'!AB105</f>
        <v>0</v>
      </c>
      <c r="AC707" s="196">
        <f>'[84]NOCs 2016'!AC105</f>
        <v>0</v>
      </c>
      <c r="AD707" s="196">
        <f>'[84]NOCs 2016'!AD105</f>
        <v>0</v>
      </c>
      <c r="AF707" s="57">
        <f t="shared" si="1520"/>
        <v>1.0738539681453505</v>
      </c>
      <c r="AG707" s="58">
        <f t="shared" si="1521"/>
        <v>0</v>
      </c>
      <c r="AH707" s="65" t="str">
        <f t="shared" si="1522"/>
        <v/>
      </c>
      <c r="AI707" s="66" t="str">
        <f t="shared" si="1523"/>
        <v/>
      </c>
      <c r="AK707" s="139"/>
      <c r="AL707" s="139"/>
      <c r="AM707" s="139"/>
      <c r="AN707" s="140"/>
      <c r="AP707" s="139"/>
      <c r="AQ707" s="139"/>
      <c r="AR707" s="139"/>
      <c r="AS707" s="140"/>
      <c r="AU707" s="139"/>
      <c r="AV707" s="139"/>
      <c r="AW707" s="139"/>
      <c r="AX707" s="140"/>
      <c r="AZ707" s="139"/>
      <c r="BA707" s="139"/>
      <c r="BB707" s="139"/>
      <c r="BC707" s="140"/>
      <c r="BE707" s="139"/>
      <c r="BF707" s="139"/>
      <c r="BG707" s="139"/>
      <c r="BH707" s="140"/>
      <c r="BJ707" s="139"/>
      <c r="BK707" s="139"/>
      <c r="BL707" s="139"/>
      <c r="BM707" s="140"/>
      <c r="BO707" s="139"/>
      <c r="BP707" s="139"/>
      <c r="BQ707" s="139"/>
      <c r="BR707" s="140"/>
    </row>
    <row r="708" spans="1:70">
      <c r="A708" s="1"/>
      <c r="B708" s="438"/>
      <c r="D708" s="4" t="s">
        <v>77</v>
      </c>
      <c r="E708" s="187">
        <f>SUM(E694:E707)</f>
        <v>16.096629403434573</v>
      </c>
      <c r="F708" s="187">
        <f t="shared" ref="F708" si="1524">SUM(F694:F707)</f>
        <v>16.273505970003331</v>
      </c>
      <c r="G708" s="187">
        <f t="shared" ref="G708" si="1525">SUM(G694:G707)</f>
        <v>16.435674404565336</v>
      </c>
      <c r="H708" s="187">
        <f t="shared" ref="H708" si="1526">SUM(H694:H707)</f>
        <v>16.624275161753399</v>
      </c>
      <c r="I708" s="187">
        <f t="shared" ref="I708" si="1527">SUM(I694:I707)</f>
        <v>16.832248540403917</v>
      </c>
      <c r="J708" s="187">
        <f t="shared" ref="J708" si="1528">SUM(J694:J707)</f>
        <v>17.046877036236435</v>
      </c>
      <c r="K708" s="187">
        <f t="shared" ref="K708" si="1529">SUM(K694:K707)</f>
        <v>17.263891715825764</v>
      </c>
      <c r="L708" s="187">
        <f t="shared" ref="L708" si="1530">SUM(L694:L707)</f>
        <v>17.483698758296299</v>
      </c>
      <c r="M708" s="1"/>
      <c r="N708" s="178">
        <f t="shared" ref="N708" si="1531">SUM(N694:N707)</f>
        <v>13.212438314815033</v>
      </c>
      <c r="O708" s="178">
        <f t="shared" ref="O708" si="1532">SUM(O694:O707)</f>
        <v>13.212620637526534</v>
      </c>
      <c r="P708" s="178">
        <f t="shared" ref="P708" si="1533">SUM(P694:P707)</f>
        <v>13.188590079376919</v>
      </c>
      <c r="Q708" s="178">
        <f t="shared" ref="Q708" si="1534">SUM(Q694:Q707)</f>
        <v>13.15637873216259</v>
      </c>
      <c r="R708" s="178">
        <f t="shared" ref="R708" si="1535">SUM(R694:R707)</f>
        <v>13.140734337638062</v>
      </c>
      <c r="S708" s="178">
        <f t="shared" ref="S708" si="1536">SUM(S694:S707)</f>
        <v>13.219008084610492</v>
      </c>
      <c r="T708" s="178">
        <f t="shared" ref="T708" si="1537">SUM(T694:T707)</f>
        <v>13.310291146382742</v>
      </c>
      <c r="U708" s="178">
        <f t="shared" ref="U708" si="1538">SUM(U694:U707)</f>
        <v>13.311214516372347</v>
      </c>
      <c r="V708" s="1"/>
      <c r="W708" s="183">
        <f>SUM(W694:W707)</f>
        <v>1.7239237599999999E-2</v>
      </c>
      <c r="X708" s="197">
        <f t="shared" ref="X708" si="1539">SUM(X694:X707)</f>
        <v>0</v>
      </c>
      <c r="Y708" s="197">
        <f t="shared" ref="Y708" si="1540">SUM(Y694:Y707)</f>
        <v>0</v>
      </c>
      <c r="Z708" s="197">
        <f t="shared" ref="Z708" si="1541">SUM(Z694:Z707)</f>
        <v>0</v>
      </c>
      <c r="AA708" s="197">
        <f t="shared" ref="AA708" si="1542">SUM(AA694:AA707)</f>
        <v>0</v>
      </c>
      <c r="AB708" s="197">
        <f t="shared" ref="AB708" si="1543">SUM(AB694:AB707)</f>
        <v>0</v>
      </c>
      <c r="AC708" s="197">
        <f t="shared" ref="AC708" si="1544">SUM(AC694:AC707)</f>
        <v>0</v>
      </c>
      <c r="AD708" s="197">
        <f t="shared" ref="AD708" si="1545">SUM(AD694:AD707)</f>
        <v>0</v>
      </c>
      <c r="AE708" s="1"/>
      <c r="AF708" s="178">
        <f t="shared" si="1520"/>
        <v>13.212438314815033</v>
      </c>
      <c r="AG708" s="183">
        <f t="shared" si="1521"/>
        <v>1.7239237599999999E-2</v>
      </c>
      <c r="AH708" s="67">
        <f t="shared" si="1522"/>
        <v>-13.195199077215033</v>
      </c>
      <c r="AI708" s="68">
        <f t="shared" si="1523"/>
        <v>-0.99869522663499066</v>
      </c>
      <c r="AK708" s="139"/>
      <c r="AL708" s="139"/>
      <c r="AM708" s="139"/>
      <c r="AN708" s="140"/>
      <c r="AP708" s="139"/>
      <c r="AQ708" s="139"/>
      <c r="AR708" s="139"/>
      <c r="AS708" s="140"/>
      <c r="AU708" s="139"/>
      <c r="AV708" s="139"/>
      <c r="AW708" s="139"/>
      <c r="AX708" s="140"/>
      <c r="AZ708" s="139"/>
      <c r="BA708" s="139"/>
      <c r="BB708" s="139"/>
      <c r="BC708" s="140"/>
      <c r="BE708" s="139"/>
      <c r="BF708" s="139"/>
      <c r="BG708" s="139"/>
      <c r="BH708" s="140"/>
      <c r="BJ708" s="139"/>
      <c r="BK708" s="139"/>
      <c r="BL708" s="139"/>
      <c r="BM708" s="140"/>
      <c r="BO708" s="139"/>
      <c r="BP708" s="139"/>
      <c r="BQ708" s="139"/>
      <c r="BR708" s="140"/>
    </row>
    <row r="709" spans="1:70">
      <c r="A709" s="1"/>
      <c r="B709" s="438"/>
      <c r="D709" s="4" t="s">
        <v>181</v>
      </c>
      <c r="E709" s="187">
        <f>E708-SUM(E697:E700)</f>
        <v>10.401945991740693</v>
      </c>
      <c r="F709" s="187">
        <f t="shared" ref="F709" si="1546">F708-SUM(F697:F700)</f>
        <v>10.508675169470472</v>
      </c>
      <c r="G709" s="187">
        <f t="shared" ref="G709" si="1547">G708-SUM(G697:G700)</f>
        <v>10.615002888661472</v>
      </c>
      <c r="H709" s="187">
        <f t="shared" ref="H709" si="1548">H708-SUM(H697:H700)</f>
        <v>10.714512216060754</v>
      </c>
      <c r="I709" s="187">
        <f t="shared" ref="I709" si="1549">I708-SUM(I697:I700)</f>
        <v>10.83184379698938</v>
      </c>
      <c r="J709" s="187">
        <f t="shared" ref="J709" si="1550">J708-SUM(J697:J700)</f>
        <v>10.953943385697741</v>
      </c>
      <c r="K709" s="187">
        <f t="shared" ref="K709" si="1551">K708-SUM(K697:K700)</f>
        <v>11.076675574340785</v>
      </c>
      <c r="L709" s="187">
        <f t="shared" ref="L709" si="1552">L708-SUM(L697:L700)</f>
        <v>11.199876288994938</v>
      </c>
      <c r="M709" s="1"/>
      <c r="N709" s="178">
        <f t="shared" ref="N709" si="1553">N708-SUM(N697:N700)</f>
        <v>7.517754903121153</v>
      </c>
      <c r="O709" s="178">
        <f t="shared" ref="O709" si="1554">O708-SUM(O697:O700)</f>
        <v>7.4477898369936746</v>
      </c>
      <c r="P709" s="178">
        <f t="shared" ref="P709" si="1555">P708-SUM(P697:P700)</f>
        <v>7.3679185634730544</v>
      </c>
      <c r="Q709" s="178">
        <f t="shared" ref="Q709" si="1556">Q708-SUM(Q697:Q700)</f>
        <v>7.2466157864699463</v>
      </c>
      <c r="R709" s="178">
        <f t="shared" ref="R709" si="1557">R708-SUM(R697:R700)</f>
        <v>7.140329594223525</v>
      </c>
      <c r="S709" s="178">
        <f t="shared" ref="S709" si="1558">S708-SUM(S697:S700)</f>
        <v>7.126074434071799</v>
      </c>
      <c r="T709" s="178">
        <f t="shared" ref="T709" si="1559">T708-SUM(T697:T700)</f>
        <v>7.1230750048977622</v>
      </c>
      <c r="U709" s="178">
        <f t="shared" ref="U709" si="1560">U708-SUM(U697:U700)</f>
        <v>7.0273920470709861</v>
      </c>
      <c r="V709" s="1"/>
      <c r="W709" s="183">
        <f>W708-SUM(W697:W700)</f>
        <v>1.7239237599999999E-2</v>
      </c>
      <c r="X709" s="197">
        <f t="shared" ref="X709" si="1561">X708-SUM(X697:X700)</f>
        <v>0</v>
      </c>
      <c r="Y709" s="197">
        <f t="shared" ref="Y709" si="1562">Y708-SUM(Y697:Y700)</f>
        <v>0</v>
      </c>
      <c r="Z709" s="197">
        <f t="shared" ref="Z709" si="1563">Z708-SUM(Z697:Z700)</f>
        <v>0</v>
      </c>
      <c r="AA709" s="197">
        <f t="shared" ref="AA709" si="1564">AA708-SUM(AA697:AA700)</f>
        <v>0</v>
      </c>
      <c r="AB709" s="197">
        <f t="shared" ref="AB709" si="1565">AB708-SUM(AB697:AB700)</f>
        <v>0</v>
      </c>
      <c r="AC709" s="197">
        <f t="shared" ref="AC709" si="1566">AC708-SUM(AC697:AC700)</f>
        <v>0</v>
      </c>
      <c r="AD709" s="197">
        <f t="shared" ref="AD709" si="1567">AD708-SUM(AD697:AD700)</f>
        <v>0</v>
      </c>
      <c r="AE709" s="1"/>
      <c r="AF709" s="178">
        <f t="shared" si="1520"/>
        <v>7.517754903121153</v>
      </c>
      <c r="AG709" s="183">
        <f t="shared" si="1521"/>
        <v>1.7239237599999999E-2</v>
      </c>
      <c r="AH709" s="67">
        <f t="shared" si="1522"/>
        <v>-7.5005156655211529</v>
      </c>
      <c r="AI709" s="68">
        <f t="shared" si="1523"/>
        <v>-0.99770686357534177</v>
      </c>
      <c r="AK709" s="139"/>
      <c r="AL709" s="139"/>
      <c r="AM709" s="139"/>
      <c r="AN709" s="140"/>
      <c r="AP709" s="139"/>
      <c r="AQ709" s="139"/>
      <c r="AR709" s="139"/>
      <c r="AS709" s="140"/>
      <c r="AU709" s="139"/>
      <c r="AV709" s="139"/>
      <c r="AW709" s="139"/>
      <c r="AX709" s="140"/>
      <c r="AZ709" s="139"/>
      <c r="BA709" s="139"/>
      <c r="BB709" s="139"/>
      <c r="BC709" s="140"/>
      <c r="BE709" s="139"/>
      <c r="BF709" s="139"/>
      <c r="BG709" s="139"/>
      <c r="BH709" s="140"/>
      <c r="BJ709" s="139"/>
      <c r="BK709" s="139"/>
      <c r="BL709" s="139"/>
      <c r="BM709" s="140"/>
      <c r="BO709" s="139"/>
      <c r="BP709" s="139"/>
      <c r="BQ709" s="139"/>
      <c r="BR709" s="140"/>
    </row>
    <row r="710" spans="1:70">
      <c r="B710" s="438"/>
    </row>
    <row r="711" spans="1:70">
      <c r="B711" s="438"/>
      <c r="D711" s="1" t="s">
        <v>210</v>
      </c>
    </row>
    <row r="712" spans="1:70">
      <c r="B712" s="438"/>
      <c r="E712" s="388" t="s">
        <v>430</v>
      </c>
      <c r="F712" s="389"/>
      <c r="G712" s="389"/>
      <c r="H712" s="389"/>
      <c r="I712" s="389"/>
      <c r="J712" s="389"/>
      <c r="K712" s="389"/>
      <c r="L712" s="390"/>
      <c r="N712" s="388" t="s">
        <v>297</v>
      </c>
      <c r="O712" s="389"/>
      <c r="P712" s="389"/>
      <c r="Q712" s="389"/>
      <c r="R712" s="389"/>
      <c r="S712" s="389"/>
      <c r="T712" s="389"/>
      <c r="U712" s="390"/>
      <c r="W712" s="388" t="s">
        <v>298</v>
      </c>
      <c r="X712" s="389"/>
      <c r="Y712" s="389"/>
      <c r="Z712" s="389"/>
      <c r="AA712" s="389"/>
      <c r="AB712" s="389"/>
      <c r="AC712" s="389"/>
      <c r="AD712" s="390"/>
      <c r="AF712" s="221" t="s">
        <v>69</v>
      </c>
      <c r="AG712" s="221" t="s">
        <v>194</v>
      </c>
      <c r="AH712" s="397" t="s">
        <v>219</v>
      </c>
      <c r="AI712" s="397"/>
      <c r="AK712" s="7" t="s">
        <v>69</v>
      </c>
      <c r="AL712" s="6" t="s">
        <v>194</v>
      </c>
      <c r="AM712" s="392" t="s">
        <v>219</v>
      </c>
      <c r="AN712" s="392"/>
      <c r="AP712" s="7" t="s">
        <v>69</v>
      </c>
      <c r="AQ712" s="6" t="s">
        <v>194</v>
      </c>
      <c r="AR712" s="392" t="s">
        <v>219</v>
      </c>
      <c r="AS712" s="392"/>
      <c r="AU712" s="7" t="s">
        <v>69</v>
      </c>
      <c r="AV712" s="6" t="s">
        <v>194</v>
      </c>
      <c r="AW712" s="392" t="s">
        <v>219</v>
      </c>
      <c r="AX712" s="392"/>
      <c r="AZ712" s="7" t="s">
        <v>69</v>
      </c>
      <c r="BA712" s="6" t="s">
        <v>194</v>
      </c>
      <c r="BB712" s="392" t="s">
        <v>219</v>
      </c>
      <c r="BC712" s="392"/>
      <c r="BE712" s="7" t="s">
        <v>69</v>
      </c>
      <c r="BF712" s="6" t="s">
        <v>194</v>
      </c>
      <c r="BG712" s="392" t="s">
        <v>219</v>
      </c>
      <c r="BH712" s="392"/>
      <c r="BJ712" s="7" t="s">
        <v>69</v>
      </c>
      <c r="BK712" s="6" t="s">
        <v>194</v>
      </c>
      <c r="BL712" s="392" t="s">
        <v>219</v>
      </c>
      <c r="BM712" s="392"/>
      <c r="BO712" s="7" t="s">
        <v>69</v>
      </c>
      <c r="BP712" s="6" t="s">
        <v>194</v>
      </c>
      <c r="BQ712" s="392" t="s">
        <v>219</v>
      </c>
      <c r="BR712" s="392"/>
    </row>
    <row r="713" spans="1:70">
      <c r="B713" s="438"/>
      <c r="E713" s="221">
        <v>2016</v>
      </c>
      <c r="F713" s="221">
        <v>2017</v>
      </c>
      <c r="G713" s="221">
        <v>2018</v>
      </c>
      <c r="H713" s="221">
        <v>2019</v>
      </c>
      <c r="I713" s="221">
        <v>2020</v>
      </c>
      <c r="J713" s="221">
        <v>2021</v>
      </c>
      <c r="K713" s="221">
        <v>2022</v>
      </c>
      <c r="L713" s="221">
        <v>2023</v>
      </c>
      <c r="N713" s="221">
        <v>2016</v>
      </c>
      <c r="O713" s="221">
        <v>2017</v>
      </c>
      <c r="P713" s="221">
        <v>2018</v>
      </c>
      <c r="Q713" s="221">
        <v>2019</v>
      </c>
      <c r="R713" s="221">
        <v>2020</v>
      </c>
      <c r="S713" s="221">
        <v>2021</v>
      </c>
      <c r="T713" s="221">
        <v>2022</v>
      </c>
      <c r="U713" s="221">
        <v>2023</v>
      </c>
      <c r="W713" s="221">
        <v>2016</v>
      </c>
      <c r="X713" s="221">
        <v>2017</v>
      </c>
      <c r="Y713" s="221">
        <v>2018</v>
      </c>
      <c r="Z713" s="221">
        <v>2019</v>
      </c>
      <c r="AA713" s="221">
        <v>2020</v>
      </c>
      <c r="AB713" s="221">
        <v>2021</v>
      </c>
      <c r="AC713" s="221">
        <v>2022</v>
      </c>
      <c r="AD713" s="221">
        <v>2023</v>
      </c>
      <c r="AF713" s="221" t="s">
        <v>252</v>
      </c>
      <c r="AG713" s="221" t="s">
        <v>252</v>
      </c>
      <c r="AH713" s="221" t="s">
        <v>252</v>
      </c>
      <c r="AI713" s="221" t="s">
        <v>221</v>
      </c>
      <c r="AK713" s="6" t="s">
        <v>252</v>
      </c>
      <c r="AL713" s="6" t="s">
        <v>252</v>
      </c>
      <c r="AM713" s="6" t="s">
        <v>252</v>
      </c>
      <c r="AN713" s="6" t="s">
        <v>221</v>
      </c>
      <c r="AP713" s="6" t="s">
        <v>252</v>
      </c>
      <c r="AQ713" s="6" t="s">
        <v>252</v>
      </c>
      <c r="AR713" s="6" t="s">
        <v>252</v>
      </c>
      <c r="AS713" s="6" t="s">
        <v>221</v>
      </c>
      <c r="AU713" s="6" t="s">
        <v>252</v>
      </c>
      <c r="AV713" s="6" t="s">
        <v>252</v>
      </c>
      <c r="AW713" s="6" t="s">
        <v>252</v>
      </c>
      <c r="AX713" s="6" t="s">
        <v>221</v>
      </c>
      <c r="AZ713" s="6" t="s">
        <v>252</v>
      </c>
      <c r="BA713" s="6" t="s">
        <v>252</v>
      </c>
      <c r="BB713" s="6" t="s">
        <v>252</v>
      </c>
      <c r="BC713" s="6" t="s">
        <v>221</v>
      </c>
      <c r="BE713" s="6" t="s">
        <v>252</v>
      </c>
      <c r="BF713" s="6" t="s">
        <v>252</v>
      </c>
      <c r="BG713" s="6" t="s">
        <v>252</v>
      </c>
      <c r="BH713" s="6" t="s">
        <v>221</v>
      </c>
      <c r="BJ713" s="6" t="s">
        <v>252</v>
      </c>
      <c r="BK713" s="6" t="s">
        <v>252</v>
      </c>
      <c r="BL713" s="6" t="s">
        <v>252</v>
      </c>
      <c r="BM713" s="6" t="s">
        <v>221</v>
      </c>
      <c r="BO713" s="6" t="s">
        <v>252</v>
      </c>
      <c r="BP713" s="6" t="s">
        <v>252</v>
      </c>
      <c r="BQ713" s="6" t="s">
        <v>252</v>
      </c>
      <c r="BR713" s="6" t="s">
        <v>221</v>
      </c>
    </row>
    <row r="714" spans="1:70">
      <c r="B714" s="438"/>
      <c r="D714" s="6" t="s">
        <v>27</v>
      </c>
      <c r="E714" s="186">
        <f>'[84]NOCs 2016'!C111</f>
        <v>5.0547779168181153</v>
      </c>
      <c r="F714" s="186">
        <f>'[84]NOCs 2016'!D111</f>
        <v>5.1193195213971459</v>
      </c>
      <c r="G714" s="186">
        <f>'[84]NOCs 2016'!E111</f>
        <v>5.1033897882651775</v>
      </c>
      <c r="H714" s="186">
        <f>'[84]NOCs 2016'!F111</f>
        <v>5.0883035277166853</v>
      </c>
      <c r="I714" s="186">
        <f>'[84]NOCs 2016'!G111</f>
        <v>5.0786299242427022</v>
      </c>
      <c r="J714" s="186">
        <f>'[84]NOCs 2016'!H111</f>
        <v>5.094962531233814</v>
      </c>
      <c r="K714" s="186">
        <f>'[84]NOCs 2016'!I111</f>
        <v>5.0673376360705156</v>
      </c>
      <c r="L714" s="186">
        <f>'[84]NOCs 2016'!J111</f>
        <v>5.0585060453153563</v>
      </c>
      <c r="N714" s="57">
        <f>'[84]NOCs 2016'!M111</f>
        <v>4.5202994817267772</v>
      </c>
      <c r="O714" s="57">
        <f>'[84]NOCs 2016'!N111</f>
        <v>4.4648309829608355</v>
      </c>
      <c r="P714" s="57">
        <f>'[84]NOCs 2016'!O111</f>
        <v>4.367421042245148</v>
      </c>
      <c r="Q714" s="57">
        <f>'[84]NOCs 2016'!P111</f>
        <v>4.2730476668685133</v>
      </c>
      <c r="R714" s="57">
        <f>'[84]NOCs 2016'!Q111</f>
        <v>4.1892607275392857</v>
      </c>
      <c r="S714" s="57">
        <f>'[84]NOCs 2016'!R111</f>
        <v>4.103063237445145</v>
      </c>
      <c r="T714" s="57">
        <f>'[84]NOCs 2016'!S111</f>
        <v>4.0032706650493566</v>
      </c>
      <c r="U714" s="57">
        <f>'[84]NOCs 2016'!T111</f>
        <v>3.9080997699605904</v>
      </c>
      <c r="W714" s="58">
        <f>'[84]NOCs 2016'!W111</f>
        <v>8.3298363930675201</v>
      </c>
      <c r="X714" s="196">
        <f>'[84]NOCs 2016'!X111</f>
        <v>0</v>
      </c>
      <c r="Y714" s="196">
        <f>'[84]NOCs 2016'!Y111</f>
        <v>0</v>
      </c>
      <c r="Z714" s="196">
        <f>'[84]NOCs 2016'!Z111</f>
        <v>0</v>
      </c>
      <c r="AA714" s="196">
        <f>'[84]NOCs 2016'!AA111</f>
        <v>0</v>
      </c>
      <c r="AB714" s="196">
        <f>'[84]NOCs 2016'!AB111</f>
        <v>0</v>
      </c>
      <c r="AC714" s="196">
        <f>'[84]NOCs 2016'!AC111</f>
        <v>0</v>
      </c>
      <c r="AD714" s="196">
        <f>'[84]NOCs 2016'!AD111</f>
        <v>0</v>
      </c>
      <c r="AF714" s="57">
        <f>N714</f>
        <v>4.5202994817267772</v>
      </c>
      <c r="AG714" s="58">
        <f>W714</f>
        <v>8.3298363930675201</v>
      </c>
      <c r="AH714" s="65">
        <f>IF(AG714&gt;0,AG714-AF714,"")</f>
        <v>3.8095369113407429</v>
      </c>
      <c r="AI714" s="66">
        <f>IF(AG714&gt;0,AH714/AF714,"")</f>
        <v>0.84276206183699154</v>
      </c>
      <c r="AK714" s="139"/>
      <c r="AL714" s="139"/>
      <c r="AM714" s="139"/>
      <c r="AN714" s="140"/>
      <c r="AP714" s="139"/>
      <c r="AQ714" s="139"/>
      <c r="AR714" s="139"/>
      <c r="AS714" s="140"/>
      <c r="AU714" s="139"/>
      <c r="AV714" s="139"/>
      <c r="AW714" s="139"/>
      <c r="AX714" s="140"/>
      <c r="AZ714" s="139"/>
      <c r="BA714" s="139"/>
      <c r="BB714" s="139"/>
      <c r="BC714" s="140"/>
      <c r="BE714" s="139"/>
      <c r="BF714" s="139"/>
      <c r="BG714" s="139"/>
      <c r="BH714" s="140"/>
      <c r="BJ714" s="139"/>
      <c r="BK714" s="139"/>
      <c r="BL714" s="139"/>
      <c r="BM714" s="140"/>
      <c r="BO714" s="139"/>
      <c r="BP714" s="139"/>
      <c r="BQ714" s="139"/>
      <c r="BR714" s="140"/>
    </row>
    <row r="715" spans="1:70">
      <c r="B715" s="438"/>
      <c r="D715" s="6" t="s">
        <v>75</v>
      </c>
      <c r="E715" s="186">
        <f>'[84]NOCs 2016'!C112</f>
        <v>4.9607567803589516</v>
      </c>
      <c r="F715" s="186">
        <f>'[84]NOCs 2016'!D112</f>
        <v>4.9552232335244</v>
      </c>
      <c r="G715" s="186">
        <f>'[84]NOCs 2016'!E112</f>
        <v>4.8630719724704345</v>
      </c>
      <c r="H715" s="186">
        <f>'[84]NOCs 2016'!F112</f>
        <v>4.791594079632552</v>
      </c>
      <c r="I715" s="186">
        <f>'[84]NOCs 2016'!G112</f>
        <v>4.6980797450656269</v>
      </c>
      <c r="J715" s="186">
        <f>'[84]NOCs 2016'!H112</f>
        <v>4.7702968474437322</v>
      </c>
      <c r="K715" s="186">
        <f>'[84]NOCs 2016'!I112</f>
        <v>4.8462310550425087</v>
      </c>
      <c r="L715" s="186">
        <f>'[84]NOCs 2016'!J112</f>
        <v>4.9029228525113906</v>
      </c>
      <c r="N715" s="57">
        <f>'[84]NOCs 2016'!M112</f>
        <v>4.6384611198372525</v>
      </c>
      <c r="O715" s="57">
        <f>'[84]NOCs 2016'!N112</f>
        <v>4.5988346443050991</v>
      </c>
      <c r="P715" s="57">
        <f>'[84]NOCs 2016'!O112</f>
        <v>4.5200208504088719</v>
      </c>
      <c r="Q715" s="57">
        <f>'[84]NOCs 2016'!P112</f>
        <v>4.4596515380911868</v>
      </c>
      <c r="R715" s="57">
        <f>'[84]NOCs 2016'!Q112</f>
        <v>4.3844123219819879</v>
      </c>
      <c r="S715" s="57">
        <f>'[84]NOCs 2016'!R112</f>
        <v>4.3692931379194988</v>
      </c>
      <c r="T715" s="57">
        <f>'[84]NOCs 2016'!S112</f>
        <v>4.3577300479507768</v>
      </c>
      <c r="U715" s="57">
        <f>'[84]NOCs 2016'!T112</f>
        <v>4.3456974012430738</v>
      </c>
      <c r="W715" s="58">
        <f>'[84]NOCs 2016'!W112</f>
        <v>5.4628832193887904</v>
      </c>
      <c r="X715" s="196">
        <f>'[84]NOCs 2016'!X112</f>
        <v>0</v>
      </c>
      <c r="Y715" s="196">
        <f>'[84]NOCs 2016'!Y112</f>
        <v>0</v>
      </c>
      <c r="Z715" s="196">
        <f>'[84]NOCs 2016'!Z112</f>
        <v>0</v>
      </c>
      <c r="AA715" s="196">
        <f>'[84]NOCs 2016'!AA112</f>
        <v>0</v>
      </c>
      <c r="AB715" s="196">
        <f>'[84]NOCs 2016'!AB112</f>
        <v>0</v>
      </c>
      <c r="AC715" s="196">
        <f>'[84]NOCs 2016'!AC112</f>
        <v>0</v>
      </c>
      <c r="AD715" s="196">
        <f>'[84]NOCs 2016'!AD112</f>
        <v>0</v>
      </c>
      <c r="AF715" s="57">
        <f t="shared" ref="AF715:AF729" si="1568">N715</f>
        <v>4.6384611198372525</v>
      </c>
      <c r="AG715" s="58">
        <f t="shared" ref="AG715:AG729" si="1569">W715</f>
        <v>5.4628832193887904</v>
      </c>
      <c r="AH715" s="65">
        <f t="shared" ref="AH715:AH729" si="1570">IF(AG715&gt;0,AG715-AF715,"")</f>
        <v>0.82442209955153789</v>
      </c>
      <c r="AI715" s="66">
        <f t="shared" ref="AI715:AI729" si="1571">IF(AG715&gt;0,AH715/AF715,"")</f>
        <v>0.17773612373848333</v>
      </c>
      <c r="AK715" s="139"/>
      <c r="AL715" s="139"/>
      <c r="AM715" s="139"/>
      <c r="AN715" s="140"/>
      <c r="AP715" s="139"/>
      <c r="AQ715" s="139"/>
      <c r="AR715" s="139"/>
      <c r="AS715" s="140"/>
      <c r="AU715" s="139"/>
      <c r="AV715" s="139"/>
      <c r="AW715" s="139"/>
      <c r="AX715" s="140"/>
      <c r="AZ715" s="139"/>
      <c r="BA715" s="139"/>
      <c r="BB715" s="139"/>
      <c r="BC715" s="140"/>
      <c r="BE715" s="139"/>
      <c r="BF715" s="139"/>
      <c r="BG715" s="139"/>
      <c r="BH715" s="140"/>
      <c r="BJ715" s="139"/>
      <c r="BK715" s="139"/>
      <c r="BL715" s="139"/>
      <c r="BM715" s="140"/>
      <c r="BO715" s="139"/>
      <c r="BP715" s="139"/>
      <c r="BQ715" s="139"/>
      <c r="BR715" s="140"/>
    </row>
    <row r="716" spans="1:70">
      <c r="B716" s="438"/>
      <c r="D716" s="6" t="s">
        <v>76</v>
      </c>
      <c r="E716" s="186">
        <f>'[84]NOCs 2016'!C113</f>
        <v>10.402921833356471</v>
      </c>
      <c r="F716" s="186">
        <f>'[84]NOCs 2016'!D113</f>
        <v>10.367969979963409</v>
      </c>
      <c r="G716" s="186">
        <f>'[84]NOCs 2016'!E113</f>
        <v>10.109281622615669</v>
      </c>
      <c r="H716" s="186">
        <f>'[84]NOCs 2016'!F113</f>
        <v>9.843804681235012</v>
      </c>
      <c r="I716" s="186">
        <f>'[84]NOCs 2016'!G113</f>
        <v>9.5480937825415904</v>
      </c>
      <c r="J716" s="186">
        <f>'[84]NOCs 2016'!H113</f>
        <v>9.8279335557777916</v>
      </c>
      <c r="K716" s="186">
        <f>'[84]NOCs 2016'!I113</f>
        <v>10.102331630323162</v>
      </c>
      <c r="L716" s="186">
        <f>'[84]NOCs 2016'!J113</f>
        <v>10.23764637677678</v>
      </c>
      <c r="N716" s="57">
        <f>'[84]NOCs 2016'!M113</f>
        <v>9.6076978342704251</v>
      </c>
      <c r="O716" s="57">
        <f>'[84]NOCs 2016'!N113</f>
        <v>9.5476344664989483</v>
      </c>
      <c r="P716" s="57">
        <f>'[84]NOCs 2016'!O113</f>
        <v>9.3228660553665037</v>
      </c>
      <c r="Q716" s="57">
        <f>'[84]NOCs 2016'!P113</f>
        <v>9.165422563354042</v>
      </c>
      <c r="R716" s="57">
        <f>'[84]NOCs 2016'!Q113</f>
        <v>8.9526963225583511</v>
      </c>
      <c r="S716" s="57">
        <f>'[84]NOCs 2016'!R113</f>
        <v>8.9835961173918744</v>
      </c>
      <c r="T716" s="57">
        <f>'[84]NOCs 2016'!S113</f>
        <v>9.0152911395254502</v>
      </c>
      <c r="U716" s="57">
        <f>'[84]NOCs 2016'!T113</f>
        <v>9.0083763782545088</v>
      </c>
      <c r="W716" s="58">
        <f>'[84]NOCs 2016'!W113</f>
        <v>12.542560775870365</v>
      </c>
      <c r="X716" s="196">
        <f>'[84]NOCs 2016'!X113</f>
        <v>0</v>
      </c>
      <c r="Y716" s="196">
        <f>'[84]NOCs 2016'!Y113</f>
        <v>0</v>
      </c>
      <c r="Z716" s="196">
        <f>'[84]NOCs 2016'!Z113</f>
        <v>0</v>
      </c>
      <c r="AA716" s="196">
        <f>'[84]NOCs 2016'!AA113</f>
        <v>0</v>
      </c>
      <c r="AB716" s="196">
        <f>'[84]NOCs 2016'!AB113</f>
        <v>0</v>
      </c>
      <c r="AC716" s="196">
        <f>'[84]NOCs 2016'!AC113</f>
        <v>0</v>
      </c>
      <c r="AD716" s="196">
        <f>'[84]NOCs 2016'!AD113</f>
        <v>0</v>
      </c>
      <c r="AF716" s="57">
        <f t="shared" si="1568"/>
        <v>9.6076978342704251</v>
      </c>
      <c r="AG716" s="58">
        <f t="shared" si="1569"/>
        <v>12.542560775870365</v>
      </c>
      <c r="AH716" s="65">
        <f t="shared" si="1570"/>
        <v>2.9348629415999401</v>
      </c>
      <c r="AI716" s="66">
        <f t="shared" si="1571"/>
        <v>0.30546994631027585</v>
      </c>
      <c r="AK716" s="139"/>
      <c r="AL716" s="139"/>
      <c r="AM716" s="139"/>
      <c r="AN716" s="140"/>
      <c r="AP716" s="139"/>
      <c r="AQ716" s="139"/>
      <c r="AR716" s="139"/>
      <c r="AS716" s="140"/>
      <c r="AU716" s="139"/>
      <c r="AV716" s="139"/>
      <c r="AW716" s="139"/>
      <c r="AX716" s="140"/>
      <c r="AZ716" s="139"/>
      <c r="BA716" s="139"/>
      <c r="BB716" s="139"/>
      <c r="BC716" s="140"/>
      <c r="BE716" s="139"/>
      <c r="BF716" s="139"/>
      <c r="BG716" s="139"/>
      <c r="BH716" s="140"/>
      <c r="BJ716" s="139"/>
      <c r="BK716" s="139"/>
      <c r="BL716" s="139"/>
      <c r="BM716" s="140"/>
      <c r="BO716" s="139"/>
      <c r="BP716" s="139"/>
      <c r="BQ716" s="139"/>
      <c r="BR716" s="140"/>
    </row>
    <row r="717" spans="1:70">
      <c r="B717" s="438"/>
      <c r="D717" s="6" t="s">
        <v>35</v>
      </c>
      <c r="E717" s="186">
        <f>'[84]NOCs 2016'!C114</f>
        <v>4.7788860440645742</v>
      </c>
      <c r="F717" s="186">
        <f>'[84]NOCs 2016'!D114</f>
        <v>4.7004437169710567</v>
      </c>
      <c r="G717" s="186">
        <f>'[84]NOCs 2016'!E114</f>
        <v>4.5725629920371977</v>
      </c>
      <c r="H717" s="186">
        <f>'[84]NOCs 2016'!F114</f>
        <v>4.4447423868488443</v>
      </c>
      <c r="I717" s="186">
        <f>'[84]NOCs 2016'!G114</f>
        <v>4.3172726163196851</v>
      </c>
      <c r="J717" s="186">
        <f>'[84]NOCs 2016'!H114</f>
        <v>4.3030893842285112</v>
      </c>
      <c r="K717" s="186">
        <f>'[84]NOCs 2016'!I114</f>
        <v>4.3547273760214225</v>
      </c>
      <c r="L717" s="186">
        <f>'[84]NOCs 2016'!J114</f>
        <v>4.4041117037676019</v>
      </c>
      <c r="N717" s="57">
        <f>'[84]NOCs 2016'!M114</f>
        <v>4.7788860440645742</v>
      </c>
      <c r="O717" s="57">
        <f>'[84]NOCs 2016'!N114</f>
        <v>4.7004437169710567</v>
      </c>
      <c r="P717" s="57">
        <f>'[84]NOCs 2016'!O114</f>
        <v>4.5725629920371977</v>
      </c>
      <c r="Q717" s="57">
        <f>'[84]NOCs 2016'!P114</f>
        <v>4.4447423868488443</v>
      </c>
      <c r="R717" s="57">
        <f>'[84]NOCs 2016'!Q114</f>
        <v>4.3172726163196851</v>
      </c>
      <c r="S717" s="57">
        <f>'[84]NOCs 2016'!R114</f>
        <v>4.3030893842285112</v>
      </c>
      <c r="T717" s="57">
        <f>'[84]NOCs 2016'!S114</f>
        <v>4.3547273760214225</v>
      </c>
      <c r="U717" s="57">
        <f>'[84]NOCs 2016'!T114</f>
        <v>4.4041117037676019</v>
      </c>
      <c r="W717" s="58">
        <f>'[84]NOCs 2016'!W114</f>
        <v>7.1228000000000007</v>
      </c>
      <c r="X717" s="196">
        <f>'[84]NOCs 2016'!X114</f>
        <v>0</v>
      </c>
      <c r="Y717" s="196">
        <f>'[84]NOCs 2016'!Y114</f>
        <v>0</v>
      </c>
      <c r="Z717" s="196">
        <f>'[84]NOCs 2016'!Z114</f>
        <v>0</v>
      </c>
      <c r="AA717" s="196">
        <f>'[84]NOCs 2016'!AA114</f>
        <v>0</v>
      </c>
      <c r="AB717" s="196">
        <f>'[84]NOCs 2016'!AB114</f>
        <v>0</v>
      </c>
      <c r="AC717" s="196">
        <f>'[84]NOCs 2016'!AC114</f>
        <v>0</v>
      </c>
      <c r="AD717" s="196">
        <f>'[84]NOCs 2016'!AD114</f>
        <v>0</v>
      </c>
      <c r="AF717" s="57">
        <f t="shared" si="1568"/>
        <v>4.7788860440645742</v>
      </c>
      <c r="AG717" s="58">
        <f t="shared" si="1569"/>
        <v>7.1228000000000007</v>
      </c>
      <c r="AH717" s="65">
        <f t="shared" si="1570"/>
        <v>2.3439139559354265</v>
      </c>
      <c r="AI717" s="66">
        <f t="shared" si="1571"/>
        <v>0.4904728705231613</v>
      </c>
      <c r="AK717" s="139"/>
      <c r="AL717" s="139"/>
      <c r="AM717" s="139"/>
      <c r="AN717" s="140"/>
      <c r="AP717" s="139"/>
      <c r="AQ717" s="139"/>
      <c r="AR717" s="139"/>
      <c r="AS717" s="140"/>
      <c r="AU717" s="139"/>
      <c r="AV717" s="139"/>
      <c r="AW717" s="139"/>
      <c r="AX717" s="140"/>
      <c r="AZ717" s="139"/>
      <c r="BA717" s="139"/>
      <c r="BB717" s="139"/>
      <c r="BC717" s="140"/>
      <c r="BE717" s="139"/>
      <c r="BF717" s="139"/>
      <c r="BG717" s="139"/>
      <c r="BH717" s="140"/>
      <c r="BJ717" s="139"/>
      <c r="BK717" s="139"/>
      <c r="BL717" s="139"/>
      <c r="BM717" s="140"/>
      <c r="BO717" s="139"/>
      <c r="BP717" s="139"/>
      <c r="BQ717" s="139"/>
      <c r="BR717" s="140"/>
    </row>
    <row r="718" spans="1:70">
      <c r="B718" s="438"/>
      <c r="D718" s="6" t="s">
        <v>36</v>
      </c>
      <c r="E718" s="186">
        <f>'[84]NOCs 2016'!C115</f>
        <v>3.3825181851482804</v>
      </c>
      <c r="F718" s="186">
        <f>'[84]NOCs 2016'!D115</f>
        <v>3.2983963666256391</v>
      </c>
      <c r="G718" s="186">
        <f>'[84]NOCs 2016'!E115</f>
        <v>3.1771272695145143</v>
      </c>
      <c r="H718" s="186">
        <f>'[84]NOCs 2016'!F115</f>
        <v>3.0607476154467843</v>
      </c>
      <c r="I718" s="186">
        <f>'[84]NOCs 2016'!G115</f>
        <v>2.9546720093829135</v>
      </c>
      <c r="J718" s="186">
        <f>'[84]NOCs 2016'!H115</f>
        <v>2.9452335685026454</v>
      </c>
      <c r="K718" s="186">
        <f>'[84]NOCs 2016'!I115</f>
        <v>2.9893679648159068</v>
      </c>
      <c r="L718" s="186">
        <f>'[84]NOCs 2016'!J115</f>
        <v>3.0337434238197543</v>
      </c>
      <c r="N718" s="57">
        <f>'[84]NOCs 2016'!M115</f>
        <v>3.3825181851482804</v>
      </c>
      <c r="O718" s="57">
        <f>'[84]NOCs 2016'!N115</f>
        <v>3.2983963666256391</v>
      </c>
      <c r="P718" s="57">
        <f>'[84]NOCs 2016'!O115</f>
        <v>3.1771272695145143</v>
      </c>
      <c r="Q718" s="57">
        <f>'[84]NOCs 2016'!P115</f>
        <v>3.0607476154467843</v>
      </c>
      <c r="R718" s="57">
        <f>'[84]NOCs 2016'!Q115</f>
        <v>2.9546720093829135</v>
      </c>
      <c r="S718" s="57">
        <f>'[84]NOCs 2016'!R115</f>
        <v>2.9452335685026454</v>
      </c>
      <c r="T718" s="57">
        <f>'[84]NOCs 2016'!S115</f>
        <v>2.9893679648159068</v>
      </c>
      <c r="U718" s="57">
        <f>'[84]NOCs 2016'!T115</f>
        <v>3.0337434238197543</v>
      </c>
      <c r="W718" s="58">
        <f>'[84]NOCs 2016'!W115</f>
        <v>6.1012000000000004</v>
      </c>
      <c r="X718" s="196">
        <f>'[84]NOCs 2016'!X115</f>
        <v>0</v>
      </c>
      <c r="Y718" s="196">
        <f>'[84]NOCs 2016'!Y115</f>
        <v>0</v>
      </c>
      <c r="Z718" s="196">
        <f>'[84]NOCs 2016'!Z115</f>
        <v>0</v>
      </c>
      <c r="AA718" s="196">
        <f>'[84]NOCs 2016'!AA115</f>
        <v>0</v>
      </c>
      <c r="AB718" s="196">
        <f>'[84]NOCs 2016'!AB115</f>
        <v>0</v>
      </c>
      <c r="AC718" s="196">
        <f>'[84]NOCs 2016'!AC115</f>
        <v>0</v>
      </c>
      <c r="AD718" s="196">
        <f>'[84]NOCs 2016'!AD115</f>
        <v>0</v>
      </c>
      <c r="AF718" s="57">
        <f t="shared" si="1568"/>
        <v>3.3825181851482804</v>
      </c>
      <c r="AG718" s="58">
        <f t="shared" si="1569"/>
        <v>6.1012000000000004</v>
      </c>
      <c r="AH718" s="65">
        <f t="shared" si="1570"/>
        <v>2.71868181485172</v>
      </c>
      <c r="AI718" s="66">
        <f t="shared" si="1571"/>
        <v>0.80374492198998793</v>
      </c>
      <c r="AK718" s="139"/>
      <c r="AL718" s="139"/>
      <c r="AM718" s="139"/>
      <c r="AN718" s="140"/>
      <c r="AP718" s="139"/>
      <c r="AQ718" s="139"/>
      <c r="AR718" s="139"/>
      <c r="AS718" s="140"/>
      <c r="AU718" s="139"/>
      <c r="AV718" s="139"/>
      <c r="AW718" s="139"/>
      <c r="AX718" s="140"/>
      <c r="AZ718" s="139"/>
      <c r="BA718" s="139"/>
      <c r="BB718" s="139"/>
      <c r="BC718" s="140"/>
      <c r="BE718" s="139"/>
      <c r="BF718" s="139"/>
      <c r="BG718" s="139"/>
      <c r="BH718" s="140"/>
      <c r="BJ718" s="139"/>
      <c r="BK718" s="139"/>
      <c r="BL718" s="139"/>
      <c r="BM718" s="140"/>
      <c r="BO718" s="139"/>
      <c r="BP718" s="139"/>
      <c r="BQ718" s="139"/>
      <c r="BR718" s="140"/>
    </row>
    <row r="719" spans="1:70">
      <c r="B719" s="438"/>
      <c r="D719" s="6" t="s">
        <v>37</v>
      </c>
      <c r="E719" s="186">
        <f>'[84]NOCs 2016'!C116</f>
        <v>2.2560565345623669</v>
      </c>
      <c r="F719" s="186">
        <f>'[84]NOCs 2016'!D116</f>
        <v>2.2019915853313607</v>
      </c>
      <c r="G719" s="186">
        <f>'[84]NOCs 2016'!E116</f>
        <v>2.1108379924917879</v>
      </c>
      <c r="H719" s="186">
        <f>'[84]NOCs 2016'!F116</f>
        <v>2.0116391955374295</v>
      </c>
      <c r="I719" s="186">
        <f>'[84]NOCs 2016'!G116</f>
        <v>1.9158879166392224</v>
      </c>
      <c r="J719" s="186">
        <f>'[84]NOCs 2016'!H116</f>
        <v>1.9032545743255451</v>
      </c>
      <c r="K719" s="186">
        <f>'[84]NOCs 2016'!I116</f>
        <v>1.9322610295610543</v>
      </c>
      <c r="L719" s="186">
        <f>'[84]NOCs 2016'!J116</f>
        <v>1.9606325215055169</v>
      </c>
      <c r="N719" s="57">
        <f>'[84]NOCs 2016'!M116</f>
        <v>2.2560565345623669</v>
      </c>
      <c r="O719" s="57">
        <f>'[84]NOCs 2016'!N116</f>
        <v>2.2019915853313607</v>
      </c>
      <c r="P719" s="57">
        <f>'[84]NOCs 2016'!O116</f>
        <v>2.1108379924917879</v>
      </c>
      <c r="Q719" s="57">
        <f>'[84]NOCs 2016'!P116</f>
        <v>2.0116391955374295</v>
      </c>
      <c r="R719" s="57">
        <f>'[84]NOCs 2016'!Q116</f>
        <v>1.9158879166392224</v>
      </c>
      <c r="S719" s="57">
        <f>'[84]NOCs 2016'!R116</f>
        <v>1.9032545743255451</v>
      </c>
      <c r="T719" s="57">
        <f>'[84]NOCs 2016'!S116</f>
        <v>1.9322610295610543</v>
      </c>
      <c r="U719" s="57">
        <f>'[84]NOCs 2016'!T116</f>
        <v>1.9606325215055169</v>
      </c>
      <c r="W719" s="58">
        <f>'[84]NOCs 2016'!W116</f>
        <v>2.7995000000000001</v>
      </c>
      <c r="X719" s="196">
        <f>'[84]NOCs 2016'!X116</f>
        <v>0</v>
      </c>
      <c r="Y719" s="196">
        <f>'[84]NOCs 2016'!Y116</f>
        <v>0</v>
      </c>
      <c r="Z719" s="196">
        <f>'[84]NOCs 2016'!Z116</f>
        <v>0</v>
      </c>
      <c r="AA719" s="196">
        <f>'[84]NOCs 2016'!AA116</f>
        <v>0</v>
      </c>
      <c r="AB719" s="196">
        <f>'[84]NOCs 2016'!AB116</f>
        <v>0</v>
      </c>
      <c r="AC719" s="196">
        <f>'[84]NOCs 2016'!AC116</f>
        <v>0</v>
      </c>
      <c r="AD719" s="196">
        <f>'[84]NOCs 2016'!AD116</f>
        <v>0</v>
      </c>
      <c r="AF719" s="57">
        <f t="shared" si="1568"/>
        <v>2.2560565345623669</v>
      </c>
      <c r="AG719" s="58">
        <f t="shared" si="1569"/>
        <v>2.7995000000000001</v>
      </c>
      <c r="AH719" s="65">
        <f t="shared" si="1570"/>
        <v>0.54344346543763322</v>
      </c>
      <c r="AI719" s="66">
        <f t="shared" si="1571"/>
        <v>0.24088202450256913</v>
      </c>
      <c r="AK719" s="139"/>
      <c r="AL719" s="139"/>
      <c r="AM719" s="139"/>
      <c r="AN719" s="140"/>
      <c r="AP719" s="139"/>
      <c r="AQ719" s="139"/>
      <c r="AR719" s="139"/>
      <c r="AS719" s="140"/>
      <c r="AU719" s="139"/>
      <c r="AV719" s="139"/>
      <c r="AW719" s="139"/>
      <c r="AX719" s="140"/>
      <c r="AZ719" s="139"/>
      <c r="BA719" s="139"/>
      <c r="BB719" s="139"/>
      <c r="BC719" s="140"/>
      <c r="BE719" s="139"/>
      <c r="BF719" s="139"/>
      <c r="BG719" s="139"/>
      <c r="BH719" s="140"/>
      <c r="BJ719" s="139"/>
      <c r="BK719" s="139"/>
      <c r="BL719" s="139"/>
      <c r="BM719" s="140"/>
      <c r="BO719" s="139"/>
      <c r="BP719" s="139"/>
      <c r="BQ719" s="139"/>
      <c r="BR719" s="140"/>
    </row>
    <row r="720" spans="1:70">
      <c r="B720" s="438"/>
      <c r="D720" s="6" t="s">
        <v>38</v>
      </c>
      <c r="E720" s="186">
        <f>'[84]NOCs 2016'!C117</f>
        <v>3.1384789886946667</v>
      </c>
      <c r="F720" s="186">
        <f>'[84]NOCs 2016'!D117</f>
        <v>3.0659472465119957</v>
      </c>
      <c r="G720" s="186">
        <f>'[84]NOCs 2016'!E117</f>
        <v>2.9605049499643115</v>
      </c>
      <c r="H720" s="186">
        <f>'[84]NOCs 2016'!F117</f>
        <v>2.8566693600071931</v>
      </c>
      <c r="I720" s="186">
        <f>'[84]NOCs 2016'!G117</f>
        <v>2.7614527346462281</v>
      </c>
      <c r="J720" s="186">
        <f>'[84]NOCs 2016'!H117</f>
        <v>2.7474286222990112</v>
      </c>
      <c r="K720" s="186">
        <f>'[84]NOCs 2016'!I117</f>
        <v>2.7815381549439002</v>
      </c>
      <c r="L720" s="186">
        <f>'[84]NOCs 2016'!J117</f>
        <v>2.8123476027701488</v>
      </c>
      <c r="N720" s="57">
        <f>'[84]NOCs 2016'!M117</f>
        <v>3.1384789886946667</v>
      </c>
      <c r="O720" s="57">
        <f>'[84]NOCs 2016'!N117</f>
        <v>3.0659472465119957</v>
      </c>
      <c r="P720" s="57">
        <f>'[84]NOCs 2016'!O117</f>
        <v>2.9605049499643115</v>
      </c>
      <c r="Q720" s="57">
        <f>'[84]NOCs 2016'!P117</f>
        <v>2.8566693600071931</v>
      </c>
      <c r="R720" s="57">
        <f>'[84]NOCs 2016'!Q117</f>
        <v>2.7614527346462281</v>
      </c>
      <c r="S720" s="57">
        <f>'[84]NOCs 2016'!R117</f>
        <v>2.7474286222990112</v>
      </c>
      <c r="T720" s="57">
        <f>'[84]NOCs 2016'!S117</f>
        <v>2.7815381549439002</v>
      </c>
      <c r="U720" s="57">
        <f>'[84]NOCs 2016'!T117</f>
        <v>2.8123476027701488</v>
      </c>
      <c r="W720" s="58">
        <f>'[84]NOCs 2016'!W117</f>
        <v>4.6606000000000014</v>
      </c>
      <c r="X720" s="196">
        <f>'[84]NOCs 2016'!X117</f>
        <v>0</v>
      </c>
      <c r="Y720" s="196">
        <f>'[84]NOCs 2016'!Y117</f>
        <v>0</v>
      </c>
      <c r="Z720" s="196">
        <f>'[84]NOCs 2016'!Z117</f>
        <v>0</v>
      </c>
      <c r="AA720" s="196">
        <f>'[84]NOCs 2016'!AA117</f>
        <v>0</v>
      </c>
      <c r="AB720" s="196">
        <f>'[84]NOCs 2016'!AB117</f>
        <v>0</v>
      </c>
      <c r="AC720" s="196">
        <f>'[84]NOCs 2016'!AC117</f>
        <v>0</v>
      </c>
      <c r="AD720" s="196">
        <f>'[84]NOCs 2016'!AD117</f>
        <v>0</v>
      </c>
      <c r="AF720" s="57">
        <f t="shared" si="1568"/>
        <v>3.1384789886946667</v>
      </c>
      <c r="AG720" s="58">
        <f t="shared" si="1569"/>
        <v>4.6606000000000014</v>
      </c>
      <c r="AH720" s="65">
        <f t="shared" si="1570"/>
        <v>1.5221210113053347</v>
      </c>
      <c r="AI720" s="66">
        <f t="shared" si="1571"/>
        <v>0.4849868413292785</v>
      </c>
      <c r="AK720" s="139"/>
      <c r="AL720" s="139"/>
      <c r="AM720" s="139"/>
      <c r="AN720" s="140"/>
      <c r="AP720" s="139"/>
      <c r="AQ720" s="139"/>
      <c r="AR720" s="139"/>
      <c r="AS720" s="140"/>
      <c r="AU720" s="139"/>
      <c r="AV720" s="139"/>
      <c r="AW720" s="139"/>
      <c r="AX720" s="140"/>
      <c r="AZ720" s="139"/>
      <c r="BA720" s="139"/>
      <c r="BB720" s="139"/>
      <c r="BC720" s="140"/>
      <c r="BE720" s="139"/>
      <c r="BF720" s="139"/>
      <c r="BG720" s="139"/>
      <c r="BH720" s="140"/>
      <c r="BJ720" s="139"/>
      <c r="BK720" s="139"/>
      <c r="BL720" s="139"/>
      <c r="BM720" s="140"/>
      <c r="BO720" s="139"/>
      <c r="BP720" s="139"/>
      <c r="BQ720" s="139"/>
      <c r="BR720" s="140"/>
    </row>
    <row r="721" spans="1:70">
      <c r="B721" s="438"/>
      <c r="D721" s="6" t="s">
        <v>39</v>
      </c>
      <c r="E721" s="186">
        <f>'[84]NOCs 2016'!C118</f>
        <v>6.2793770018234536</v>
      </c>
      <c r="F721" s="186">
        <f>'[84]NOCs 2016'!D118</f>
        <v>5.933898486084404</v>
      </c>
      <c r="G721" s="186">
        <f>'[84]NOCs 2016'!E118</f>
        <v>5.7776598298151018</v>
      </c>
      <c r="H721" s="186">
        <f>'[84]NOCs 2016'!F118</f>
        <v>5.6214530125754187</v>
      </c>
      <c r="I721" s="186">
        <f>'[84]NOCs 2016'!G118</f>
        <v>5.5053343009939733</v>
      </c>
      <c r="J721" s="186">
        <f>'[84]NOCs 2016'!H118</f>
        <v>5.4986026290606027</v>
      </c>
      <c r="K721" s="186">
        <f>'[84]NOCs 2016'!I118</f>
        <v>5.687490561049156</v>
      </c>
      <c r="L721" s="186">
        <f>'[84]NOCs 2016'!J118</f>
        <v>5.6877317709749917</v>
      </c>
      <c r="N721" s="57">
        <f>'[84]NOCs 2016'!M118</f>
        <v>5.5453847696787273</v>
      </c>
      <c r="O721" s="57">
        <f>'[84]NOCs 2016'!N118</f>
        <v>5.3384285485523293</v>
      </c>
      <c r="P721" s="57">
        <f>'[84]NOCs 2016'!O118</f>
        <v>5.175052183525926</v>
      </c>
      <c r="Q721" s="57">
        <f>'[84]NOCs 2016'!P118</f>
        <v>5.0314652830770221</v>
      </c>
      <c r="R721" s="57">
        <f>'[84]NOCs 2016'!Q118</f>
        <v>4.9119300432307442</v>
      </c>
      <c r="S721" s="57">
        <f>'[84]NOCs 2016'!R118</f>
        <v>4.8451382054894001</v>
      </c>
      <c r="T721" s="57">
        <f>'[84]NOCs 2016'!S118</f>
        <v>4.8665927011826673</v>
      </c>
      <c r="U721" s="57">
        <f>'[84]NOCs 2016'!T118</f>
        <v>4.8521291642866391</v>
      </c>
      <c r="W721" s="58">
        <f>'[84]NOCs 2016'!W118</f>
        <v>6.556736815258752</v>
      </c>
      <c r="X721" s="196">
        <f>'[84]NOCs 2016'!X118</f>
        <v>0</v>
      </c>
      <c r="Y721" s="196">
        <f>'[84]NOCs 2016'!Y118</f>
        <v>0</v>
      </c>
      <c r="Z721" s="196">
        <f>'[84]NOCs 2016'!Z118</f>
        <v>0</v>
      </c>
      <c r="AA721" s="196">
        <f>'[84]NOCs 2016'!AA118</f>
        <v>0</v>
      </c>
      <c r="AB721" s="196">
        <f>'[84]NOCs 2016'!AB118</f>
        <v>0</v>
      </c>
      <c r="AC721" s="196">
        <f>'[84]NOCs 2016'!AC118</f>
        <v>0</v>
      </c>
      <c r="AD721" s="196">
        <f>'[84]NOCs 2016'!AD118</f>
        <v>0</v>
      </c>
      <c r="AF721" s="57">
        <f t="shared" si="1568"/>
        <v>5.5453847696787273</v>
      </c>
      <c r="AG721" s="58">
        <f t="shared" si="1569"/>
        <v>6.556736815258752</v>
      </c>
      <c r="AH721" s="65">
        <f t="shared" si="1570"/>
        <v>1.0113520455800247</v>
      </c>
      <c r="AI721" s="66">
        <f t="shared" si="1571"/>
        <v>0.18237725380390826</v>
      </c>
      <c r="AK721" s="139"/>
      <c r="AL721" s="139"/>
      <c r="AM721" s="139"/>
      <c r="AN721" s="140"/>
      <c r="AP721" s="139"/>
      <c r="AQ721" s="139"/>
      <c r="AR721" s="139"/>
      <c r="AS721" s="140"/>
      <c r="AU721" s="139"/>
      <c r="AV721" s="139"/>
      <c r="AW721" s="139"/>
      <c r="AX721" s="140"/>
      <c r="AZ721" s="139"/>
      <c r="BA721" s="139"/>
      <c r="BB721" s="139"/>
      <c r="BC721" s="140"/>
      <c r="BE721" s="139"/>
      <c r="BF721" s="139"/>
      <c r="BG721" s="139"/>
      <c r="BH721" s="140"/>
      <c r="BJ721" s="139"/>
      <c r="BK721" s="139"/>
      <c r="BL721" s="139"/>
      <c r="BM721" s="140"/>
      <c r="BO721" s="139"/>
      <c r="BP721" s="139"/>
      <c r="BQ721" s="139"/>
      <c r="BR721" s="140"/>
    </row>
    <row r="722" spans="1:70">
      <c r="B722" s="438"/>
      <c r="D722" s="6" t="s">
        <v>40</v>
      </c>
      <c r="E722" s="186">
        <f>'[84]NOCs 2016'!C119</f>
        <v>5.7438498431732139</v>
      </c>
      <c r="F722" s="186">
        <f>'[84]NOCs 2016'!D119</f>
        <v>5.3083990420214171</v>
      </c>
      <c r="G722" s="186">
        <f>'[84]NOCs 2016'!E119</f>
        <v>5.2022333503960931</v>
      </c>
      <c r="H722" s="186">
        <f>'[84]NOCs 2016'!F119</f>
        <v>5.0968345803150399</v>
      </c>
      <c r="I722" s="186">
        <f>'[84]NOCs 2016'!G119</f>
        <v>5.0178601077108302</v>
      </c>
      <c r="J722" s="186">
        <f>'[84]NOCs 2016'!H119</f>
        <v>5.0124997902582304</v>
      </c>
      <c r="K722" s="186">
        <f>'[84]NOCs 2016'!I119</f>
        <v>5.4181793222274397</v>
      </c>
      <c r="L722" s="186">
        <f>'[84]NOCs 2016'!J119</f>
        <v>5.4078131460322973</v>
      </c>
      <c r="N722" s="57">
        <f>'[84]NOCs 2016'!M119</f>
        <v>5.3269412621169847</v>
      </c>
      <c r="O722" s="57">
        <f>'[84]NOCs 2016'!N119</f>
        <v>5.1106820784623057</v>
      </c>
      <c r="P722" s="57">
        <f>'[84]NOCs 2016'!O119</f>
        <v>4.9725063758316521</v>
      </c>
      <c r="Q722" s="57">
        <f>'[84]NOCs 2016'!P119</f>
        <v>4.8577183694109198</v>
      </c>
      <c r="R722" s="57">
        <f>'[84]NOCs 2016'!Q119</f>
        <v>4.7540150839662489</v>
      </c>
      <c r="S722" s="57">
        <f>'[84]NOCs 2016'!R119</f>
        <v>4.6853930839252707</v>
      </c>
      <c r="T722" s="57">
        <f>'[84]NOCs 2016'!S119</f>
        <v>4.7835163625656154</v>
      </c>
      <c r="U722" s="57">
        <f>'[84]NOCs 2016'!T119</f>
        <v>4.7476028570172444</v>
      </c>
      <c r="W722" s="58">
        <f>'[84]NOCs 2016'!W119</f>
        <v>9.2863837789230264</v>
      </c>
      <c r="X722" s="196">
        <f>'[84]NOCs 2016'!X119</f>
        <v>0</v>
      </c>
      <c r="Y722" s="196">
        <f>'[84]NOCs 2016'!Y119</f>
        <v>0</v>
      </c>
      <c r="Z722" s="196">
        <f>'[84]NOCs 2016'!Z119</f>
        <v>0</v>
      </c>
      <c r="AA722" s="196">
        <f>'[84]NOCs 2016'!AA119</f>
        <v>0</v>
      </c>
      <c r="AB722" s="196">
        <f>'[84]NOCs 2016'!AB119</f>
        <v>0</v>
      </c>
      <c r="AC722" s="196">
        <f>'[84]NOCs 2016'!AC119</f>
        <v>0</v>
      </c>
      <c r="AD722" s="196">
        <f>'[84]NOCs 2016'!AD119</f>
        <v>0</v>
      </c>
      <c r="AF722" s="57">
        <f t="shared" si="1568"/>
        <v>5.3269412621169847</v>
      </c>
      <c r="AG722" s="58">
        <f t="shared" si="1569"/>
        <v>9.2863837789230264</v>
      </c>
      <c r="AH722" s="65">
        <f t="shared" si="1570"/>
        <v>3.9594425168060416</v>
      </c>
      <c r="AI722" s="66">
        <f t="shared" si="1571"/>
        <v>0.7432863104693811</v>
      </c>
      <c r="AK722" s="139"/>
      <c r="AL722" s="139"/>
      <c r="AM722" s="139"/>
      <c r="AN722" s="140"/>
      <c r="AP722" s="139"/>
      <c r="AQ722" s="139"/>
      <c r="AR722" s="139"/>
      <c r="AS722" s="140"/>
      <c r="AU722" s="139"/>
      <c r="AV722" s="139"/>
      <c r="AW722" s="139"/>
      <c r="AX722" s="140"/>
      <c r="AZ722" s="139"/>
      <c r="BA722" s="139"/>
      <c r="BB722" s="139"/>
      <c r="BC722" s="140"/>
      <c r="BE722" s="139"/>
      <c r="BF722" s="139"/>
      <c r="BG722" s="139"/>
      <c r="BH722" s="140"/>
      <c r="BJ722" s="139"/>
      <c r="BK722" s="139"/>
      <c r="BL722" s="139"/>
      <c r="BM722" s="140"/>
      <c r="BO722" s="139"/>
      <c r="BP722" s="139"/>
      <c r="BQ722" s="139"/>
      <c r="BR722" s="140"/>
    </row>
    <row r="723" spans="1:70">
      <c r="B723" s="438"/>
      <c r="D723" s="6" t="s">
        <v>41</v>
      </c>
      <c r="E723" s="186">
        <f>'[84]NOCs 2016'!C120</f>
        <v>9.9914560605711351</v>
      </c>
      <c r="F723" s="186">
        <f>'[84]NOCs 2016'!D120</f>
        <v>9.4228179740609779</v>
      </c>
      <c r="G723" s="186">
        <f>'[84]NOCs 2016'!E120</f>
        <v>9.2184464275022115</v>
      </c>
      <c r="H723" s="186">
        <f>'[84]NOCs 2016'!F120</f>
        <v>9.0703735944405715</v>
      </c>
      <c r="I723" s="186">
        <f>'[84]NOCs 2016'!G120</f>
        <v>8.8682583501371663</v>
      </c>
      <c r="J723" s="186">
        <f>'[84]NOCs 2016'!H120</f>
        <v>8.8567699347162172</v>
      </c>
      <c r="K723" s="186">
        <f>'[84]NOCs 2016'!I120</f>
        <v>9.257782625932597</v>
      </c>
      <c r="L723" s="186">
        <f>'[84]NOCs 2016'!J120</f>
        <v>9.2434874975505767</v>
      </c>
      <c r="N723" s="57">
        <f>'[84]NOCs 2016'!M120</f>
        <v>8.723595414137856</v>
      </c>
      <c r="O723" s="57">
        <f>'[84]NOCs 2016'!N120</f>
        <v>8.4653278522145978</v>
      </c>
      <c r="P723" s="57">
        <f>'[84]NOCs 2016'!O120</f>
        <v>8.2693340584823929</v>
      </c>
      <c r="Q723" s="57">
        <f>'[84]NOCs 2016'!P120</f>
        <v>8.1198882294283337</v>
      </c>
      <c r="R723" s="57">
        <f>'[84]NOCs 2016'!Q120</f>
        <v>7.8461451030472853</v>
      </c>
      <c r="S723" s="57">
        <f>'[84]NOCs 2016'!R120</f>
        <v>7.8151537675021858</v>
      </c>
      <c r="T723" s="57">
        <f>'[84]NOCs 2016'!S120</f>
        <v>7.8982947653121487</v>
      </c>
      <c r="U723" s="57">
        <f>'[84]NOCs 2016'!T120</f>
        <v>7.8485629876553729</v>
      </c>
      <c r="W723" s="58">
        <f>'[84]NOCs 2016'!W120</f>
        <v>15.54048224737152</v>
      </c>
      <c r="X723" s="196">
        <f>'[84]NOCs 2016'!X120</f>
        <v>0</v>
      </c>
      <c r="Y723" s="196">
        <f>'[84]NOCs 2016'!Y120</f>
        <v>0</v>
      </c>
      <c r="Z723" s="196">
        <f>'[84]NOCs 2016'!Z120</f>
        <v>0</v>
      </c>
      <c r="AA723" s="196">
        <f>'[84]NOCs 2016'!AA120</f>
        <v>0</v>
      </c>
      <c r="AB723" s="196">
        <f>'[84]NOCs 2016'!AB120</f>
        <v>0</v>
      </c>
      <c r="AC723" s="196">
        <f>'[84]NOCs 2016'!AC120</f>
        <v>0</v>
      </c>
      <c r="AD723" s="196">
        <f>'[84]NOCs 2016'!AD120</f>
        <v>0</v>
      </c>
      <c r="AF723" s="57">
        <f t="shared" si="1568"/>
        <v>8.723595414137856</v>
      </c>
      <c r="AG723" s="58">
        <f t="shared" si="1569"/>
        <v>15.54048224737152</v>
      </c>
      <c r="AH723" s="65">
        <f t="shared" si="1570"/>
        <v>6.8168868332336636</v>
      </c>
      <c r="AI723" s="66">
        <f t="shared" si="1571"/>
        <v>0.78143087908294173</v>
      </c>
      <c r="AK723" s="139"/>
      <c r="AL723" s="139"/>
      <c r="AM723" s="139"/>
      <c r="AN723" s="140"/>
      <c r="AP723" s="139"/>
      <c r="AQ723" s="139"/>
      <c r="AR723" s="139"/>
      <c r="AS723" s="140"/>
      <c r="AU723" s="139"/>
      <c r="AV723" s="139"/>
      <c r="AW723" s="139"/>
      <c r="AX723" s="140"/>
      <c r="AZ723" s="139"/>
      <c r="BA723" s="139"/>
      <c r="BB723" s="139"/>
      <c r="BC723" s="140"/>
      <c r="BE723" s="139"/>
      <c r="BF723" s="139"/>
      <c r="BG723" s="139"/>
      <c r="BH723" s="140"/>
      <c r="BJ723" s="139"/>
      <c r="BK723" s="139"/>
      <c r="BL723" s="139"/>
      <c r="BM723" s="140"/>
      <c r="BO723" s="139"/>
      <c r="BP723" s="139"/>
      <c r="BQ723" s="139"/>
      <c r="BR723" s="140"/>
    </row>
    <row r="724" spans="1:70">
      <c r="B724" s="438"/>
      <c r="D724" s="6" t="s">
        <v>42</v>
      </c>
      <c r="E724" s="186">
        <f>'[84]NOCs 2016'!C121</f>
        <v>4.8776410701216504</v>
      </c>
      <c r="F724" s="186">
        <f>'[84]NOCs 2016'!D121</f>
        <v>4.8500518883647894</v>
      </c>
      <c r="G724" s="186">
        <f>'[84]NOCs 2016'!E121</f>
        <v>4.8227257417701281</v>
      </c>
      <c r="H724" s="186">
        <f>'[84]NOCs 2016'!F121</f>
        <v>4.7810012930029107</v>
      </c>
      <c r="I724" s="186">
        <f>'[84]NOCs 2016'!G121</f>
        <v>4.7682394836562638</v>
      </c>
      <c r="J724" s="186">
        <f>'[84]NOCs 2016'!H121</f>
        <v>4.7456052059904117</v>
      </c>
      <c r="K724" s="186">
        <f>'[84]NOCs 2016'!I121</f>
        <v>4.793187977988195</v>
      </c>
      <c r="L724" s="186">
        <f>'[84]NOCs 2016'!J121</f>
        <v>4.7864628143812649</v>
      </c>
      <c r="N724" s="57">
        <f>'[84]NOCs 2016'!M121</f>
        <v>5.6913510752808509</v>
      </c>
      <c r="O724" s="57">
        <f>'[84]NOCs 2016'!N121</f>
        <v>5.5602654347783158</v>
      </c>
      <c r="P724" s="57">
        <f>'[84]NOCs 2016'!O121</f>
        <v>5.4309016402102603</v>
      </c>
      <c r="Q724" s="57">
        <f>'[84]NOCs 2016'!P121</f>
        <v>5.296372790769067</v>
      </c>
      <c r="R724" s="57">
        <f>'[84]NOCs 2016'!Q121</f>
        <v>5.1762413549289867</v>
      </c>
      <c r="S724" s="57">
        <f>'[84]NOCs 2016'!R121</f>
        <v>5.0519135116680323</v>
      </c>
      <c r="T724" s="57">
        <f>'[84]NOCs 2016'!S121</f>
        <v>4.9726768310347582</v>
      </c>
      <c r="U724" s="57">
        <f>'[84]NOCs 2016'!T121</f>
        <v>4.8616058576515817</v>
      </c>
      <c r="W724" s="58">
        <f>'[84]NOCs 2016'!W121</f>
        <v>5.1448696373039091</v>
      </c>
      <c r="X724" s="196">
        <f>'[84]NOCs 2016'!X121</f>
        <v>0</v>
      </c>
      <c r="Y724" s="196">
        <f>'[84]NOCs 2016'!Y121</f>
        <v>0</v>
      </c>
      <c r="Z724" s="196">
        <f>'[84]NOCs 2016'!Z121</f>
        <v>0</v>
      </c>
      <c r="AA724" s="196">
        <f>'[84]NOCs 2016'!AA121</f>
        <v>0</v>
      </c>
      <c r="AB724" s="196">
        <f>'[84]NOCs 2016'!AB121</f>
        <v>0</v>
      </c>
      <c r="AC724" s="196">
        <f>'[84]NOCs 2016'!AC121</f>
        <v>0</v>
      </c>
      <c r="AD724" s="196">
        <f>'[84]NOCs 2016'!AD121</f>
        <v>0</v>
      </c>
      <c r="AF724" s="57">
        <f t="shared" si="1568"/>
        <v>5.6913510752808509</v>
      </c>
      <c r="AG724" s="58">
        <f t="shared" si="1569"/>
        <v>5.1448696373039091</v>
      </c>
      <c r="AH724" s="65">
        <f t="shared" si="1570"/>
        <v>-0.54648143797694182</v>
      </c>
      <c r="AI724" s="66">
        <f t="shared" si="1571"/>
        <v>-9.6019632377005421E-2</v>
      </c>
      <c r="AK724" s="139"/>
      <c r="AL724" s="139"/>
      <c r="AM724" s="139"/>
      <c r="AN724" s="140"/>
      <c r="AP724" s="139"/>
      <c r="AQ724" s="139"/>
      <c r="AR724" s="139"/>
      <c r="AS724" s="140"/>
      <c r="AU724" s="139"/>
      <c r="AV724" s="139"/>
      <c r="AW724" s="139"/>
      <c r="AX724" s="140"/>
      <c r="AZ724" s="139"/>
      <c r="BA724" s="139"/>
      <c r="BB724" s="139"/>
      <c r="BC724" s="140"/>
      <c r="BE724" s="139"/>
      <c r="BF724" s="139"/>
      <c r="BG724" s="139"/>
      <c r="BH724" s="140"/>
      <c r="BJ724" s="139"/>
      <c r="BK724" s="139"/>
      <c r="BL724" s="139"/>
      <c r="BM724" s="140"/>
      <c r="BO724" s="139"/>
      <c r="BP724" s="139"/>
      <c r="BQ724" s="139"/>
      <c r="BR724" s="140"/>
    </row>
    <row r="725" spans="1:70">
      <c r="B725" s="438"/>
      <c r="D725" s="6" t="s">
        <v>43</v>
      </c>
      <c r="E725" s="186">
        <f>'[84]NOCs 2016'!C122</f>
        <v>5.3514918421410176</v>
      </c>
      <c r="F725" s="186">
        <f>'[84]NOCs 2016'!D122</f>
        <v>5.2837498392788209</v>
      </c>
      <c r="G725" s="186">
        <f>'[84]NOCs 2016'!E122</f>
        <v>5.2019000870247281</v>
      </c>
      <c r="H725" s="186">
        <f>'[84]NOCs 2016'!F122</f>
        <v>5.1261020196980995</v>
      </c>
      <c r="I725" s="186">
        <f>'[84]NOCs 2016'!G122</f>
        <v>5.0991768292239055</v>
      </c>
      <c r="J725" s="186">
        <f>'[84]NOCs 2016'!H122</f>
        <v>5.058350284380035</v>
      </c>
      <c r="K725" s="186">
        <f>'[84]NOCs 2016'!I122</f>
        <v>5.1011051284409197</v>
      </c>
      <c r="L725" s="186">
        <f>'[84]NOCs 2016'!J122</f>
        <v>5.0838435445729981</v>
      </c>
      <c r="N725" s="57">
        <f>'[84]NOCs 2016'!M122</f>
        <v>5.4142803506908539</v>
      </c>
      <c r="O725" s="57">
        <f>'[84]NOCs 2016'!N122</f>
        <v>5.2730395717058558</v>
      </c>
      <c r="P725" s="57">
        <f>'[84]NOCs 2016'!O122</f>
        <v>5.1453233355830843</v>
      </c>
      <c r="Q725" s="57">
        <f>'[84]NOCs 2016'!P122</f>
        <v>4.9699367477587275</v>
      </c>
      <c r="R725" s="57">
        <f>'[84]NOCs 2016'!Q122</f>
        <v>4.8438320951546228</v>
      </c>
      <c r="S725" s="57">
        <f>'[84]NOCs 2016'!R122</f>
        <v>4.7526587743788697</v>
      </c>
      <c r="T725" s="57">
        <f>'[84]NOCs 2016'!S122</f>
        <v>4.6405070100191885</v>
      </c>
      <c r="U725" s="57">
        <f>'[84]NOCs 2016'!T122</f>
        <v>4.511179177844606</v>
      </c>
      <c r="W725" s="58">
        <f>'[84]NOCs 2016'!W122</f>
        <v>4.1953865236226981</v>
      </c>
      <c r="X725" s="196">
        <f>'[84]NOCs 2016'!X122</f>
        <v>0</v>
      </c>
      <c r="Y725" s="196">
        <f>'[84]NOCs 2016'!Y122</f>
        <v>0</v>
      </c>
      <c r="Z725" s="196">
        <f>'[84]NOCs 2016'!Z122</f>
        <v>0</v>
      </c>
      <c r="AA725" s="196">
        <f>'[84]NOCs 2016'!AA122</f>
        <v>0</v>
      </c>
      <c r="AB725" s="196">
        <f>'[84]NOCs 2016'!AB122</f>
        <v>0</v>
      </c>
      <c r="AC725" s="196">
        <f>'[84]NOCs 2016'!AC122</f>
        <v>0</v>
      </c>
      <c r="AD725" s="196">
        <f>'[84]NOCs 2016'!AD122</f>
        <v>0</v>
      </c>
      <c r="AF725" s="57">
        <f t="shared" si="1568"/>
        <v>5.4142803506908539</v>
      </c>
      <c r="AG725" s="58">
        <f t="shared" si="1569"/>
        <v>4.1953865236226981</v>
      </c>
      <c r="AH725" s="65">
        <f t="shared" si="1570"/>
        <v>-1.2188938270681557</v>
      </c>
      <c r="AI725" s="66">
        <f t="shared" si="1571"/>
        <v>-0.22512573197518795</v>
      </c>
      <c r="AK725" s="139"/>
      <c r="AL725" s="139"/>
      <c r="AM725" s="139"/>
      <c r="AN725" s="140"/>
      <c r="AP725" s="139"/>
      <c r="AQ725" s="139"/>
      <c r="AR725" s="139"/>
      <c r="AS725" s="140"/>
      <c r="AU725" s="139"/>
      <c r="AV725" s="139"/>
      <c r="AW725" s="139"/>
      <c r="AX725" s="140"/>
      <c r="AZ725" s="139"/>
      <c r="BA725" s="139"/>
      <c r="BB725" s="139"/>
      <c r="BC725" s="140"/>
      <c r="BE725" s="139"/>
      <c r="BF725" s="139"/>
      <c r="BG725" s="139"/>
      <c r="BH725" s="140"/>
      <c r="BJ725" s="139"/>
      <c r="BK725" s="139"/>
      <c r="BL725" s="139"/>
      <c r="BM725" s="140"/>
      <c r="BO725" s="139"/>
      <c r="BP725" s="139"/>
      <c r="BQ725" s="139"/>
      <c r="BR725" s="140"/>
    </row>
    <row r="726" spans="1:70">
      <c r="B726" s="438"/>
      <c r="D726" s="6" t="s">
        <v>44</v>
      </c>
      <c r="E726" s="186">
        <f>'[84]NOCs 2016'!C123</f>
        <v>1.3445771393057315</v>
      </c>
      <c r="F726" s="186">
        <f>'[84]NOCs 2016'!D123</f>
        <v>1.3410575031107084</v>
      </c>
      <c r="G726" s="186">
        <f>'[84]NOCs 2016'!E123</f>
        <v>1.3394348675669523</v>
      </c>
      <c r="H726" s="186">
        <f>'[84]NOCs 2016'!F123</f>
        <v>1.334770965682718</v>
      </c>
      <c r="I726" s="186">
        <f>'[84]NOCs 2016'!G123</f>
        <v>1.3394030985513254</v>
      </c>
      <c r="J726" s="186">
        <f>'[84]NOCs 2016'!H123</f>
        <v>1.3383852334882171</v>
      </c>
      <c r="K726" s="186">
        <f>'[84]NOCs 2016'!I123</f>
        <v>1.3402758864281044</v>
      </c>
      <c r="L726" s="186">
        <f>'[84]NOCs 2016'!J123</f>
        <v>1.3422222463460536</v>
      </c>
      <c r="N726" s="57">
        <f>'[84]NOCs 2016'!M123</f>
        <v>1.2130649854434605</v>
      </c>
      <c r="O726" s="57">
        <f>'[84]NOCs 2016'!N123</f>
        <v>1.1948550062161978</v>
      </c>
      <c r="P726" s="57">
        <f>'[84]NOCs 2016'!O123</f>
        <v>1.1765838634732482</v>
      </c>
      <c r="Q726" s="57">
        <f>'[84]NOCs 2016'!P123</f>
        <v>1.1057017260108708</v>
      </c>
      <c r="R726" s="57">
        <f>'[84]NOCs 2016'!Q123</f>
        <v>1.0622814286347093</v>
      </c>
      <c r="S726" s="57">
        <f>'[84]NOCs 2016'!R123</f>
        <v>1.0825393406378834</v>
      </c>
      <c r="T726" s="57">
        <f>'[84]NOCs 2016'!S123</f>
        <v>1.0715539239558269</v>
      </c>
      <c r="U726" s="57">
        <f>'[84]NOCs 2016'!T123</f>
        <v>1.0275309834614101</v>
      </c>
      <c r="W726" s="58">
        <f>'[84]NOCs 2016'!W123</f>
        <v>1.06</v>
      </c>
      <c r="X726" s="196">
        <f>'[84]NOCs 2016'!X123</f>
        <v>0</v>
      </c>
      <c r="Y726" s="196">
        <f>'[84]NOCs 2016'!Y123</f>
        <v>0</v>
      </c>
      <c r="Z726" s="196">
        <f>'[84]NOCs 2016'!Z123</f>
        <v>0</v>
      </c>
      <c r="AA726" s="196">
        <f>'[84]NOCs 2016'!AA123</f>
        <v>0</v>
      </c>
      <c r="AB726" s="196">
        <f>'[84]NOCs 2016'!AB123</f>
        <v>0</v>
      </c>
      <c r="AC726" s="196">
        <f>'[84]NOCs 2016'!AC123</f>
        <v>0</v>
      </c>
      <c r="AD726" s="196">
        <f>'[84]NOCs 2016'!AD123</f>
        <v>0</v>
      </c>
      <c r="AF726" s="57">
        <f t="shared" si="1568"/>
        <v>1.2130649854434605</v>
      </c>
      <c r="AG726" s="58">
        <f t="shared" si="1569"/>
        <v>1.06</v>
      </c>
      <c r="AH726" s="65">
        <f t="shared" si="1570"/>
        <v>-0.15306498544346048</v>
      </c>
      <c r="AI726" s="66">
        <f t="shared" si="1571"/>
        <v>-0.12618036731767052</v>
      </c>
      <c r="AK726" s="139"/>
      <c r="AL726" s="139"/>
      <c r="AM726" s="139"/>
      <c r="AN726" s="140"/>
      <c r="AP726" s="139"/>
      <c r="AQ726" s="139"/>
      <c r="AR726" s="139"/>
      <c r="AS726" s="140"/>
      <c r="AU726" s="139"/>
      <c r="AV726" s="139"/>
      <c r="AW726" s="139"/>
      <c r="AX726" s="140"/>
      <c r="AZ726" s="139"/>
      <c r="BA726" s="139"/>
      <c r="BB726" s="139"/>
      <c r="BC726" s="140"/>
      <c r="BE726" s="139"/>
      <c r="BF726" s="139"/>
      <c r="BG726" s="139"/>
      <c r="BH726" s="140"/>
      <c r="BJ726" s="139"/>
      <c r="BK726" s="139"/>
      <c r="BL726" s="139"/>
      <c r="BM726" s="140"/>
      <c r="BO726" s="139"/>
      <c r="BP726" s="139"/>
      <c r="BQ726" s="139"/>
      <c r="BR726" s="140"/>
    </row>
    <row r="727" spans="1:70">
      <c r="B727" s="438"/>
      <c r="D727" s="6" t="s">
        <v>45</v>
      </c>
      <c r="E727" s="186">
        <f>'[84]NOCs 2016'!C124</f>
        <v>7.6092925435336687</v>
      </c>
      <c r="F727" s="186">
        <f>'[84]NOCs 2016'!D124</f>
        <v>7.607142587562576</v>
      </c>
      <c r="G727" s="186">
        <f>'[84]NOCs 2016'!E124</f>
        <v>7.6016727641336024</v>
      </c>
      <c r="H727" s="186">
        <f>'[84]NOCs 2016'!F124</f>
        <v>7.5779206108789365</v>
      </c>
      <c r="I727" s="186">
        <f>'[84]NOCs 2016'!G124</f>
        <v>7.5893126497740155</v>
      </c>
      <c r="J727" s="186">
        <f>'[84]NOCs 2016'!H124</f>
        <v>7.6010758697128393</v>
      </c>
      <c r="K727" s="186">
        <f>'[84]NOCs 2016'!I124</f>
        <v>7.6132115303143557</v>
      </c>
      <c r="L727" s="186">
        <f>'[84]NOCs 2016'!J124</f>
        <v>7.6257209697073707</v>
      </c>
      <c r="N727" s="57">
        <f>'[84]NOCs 2016'!M124</f>
        <v>7.8988345060458807</v>
      </c>
      <c r="O727" s="57">
        <f>'[84]NOCs 2016'!N124</f>
        <v>7.8076319200493893</v>
      </c>
      <c r="P727" s="57">
        <f>'[84]NOCs 2016'!O124</f>
        <v>7.7425463921570463</v>
      </c>
      <c r="Q727" s="57">
        <f>'[84]NOCs 2016'!P124</f>
        <v>7.6425433133197735</v>
      </c>
      <c r="R727" s="57">
        <f>'[84]NOCs 2016'!Q124</f>
        <v>7.5767371195083477</v>
      </c>
      <c r="S727" s="57">
        <f>'[84]NOCs 2016'!R124</f>
        <v>7.4862441705706591</v>
      </c>
      <c r="T727" s="57">
        <f>'[84]NOCs 2016'!S124</f>
        <v>7.6278587441723884</v>
      </c>
      <c r="U727" s="57">
        <f>'[84]NOCs 2016'!T124</f>
        <v>7.3479298474833481</v>
      </c>
      <c r="W727" s="58">
        <f>'[84]NOCs 2016'!W124</f>
        <v>6.5070000000000006</v>
      </c>
      <c r="X727" s="196">
        <f>'[84]NOCs 2016'!X124</f>
        <v>0</v>
      </c>
      <c r="Y727" s="196">
        <f>'[84]NOCs 2016'!Y124</f>
        <v>0</v>
      </c>
      <c r="Z727" s="196">
        <f>'[84]NOCs 2016'!Z124</f>
        <v>0</v>
      </c>
      <c r="AA727" s="196">
        <f>'[84]NOCs 2016'!AA124</f>
        <v>0</v>
      </c>
      <c r="AB727" s="196">
        <f>'[84]NOCs 2016'!AB124</f>
        <v>0</v>
      </c>
      <c r="AC727" s="196">
        <f>'[84]NOCs 2016'!AC124</f>
        <v>0</v>
      </c>
      <c r="AD727" s="196">
        <f>'[84]NOCs 2016'!AD124</f>
        <v>0</v>
      </c>
      <c r="AF727" s="57">
        <f t="shared" si="1568"/>
        <v>7.8988345060458807</v>
      </c>
      <c r="AG727" s="58">
        <f t="shared" si="1569"/>
        <v>6.5070000000000006</v>
      </c>
      <c r="AH727" s="65">
        <f t="shared" si="1570"/>
        <v>-1.3918345060458801</v>
      </c>
      <c r="AI727" s="66">
        <f t="shared" si="1571"/>
        <v>-0.1762075791030373</v>
      </c>
      <c r="AK727" s="139"/>
      <c r="AL727" s="139"/>
      <c r="AM727" s="139"/>
      <c r="AN727" s="140"/>
      <c r="AP727" s="139"/>
      <c r="AQ727" s="139"/>
      <c r="AR727" s="139"/>
      <c r="AS727" s="140"/>
      <c r="AU727" s="139"/>
      <c r="AV727" s="139"/>
      <c r="AW727" s="139"/>
      <c r="AX727" s="140"/>
      <c r="AZ727" s="139"/>
      <c r="BA727" s="139"/>
      <c r="BB727" s="139"/>
      <c r="BC727" s="140"/>
      <c r="BE727" s="139"/>
      <c r="BF727" s="139"/>
      <c r="BG727" s="139"/>
      <c r="BH727" s="140"/>
      <c r="BJ727" s="139"/>
      <c r="BK727" s="139"/>
      <c r="BL727" s="139"/>
      <c r="BM727" s="140"/>
      <c r="BO727" s="139"/>
      <c r="BP727" s="139"/>
      <c r="BQ727" s="139"/>
      <c r="BR727" s="140"/>
    </row>
    <row r="728" spans="1:70">
      <c r="A728" s="1"/>
      <c r="B728" s="438"/>
      <c r="D728" s="4" t="s">
        <v>77</v>
      </c>
      <c r="E728" s="187">
        <f>SUM(E714:E727)</f>
        <v>75.172081783673306</v>
      </c>
      <c r="F728" s="187">
        <f t="shared" ref="F728" si="1572">SUM(F714:F727)</f>
        <v>73.456408970808695</v>
      </c>
      <c r="G728" s="187">
        <f t="shared" ref="G728" si="1573">SUM(G714:G727)</f>
        <v>72.060849655567893</v>
      </c>
      <c r="H728" s="187">
        <f t="shared" ref="H728" si="1574">SUM(H714:H727)</f>
        <v>70.705956923018206</v>
      </c>
      <c r="I728" s="187">
        <f t="shared" ref="I728" si="1575">SUM(I714:I727)</f>
        <v>69.461673548885443</v>
      </c>
      <c r="J728" s="187">
        <f t="shared" ref="J728" si="1576">SUM(J714:J727)</f>
        <v>69.703488031417606</v>
      </c>
      <c r="K728" s="187">
        <f t="shared" ref="K728" si="1577">SUM(K714:K727)</f>
        <v>71.285027879159244</v>
      </c>
      <c r="L728" s="187">
        <f t="shared" ref="L728" si="1578">SUM(L714:L727)</f>
        <v>71.587192516032104</v>
      </c>
      <c r="M728" s="1"/>
      <c r="N728" s="178">
        <f t="shared" ref="N728" si="1579">SUM(N714:N727)</f>
        <v>72.135850551698951</v>
      </c>
      <c r="O728" s="178">
        <f t="shared" ref="O728" si="1580">SUM(O714:O727)</f>
        <v>70.628309421183928</v>
      </c>
      <c r="P728" s="178">
        <f t="shared" ref="P728" si="1581">SUM(P714:P727)</f>
        <v>68.94358900129194</v>
      </c>
      <c r="Q728" s="178">
        <f t="shared" ref="Q728" si="1582">SUM(Q714:Q727)</f>
        <v>67.295546785928707</v>
      </c>
      <c r="R728" s="178">
        <f t="shared" ref="R728" si="1583">SUM(R714:R727)</f>
        <v>65.646836877538618</v>
      </c>
      <c r="S728" s="178">
        <f t="shared" ref="S728" si="1584">SUM(S714:S727)</f>
        <v>65.073999496284543</v>
      </c>
      <c r="T728" s="178">
        <f t="shared" ref="T728" si="1585">SUM(T714:T727)</f>
        <v>65.295186716110464</v>
      </c>
      <c r="U728" s="178">
        <f t="shared" ref="U728" si="1586">SUM(U714:U727)</f>
        <v>64.669549676721388</v>
      </c>
      <c r="V728" s="1"/>
      <c r="W728" s="183">
        <f>SUM(W714:W727)</f>
        <v>95.310239390806586</v>
      </c>
      <c r="X728" s="197">
        <f t="shared" ref="X728" si="1587">SUM(X714:X727)</f>
        <v>0</v>
      </c>
      <c r="Y728" s="197">
        <f t="shared" ref="Y728" si="1588">SUM(Y714:Y727)</f>
        <v>0</v>
      </c>
      <c r="Z728" s="197">
        <f t="shared" ref="Z728" si="1589">SUM(Z714:Z727)</f>
        <v>0</v>
      </c>
      <c r="AA728" s="197">
        <f t="shared" ref="AA728" si="1590">SUM(AA714:AA727)</f>
        <v>0</v>
      </c>
      <c r="AB728" s="197">
        <f t="shared" ref="AB728" si="1591">SUM(AB714:AB727)</f>
        <v>0</v>
      </c>
      <c r="AC728" s="197">
        <f t="shared" ref="AC728" si="1592">SUM(AC714:AC727)</f>
        <v>0</v>
      </c>
      <c r="AD728" s="197">
        <f t="shared" ref="AD728" si="1593">SUM(AD714:AD727)</f>
        <v>0</v>
      </c>
      <c r="AE728" s="1"/>
      <c r="AF728" s="178">
        <f t="shared" si="1568"/>
        <v>72.135850551698951</v>
      </c>
      <c r="AG728" s="183">
        <f t="shared" si="1569"/>
        <v>95.310239390806586</v>
      </c>
      <c r="AH728" s="67">
        <f t="shared" si="1570"/>
        <v>23.174388839107635</v>
      </c>
      <c r="AI728" s="68">
        <f t="shared" si="1571"/>
        <v>0.32126035337309583</v>
      </c>
      <c r="AK728" s="139"/>
      <c r="AL728" s="139"/>
      <c r="AM728" s="139"/>
      <c r="AN728" s="140"/>
      <c r="AP728" s="139"/>
      <c r="AQ728" s="139"/>
      <c r="AR728" s="139"/>
      <c r="AS728" s="140"/>
      <c r="AU728" s="139"/>
      <c r="AV728" s="139"/>
      <c r="AW728" s="139"/>
      <c r="AX728" s="140"/>
      <c r="AZ728" s="139"/>
      <c r="BA728" s="139"/>
      <c r="BB728" s="139"/>
      <c r="BC728" s="140"/>
      <c r="BE728" s="139"/>
      <c r="BF728" s="139"/>
      <c r="BG728" s="139"/>
      <c r="BH728" s="140"/>
      <c r="BJ728" s="139"/>
      <c r="BK728" s="139"/>
      <c r="BL728" s="139"/>
      <c r="BM728" s="140"/>
      <c r="BO728" s="139"/>
      <c r="BP728" s="139"/>
      <c r="BQ728" s="139"/>
      <c r="BR728" s="140"/>
    </row>
    <row r="729" spans="1:70">
      <c r="A729" s="1"/>
      <c r="B729" s="438"/>
      <c r="D729" s="4" t="s">
        <v>181</v>
      </c>
      <c r="E729" s="187">
        <f>E728-SUM(E717:E720)</f>
        <v>61.616142031203417</v>
      </c>
      <c r="F729" s="187">
        <f t="shared" ref="F729" si="1594">F728-SUM(F717:F720)</f>
        <v>60.189630055368639</v>
      </c>
      <c r="G729" s="187">
        <f t="shared" ref="G729" si="1595">G728-SUM(G717:G720)</f>
        <v>59.239816451560081</v>
      </c>
      <c r="H729" s="187">
        <f t="shared" ref="H729" si="1596">H728-SUM(H717:H720)</f>
        <v>58.33215836517796</v>
      </c>
      <c r="I729" s="187">
        <f t="shared" ref="I729" si="1597">I728-SUM(I717:I720)</f>
        <v>57.512388271897393</v>
      </c>
      <c r="J729" s="187">
        <f t="shared" ref="J729" si="1598">J728-SUM(J717:J720)</f>
        <v>57.804481882061893</v>
      </c>
      <c r="K729" s="187">
        <f t="shared" ref="K729" si="1599">K728-SUM(K717:K720)</f>
        <v>59.22713335381696</v>
      </c>
      <c r="L729" s="187">
        <f t="shared" ref="L729" si="1600">L728-SUM(L717:L720)</f>
        <v>59.37635726416908</v>
      </c>
      <c r="M729" s="1"/>
      <c r="N729" s="178">
        <f t="shared" ref="N729" si="1601">N728-SUM(N717:N720)</f>
        <v>58.579910799229062</v>
      </c>
      <c r="O729" s="178">
        <f t="shared" ref="O729" si="1602">O728-SUM(O717:O720)</f>
        <v>57.361530505743872</v>
      </c>
      <c r="P729" s="178">
        <f t="shared" ref="P729" si="1603">P728-SUM(P717:P720)</f>
        <v>56.122555797284129</v>
      </c>
      <c r="Q729" s="178">
        <f t="shared" ref="Q729" si="1604">Q728-SUM(Q717:Q720)</f>
        <v>54.921748228088461</v>
      </c>
      <c r="R729" s="178">
        <f t="shared" ref="R729" si="1605">R728-SUM(R717:R720)</f>
        <v>53.697551600550568</v>
      </c>
      <c r="S729" s="178">
        <f t="shared" ref="S729" si="1606">S728-SUM(S717:S720)</f>
        <v>53.174993346928829</v>
      </c>
      <c r="T729" s="178">
        <f t="shared" ref="T729" si="1607">T728-SUM(T717:T720)</f>
        <v>53.23729219076818</v>
      </c>
      <c r="U729" s="178">
        <f t="shared" ref="U729" si="1608">U728-SUM(U717:U720)</f>
        <v>52.458714424858364</v>
      </c>
      <c r="V729" s="1"/>
      <c r="W729" s="183">
        <f>W728-SUM(W717:W720)</f>
        <v>74.626139390806586</v>
      </c>
      <c r="X729" s="197">
        <f t="shared" ref="X729" si="1609">X728-SUM(X717:X720)</f>
        <v>0</v>
      </c>
      <c r="Y729" s="197">
        <f t="shared" ref="Y729" si="1610">Y728-SUM(Y717:Y720)</f>
        <v>0</v>
      </c>
      <c r="Z729" s="197">
        <f t="shared" ref="Z729" si="1611">Z728-SUM(Z717:Z720)</f>
        <v>0</v>
      </c>
      <c r="AA729" s="197">
        <f t="shared" ref="AA729" si="1612">AA728-SUM(AA717:AA720)</f>
        <v>0</v>
      </c>
      <c r="AB729" s="197">
        <f t="shared" ref="AB729" si="1613">AB728-SUM(AB717:AB720)</f>
        <v>0</v>
      </c>
      <c r="AC729" s="197">
        <f t="shared" ref="AC729" si="1614">AC728-SUM(AC717:AC720)</f>
        <v>0</v>
      </c>
      <c r="AD729" s="197">
        <f t="shared" ref="AD729" si="1615">AD728-SUM(AD717:AD720)</f>
        <v>0</v>
      </c>
      <c r="AE729" s="1"/>
      <c r="AF729" s="178">
        <f t="shared" si="1568"/>
        <v>58.579910799229062</v>
      </c>
      <c r="AG729" s="183">
        <f t="shared" si="1569"/>
        <v>74.626139390806586</v>
      </c>
      <c r="AH729" s="67">
        <f t="shared" si="1570"/>
        <v>16.046228591577524</v>
      </c>
      <c r="AI729" s="68">
        <f t="shared" si="1571"/>
        <v>0.27392033160604778</v>
      </c>
      <c r="AK729" s="139"/>
      <c r="AL729" s="139"/>
      <c r="AM729" s="139"/>
      <c r="AN729" s="140"/>
      <c r="AP729" s="139"/>
      <c r="AQ729" s="139"/>
      <c r="AR729" s="139"/>
      <c r="AS729" s="140"/>
      <c r="AU729" s="139"/>
      <c r="AV729" s="139"/>
      <c r="AW729" s="139"/>
      <c r="AX729" s="140"/>
      <c r="AZ729" s="139"/>
      <c r="BA729" s="139"/>
      <c r="BB729" s="139"/>
      <c r="BC729" s="140"/>
      <c r="BE729" s="139"/>
      <c r="BF729" s="139"/>
      <c r="BG729" s="139"/>
      <c r="BH729" s="140"/>
      <c r="BJ729" s="139"/>
      <c r="BK729" s="139"/>
      <c r="BL729" s="139"/>
      <c r="BM729" s="140"/>
      <c r="BO729" s="139"/>
      <c r="BP729" s="139"/>
      <c r="BQ729" s="139"/>
      <c r="BR729" s="140"/>
    </row>
    <row r="730" spans="1:70">
      <c r="B730" s="438"/>
    </row>
    <row r="731" spans="1:70">
      <c r="B731" s="438"/>
      <c r="D731" s="1" t="s">
        <v>211</v>
      </c>
    </row>
    <row r="732" spans="1:70">
      <c r="B732" s="438"/>
      <c r="E732" s="388" t="s">
        <v>430</v>
      </c>
      <c r="F732" s="389"/>
      <c r="G732" s="389"/>
      <c r="H732" s="389"/>
      <c r="I732" s="389"/>
      <c r="J732" s="389"/>
      <c r="K732" s="389"/>
      <c r="L732" s="390"/>
      <c r="N732" s="388" t="s">
        <v>297</v>
      </c>
      <c r="O732" s="389"/>
      <c r="P732" s="389"/>
      <c r="Q732" s="389"/>
      <c r="R732" s="389"/>
      <c r="S732" s="389"/>
      <c r="T732" s="389"/>
      <c r="U732" s="390"/>
      <c r="W732" s="388" t="s">
        <v>298</v>
      </c>
      <c r="X732" s="389"/>
      <c r="Y732" s="389"/>
      <c r="Z732" s="389"/>
      <c r="AA732" s="389"/>
      <c r="AB732" s="389"/>
      <c r="AC732" s="389"/>
      <c r="AD732" s="390"/>
      <c r="AF732" s="221" t="s">
        <v>69</v>
      </c>
      <c r="AG732" s="221" t="s">
        <v>194</v>
      </c>
      <c r="AH732" s="397" t="s">
        <v>219</v>
      </c>
      <c r="AI732" s="397"/>
      <c r="AK732" s="7" t="s">
        <v>69</v>
      </c>
      <c r="AL732" s="6" t="s">
        <v>194</v>
      </c>
      <c r="AM732" s="392" t="s">
        <v>219</v>
      </c>
      <c r="AN732" s="392"/>
      <c r="AP732" s="7" t="s">
        <v>69</v>
      </c>
      <c r="AQ732" s="6" t="s">
        <v>194</v>
      </c>
      <c r="AR732" s="392" t="s">
        <v>219</v>
      </c>
      <c r="AS732" s="392"/>
      <c r="AU732" s="7" t="s">
        <v>69</v>
      </c>
      <c r="AV732" s="6" t="s">
        <v>194</v>
      </c>
      <c r="AW732" s="392" t="s">
        <v>219</v>
      </c>
      <c r="AX732" s="392"/>
      <c r="AZ732" s="7" t="s">
        <v>69</v>
      </c>
      <c r="BA732" s="6" t="s">
        <v>194</v>
      </c>
      <c r="BB732" s="392" t="s">
        <v>219</v>
      </c>
      <c r="BC732" s="392"/>
      <c r="BE732" s="7" t="s">
        <v>69</v>
      </c>
      <c r="BF732" s="6" t="s">
        <v>194</v>
      </c>
      <c r="BG732" s="392" t="s">
        <v>219</v>
      </c>
      <c r="BH732" s="392"/>
      <c r="BJ732" s="7" t="s">
        <v>69</v>
      </c>
      <c r="BK732" s="6" t="s">
        <v>194</v>
      </c>
      <c r="BL732" s="392" t="s">
        <v>219</v>
      </c>
      <c r="BM732" s="392"/>
      <c r="BO732" s="7" t="s">
        <v>69</v>
      </c>
      <c r="BP732" s="6" t="s">
        <v>194</v>
      </c>
      <c r="BQ732" s="392" t="s">
        <v>219</v>
      </c>
      <c r="BR732" s="392"/>
    </row>
    <row r="733" spans="1:70">
      <c r="B733" s="438"/>
      <c r="E733" s="221">
        <v>2016</v>
      </c>
      <c r="F733" s="221">
        <v>2017</v>
      </c>
      <c r="G733" s="221">
        <v>2018</v>
      </c>
      <c r="H733" s="221">
        <v>2019</v>
      </c>
      <c r="I733" s="221">
        <v>2020</v>
      </c>
      <c r="J733" s="221">
        <v>2021</v>
      </c>
      <c r="K733" s="221">
        <v>2022</v>
      </c>
      <c r="L733" s="221">
        <v>2023</v>
      </c>
      <c r="N733" s="221">
        <v>2016</v>
      </c>
      <c r="O733" s="221">
        <v>2017</v>
      </c>
      <c r="P733" s="221">
        <v>2018</v>
      </c>
      <c r="Q733" s="221">
        <v>2019</v>
      </c>
      <c r="R733" s="221">
        <v>2020</v>
      </c>
      <c r="S733" s="221">
        <v>2021</v>
      </c>
      <c r="T733" s="221">
        <v>2022</v>
      </c>
      <c r="U733" s="221">
        <v>2023</v>
      </c>
      <c r="W733" s="221">
        <v>2016</v>
      </c>
      <c r="X733" s="221">
        <v>2017</v>
      </c>
      <c r="Y733" s="221">
        <v>2018</v>
      </c>
      <c r="Z733" s="221">
        <v>2019</v>
      </c>
      <c r="AA733" s="221">
        <v>2020</v>
      </c>
      <c r="AB733" s="221">
        <v>2021</v>
      </c>
      <c r="AC733" s="221">
        <v>2022</v>
      </c>
      <c r="AD733" s="221">
        <v>2023</v>
      </c>
      <c r="AF733" s="221" t="s">
        <v>252</v>
      </c>
      <c r="AG733" s="221" t="s">
        <v>252</v>
      </c>
      <c r="AH733" s="221" t="s">
        <v>252</v>
      </c>
      <c r="AI733" s="221" t="s">
        <v>221</v>
      </c>
      <c r="AK733" s="6" t="s">
        <v>252</v>
      </c>
      <c r="AL733" s="6" t="s">
        <v>252</v>
      </c>
      <c r="AM733" s="6" t="s">
        <v>252</v>
      </c>
      <c r="AN733" s="6" t="s">
        <v>221</v>
      </c>
      <c r="AP733" s="6" t="s">
        <v>252</v>
      </c>
      <c r="AQ733" s="6" t="s">
        <v>252</v>
      </c>
      <c r="AR733" s="6" t="s">
        <v>252</v>
      </c>
      <c r="AS733" s="6" t="s">
        <v>221</v>
      </c>
      <c r="AU733" s="6" t="s">
        <v>252</v>
      </c>
      <c r="AV733" s="6" t="s">
        <v>252</v>
      </c>
      <c r="AW733" s="6" t="s">
        <v>252</v>
      </c>
      <c r="AX733" s="6" t="s">
        <v>221</v>
      </c>
      <c r="AZ733" s="6" t="s">
        <v>252</v>
      </c>
      <c r="BA733" s="6" t="s">
        <v>252</v>
      </c>
      <c r="BB733" s="6" t="s">
        <v>252</v>
      </c>
      <c r="BC733" s="6" t="s">
        <v>221</v>
      </c>
      <c r="BE733" s="6" t="s">
        <v>252</v>
      </c>
      <c r="BF733" s="6" t="s">
        <v>252</v>
      </c>
      <c r="BG733" s="6" t="s">
        <v>252</v>
      </c>
      <c r="BH733" s="6" t="s">
        <v>221</v>
      </c>
      <c r="BJ733" s="6" t="s">
        <v>252</v>
      </c>
      <c r="BK733" s="6" t="s">
        <v>252</v>
      </c>
      <c r="BL733" s="6" t="s">
        <v>252</v>
      </c>
      <c r="BM733" s="6" t="s">
        <v>221</v>
      </c>
      <c r="BO733" s="6" t="s">
        <v>252</v>
      </c>
      <c r="BP733" s="6" t="s">
        <v>252</v>
      </c>
      <c r="BQ733" s="6" t="s">
        <v>252</v>
      </c>
      <c r="BR733" s="6" t="s">
        <v>221</v>
      </c>
    </row>
    <row r="734" spans="1:70">
      <c r="B734" s="438"/>
      <c r="D734" s="6" t="s">
        <v>27</v>
      </c>
      <c r="E734" s="186">
        <f>'[84]NOCs 2016'!C130</f>
        <v>3.8610117607702414</v>
      </c>
      <c r="F734" s="186">
        <f>'[84]NOCs 2016'!D130</f>
        <v>3.8968800358890596</v>
      </c>
      <c r="G734" s="186">
        <f>'[84]NOCs 2016'!E130</f>
        <v>3.891674837213472</v>
      </c>
      <c r="H734" s="186">
        <f>'[84]NOCs 2016'!F130</f>
        <v>3.8885600510839837</v>
      </c>
      <c r="I734" s="186">
        <f>'[84]NOCs 2016'!G130</f>
        <v>3.8896646284568694</v>
      </c>
      <c r="J734" s="186">
        <f>'[84]NOCs 2016'!H130</f>
        <v>3.8885421096970183</v>
      </c>
      <c r="K734" s="186">
        <f>'[84]NOCs 2016'!I130</f>
        <v>3.8771632591030403</v>
      </c>
      <c r="L734" s="186">
        <f>'[84]NOCs 2016'!J130</f>
        <v>3.8775528839730544</v>
      </c>
      <c r="N734" s="57">
        <f>'[84]NOCs 2016'!M130</f>
        <v>4.8867492266963763</v>
      </c>
      <c r="O734" s="57">
        <f>'[84]NOCs 2016'!N130</f>
        <v>4.8242129226060451</v>
      </c>
      <c r="P734" s="57">
        <f>'[84]NOCs 2016'!O130</f>
        <v>4.7433184706191698</v>
      </c>
      <c r="Q734" s="57">
        <f>'[84]NOCs 2016'!P130</f>
        <v>4.6540880455790141</v>
      </c>
      <c r="R734" s="57">
        <f>'[84]NOCs 2016'!Q130</f>
        <v>4.574705416852118</v>
      </c>
      <c r="S734" s="57">
        <f>'[84]NOCs 2016'!R130</f>
        <v>4.4867244445692576</v>
      </c>
      <c r="T734" s="57">
        <f>'[84]NOCs 2016'!S130</f>
        <v>4.3936031082591853</v>
      </c>
      <c r="U734" s="57">
        <f>'[84]NOCs 2016'!T130</f>
        <v>4.30424693451151</v>
      </c>
      <c r="W734" s="58">
        <f>'[84]NOCs 2016'!W130</f>
        <v>3.513499007721538</v>
      </c>
      <c r="X734" s="196">
        <f>'[84]NOCs 2016'!X130</f>
        <v>0</v>
      </c>
      <c r="Y734" s="196">
        <f>'[84]NOCs 2016'!Y130</f>
        <v>0</v>
      </c>
      <c r="Z734" s="196">
        <f>'[84]NOCs 2016'!Z130</f>
        <v>0</v>
      </c>
      <c r="AA734" s="196">
        <f>'[84]NOCs 2016'!AA130</f>
        <v>0</v>
      </c>
      <c r="AB734" s="196">
        <f>'[84]NOCs 2016'!AB130</f>
        <v>0</v>
      </c>
      <c r="AC734" s="196">
        <f>'[84]NOCs 2016'!AC130</f>
        <v>0</v>
      </c>
      <c r="AD734" s="196">
        <f>'[84]NOCs 2016'!AD130</f>
        <v>0</v>
      </c>
      <c r="AF734" s="57">
        <f>N734</f>
        <v>4.8867492266963763</v>
      </c>
      <c r="AG734" s="58">
        <f>W734</f>
        <v>3.513499007721538</v>
      </c>
      <c r="AH734" s="65">
        <f>IF(AG734&gt;0,AG734-AF734,"")</f>
        <v>-1.3732502189748383</v>
      </c>
      <c r="AI734" s="66">
        <f>IF(AG734&gt;0,AH734/AF734,"")</f>
        <v>-0.28101507879159299</v>
      </c>
      <c r="AK734" s="139"/>
      <c r="AL734" s="139"/>
      <c r="AM734" s="139"/>
      <c r="AN734" s="140"/>
      <c r="AP734" s="139"/>
      <c r="AQ734" s="139"/>
      <c r="AR734" s="139"/>
      <c r="AS734" s="140"/>
      <c r="AU734" s="139"/>
      <c r="AV734" s="139"/>
      <c r="AW734" s="139"/>
      <c r="AX734" s="140"/>
      <c r="AZ734" s="139"/>
      <c r="BA734" s="139"/>
      <c r="BB734" s="139"/>
      <c r="BC734" s="140"/>
      <c r="BE734" s="139"/>
      <c r="BF734" s="139"/>
      <c r="BG734" s="139"/>
      <c r="BH734" s="140"/>
      <c r="BJ734" s="139"/>
      <c r="BK734" s="139"/>
      <c r="BL734" s="139"/>
      <c r="BM734" s="140"/>
      <c r="BO734" s="139"/>
      <c r="BP734" s="139"/>
      <c r="BQ734" s="139"/>
      <c r="BR734" s="140"/>
    </row>
    <row r="735" spans="1:70">
      <c r="B735" s="438"/>
      <c r="D735" s="6" t="s">
        <v>75</v>
      </c>
      <c r="E735" s="186">
        <f>'[84]NOCs 2016'!C131</f>
        <v>4.3674057979952616</v>
      </c>
      <c r="F735" s="186">
        <f>'[84]NOCs 2016'!D131</f>
        <v>4.2931789632434327</v>
      </c>
      <c r="G735" s="186">
        <f>'[84]NOCs 2016'!E131</f>
        <v>4.2970080758968638</v>
      </c>
      <c r="H735" s="186">
        <f>'[84]NOCs 2016'!F131</f>
        <v>4.2977980178790229</v>
      </c>
      <c r="I735" s="186">
        <f>'[84]NOCs 2016'!G131</f>
        <v>4.4167583518064601</v>
      </c>
      <c r="J735" s="186">
        <f>'[84]NOCs 2016'!H131</f>
        <v>4.5400930705879512</v>
      </c>
      <c r="K735" s="186">
        <f>'[84]NOCs 2016'!I131</f>
        <v>4.5645332867336172</v>
      </c>
      <c r="L735" s="186">
        <f>'[84]NOCs 2016'!J131</f>
        <v>4.5495167033638682</v>
      </c>
      <c r="N735" s="57">
        <f>'[84]NOCs 2016'!M131</f>
        <v>4.6012726183273482</v>
      </c>
      <c r="O735" s="57">
        <f>'[84]NOCs 2016'!N131</f>
        <v>4.4846927919672233</v>
      </c>
      <c r="P735" s="57">
        <f>'[84]NOCs 2016'!O131</f>
        <v>4.4496520705087583</v>
      </c>
      <c r="Q735" s="57">
        <f>'[84]NOCs 2016'!P131</f>
        <v>4.412975952074448</v>
      </c>
      <c r="R735" s="57">
        <f>'[84]NOCs 2016'!Q131</f>
        <v>4.4957846504538379</v>
      </c>
      <c r="S735" s="57">
        <f>'[84]NOCs 2016'!R131</f>
        <v>4.5806601753793448</v>
      </c>
      <c r="T735" s="57">
        <f>'[84]NOCs 2016'!S131</f>
        <v>4.5654737114451978</v>
      </c>
      <c r="U735" s="57">
        <f>'[84]NOCs 2016'!T131</f>
        <v>4.5119731977336839</v>
      </c>
      <c r="W735" s="58">
        <f>'[84]NOCs 2016'!W131</f>
        <v>4.6090479097695933</v>
      </c>
      <c r="X735" s="196">
        <f>'[84]NOCs 2016'!X131</f>
        <v>0</v>
      </c>
      <c r="Y735" s="196">
        <f>'[84]NOCs 2016'!Y131</f>
        <v>0</v>
      </c>
      <c r="Z735" s="196">
        <f>'[84]NOCs 2016'!Z131</f>
        <v>0</v>
      </c>
      <c r="AA735" s="196">
        <f>'[84]NOCs 2016'!AA131</f>
        <v>0</v>
      </c>
      <c r="AB735" s="196">
        <f>'[84]NOCs 2016'!AB131</f>
        <v>0</v>
      </c>
      <c r="AC735" s="196">
        <f>'[84]NOCs 2016'!AC131</f>
        <v>0</v>
      </c>
      <c r="AD735" s="196">
        <f>'[84]NOCs 2016'!AD131</f>
        <v>0</v>
      </c>
      <c r="AF735" s="57">
        <f t="shared" ref="AF735:AF749" si="1616">N735</f>
        <v>4.6012726183273482</v>
      </c>
      <c r="AG735" s="58">
        <f t="shared" ref="AG735:AG749" si="1617">W735</f>
        <v>4.6090479097695933</v>
      </c>
      <c r="AH735" s="65">
        <f t="shared" ref="AH735:AH749" si="1618">IF(AG735&gt;0,AG735-AF735,"")</f>
        <v>7.7752914422450914E-3</v>
      </c>
      <c r="AI735" s="66">
        <f t="shared" ref="AI735:AI749" si="1619">IF(AG735&gt;0,AH735/AF735,"")</f>
        <v>1.6898132510721699E-3</v>
      </c>
      <c r="AK735" s="139"/>
      <c r="AL735" s="139"/>
      <c r="AM735" s="139"/>
      <c r="AN735" s="140"/>
      <c r="AP735" s="139"/>
      <c r="AQ735" s="139"/>
      <c r="AR735" s="139"/>
      <c r="AS735" s="140"/>
      <c r="AU735" s="139"/>
      <c r="AV735" s="139"/>
      <c r="AW735" s="139"/>
      <c r="AX735" s="140"/>
      <c r="AZ735" s="139"/>
      <c r="BA735" s="139"/>
      <c r="BB735" s="139"/>
      <c r="BC735" s="140"/>
      <c r="BE735" s="139"/>
      <c r="BF735" s="139"/>
      <c r="BG735" s="139"/>
      <c r="BH735" s="140"/>
      <c r="BJ735" s="139"/>
      <c r="BK735" s="139"/>
      <c r="BL735" s="139"/>
      <c r="BM735" s="140"/>
      <c r="BO735" s="139"/>
      <c r="BP735" s="139"/>
      <c r="BQ735" s="139"/>
      <c r="BR735" s="140"/>
    </row>
    <row r="736" spans="1:70">
      <c r="B736" s="438"/>
      <c r="D736" s="6" t="s">
        <v>76</v>
      </c>
      <c r="E736" s="186">
        <f>'[84]NOCs 2016'!C132</f>
        <v>5.8357729240255605</v>
      </c>
      <c r="F736" s="186">
        <f>'[84]NOCs 2016'!D132</f>
        <v>5.7476769167885964</v>
      </c>
      <c r="G736" s="186">
        <f>'[84]NOCs 2016'!E132</f>
        <v>5.7474022576294246</v>
      </c>
      <c r="H736" s="186">
        <f>'[84]NOCs 2016'!F132</f>
        <v>5.7650839574520685</v>
      </c>
      <c r="I736" s="186">
        <f>'[84]NOCs 2016'!G132</f>
        <v>5.9030844827294322</v>
      </c>
      <c r="J736" s="186">
        <f>'[84]NOCs 2016'!H132</f>
        <v>6.058474940607665</v>
      </c>
      <c r="K736" s="186">
        <f>'[84]NOCs 2016'!I132</f>
        <v>6.0824391305685985</v>
      </c>
      <c r="L736" s="186">
        <f>'[84]NOCs 2016'!J132</f>
        <v>6.0768326303584717</v>
      </c>
      <c r="N736" s="57">
        <f>'[84]NOCs 2016'!M132</f>
        <v>5.4174540784845355</v>
      </c>
      <c r="O736" s="57">
        <f>'[84]NOCs 2016'!N132</f>
        <v>5.2915639888777024</v>
      </c>
      <c r="P736" s="57">
        <f>'[84]NOCs 2016'!O132</f>
        <v>5.2474396091511171</v>
      </c>
      <c r="Q736" s="57">
        <f>'[84]NOCs 2016'!P132</f>
        <v>5.2203360555668041</v>
      </c>
      <c r="R736" s="57">
        <f>'[84]NOCs 2016'!Q132</f>
        <v>5.2996271521007641</v>
      </c>
      <c r="S736" s="57">
        <f>'[84]NOCs 2016'!R132</f>
        <v>5.393663025072339</v>
      </c>
      <c r="T736" s="57">
        <f>'[84]NOCs 2016'!S132</f>
        <v>5.3698184028423812</v>
      </c>
      <c r="U736" s="57">
        <f>'[84]NOCs 2016'!T132</f>
        <v>5.3207073305724073</v>
      </c>
      <c r="W736" s="58">
        <f>'[84]NOCs 2016'!W132</f>
        <v>7.0917184095930885</v>
      </c>
      <c r="X736" s="196">
        <f>'[84]NOCs 2016'!X132</f>
        <v>0</v>
      </c>
      <c r="Y736" s="196">
        <f>'[84]NOCs 2016'!Y132</f>
        <v>0</v>
      </c>
      <c r="Z736" s="196">
        <f>'[84]NOCs 2016'!Z132</f>
        <v>0</v>
      </c>
      <c r="AA736" s="196">
        <f>'[84]NOCs 2016'!AA132</f>
        <v>0</v>
      </c>
      <c r="AB736" s="196">
        <f>'[84]NOCs 2016'!AB132</f>
        <v>0</v>
      </c>
      <c r="AC736" s="196">
        <f>'[84]NOCs 2016'!AC132</f>
        <v>0</v>
      </c>
      <c r="AD736" s="196">
        <f>'[84]NOCs 2016'!AD132</f>
        <v>0</v>
      </c>
      <c r="AF736" s="57">
        <f t="shared" si="1616"/>
        <v>5.4174540784845355</v>
      </c>
      <c r="AG736" s="58">
        <f t="shared" si="1617"/>
        <v>7.0917184095930885</v>
      </c>
      <c r="AH736" s="65">
        <f t="shared" si="1618"/>
        <v>1.674264331108553</v>
      </c>
      <c r="AI736" s="66">
        <f t="shared" si="1619"/>
        <v>0.3090500273473305</v>
      </c>
      <c r="AK736" s="139"/>
      <c r="AL736" s="139"/>
      <c r="AM736" s="139"/>
      <c r="AN736" s="140"/>
      <c r="AP736" s="139"/>
      <c r="AQ736" s="139"/>
      <c r="AR736" s="139"/>
      <c r="AS736" s="140"/>
      <c r="AU736" s="139"/>
      <c r="AV736" s="139"/>
      <c r="AW736" s="139"/>
      <c r="AX736" s="140"/>
      <c r="AZ736" s="139"/>
      <c r="BA736" s="139"/>
      <c r="BB736" s="139"/>
      <c r="BC736" s="140"/>
      <c r="BE736" s="139"/>
      <c r="BF736" s="139"/>
      <c r="BG736" s="139"/>
      <c r="BH736" s="140"/>
      <c r="BJ736" s="139"/>
      <c r="BK736" s="139"/>
      <c r="BL736" s="139"/>
      <c r="BM736" s="140"/>
      <c r="BO736" s="139"/>
      <c r="BP736" s="139"/>
      <c r="BQ736" s="139"/>
      <c r="BR736" s="140"/>
    </row>
    <row r="737" spans="1:70">
      <c r="B737" s="438"/>
      <c r="D737" s="6" t="s">
        <v>35</v>
      </c>
      <c r="E737" s="186">
        <f>'[84]NOCs 2016'!C133</f>
        <v>8.6764385536975617</v>
      </c>
      <c r="F737" s="186">
        <f>'[84]NOCs 2016'!D133</f>
        <v>8.7037512992001016</v>
      </c>
      <c r="G737" s="186">
        <f>'[84]NOCs 2016'!E133</f>
        <v>8.7102677493184917</v>
      </c>
      <c r="H737" s="186">
        <f>'[84]NOCs 2016'!F133</f>
        <v>8.7700858986222254</v>
      </c>
      <c r="I737" s="186">
        <f>'[84]NOCs 2016'!G133</f>
        <v>8.8305048860223057</v>
      </c>
      <c r="J737" s="186">
        <f>'[84]NOCs 2016'!H133</f>
        <v>8.8919586469496057</v>
      </c>
      <c r="K737" s="186">
        <f>'[84]NOCs 2016'!I133</f>
        <v>8.9513160723828467</v>
      </c>
      <c r="L737" s="186">
        <f>'[84]NOCs 2016'!J133</f>
        <v>9.0148237530080717</v>
      </c>
      <c r="N737" s="57">
        <f>'[84]NOCs 2016'!M133</f>
        <v>8.6764385536975617</v>
      </c>
      <c r="O737" s="57">
        <f>'[84]NOCs 2016'!N133</f>
        <v>8.7037512992001016</v>
      </c>
      <c r="P737" s="57">
        <f>'[84]NOCs 2016'!O133</f>
        <v>8.7102677493184917</v>
      </c>
      <c r="Q737" s="57">
        <f>'[84]NOCs 2016'!P133</f>
        <v>8.7700858986222254</v>
      </c>
      <c r="R737" s="57">
        <f>'[84]NOCs 2016'!Q133</f>
        <v>8.8305048860223057</v>
      </c>
      <c r="S737" s="57">
        <f>'[84]NOCs 2016'!R133</f>
        <v>8.8919586469496057</v>
      </c>
      <c r="T737" s="57">
        <f>'[84]NOCs 2016'!S133</f>
        <v>8.9513160723828467</v>
      </c>
      <c r="U737" s="57">
        <f>'[84]NOCs 2016'!T133</f>
        <v>9.0148237530080717</v>
      </c>
      <c r="W737" s="58">
        <f>'[84]NOCs 2016'!W133</f>
        <v>15.031000000000001</v>
      </c>
      <c r="X737" s="196">
        <f>'[84]NOCs 2016'!X133</f>
        <v>0</v>
      </c>
      <c r="Y737" s="196">
        <f>'[84]NOCs 2016'!Y133</f>
        <v>0</v>
      </c>
      <c r="Z737" s="196">
        <f>'[84]NOCs 2016'!Z133</f>
        <v>0</v>
      </c>
      <c r="AA737" s="196">
        <f>'[84]NOCs 2016'!AA133</f>
        <v>0</v>
      </c>
      <c r="AB737" s="196">
        <f>'[84]NOCs 2016'!AB133</f>
        <v>0</v>
      </c>
      <c r="AC737" s="196">
        <f>'[84]NOCs 2016'!AC133</f>
        <v>0</v>
      </c>
      <c r="AD737" s="196">
        <f>'[84]NOCs 2016'!AD133</f>
        <v>0</v>
      </c>
      <c r="AF737" s="57">
        <f t="shared" si="1616"/>
        <v>8.6764385536975617</v>
      </c>
      <c r="AG737" s="58">
        <f t="shared" si="1617"/>
        <v>15.031000000000001</v>
      </c>
      <c r="AH737" s="65">
        <f t="shared" si="1618"/>
        <v>6.3545614463024389</v>
      </c>
      <c r="AI737" s="66">
        <f t="shared" si="1619"/>
        <v>0.73239283687364687</v>
      </c>
      <c r="AK737" s="139"/>
      <c r="AL737" s="139"/>
      <c r="AM737" s="139"/>
      <c r="AN737" s="140"/>
      <c r="AP737" s="139"/>
      <c r="AQ737" s="139"/>
      <c r="AR737" s="139"/>
      <c r="AS737" s="140"/>
      <c r="AU737" s="139"/>
      <c r="AV737" s="139"/>
      <c r="AW737" s="139"/>
      <c r="AX737" s="140"/>
      <c r="AZ737" s="139"/>
      <c r="BA737" s="139"/>
      <c r="BB737" s="139"/>
      <c r="BC737" s="140"/>
      <c r="BE737" s="139"/>
      <c r="BF737" s="139"/>
      <c r="BG737" s="139"/>
      <c r="BH737" s="140"/>
      <c r="BJ737" s="139"/>
      <c r="BK737" s="139"/>
      <c r="BL737" s="139"/>
      <c r="BM737" s="140"/>
      <c r="BO737" s="139"/>
      <c r="BP737" s="139"/>
      <c r="BQ737" s="139"/>
      <c r="BR737" s="140"/>
    </row>
    <row r="738" spans="1:70">
      <c r="B738" s="438"/>
      <c r="D738" s="6" t="s">
        <v>36</v>
      </c>
      <c r="E738" s="186">
        <f>'[84]NOCs 2016'!C134</f>
        <v>6.7461629979004574</v>
      </c>
      <c r="F738" s="186">
        <f>'[84]NOCs 2016'!D134</f>
        <v>6.769765052647216</v>
      </c>
      <c r="G738" s="186">
        <f>'[84]NOCs 2016'!E134</f>
        <v>6.7749920814068814</v>
      </c>
      <c r="H738" s="186">
        <f>'[84]NOCs 2016'!F134</f>
        <v>6.8214988177932234</v>
      </c>
      <c r="I738" s="186">
        <f>'[84]NOCs 2016'!G134</f>
        <v>6.870035242219104</v>
      </c>
      <c r="J738" s="186">
        <f>'[84]NOCs 2016'!H134</f>
        <v>6.9159054547338732</v>
      </c>
      <c r="K738" s="186">
        <f>'[84]NOCs 2016'!I134</f>
        <v>6.9647849480834738</v>
      </c>
      <c r="L738" s="186">
        <f>'[84]NOCs 2016'!J134</f>
        <v>7.0132498324273049</v>
      </c>
      <c r="N738" s="57">
        <f>'[84]NOCs 2016'!M134</f>
        <v>6.7461629979004574</v>
      </c>
      <c r="O738" s="57">
        <f>'[84]NOCs 2016'!N134</f>
        <v>6.769765052647216</v>
      </c>
      <c r="P738" s="57">
        <f>'[84]NOCs 2016'!O134</f>
        <v>6.7749920814068814</v>
      </c>
      <c r="Q738" s="57">
        <f>'[84]NOCs 2016'!P134</f>
        <v>6.8214988177932234</v>
      </c>
      <c r="R738" s="57">
        <f>'[84]NOCs 2016'!Q134</f>
        <v>6.870035242219104</v>
      </c>
      <c r="S738" s="57">
        <f>'[84]NOCs 2016'!R134</f>
        <v>6.9159054547338732</v>
      </c>
      <c r="T738" s="57">
        <f>'[84]NOCs 2016'!S134</f>
        <v>6.9647849480834738</v>
      </c>
      <c r="U738" s="57">
        <f>'[84]NOCs 2016'!T134</f>
        <v>7.0132498324273049</v>
      </c>
      <c r="W738" s="58">
        <f>'[84]NOCs 2016'!W134</f>
        <v>10.607200000000001</v>
      </c>
      <c r="X738" s="196">
        <f>'[84]NOCs 2016'!X134</f>
        <v>0</v>
      </c>
      <c r="Y738" s="196">
        <f>'[84]NOCs 2016'!Y134</f>
        <v>0</v>
      </c>
      <c r="Z738" s="196">
        <f>'[84]NOCs 2016'!Z134</f>
        <v>0</v>
      </c>
      <c r="AA738" s="196">
        <f>'[84]NOCs 2016'!AA134</f>
        <v>0</v>
      </c>
      <c r="AB738" s="196">
        <f>'[84]NOCs 2016'!AB134</f>
        <v>0</v>
      </c>
      <c r="AC738" s="196">
        <f>'[84]NOCs 2016'!AC134</f>
        <v>0</v>
      </c>
      <c r="AD738" s="196">
        <f>'[84]NOCs 2016'!AD134</f>
        <v>0</v>
      </c>
      <c r="AF738" s="57">
        <f t="shared" si="1616"/>
        <v>6.7461629979004574</v>
      </c>
      <c r="AG738" s="58">
        <f t="shared" si="1617"/>
        <v>10.607200000000001</v>
      </c>
      <c r="AH738" s="65">
        <f t="shared" si="1618"/>
        <v>3.8610370020995433</v>
      </c>
      <c r="AI738" s="66">
        <f t="shared" si="1619"/>
        <v>0.57233082024569759</v>
      </c>
      <c r="AK738" s="139"/>
      <c r="AL738" s="139"/>
      <c r="AM738" s="139"/>
      <c r="AN738" s="140"/>
      <c r="AP738" s="139"/>
      <c r="AQ738" s="139"/>
      <c r="AR738" s="139"/>
      <c r="AS738" s="140"/>
      <c r="AU738" s="139"/>
      <c r="AV738" s="139"/>
      <c r="AW738" s="139"/>
      <c r="AX738" s="140"/>
      <c r="AZ738" s="139"/>
      <c r="BA738" s="139"/>
      <c r="BB738" s="139"/>
      <c r="BC738" s="140"/>
      <c r="BE738" s="139"/>
      <c r="BF738" s="139"/>
      <c r="BG738" s="139"/>
      <c r="BH738" s="140"/>
      <c r="BJ738" s="139"/>
      <c r="BK738" s="139"/>
      <c r="BL738" s="139"/>
      <c r="BM738" s="140"/>
      <c r="BO738" s="139"/>
      <c r="BP738" s="139"/>
      <c r="BQ738" s="139"/>
      <c r="BR738" s="140"/>
    </row>
    <row r="739" spans="1:70">
      <c r="B739" s="438"/>
      <c r="D739" s="6" t="s">
        <v>37</v>
      </c>
      <c r="E739" s="186">
        <f>'[84]NOCs 2016'!C135</f>
        <v>8.3595825559677444</v>
      </c>
      <c r="F739" s="186">
        <f>'[84]NOCs 2016'!D135</f>
        <v>8.3882070019091461</v>
      </c>
      <c r="G739" s="186">
        <f>'[84]NOCs 2016'!E135</f>
        <v>8.392636248872531</v>
      </c>
      <c r="H739" s="186">
        <f>'[84]NOCs 2016'!F135</f>
        <v>8.4499903966435141</v>
      </c>
      <c r="I739" s="186">
        <f>'[84]NOCs 2016'!G135</f>
        <v>8.5083443292181844</v>
      </c>
      <c r="J739" s="186">
        <f>'[84]NOCs 2016'!H135</f>
        <v>8.5659686809748941</v>
      </c>
      <c r="K739" s="186">
        <f>'[84]NOCs 2016'!I135</f>
        <v>8.6242645013289732</v>
      </c>
      <c r="L739" s="186">
        <f>'[84]NOCs 2016'!J135</f>
        <v>8.6843471665295855</v>
      </c>
      <c r="N739" s="57">
        <f>'[84]NOCs 2016'!M135</f>
        <v>8.3595825559677444</v>
      </c>
      <c r="O739" s="57">
        <f>'[84]NOCs 2016'!N135</f>
        <v>8.3882070019091461</v>
      </c>
      <c r="P739" s="57">
        <f>'[84]NOCs 2016'!O135</f>
        <v>8.392636248872531</v>
      </c>
      <c r="Q739" s="57">
        <f>'[84]NOCs 2016'!P135</f>
        <v>8.4499903966435141</v>
      </c>
      <c r="R739" s="57">
        <f>'[84]NOCs 2016'!Q135</f>
        <v>8.5083443292181844</v>
      </c>
      <c r="S739" s="57">
        <f>'[84]NOCs 2016'!R135</f>
        <v>8.5659686809748941</v>
      </c>
      <c r="T739" s="57">
        <f>'[84]NOCs 2016'!S135</f>
        <v>8.6242645013289732</v>
      </c>
      <c r="U739" s="57">
        <f>'[84]NOCs 2016'!T135</f>
        <v>8.6843471665295855</v>
      </c>
      <c r="W739" s="58">
        <f>'[84]NOCs 2016'!W135</f>
        <v>10.5039</v>
      </c>
      <c r="X739" s="196">
        <f>'[84]NOCs 2016'!X135</f>
        <v>0</v>
      </c>
      <c r="Y739" s="196">
        <f>'[84]NOCs 2016'!Y135</f>
        <v>0</v>
      </c>
      <c r="Z739" s="196">
        <f>'[84]NOCs 2016'!Z135</f>
        <v>0</v>
      </c>
      <c r="AA739" s="196">
        <f>'[84]NOCs 2016'!AA135</f>
        <v>0</v>
      </c>
      <c r="AB739" s="196">
        <f>'[84]NOCs 2016'!AB135</f>
        <v>0</v>
      </c>
      <c r="AC739" s="196">
        <f>'[84]NOCs 2016'!AC135</f>
        <v>0</v>
      </c>
      <c r="AD739" s="196">
        <f>'[84]NOCs 2016'!AD135</f>
        <v>0</v>
      </c>
      <c r="AF739" s="57">
        <f t="shared" si="1616"/>
        <v>8.3595825559677444</v>
      </c>
      <c r="AG739" s="58">
        <f t="shared" si="1617"/>
        <v>10.5039</v>
      </c>
      <c r="AH739" s="65">
        <f t="shared" si="1618"/>
        <v>2.1443174440322554</v>
      </c>
      <c r="AI739" s="66">
        <f t="shared" si="1619"/>
        <v>0.25651011036447852</v>
      </c>
      <c r="AK739" s="139"/>
      <c r="AL739" s="139"/>
      <c r="AM739" s="139"/>
      <c r="AN739" s="140"/>
      <c r="AP739" s="139"/>
      <c r="AQ739" s="139"/>
      <c r="AR739" s="139"/>
      <c r="AS739" s="140"/>
      <c r="AU739" s="139"/>
      <c r="AV739" s="139"/>
      <c r="AW739" s="139"/>
      <c r="AX739" s="140"/>
      <c r="AZ739" s="139"/>
      <c r="BA739" s="139"/>
      <c r="BB739" s="139"/>
      <c r="BC739" s="140"/>
      <c r="BE739" s="139"/>
      <c r="BF739" s="139"/>
      <c r="BG739" s="139"/>
      <c r="BH739" s="140"/>
      <c r="BJ739" s="139"/>
      <c r="BK739" s="139"/>
      <c r="BL739" s="139"/>
      <c r="BM739" s="140"/>
      <c r="BO739" s="139"/>
      <c r="BP739" s="139"/>
      <c r="BQ739" s="139"/>
      <c r="BR739" s="140"/>
    </row>
    <row r="740" spans="1:70">
      <c r="B740" s="438"/>
      <c r="D740" s="6" t="s">
        <v>38</v>
      </c>
      <c r="E740" s="186">
        <f>'[84]NOCs 2016'!C136</f>
        <v>11.682834590597313</v>
      </c>
      <c r="F740" s="186">
        <f>'[84]NOCs 2016'!D136</f>
        <v>11.721163200590118</v>
      </c>
      <c r="G740" s="186">
        <f>'[84]NOCs 2016'!E136</f>
        <v>11.722171327518812</v>
      </c>
      <c r="H740" s="186">
        <f>'[84]NOCs 2016'!F136</f>
        <v>11.795775394243924</v>
      </c>
      <c r="I740" s="186">
        <f>'[84]NOCs 2016'!G136</f>
        <v>11.872382574348292</v>
      </c>
      <c r="J740" s="186">
        <f>'[84]NOCs 2016'!H136</f>
        <v>11.94837065614467</v>
      </c>
      <c r="K740" s="186">
        <f>'[84]NOCs 2016'!I136</f>
        <v>12.025024720515571</v>
      </c>
      <c r="L740" s="186">
        <f>'[84]NOCs 2016'!J136</f>
        <v>12.100026264563059</v>
      </c>
      <c r="N740" s="57">
        <f>'[84]NOCs 2016'!M136</f>
        <v>11.682834590597313</v>
      </c>
      <c r="O740" s="57">
        <f>'[84]NOCs 2016'!N136</f>
        <v>11.721163200590118</v>
      </c>
      <c r="P740" s="57">
        <f>'[84]NOCs 2016'!O136</f>
        <v>11.722171327518812</v>
      </c>
      <c r="Q740" s="57">
        <f>'[84]NOCs 2016'!P136</f>
        <v>11.795775394243924</v>
      </c>
      <c r="R740" s="57">
        <f>'[84]NOCs 2016'!Q136</f>
        <v>11.872382574348292</v>
      </c>
      <c r="S740" s="57">
        <f>'[84]NOCs 2016'!R136</f>
        <v>11.94837065614467</v>
      </c>
      <c r="T740" s="57">
        <f>'[84]NOCs 2016'!S136</f>
        <v>12.025024720515571</v>
      </c>
      <c r="U740" s="57">
        <f>'[84]NOCs 2016'!T136</f>
        <v>12.100026264563059</v>
      </c>
      <c r="W740" s="58">
        <f>'[84]NOCs 2016'!W136</f>
        <v>14.504200000000001</v>
      </c>
      <c r="X740" s="196">
        <f>'[84]NOCs 2016'!X136</f>
        <v>0</v>
      </c>
      <c r="Y740" s="196">
        <f>'[84]NOCs 2016'!Y136</f>
        <v>0</v>
      </c>
      <c r="Z740" s="196">
        <f>'[84]NOCs 2016'!Z136</f>
        <v>0</v>
      </c>
      <c r="AA740" s="196">
        <f>'[84]NOCs 2016'!AA136</f>
        <v>0</v>
      </c>
      <c r="AB740" s="196">
        <f>'[84]NOCs 2016'!AB136</f>
        <v>0</v>
      </c>
      <c r="AC740" s="196">
        <f>'[84]NOCs 2016'!AC136</f>
        <v>0</v>
      </c>
      <c r="AD740" s="196">
        <f>'[84]NOCs 2016'!AD136</f>
        <v>0</v>
      </c>
      <c r="AF740" s="57">
        <f t="shared" si="1616"/>
        <v>11.682834590597313</v>
      </c>
      <c r="AG740" s="58">
        <f t="shared" si="1617"/>
        <v>14.504200000000001</v>
      </c>
      <c r="AH740" s="65">
        <f t="shared" si="1618"/>
        <v>2.8213654094026879</v>
      </c>
      <c r="AI740" s="66">
        <f t="shared" si="1619"/>
        <v>0.24149664942388258</v>
      </c>
      <c r="AK740" s="139"/>
      <c r="AL740" s="139"/>
      <c r="AM740" s="139"/>
      <c r="AN740" s="140"/>
      <c r="AP740" s="139"/>
      <c r="AQ740" s="139"/>
      <c r="AR740" s="139"/>
      <c r="AS740" s="140"/>
      <c r="AU740" s="139"/>
      <c r="AV740" s="139"/>
      <c r="AW740" s="139"/>
      <c r="AX740" s="140"/>
      <c r="AZ740" s="139"/>
      <c r="BA740" s="139"/>
      <c r="BB740" s="139"/>
      <c r="BC740" s="140"/>
      <c r="BE740" s="139"/>
      <c r="BF740" s="139"/>
      <c r="BG740" s="139"/>
      <c r="BH740" s="140"/>
      <c r="BJ740" s="139"/>
      <c r="BK740" s="139"/>
      <c r="BL740" s="139"/>
      <c r="BM740" s="140"/>
      <c r="BO740" s="139"/>
      <c r="BP740" s="139"/>
      <c r="BQ740" s="139"/>
      <c r="BR740" s="140"/>
    </row>
    <row r="741" spans="1:70">
      <c r="B741" s="438"/>
      <c r="D741" s="6" t="s">
        <v>39</v>
      </c>
      <c r="E741" s="186">
        <f>'[84]NOCs 2016'!C137</f>
        <v>1.8542769486339369E-2</v>
      </c>
      <c r="F741" s="186">
        <f>'[84]NOCs 2016'!D137</f>
        <v>1.875379448250367E-2</v>
      </c>
      <c r="G741" s="186">
        <f>'[84]NOCs 2016'!E137</f>
        <v>1.8967408936813712E-2</v>
      </c>
      <c r="H741" s="186">
        <f>'[84]NOCs 2016'!F137</f>
        <v>1.9183644920787682E-2</v>
      </c>
      <c r="I741" s="186">
        <f>'[84]NOCs 2016'!G137</f>
        <v>1.940253490559966E-2</v>
      </c>
      <c r="J741" s="186">
        <f>'[84]NOCs 2016'!H137</f>
        <v>1.9624111767079726E-2</v>
      </c>
      <c r="K741" s="186">
        <f>'[84]NOCs 2016'!I137</f>
        <v>1.9848408790776775E-2</v>
      </c>
      <c r="L741" s="186">
        <f>'[84]NOCs 2016'!J137</f>
        <v>2.0075459677084833E-2</v>
      </c>
      <c r="N741" s="57">
        <f>'[84]NOCs 2016'!M137</f>
        <v>1.8096448252957628E-2</v>
      </c>
      <c r="O741" s="57">
        <f>'[84]NOCs 2016'!N137</f>
        <v>1.7921128012081716E-2</v>
      </c>
      <c r="P741" s="57">
        <f>'[84]NOCs 2016'!O137</f>
        <v>1.7746455135742231E-2</v>
      </c>
      <c r="Q741" s="57">
        <f>'[84]NOCs 2016'!P137</f>
        <v>1.7572437641818737E-2</v>
      </c>
      <c r="R741" s="57">
        <f>'[84]NOCs 2016'!Q137</f>
        <v>1.7399083648104739E-2</v>
      </c>
      <c r="S741" s="57">
        <f>'[84]NOCs 2016'!R137</f>
        <v>1.7226401373557767E-2</v>
      </c>
      <c r="T741" s="57">
        <f>'[84]NOCs 2016'!S137</f>
        <v>1.7054399139565041E-2</v>
      </c>
      <c r="U741" s="57">
        <f>'[84]NOCs 2016'!T137</f>
        <v>1.6883085371225064E-2</v>
      </c>
      <c r="W741" s="58">
        <f>'[84]NOCs 2016'!W137</f>
        <v>-7.0411549976783048E-4</v>
      </c>
      <c r="X741" s="196">
        <f>'[84]NOCs 2016'!X137</f>
        <v>0</v>
      </c>
      <c r="Y741" s="196">
        <f>'[84]NOCs 2016'!Y137</f>
        <v>0</v>
      </c>
      <c r="Z741" s="196">
        <f>'[84]NOCs 2016'!Z137</f>
        <v>0</v>
      </c>
      <c r="AA741" s="196">
        <f>'[84]NOCs 2016'!AA137</f>
        <v>0</v>
      </c>
      <c r="AB741" s="196">
        <f>'[84]NOCs 2016'!AB137</f>
        <v>0</v>
      </c>
      <c r="AC741" s="196">
        <f>'[84]NOCs 2016'!AC137</f>
        <v>0</v>
      </c>
      <c r="AD741" s="196">
        <f>'[84]NOCs 2016'!AD137</f>
        <v>0</v>
      </c>
      <c r="AF741" s="57">
        <f t="shared" si="1616"/>
        <v>1.8096448252957628E-2</v>
      </c>
      <c r="AG741" s="58">
        <f t="shared" si="1617"/>
        <v>-7.0411549976783048E-4</v>
      </c>
      <c r="AH741" s="65" t="str">
        <f t="shared" si="1618"/>
        <v/>
      </c>
      <c r="AI741" s="66" t="str">
        <f t="shared" si="1619"/>
        <v/>
      </c>
      <c r="AK741" s="139"/>
      <c r="AL741" s="139"/>
      <c r="AM741" s="139"/>
      <c r="AN741" s="140"/>
      <c r="AP741" s="139"/>
      <c r="AQ741" s="139"/>
      <c r="AR741" s="139"/>
      <c r="AS741" s="140"/>
      <c r="AU741" s="139"/>
      <c r="AV741" s="139"/>
      <c r="AW741" s="139"/>
      <c r="AX741" s="140"/>
      <c r="AZ741" s="139"/>
      <c r="BA741" s="139"/>
      <c r="BB741" s="139"/>
      <c r="BC741" s="140"/>
      <c r="BE741" s="139"/>
      <c r="BF741" s="139"/>
      <c r="BG741" s="139"/>
      <c r="BH741" s="140"/>
      <c r="BJ741" s="139"/>
      <c r="BK741" s="139"/>
      <c r="BL741" s="139"/>
      <c r="BM741" s="140"/>
      <c r="BO741" s="139"/>
      <c r="BP741" s="139"/>
      <c r="BQ741" s="139"/>
      <c r="BR741" s="140"/>
    </row>
    <row r="742" spans="1:70">
      <c r="B742" s="438"/>
      <c r="D742" s="6" t="s">
        <v>40</v>
      </c>
      <c r="E742" s="186">
        <f>'[84]NOCs 2016'!C138</f>
        <v>8.8019716169922599</v>
      </c>
      <c r="F742" s="186">
        <f>'[84]NOCs 2016'!D138</f>
        <v>8.912251949961286</v>
      </c>
      <c r="G742" s="186">
        <f>'[84]NOCs 2016'!E138</f>
        <v>9.0235599030005531</v>
      </c>
      <c r="H742" s="186">
        <f>'[84]NOCs 2016'!F138</f>
        <v>9.1217498830028347</v>
      </c>
      <c r="I742" s="186">
        <f>'[84]NOCs 2016'!G138</f>
        <v>9.2796516433708689</v>
      </c>
      <c r="J742" s="186">
        <f>'[84]NOCs 2016'!H138</f>
        <v>9.2697386769688013</v>
      </c>
      <c r="K742" s="186">
        <f>'[84]NOCs 2016'!I138</f>
        <v>9.2705283716762636</v>
      </c>
      <c r="L742" s="186">
        <f>'[84]NOCs 2016'!J138</f>
        <v>9.2527917991474364</v>
      </c>
      <c r="N742" s="57">
        <f>'[84]NOCs 2016'!M138</f>
        <v>8.0593526736904249</v>
      </c>
      <c r="O742" s="57">
        <f>'[84]NOCs 2016'!N138</f>
        <v>7.9954307362972008</v>
      </c>
      <c r="P742" s="57">
        <f>'[84]NOCs 2016'!O138</f>
        <v>7.9299215688179752</v>
      </c>
      <c r="Q742" s="57">
        <f>'[84]NOCs 2016'!P138</f>
        <v>7.8524998434846571</v>
      </c>
      <c r="R742" s="57">
        <f>'[84]NOCs 2016'!Q138</f>
        <v>7.8271116747132012</v>
      </c>
      <c r="S742" s="57">
        <f>'[84]NOCs 2016'!R138</f>
        <v>7.6528650678268901</v>
      </c>
      <c r="T742" s="57">
        <f>'[84]NOCs 2016'!S138</f>
        <v>7.4888374955490402</v>
      </c>
      <c r="U742" s="57">
        <f>'[84]NOCs 2016'!T138</f>
        <v>7.3093347404978717</v>
      </c>
      <c r="W742" s="58">
        <f>'[84]NOCs 2016'!W138</f>
        <v>2.394935840334806</v>
      </c>
      <c r="X742" s="196">
        <f>'[84]NOCs 2016'!X138</f>
        <v>0</v>
      </c>
      <c r="Y742" s="196">
        <f>'[84]NOCs 2016'!Y138</f>
        <v>0</v>
      </c>
      <c r="Z742" s="196">
        <f>'[84]NOCs 2016'!Z138</f>
        <v>0</v>
      </c>
      <c r="AA742" s="196">
        <f>'[84]NOCs 2016'!AA138</f>
        <v>0</v>
      </c>
      <c r="AB742" s="196">
        <f>'[84]NOCs 2016'!AB138</f>
        <v>0</v>
      </c>
      <c r="AC742" s="196">
        <f>'[84]NOCs 2016'!AC138</f>
        <v>0</v>
      </c>
      <c r="AD742" s="196">
        <f>'[84]NOCs 2016'!AD138</f>
        <v>0</v>
      </c>
      <c r="AF742" s="57">
        <f t="shared" si="1616"/>
        <v>8.0593526736904249</v>
      </c>
      <c r="AG742" s="58">
        <f t="shared" si="1617"/>
        <v>2.394935840334806</v>
      </c>
      <c r="AH742" s="65">
        <f t="shared" si="1618"/>
        <v>-5.6644168333556184</v>
      </c>
      <c r="AI742" s="66">
        <f t="shared" si="1619"/>
        <v>-0.70283769214455394</v>
      </c>
      <c r="AK742" s="139"/>
      <c r="AL742" s="139"/>
      <c r="AM742" s="139"/>
      <c r="AN742" s="140"/>
      <c r="AP742" s="139"/>
      <c r="AQ742" s="139"/>
      <c r="AR742" s="139"/>
      <c r="AS742" s="140"/>
      <c r="AU742" s="139"/>
      <c r="AV742" s="139"/>
      <c r="AW742" s="139"/>
      <c r="AX742" s="140"/>
      <c r="AZ742" s="139"/>
      <c r="BA742" s="139"/>
      <c r="BB742" s="139"/>
      <c r="BC742" s="140"/>
      <c r="BE742" s="139"/>
      <c r="BF742" s="139"/>
      <c r="BG742" s="139"/>
      <c r="BH742" s="140"/>
      <c r="BJ742" s="139"/>
      <c r="BK742" s="139"/>
      <c r="BL742" s="139"/>
      <c r="BM742" s="140"/>
      <c r="BO742" s="139"/>
      <c r="BP742" s="139"/>
      <c r="BQ742" s="139"/>
      <c r="BR742" s="140"/>
    </row>
    <row r="743" spans="1:70">
      <c r="B743" s="438"/>
      <c r="D743" s="6" t="s">
        <v>41</v>
      </c>
      <c r="E743" s="186">
        <f>'[84]NOCs 2016'!C139</f>
        <v>16.847605495699653</v>
      </c>
      <c r="F743" s="186">
        <f>'[84]NOCs 2016'!D139</f>
        <v>17.137842058680423</v>
      </c>
      <c r="G743" s="186">
        <f>'[84]NOCs 2016'!E139</f>
        <v>17.507039643429902</v>
      </c>
      <c r="H743" s="186">
        <f>'[84]NOCs 2016'!F139</f>
        <v>17.706078483571446</v>
      </c>
      <c r="I743" s="186">
        <f>'[84]NOCs 2016'!G139</f>
        <v>17.874253741217924</v>
      </c>
      <c r="J743" s="186">
        <f>'[84]NOCs 2016'!H139</f>
        <v>17.851098478458191</v>
      </c>
      <c r="K743" s="186">
        <f>'[84]NOCs 2016'!I139</f>
        <v>17.85140633542597</v>
      </c>
      <c r="L743" s="186">
        <f>'[84]NOCs 2016'!J139</f>
        <v>17.826827682455743</v>
      </c>
      <c r="N743" s="57">
        <f>'[84]NOCs 2016'!M139</f>
        <v>16.924512304354906</v>
      </c>
      <c r="O743" s="57">
        <f>'[84]NOCs 2016'!N139</f>
        <v>16.855332635570722</v>
      </c>
      <c r="P743" s="57">
        <f>'[84]NOCs 2016'!O139</f>
        <v>16.858593274013675</v>
      </c>
      <c r="Q743" s="57">
        <f>'[84]NOCs 2016'!P139</f>
        <v>16.69239777833463</v>
      </c>
      <c r="R743" s="57">
        <f>'[84]NOCs 2016'!Q139</f>
        <v>16.493443203789433</v>
      </c>
      <c r="S743" s="57">
        <f>'[84]NOCs 2016'!R139</f>
        <v>16.108002621444729</v>
      </c>
      <c r="T743" s="57">
        <f>'[84]NOCs 2016'!S139</f>
        <v>15.748547181445989</v>
      </c>
      <c r="U743" s="57">
        <f>'[84]NOCs 2016'!T139</f>
        <v>15.366289011987787</v>
      </c>
      <c r="W743" s="58">
        <f>'[84]NOCs 2016'!W139</f>
        <v>6.571568713836899</v>
      </c>
      <c r="X743" s="196">
        <f>'[84]NOCs 2016'!X139</f>
        <v>0</v>
      </c>
      <c r="Y743" s="196">
        <f>'[84]NOCs 2016'!Y139</f>
        <v>0</v>
      </c>
      <c r="Z743" s="196">
        <f>'[84]NOCs 2016'!Z139</f>
        <v>0</v>
      </c>
      <c r="AA743" s="196">
        <f>'[84]NOCs 2016'!AA139</f>
        <v>0</v>
      </c>
      <c r="AB743" s="196">
        <f>'[84]NOCs 2016'!AB139</f>
        <v>0</v>
      </c>
      <c r="AC743" s="196">
        <f>'[84]NOCs 2016'!AC139</f>
        <v>0</v>
      </c>
      <c r="AD743" s="196">
        <f>'[84]NOCs 2016'!AD139</f>
        <v>0</v>
      </c>
      <c r="AF743" s="57">
        <f t="shared" si="1616"/>
        <v>16.924512304354906</v>
      </c>
      <c r="AG743" s="58">
        <f t="shared" si="1617"/>
        <v>6.571568713836899</v>
      </c>
      <c r="AH743" s="65">
        <f t="shared" si="1618"/>
        <v>-10.352943590518006</v>
      </c>
      <c r="AI743" s="66">
        <f t="shared" si="1619"/>
        <v>-0.61171296426982147</v>
      </c>
      <c r="AK743" s="139"/>
      <c r="AL743" s="139"/>
      <c r="AM743" s="139"/>
      <c r="AN743" s="140"/>
      <c r="AP743" s="139"/>
      <c r="AQ743" s="139"/>
      <c r="AR743" s="139"/>
      <c r="AS743" s="140"/>
      <c r="AU743" s="139"/>
      <c r="AV743" s="139"/>
      <c r="AW743" s="139"/>
      <c r="AX743" s="140"/>
      <c r="AZ743" s="139"/>
      <c r="BA743" s="139"/>
      <c r="BB743" s="139"/>
      <c r="BC743" s="140"/>
      <c r="BE743" s="139"/>
      <c r="BF743" s="139"/>
      <c r="BG743" s="139"/>
      <c r="BH743" s="140"/>
      <c r="BJ743" s="139"/>
      <c r="BK743" s="139"/>
      <c r="BL743" s="139"/>
      <c r="BM743" s="140"/>
      <c r="BO743" s="139"/>
      <c r="BP743" s="139"/>
      <c r="BQ743" s="139"/>
      <c r="BR743" s="140"/>
    </row>
    <row r="744" spans="1:70">
      <c r="B744" s="438"/>
      <c r="D744" s="6" t="s">
        <v>42</v>
      </c>
      <c r="E744" s="186">
        <f>'[84]NOCs 2016'!C140</f>
        <v>7.6553767510519926</v>
      </c>
      <c r="F744" s="186">
        <f>'[84]NOCs 2016'!D140</f>
        <v>8.2697122978253983</v>
      </c>
      <c r="G744" s="186">
        <f>'[84]NOCs 2016'!E140</f>
        <v>8.7618717155092085</v>
      </c>
      <c r="H744" s="186">
        <f>'[84]NOCs 2016'!F140</f>
        <v>7.9352697212394974</v>
      </c>
      <c r="I744" s="186">
        <f>'[84]NOCs 2016'!G140</f>
        <v>8.5510062899390196</v>
      </c>
      <c r="J744" s="186">
        <f>'[84]NOCs 2016'!H140</f>
        <v>9.0530434900074379</v>
      </c>
      <c r="K744" s="186">
        <f>'[84]NOCs 2016'!I140</f>
        <v>8.2710027160458104</v>
      </c>
      <c r="L744" s="186">
        <f>'[84]NOCs 2016'!J140</f>
        <v>8.8833010603877494</v>
      </c>
      <c r="N744" s="57">
        <f>'[84]NOCs 2016'!M140</f>
        <v>7.0484924558004689</v>
      </c>
      <c r="O744" s="57">
        <f>'[84]NOCs 2016'!N140</f>
        <v>7.4698272168185182</v>
      </c>
      <c r="P744" s="57">
        <f>'[84]NOCs 2016'!O140</f>
        <v>7.7786042321819009</v>
      </c>
      <c r="Q744" s="57">
        <f>'[84]NOCs 2016'!P140</f>
        <v>6.9178941339413909</v>
      </c>
      <c r="R744" s="57">
        <f>'[84]NOCs 2016'!Q140</f>
        <v>7.3262113997471232</v>
      </c>
      <c r="S744" s="57">
        <f>'[84]NOCs 2016'!R140</f>
        <v>7.6244328426141399</v>
      </c>
      <c r="T744" s="57">
        <f>'[84]NOCs 2016'!S140</f>
        <v>6.7895654347095382</v>
      </c>
      <c r="U744" s="57">
        <f>'[84]NOCs 2016'!T140</f>
        <v>7.1812496918993522</v>
      </c>
      <c r="W744" s="58">
        <f>'[84]NOCs 2016'!W140</f>
        <v>3.1314468403232527</v>
      </c>
      <c r="X744" s="196">
        <f>'[84]NOCs 2016'!X140</f>
        <v>0</v>
      </c>
      <c r="Y744" s="196">
        <f>'[84]NOCs 2016'!Y140</f>
        <v>0</v>
      </c>
      <c r="Z744" s="196">
        <f>'[84]NOCs 2016'!Z140</f>
        <v>0</v>
      </c>
      <c r="AA744" s="196">
        <f>'[84]NOCs 2016'!AA140</f>
        <v>0</v>
      </c>
      <c r="AB744" s="196">
        <f>'[84]NOCs 2016'!AB140</f>
        <v>0</v>
      </c>
      <c r="AC744" s="196">
        <f>'[84]NOCs 2016'!AC140</f>
        <v>0</v>
      </c>
      <c r="AD744" s="196">
        <f>'[84]NOCs 2016'!AD140</f>
        <v>0</v>
      </c>
      <c r="AF744" s="57">
        <f t="shared" si="1616"/>
        <v>7.0484924558004689</v>
      </c>
      <c r="AG744" s="58">
        <f t="shared" si="1617"/>
        <v>3.1314468403232527</v>
      </c>
      <c r="AH744" s="65">
        <f t="shared" si="1618"/>
        <v>-3.9170456154772162</v>
      </c>
      <c r="AI744" s="66">
        <f t="shared" si="1619"/>
        <v>-0.5557281418743284</v>
      </c>
      <c r="AK744" s="139"/>
      <c r="AL744" s="139"/>
      <c r="AM744" s="139"/>
      <c r="AN744" s="140"/>
      <c r="AP744" s="139"/>
      <c r="AQ744" s="139"/>
      <c r="AR744" s="139"/>
      <c r="AS744" s="140"/>
      <c r="AU744" s="139"/>
      <c r="AV744" s="139"/>
      <c r="AW744" s="139"/>
      <c r="AX744" s="140"/>
      <c r="AZ744" s="139"/>
      <c r="BA744" s="139"/>
      <c r="BB744" s="139"/>
      <c r="BC744" s="140"/>
      <c r="BE744" s="139"/>
      <c r="BF744" s="139"/>
      <c r="BG744" s="139"/>
      <c r="BH744" s="140"/>
      <c r="BJ744" s="139"/>
      <c r="BK744" s="139"/>
      <c r="BL744" s="139"/>
      <c r="BM744" s="140"/>
      <c r="BO744" s="139"/>
      <c r="BP744" s="139"/>
      <c r="BQ744" s="139"/>
      <c r="BR744" s="140"/>
    </row>
    <row r="745" spans="1:70">
      <c r="B745" s="438"/>
      <c r="D745" s="6" t="s">
        <v>43</v>
      </c>
      <c r="E745" s="186">
        <f>'[84]NOCs 2016'!C141</f>
        <v>11.709312574316042</v>
      </c>
      <c r="F745" s="186">
        <f>'[84]NOCs 2016'!D141</f>
        <v>12.172181617205711</v>
      </c>
      <c r="G745" s="186">
        <f>'[84]NOCs 2016'!E141</f>
        <v>11.832972324223068</v>
      </c>
      <c r="H745" s="186">
        <f>'[84]NOCs 2016'!F141</f>
        <v>12.093527059670775</v>
      </c>
      <c r="I745" s="186">
        <f>'[84]NOCs 2016'!G141</f>
        <v>12.400576575145056</v>
      </c>
      <c r="J745" s="186">
        <f>'[84]NOCs 2016'!H141</f>
        <v>12.283879143316755</v>
      </c>
      <c r="K745" s="186">
        <f>'[84]NOCs 2016'!I141</f>
        <v>12.439922167821294</v>
      </c>
      <c r="L745" s="186">
        <f>'[84]NOCs 2016'!J141</f>
        <v>12.911992931016703</v>
      </c>
      <c r="N745" s="57">
        <f>'[84]NOCs 2016'!M141</f>
        <v>11.362254660118163</v>
      </c>
      <c r="O745" s="57">
        <f>'[84]NOCs 2016'!N141</f>
        <v>11.602346535248271</v>
      </c>
      <c r="P745" s="57">
        <f>'[84]NOCs 2016'!O141</f>
        <v>11.063850962897185</v>
      </c>
      <c r="Q745" s="57">
        <f>'[84]NOCs 2016'!P141</f>
        <v>11.122523302531942</v>
      </c>
      <c r="R745" s="57">
        <f>'[84]NOCs 2016'!Q141</f>
        <v>11.190107027705391</v>
      </c>
      <c r="S745" s="57">
        <f>'[84]NOCs 2016'!R141</f>
        <v>10.855186258144675</v>
      </c>
      <c r="T745" s="57">
        <f>'[84]NOCs 2016'!S141</f>
        <v>10.773313048891874</v>
      </c>
      <c r="U745" s="57">
        <f>'[84]NOCs 2016'!T141</f>
        <v>10.982790758597373</v>
      </c>
      <c r="W745" s="58">
        <f>'[84]NOCs 2016'!W141</f>
        <v>11.01091332211686</v>
      </c>
      <c r="X745" s="196">
        <f>'[84]NOCs 2016'!X141</f>
        <v>0</v>
      </c>
      <c r="Y745" s="196">
        <f>'[84]NOCs 2016'!Y141</f>
        <v>0</v>
      </c>
      <c r="Z745" s="196">
        <f>'[84]NOCs 2016'!Z141</f>
        <v>0</v>
      </c>
      <c r="AA745" s="196">
        <f>'[84]NOCs 2016'!AA141</f>
        <v>0</v>
      </c>
      <c r="AB745" s="196">
        <f>'[84]NOCs 2016'!AB141</f>
        <v>0</v>
      </c>
      <c r="AC745" s="196">
        <f>'[84]NOCs 2016'!AC141</f>
        <v>0</v>
      </c>
      <c r="AD745" s="196">
        <f>'[84]NOCs 2016'!AD141</f>
        <v>0</v>
      </c>
      <c r="AF745" s="57">
        <f t="shared" si="1616"/>
        <v>11.362254660118163</v>
      </c>
      <c r="AG745" s="58">
        <f t="shared" si="1617"/>
        <v>11.01091332211686</v>
      </c>
      <c r="AH745" s="65">
        <f t="shared" si="1618"/>
        <v>-0.35134133800130307</v>
      </c>
      <c r="AI745" s="66">
        <f t="shared" si="1619"/>
        <v>-3.0921797522680174E-2</v>
      </c>
      <c r="AK745" s="139"/>
      <c r="AL745" s="139"/>
      <c r="AM745" s="139"/>
      <c r="AN745" s="140"/>
      <c r="AP745" s="139"/>
      <c r="AQ745" s="139"/>
      <c r="AR745" s="139"/>
      <c r="AS745" s="140"/>
      <c r="AU745" s="139"/>
      <c r="AV745" s="139"/>
      <c r="AW745" s="139"/>
      <c r="AX745" s="140"/>
      <c r="AZ745" s="139"/>
      <c r="BA745" s="139"/>
      <c r="BB745" s="139"/>
      <c r="BC745" s="140"/>
      <c r="BE745" s="139"/>
      <c r="BF745" s="139"/>
      <c r="BG745" s="139"/>
      <c r="BH745" s="140"/>
      <c r="BJ745" s="139"/>
      <c r="BK745" s="139"/>
      <c r="BL745" s="139"/>
      <c r="BM745" s="140"/>
      <c r="BO745" s="139"/>
      <c r="BP745" s="139"/>
      <c r="BQ745" s="139"/>
      <c r="BR745" s="140"/>
    </row>
    <row r="746" spans="1:70">
      <c r="B746" s="438"/>
      <c r="D746" s="6" t="s">
        <v>44</v>
      </c>
      <c r="E746" s="186">
        <f>'[84]NOCs 2016'!C142</f>
        <v>7.1989374603720835</v>
      </c>
      <c r="F746" s="186">
        <f>'[84]NOCs 2016'!D142</f>
        <v>7.2048686313927455</v>
      </c>
      <c r="G746" s="186">
        <f>'[84]NOCs 2016'!E142</f>
        <v>7.2110204695506344</v>
      </c>
      <c r="H746" s="186">
        <f>'[84]NOCs 2016'!F142</f>
        <v>7.1969548756726995</v>
      </c>
      <c r="I746" s="186">
        <f>'[84]NOCs 2016'!G142</f>
        <v>7.2138844970968901</v>
      </c>
      <c r="J746" s="186">
        <f>'[84]NOCs 2016'!H142</f>
        <v>7.2310881945787582</v>
      </c>
      <c r="K746" s="186">
        <f>'[84]NOCs 2016'!I142</f>
        <v>7.2485697911345826</v>
      </c>
      <c r="L746" s="186">
        <f>'[84]NOCs 2016'!J142</f>
        <v>7.266403146181478</v>
      </c>
      <c r="N746" s="57">
        <f>'[84]NOCs 2016'!M142</f>
        <v>8.2162894602715983</v>
      </c>
      <c r="O746" s="57">
        <f>'[84]NOCs 2016'!N142</f>
        <v>8.0865831886106783</v>
      </c>
      <c r="P746" s="57">
        <f>'[84]NOCs 2016'!O142</f>
        <v>7.9533026929591619</v>
      </c>
      <c r="Q746" s="57">
        <f>'[84]NOCs 2016'!P142</f>
        <v>7.819891990108732</v>
      </c>
      <c r="R746" s="57">
        <f>'[84]NOCs 2016'!Q142</f>
        <v>7.6911012960832892</v>
      </c>
      <c r="S746" s="57">
        <f>'[84]NOCs 2016'!R142</f>
        <v>7.5660740942761011</v>
      </c>
      <c r="T746" s="57">
        <f>'[84]NOCs 2016'!S142</f>
        <v>7.4418296613184136</v>
      </c>
      <c r="U746" s="57">
        <f>'[84]NOCs 2016'!T142</f>
        <v>7.3145413217325803</v>
      </c>
      <c r="W746" s="58">
        <f>'[84]NOCs 2016'!W142</f>
        <v>6.6770000000000005</v>
      </c>
      <c r="X746" s="196">
        <f>'[84]NOCs 2016'!X142</f>
        <v>0</v>
      </c>
      <c r="Y746" s="196">
        <f>'[84]NOCs 2016'!Y142</f>
        <v>0</v>
      </c>
      <c r="Z746" s="196">
        <f>'[84]NOCs 2016'!Z142</f>
        <v>0</v>
      </c>
      <c r="AA746" s="196">
        <f>'[84]NOCs 2016'!AA142</f>
        <v>0</v>
      </c>
      <c r="AB746" s="196">
        <f>'[84]NOCs 2016'!AB142</f>
        <v>0</v>
      </c>
      <c r="AC746" s="196">
        <f>'[84]NOCs 2016'!AC142</f>
        <v>0</v>
      </c>
      <c r="AD746" s="196">
        <f>'[84]NOCs 2016'!AD142</f>
        <v>0</v>
      </c>
      <c r="AF746" s="57">
        <f t="shared" si="1616"/>
        <v>8.2162894602715983</v>
      </c>
      <c r="AG746" s="58">
        <f t="shared" si="1617"/>
        <v>6.6770000000000005</v>
      </c>
      <c r="AH746" s="65">
        <f t="shared" si="1618"/>
        <v>-1.5392894602715979</v>
      </c>
      <c r="AI746" s="66">
        <f t="shared" si="1619"/>
        <v>-0.18734606025196135</v>
      </c>
      <c r="AK746" s="139"/>
      <c r="AL746" s="139"/>
      <c r="AM746" s="139"/>
      <c r="AN746" s="140"/>
      <c r="AP746" s="139"/>
      <c r="AQ746" s="139"/>
      <c r="AR746" s="139"/>
      <c r="AS746" s="140"/>
      <c r="AU746" s="139"/>
      <c r="AV746" s="139"/>
      <c r="AW746" s="139"/>
      <c r="AX746" s="140"/>
      <c r="AZ746" s="139"/>
      <c r="BA746" s="139"/>
      <c r="BB746" s="139"/>
      <c r="BC746" s="140"/>
      <c r="BE746" s="139"/>
      <c r="BF746" s="139"/>
      <c r="BG746" s="139"/>
      <c r="BH746" s="140"/>
      <c r="BJ746" s="139"/>
      <c r="BK746" s="139"/>
      <c r="BL746" s="139"/>
      <c r="BM746" s="140"/>
      <c r="BO746" s="139"/>
      <c r="BP746" s="139"/>
      <c r="BQ746" s="139"/>
      <c r="BR746" s="140"/>
    </row>
    <row r="747" spans="1:70">
      <c r="B747" s="438"/>
      <c r="D747" s="6" t="s">
        <v>45</v>
      </c>
      <c r="E747" s="186">
        <f>'[84]NOCs 2016'!C143</f>
        <v>19.242179093685397</v>
      </c>
      <c r="F747" s="186">
        <f>'[84]NOCs 2016'!D143</f>
        <v>18.427646552674453</v>
      </c>
      <c r="G747" s="186">
        <f>'[84]NOCs 2016'!E143</f>
        <v>17.863062001659483</v>
      </c>
      <c r="H747" s="186">
        <f>'[84]NOCs 2016'!F143</f>
        <v>16.201840671999275</v>
      </c>
      <c r="I747" s="186">
        <f>'[84]NOCs 2016'!G143</f>
        <v>16.060500683396508</v>
      </c>
      <c r="J747" s="186">
        <f>'[84]NOCs 2016'!H143</f>
        <v>16.057293048921139</v>
      </c>
      <c r="K747" s="186">
        <f>'[84]NOCs 2016'!I143</f>
        <v>15.907914084487523</v>
      </c>
      <c r="L747" s="186">
        <f>'[84]NOCs 2016'!J143</f>
        <v>15.760758670880396</v>
      </c>
      <c r="N747" s="57">
        <f>'[84]NOCs 2016'!M143</f>
        <v>15.71012700246259</v>
      </c>
      <c r="O747" s="57">
        <f>'[84]NOCs 2016'!N143</f>
        <v>14.978634772550462</v>
      </c>
      <c r="P747" s="57">
        <f>'[84]NOCs 2016'!O143</f>
        <v>14.448279743750561</v>
      </c>
      <c r="Q747" s="57">
        <f>'[84]NOCs 2016'!P143</f>
        <v>13.081393765461302</v>
      </c>
      <c r="R747" s="57">
        <f>'[84]NOCs 2016'!Q143</f>
        <v>12.882624992194613</v>
      </c>
      <c r="S747" s="57">
        <f>'[84]NOCs 2016'!R143</f>
        <v>12.795852100115841</v>
      </c>
      <c r="T747" s="57">
        <f>'[84]NOCs 2016'!S143</f>
        <v>12.602076223362104</v>
      </c>
      <c r="U747" s="57">
        <f>'[84]NOCs 2016'!T143</f>
        <v>12.410245078375818</v>
      </c>
      <c r="W747" s="58">
        <f>'[84]NOCs 2016'!W143</f>
        <v>18.015000000000001</v>
      </c>
      <c r="X747" s="196">
        <f>'[84]NOCs 2016'!X143</f>
        <v>0</v>
      </c>
      <c r="Y747" s="196">
        <f>'[84]NOCs 2016'!Y143</f>
        <v>0</v>
      </c>
      <c r="Z747" s="196">
        <f>'[84]NOCs 2016'!Z143</f>
        <v>0</v>
      </c>
      <c r="AA747" s="196">
        <f>'[84]NOCs 2016'!AA143</f>
        <v>0</v>
      </c>
      <c r="AB747" s="196">
        <f>'[84]NOCs 2016'!AB143</f>
        <v>0</v>
      </c>
      <c r="AC747" s="196">
        <f>'[84]NOCs 2016'!AC143</f>
        <v>0</v>
      </c>
      <c r="AD747" s="196">
        <f>'[84]NOCs 2016'!AD143</f>
        <v>0</v>
      </c>
      <c r="AF747" s="57">
        <f t="shared" si="1616"/>
        <v>15.71012700246259</v>
      </c>
      <c r="AG747" s="58">
        <f t="shared" si="1617"/>
        <v>18.015000000000001</v>
      </c>
      <c r="AH747" s="65">
        <f t="shared" si="1618"/>
        <v>2.3048729975374105</v>
      </c>
      <c r="AI747" s="66">
        <f t="shared" si="1619"/>
        <v>0.14671256299685659</v>
      </c>
      <c r="AK747" s="139"/>
      <c r="AL747" s="139"/>
      <c r="AM747" s="139"/>
      <c r="AN747" s="140"/>
      <c r="AP747" s="139"/>
      <c r="AQ747" s="139"/>
      <c r="AR747" s="139"/>
      <c r="AS747" s="140"/>
      <c r="AU747" s="139"/>
      <c r="AV747" s="139"/>
      <c r="AW747" s="139"/>
      <c r="AX747" s="140"/>
      <c r="AZ747" s="139"/>
      <c r="BA747" s="139"/>
      <c r="BB747" s="139"/>
      <c r="BC747" s="140"/>
      <c r="BE747" s="139"/>
      <c r="BF747" s="139"/>
      <c r="BG747" s="139"/>
      <c r="BH747" s="140"/>
      <c r="BJ747" s="139"/>
      <c r="BK747" s="139"/>
      <c r="BL747" s="139"/>
      <c r="BM747" s="140"/>
      <c r="BO747" s="139"/>
      <c r="BP747" s="139"/>
      <c r="BQ747" s="139"/>
      <c r="BR747" s="140"/>
    </row>
    <row r="748" spans="1:70">
      <c r="A748" s="1"/>
      <c r="B748" s="438"/>
      <c r="D748" s="4" t="s">
        <v>77</v>
      </c>
      <c r="E748" s="187">
        <f>SUM(E734:E747)</f>
        <v>121.00313494255791</v>
      </c>
      <c r="F748" s="187">
        <f t="shared" ref="F748" si="1620">SUM(F734:F747)</f>
        <v>121.66387937249019</v>
      </c>
      <c r="G748" s="187">
        <f t="shared" ref="G748" si="1621">SUM(G734:G747)</f>
        <v>121.75464604416614</v>
      </c>
      <c r="H748" s="187">
        <f t="shared" ref="H748" si="1622">SUM(H734:H747)</f>
        <v>120.06339687379528</v>
      </c>
      <c r="I748" s="187">
        <f t="shared" ref="I748" si="1623">SUM(I734:I747)</f>
        <v>121.69005045987251</v>
      </c>
      <c r="J748" s="187">
        <f t="shared" ref="J748" si="1624">SUM(J734:J747)</f>
        <v>122.57507870371384</v>
      </c>
      <c r="K748" s="187">
        <f t="shared" ref="K748" si="1625">SUM(K734:K747)</f>
        <v>122.09871779409835</v>
      </c>
      <c r="L748" s="187">
        <f t="shared" ref="L748" si="1626">SUM(L734:L747)</f>
        <v>123.23849998397</v>
      </c>
      <c r="M748" s="1"/>
      <c r="N748" s="178">
        <f t="shared" ref="N748" si="1627">SUM(N734:N747)</f>
        <v>117.70961962662244</v>
      </c>
      <c r="O748" s="178">
        <f t="shared" ref="O748" si="1628">SUM(O734:O747)</f>
        <v>117.18943247090549</v>
      </c>
      <c r="P748" s="178">
        <f t="shared" ref="P748" si="1629">SUM(P734:P747)</f>
        <v>116.09077648715196</v>
      </c>
      <c r="Q748" s="178">
        <f t="shared" ref="Q748" si="1630">SUM(Q734:Q747)</f>
        <v>113.62892381202762</v>
      </c>
      <c r="R748" s="178">
        <f t="shared" ref="R748" si="1631">SUM(R734:R747)</f>
        <v>113.87938292909575</v>
      </c>
      <c r="S748" s="178">
        <f t="shared" ref="S748" si="1632">SUM(S734:S747)</f>
        <v>113.4028904696199</v>
      </c>
      <c r="T748" s="178">
        <f t="shared" ref="T748" si="1633">SUM(T734:T747)</f>
        <v>111.75550890927417</v>
      </c>
      <c r="U748" s="178">
        <f t="shared" ref="U748" si="1634">SUM(U734:U747)</f>
        <v>111.53070816780763</v>
      </c>
      <c r="V748" s="1"/>
      <c r="W748" s="183">
        <f>SUM(W734:W747)</f>
        <v>113.66072592819627</v>
      </c>
      <c r="X748" s="197">
        <f t="shared" ref="X748" si="1635">SUM(X734:X747)</f>
        <v>0</v>
      </c>
      <c r="Y748" s="197">
        <f t="shared" ref="Y748" si="1636">SUM(Y734:Y747)</f>
        <v>0</v>
      </c>
      <c r="Z748" s="197">
        <f t="shared" ref="Z748" si="1637">SUM(Z734:Z747)</f>
        <v>0</v>
      </c>
      <c r="AA748" s="197">
        <f t="shared" ref="AA748" si="1638">SUM(AA734:AA747)</f>
        <v>0</v>
      </c>
      <c r="AB748" s="197">
        <f t="shared" ref="AB748" si="1639">SUM(AB734:AB747)</f>
        <v>0</v>
      </c>
      <c r="AC748" s="197">
        <f t="shared" ref="AC748" si="1640">SUM(AC734:AC747)</f>
        <v>0</v>
      </c>
      <c r="AD748" s="197">
        <f t="shared" ref="AD748" si="1641">SUM(AD734:AD747)</f>
        <v>0</v>
      </c>
      <c r="AE748" s="1"/>
      <c r="AF748" s="178">
        <f t="shared" si="1616"/>
        <v>117.70961962662244</v>
      </c>
      <c r="AG748" s="183">
        <f t="shared" si="1617"/>
        <v>113.66072592819627</v>
      </c>
      <c r="AH748" s="67">
        <f t="shared" si="1618"/>
        <v>-4.0488936984261699</v>
      </c>
      <c r="AI748" s="68">
        <f t="shared" si="1619"/>
        <v>-3.4397305090861321E-2</v>
      </c>
      <c r="AK748" s="139"/>
      <c r="AL748" s="139"/>
      <c r="AM748" s="139"/>
      <c r="AN748" s="140"/>
      <c r="AP748" s="139"/>
      <c r="AQ748" s="139"/>
      <c r="AR748" s="139"/>
      <c r="AS748" s="140"/>
      <c r="AU748" s="139"/>
      <c r="AV748" s="139"/>
      <c r="AW748" s="139"/>
      <c r="AX748" s="140"/>
      <c r="AZ748" s="139"/>
      <c r="BA748" s="139"/>
      <c r="BB748" s="139"/>
      <c r="BC748" s="140"/>
      <c r="BE748" s="139"/>
      <c r="BF748" s="139"/>
      <c r="BG748" s="139"/>
      <c r="BH748" s="140"/>
      <c r="BJ748" s="139"/>
      <c r="BK748" s="139"/>
      <c r="BL748" s="139"/>
      <c r="BM748" s="140"/>
      <c r="BO748" s="139"/>
      <c r="BP748" s="139"/>
      <c r="BQ748" s="139"/>
      <c r="BR748" s="140"/>
    </row>
    <row r="749" spans="1:70">
      <c r="A749" s="1"/>
      <c r="B749" s="438"/>
      <c r="D749" s="4" t="s">
        <v>181</v>
      </c>
      <c r="E749" s="187">
        <f>E748-SUM(E737:E740)</f>
        <v>85.538116244394828</v>
      </c>
      <c r="F749" s="187">
        <f t="shared" ref="F749" si="1642">F748-SUM(F737:F740)</f>
        <v>86.080992818143613</v>
      </c>
      <c r="G749" s="187">
        <f t="shared" ref="G749" si="1643">G748-SUM(G737:G740)</f>
        <v>86.154578637049426</v>
      </c>
      <c r="H749" s="187">
        <f t="shared" ref="H749" si="1644">H748-SUM(H737:H740)</f>
        <v>84.226046366492398</v>
      </c>
      <c r="I749" s="187">
        <f t="shared" ref="I749" si="1645">I748-SUM(I737:I740)</f>
        <v>85.608783428064612</v>
      </c>
      <c r="J749" s="187">
        <f t="shared" ref="J749" si="1646">J748-SUM(J737:J740)</f>
        <v>86.252875264910799</v>
      </c>
      <c r="K749" s="187">
        <f t="shared" ref="K749" si="1647">K748-SUM(K737:K740)</f>
        <v>85.53332755178748</v>
      </c>
      <c r="L749" s="187">
        <f t="shared" ref="L749" si="1648">L748-SUM(L737:L740)</f>
        <v>86.426052967441976</v>
      </c>
      <c r="M749" s="1"/>
      <c r="N749" s="178">
        <f t="shared" ref="N749" si="1649">N748-SUM(N737:N740)</f>
        <v>82.244600928459363</v>
      </c>
      <c r="O749" s="178">
        <f t="shared" ref="O749" si="1650">O748-SUM(O737:O740)</f>
        <v>81.6065459165589</v>
      </c>
      <c r="P749" s="178">
        <f t="shared" ref="P749" si="1651">P748-SUM(P737:P740)</f>
        <v>80.490709080035245</v>
      </c>
      <c r="Q749" s="178">
        <f t="shared" ref="Q749" si="1652">Q748-SUM(Q737:Q740)</f>
        <v>77.791573304724736</v>
      </c>
      <c r="R749" s="178">
        <f t="shared" ref="R749" si="1653">R748-SUM(R737:R740)</f>
        <v>77.798115897287857</v>
      </c>
      <c r="S749" s="178">
        <f t="shared" ref="S749" si="1654">S748-SUM(S737:S740)</f>
        <v>77.080687030816861</v>
      </c>
      <c r="T749" s="178">
        <f t="shared" ref="T749" si="1655">T748-SUM(T737:T740)</f>
        <v>75.190118666963301</v>
      </c>
      <c r="U749" s="178">
        <f t="shared" ref="U749" si="1656">U748-SUM(U737:U740)</f>
        <v>74.718261151279606</v>
      </c>
      <c r="V749" s="1"/>
      <c r="W749" s="183">
        <f>W748-SUM(W737:W740)</f>
        <v>63.014425928196275</v>
      </c>
      <c r="X749" s="197">
        <f t="shared" ref="X749" si="1657">X748-SUM(X737:X740)</f>
        <v>0</v>
      </c>
      <c r="Y749" s="197">
        <f t="shared" ref="Y749" si="1658">Y748-SUM(Y737:Y740)</f>
        <v>0</v>
      </c>
      <c r="Z749" s="197">
        <f t="shared" ref="Z749" si="1659">Z748-SUM(Z737:Z740)</f>
        <v>0</v>
      </c>
      <c r="AA749" s="197">
        <f t="shared" ref="AA749" si="1660">AA748-SUM(AA737:AA740)</f>
        <v>0</v>
      </c>
      <c r="AB749" s="197">
        <f t="shared" ref="AB749" si="1661">AB748-SUM(AB737:AB740)</f>
        <v>0</v>
      </c>
      <c r="AC749" s="197">
        <f t="shared" ref="AC749" si="1662">AC748-SUM(AC737:AC740)</f>
        <v>0</v>
      </c>
      <c r="AD749" s="197">
        <f t="shared" ref="AD749" si="1663">AD748-SUM(AD737:AD740)</f>
        <v>0</v>
      </c>
      <c r="AE749" s="1"/>
      <c r="AF749" s="178">
        <f t="shared" si="1616"/>
        <v>82.244600928459363</v>
      </c>
      <c r="AG749" s="183">
        <f t="shared" si="1617"/>
        <v>63.014425928196275</v>
      </c>
      <c r="AH749" s="67">
        <f t="shared" si="1618"/>
        <v>-19.230175000263088</v>
      </c>
      <c r="AI749" s="68">
        <f t="shared" si="1619"/>
        <v>-0.23381686801533022</v>
      </c>
      <c r="AK749" s="139"/>
      <c r="AL749" s="139"/>
      <c r="AM749" s="139"/>
      <c r="AN749" s="140"/>
      <c r="AP749" s="139"/>
      <c r="AQ749" s="139"/>
      <c r="AR749" s="139"/>
      <c r="AS749" s="140"/>
      <c r="AU749" s="139"/>
      <c r="AV749" s="139"/>
      <c r="AW749" s="139"/>
      <c r="AX749" s="140"/>
      <c r="AZ749" s="139"/>
      <c r="BA749" s="139"/>
      <c r="BB749" s="139"/>
      <c r="BC749" s="140"/>
      <c r="BE749" s="139"/>
      <c r="BF749" s="139"/>
      <c r="BG749" s="139"/>
      <c r="BH749" s="140"/>
      <c r="BJ749" s="139"/>
      <c r="BK749" s="139"/>
      <c r="BL749" s="139"/>
      <c r="BM749" s="140"/>
      <c r="BO749" s="139"/>
      <c r="BP749" s="139"/>
      <c r="BQ749" s="139"/>
      <c r="BR749" s="140"/>
    </row>
    <row r="750" spans="1:70">
      <c r="B750" s="438"/>
    </row>
    <row r="751" spans="1:70">
      <c r="B751" s="438"/>
      <c r="D751" s="1" t="s">
        <v>212</v>
      </c>
    </row>
    <row r="752" spans="1:70">
      <c r="B752" s="438"/>
      <c r="E752" s="388" t="s">
        <v>430</v>
      </c>
      <c r="F752" s="389"/>
      <c r="G752" s="389"/>
      <c r="H752" s="389"/>
      <c r="I752" s="389"/>
      <c r="J752" s="389"/>
      <c r="K752" s="389"/>
      <c r="L752" s="390"/>
      <c r="N752" s="388" t="s">
        <v>297</v>
      </c>
      <c r="O752" s="389"/>
      <c r="P752" s="389"/>
      <c r="Q752" s="389"/>
      <c r="R752" s="389"/>
      <c r="S752" s="389"/>
      <c r="T752" s="389"/>
      <c r="U752" s="390"/>
      <c r="W752" s="388" t="s">
        <v>298</v>
      </c>
      <c r="X752" s="389"/>
      <c r="Y752" s="389"/>
      <c r="Z752" s="389"/>
      <c r="AA752" s="389"/>
      <c r="AB752" s="389"/>
      <c r="AC752" s="389"/>
      <c r="AD752" s="390"/>
      <c r="AF752" s="221" t="s">
        <v>69</v>
      </c>
      <c r="AG752" s="221" t="s">
        <v>194</v>
      </c>
      <c r="AH752" s="397" t="s">
        <v>219</v>
      </c>
      <c r="AI752" s="397"/>
      <c r="AK752" s="7" t="s">
        <v>69</v>
      </c>
      <c r="AL752" s="6" t="s">
        <v>194</v>
      </c>
      <c r="AM752" s="392" t="s">
        <v>219</v>
      </c>
      <c r="AN752" s="392"/>
      <c r="AP752" s="7" t="s">
        <v>69</v>
      </c>
      <c r="AQ752" s="6" t="s">
        <v>194</v>
      </c>
      <c r="AR752" s="392" t="s">
        <v>219</v>
      </c>
      <c r="AS752" s="392"/>
      <c r="AU752" s="7" t="s">
        <v>69</v>
      </c>
      <c r="AV752" s="6" t="s">
        <v>194</v>
      </c>
      <c r="AW752" s="392" t="s">
        <v>219</v>
      </c>
      <c r="AX752" s="392"/>
      <c r="AZ752" s="7" t="s">
        <v>69</v>
      </c>
      <c r="BA752" s="6" t="s">
        <v>194</v>
      </c>
      <c r="BB752" s="392" t="s">
        <v>219</v>
      </c>
      <c r="BC752" s="392"/>
      <c r="BE752" s="7" t="s">
        <v>69</v>
      </c>
      <c r="BF752" s="6" t="s">
        <v>194</v>
      </c>
      <c r="BG752" s="392" t="s">
        <v>219</v>
      </c>
      <c r="BH752" s="392"/>
      <c r="BJ752" s="7" t="s">
        <v>69</v>
      </c>
      <c r="BK752" s="6" t="s">
        <v>194</v>
      </c>
      <c r="BL752" s="392" t="s">
        <v>219</v>
      </c>
      <c r="BM752" s="392"/>
      <c r="BO752" s="7" t="s">
        <v>69</v>
      </c>
      <c r="BP752" s="6" t="s">
        <v>194</v>
      </c>
      <c r="BQ752" s="392" t="s">
        <v>219</v>
      </c>
      <c r="BR752" s="392"/>
    </row>
    <row r="753" spans="1:70">
      <c r="B753" s="438"/>
      <c r="E753" s="221">
        <v>2016</v>
      </c>
      <c r="F753" s="221">
        <v>2017</v>
      </c>
      <c r="G753" s="221">
        <v>2018</v>
      </c>
      <c r="H753" s="221">
        <v>2019</v>
      </c>
      <c r="I753" s="221">
        <v>2020</v>
      </c>
      <c r="J753" s="221">
        <v>2021</v>
      </c>
      <c r="K753" s="221">
        <v>2022</v>
      </c>
      <c r="L753" s="221">
        <v>2023</v>
      </c>
      <c r="N753" s="221">
        <v>2016</v>
      </c>
      <c r="O753" s="221">
        <v>2017</v>
      </c>
      <c r="P753" s="221">
        <v>2018</v>
      </c>
      <c r="Q753" s="221">
        <v>2019</v>
      </c>
      <c r="R753" s="221">
        <v>2020</v>
      </c>
      <c r="S753" s="221">
        <v>2021</v>
      </c>
      <c r="T753" s="221">
        <v>2022</v>
      </c>
      <c r="U753" s="221">
        <v>2023</v>
      </c>
      <c r="W753" s="221">
        <v>2016</v>
      </c>
      <c r="X753" s="221">
        <v>2017</v>
      </c>
      <c r="Y753" s="221">
        <v>2018</v>
      </c>
      <c r="Z753" s="221">
        <v>2019</v>
      </c>
      <c r="AA753" s="221">
        <v>2020</v>
      </c>
      <c r="AB753" s="221">
        <v>2021</v>
      </c>
      <c r="AC753" s="221">
        <v>2022</v>
      </c>
      <c r="AD753" s="221">
        <v>2023</v>
      </c>
      <c r="AF753" s="221" t="s">
        <v>252</v>
      </c>
      <c r="AG753" s="221" t="s">
        <v>252</v>
      </c>
      <c r="AH753" s="221" t="s">
        <v>252</v>
      </c>
      <c r="AI753" s="221" t="s">
        <v>221</v>
      </c>
      <c r="AK753" s="6" t="s">
        <v>252</v>
      </c>
      <c r="AL753" s="6" t="s">
        <v>252</v>
      </c>
      <c r="AM753" s="6" t="s">
        <v>252</v>
      </c>
      <c r="AN753" s="6" t="s">
        <v>221</v>
      </c>
      <c r="AP753" s="6" t="s">
        <v>252</v>
      </c>
      <c r="AQ753" s="6" t="s">
        <v>252</v>
      </c>
      <c r="AR753" s="6" t="s">
        <v>252</v>
      </c>
      <c r="AS753" s="6" t="s">
        <v>221</v>
      </c>
      <c r="AU753" s="6" t="s">
        <v>252</v>
      </c>
      <c r="AV753" s="6" t="s">
        <v>252</v>
      </c>
      <c r="AW753" s="6" t="s">
        <v>252</v>
      </c>
      <c r="AX753" s="6" t="s">
        <v>221</v>
      </c>
      <c r="AZ753" s="6" t="s">
        <v>252</v>
      </c>
      <c r="BA753" s="6" t="s">
        <v>252</v>
      </c>
      <c r="BB753" s="6" t="s">
        <v>252</v>
      </c>
      <c r="BC753" s="6" t="s">
        <v>221</v>
      </c>
      <c r="BE753" s="6" t="s">
        <v>252</v>
      </c>
      <c r="BF753" s="6" t="s">
        <v>252</v>
      </c>
      <c r="BG753" s="6" t="s">
        <v>252</v>
      </c>
      <c r="BH753" s="6" t="s">
        <v>221</v>
      </c>
      <c r="BJ753" s="6" t="s">
        <v>252</v>
      </c>
      <c r="BK753" s="6" t="s">
        <v>252</v>
      </c>
      <c r="BL753" s="6" t="s">
        <v>252</v>
      </c>
      <c r="BM753" s="6" t="s">
        <v>221</v>
      </c>
      <c r="BO753" s="6" t="s">
        <v>252</v>
      </c>
      <c r="BP753" s="6" t="s">
        <v>252</v>
      </c>
      <c r="BQ753" s="6" t="s">
        <v>252</v>
      </c>
      <c r="BR753" s="6" t="s">
        <v>221</v>
      </c>
    </row>
    <row r="754" spans="1:70">
      <c r="B754" s="438"/>
      <c r="D754" s="6" t="s">
        <v>27</v>
      </c>
      <c r="E754" s="186">
        <f>'[84]NOCs 2016'!C149</f>
        <v>9.4449406124841957</v>
      </c>
      <c r="F754" s="186">
        <f>'[84]NOCs 2016'!D149</f>
        <v>8.6024356059056064</v>
      </c>
      <c r="G754" s="186">
        <f>'[84]NOCs 2016'!E149</f>
        <v>8.3323482653337368</v>
      </c>
      <c r="H754" s="186">
        <f>'[84]NOCs 2016'!F149</f>
        <v>8.8214243351359531</v>
      </c>
      <c r="I754" s="186">
        <f>'[84]NOCs 2016'!G149</f>
        <v>8.2255862638838959</v>
      </c>
      <c r="J754" s="186">
        <f>'[84]NOCs 2016'!H149</f>
        <v>9.3043055498806329</v>
      </c>
      <c r="K754" s="186">
        <f>'[84]NOCs 2016'!I149</f>
        <v>9.3224044151102401</v>
      </c>
      <c r="L754" s="186">
        <f>'[84]NOCs 2016'!J149</f>
        <v>8.7535013733274223</v>
      </c>
      <c r="N754" s="57">
        <f>'[84]NOCs 2016'!M149</f>
        <v>8.4495844204517567</v>
      </c>
      <c r="O754" s="57">
        <f>'[84]NOCs 2016'!N149</f>
        <v>7.9742678317645597</v>
      </c>
      <c r="P754" s="57">
        <f>'[84]NOCs 2016'!O149</f>
        <v>7.815293200674823</v>
      </c>
      <c r="Q754" s="57">
        <f>'[84]NOCs 2016'!P149</f>
        <v>7.9174692326117624</v>
      </c>
      <c r="R754" s="57">
        <f>'[84]NOCs 2016'!Q149</f>
        <v>7.665121951632166</v>
      </c>
      <c r="S754" s="57">
        <f>'[84]NOCs 2016'!R149</f>
        <v>7.9771257431208538</v>
      </c>
      <c r="T754" s="57">
        <f>'[84]NOCs 2016'!S149</f>
        <v>7.9124967991446651</v>
      </c>
      <c r="U754" s="57">
        <f>'[84]NOCs 2016'!T149</f>
        <v>7.6313217861592308</v>
      </c>
      <c r="W754" s="58">
        <f>'[84]NOCs 2016'!W149</f>
        <v>11.243500542376051</v>
      </c>
      <c r="X754" s="196">
        <f>'[84]NOCs 2016'!X149</f>
        <v>0</v>
      </c>
      <c r="Y754" s="196">
        <f>'[84]NOCs 2016'!Y149</f>
        <v>0</v>
      </c>
      <c r="Z754" s="196">
        <f>'[84]NOCs 2016'!Z149</f>
        <v>0</v>
      </c>
      <c r="AA754" s="196">
        <f>'[84]NOCs 2016'!AA149</f>
        <v>0</v>
      </c>
      <c r="AB754" s="196">
        <f>'[84]NOCs 2016'!AB149</f>
        <v>0</v>
      </c>
      <c r="AC754" s="196">
        <f>'[84]NOCs 2016'!AC149</f>
        <v>0</v>
      </c>
      <c r="AD754" s="196">
        <f>'[84]NOCs 2016'!AD149</f>
        <v>0</v>
      </c>
      <c r="AF754" s="57">
        <f>N754</f>
        <v>8.4495844204517567</v>
      </c>
      <c r="AG754" s="58">
        <f>W754</f>
        <v>11.243500542376051</v>
      </c>
      <c r="AH754" s="65">
        <f>IF(AG754&gt;0,AG754-AF754,"")</f>
        <v>2.7939161219242941</v>
      </c>
      <c r="AI754" s="66">
        <f>IF(AG754&gt;0,AH754/AF754,"")</f>
        <v>0.33065722323121277</v>
      </c>
      <c r="AK754" s="139"/>
      <c r="AL754" s="139"/>
      <c r="AM754" s="139"/>
      <c r="AN754" s="140"/>
      <c r="AP754" s="139"/>
      <c r="AQ754" s="139"/>
      <c r="AR754" s="139"/>
      <c r="AS754" s="140"/>
      <c r="AU754" s="139"/>
      <c r="AV754" s="139"/>
      <c r="AW754" s="139"/>
      <c r="AX754" s="140"/>
      <c r="AZ754" s="139"/>
      <c r="BA754" s="139"/>
      <c r="BB754" s="139"/>
      <c r="BC754" s="140"/>
      <c r="BE754" s="139"/>
      <c r="BF754" s="139"/>
      <c r="BG754" s="139"/>
      <c r="BH754" s="140"/>
      <c r="BJ754" s="139"/>
      <c r="BK754" s="139"/>
      <c r="BL754" s="139"/>
      <c r="BM754" s="140"/>
      <c r="BO754" s="139"/>
      <c r="BP754" s="139"/>
      <c r="BQ754" s="139"/>
      <c r="BR754" s="140"/>
    </row>
    <row r="755" spans="1:70">
      <c r="B755" s="438"/>
      <c r="D755" s="6" t="s">
        <v>75</v>
      </c>
      <c r="E755" s="186">
        <f>'[84]NOCs 2016'!C150</f>
        <v>6.5228926810720935</v>
      </c>
      <c r="F755" s="186">
        <f>'[84]NOCs 2016'!D150</f>
        <v>6.9829498674905315</v>
      </c>
      <c r="G755" s="186">
        <f>'[84]NOCs 2016'!E150</f>
        <v>6.9866537482971509</v>
      </c>
      <c r="H755" s="186">
        <f>'[84]NOCs 2016'!F150</f>
        <v>7.013531277428493</v>
      </c>
      <c r="I755" s="186">
        <f>'[84]NOCs 2016'!G150</f>
        <v>6.8312185790392386</v>
      </c>
      <c r="J755" s="186">
        <f>'[84]NOCs 2016'!H150</f>
        <v>6.2889014747037146</v>
      </c>
      <c r="K755" s="186">
        <f>'[84]NOCs 2016'!I150</f>
        <v>6.155755383228307</v>
      </c>
      <c r="L755" s="186">
        <f>'[84]NOCs 2016'!J150</f>
        <v>5.7154357637890296</v>
      </c>
      <c r="N755" s="57">
        <f>'[84]NOCs 2016'!M150</f>
        <v>6.0324189150705081</v>
      </c>
      <c r="O755" s="57">
        <f>'[84]NOCs 2016'!N150</f>
        <v>6.1388174421643678</v>
      </c>
      <c r="P755" s="57">
        <f>'[84]NOCs 2016'!O150</f>
        <v>6.1219719719909467</v>
      </c>
      <c r="Q755" s="57">
        <f>'[84]NOCs 2016'!P150</f>
        <v>6.131116955625548</v>
      </c>
      <c r="R755" s="57">
        <f>'[84]NOCs 2016'!Q150</f>
        <v>6.0284238723382462</v>
      </c>
      <c r="S755" s="57">
        <f>'[84]NOCs 2016'!R150</f>
        <v>5.7878879534190046</v>
      </c>
      <c r="T755" s="57">
        <f>'[84]NOCs 2016'!S150</f>
        <v>5.6974171500006294</v>
      </c>
      <c r="U755" s="57">
        <f>'[84]NOCs 2016'!T150</f>
        <v>5.5031528949901514</v>
      </c>
      <c r="W755" s="58">
        <f>'[84]NOCs 2016'!W150</f>
        <v>7.8031441843403648</v>
      </c>
      <c r="X755" s="196">
        <f>'[84]NOCs 2016'!X150</f>
        <v>0</v>
      </c>
      <c r="Y755" s="196">
        <f>'[84]NOCs 2016'!Y150</f>
        <v>0</v>
      </c>
      <c r="Z755" s="196">
        <f>'[84]NOCs 2016'!Z150</f>
        <v>0</v>
      </c>
      <c r="AA755" s="196">
        <f>'[84]NOCs 2016'!AA150</f>
        <v>0</v>
      </c>
      <c r="AB755" s="196">
        <f>'[84]NOCs 2016'!AB150</f>
        <v>0</v>
      </c>
      <c r="AC755" s="196">
        <f>'[84]NOCs 2016'!AC150</f>
        <v>0</v>
      </c>
      <c r="AD755" s="196">
        <f>'[84]NOCs 2016'!AD150</f>
        <v>0</v>
      </c>
      <c r="AF755" s="57">
        <f t="shared" ref="AF755:AF769" si="1664">N755</f>
        <v>6.0324189150705081</v>
      </c>
      <c r="AG755" s="58">
        <f t="shared" ref="AG755:AG769" si="1665">W755</f>
        <v>7.8031441843403648</v>
      </c>
      <c r="AH755" s="65">
        <f t="shared" ref="AH755:AH769" si="1666">IF(AG755&gt;0,AG755-AF755,"")</f>
        <v>1.7707252692698567</v>
      </c>
      <c r="AI755" s="66">
        <f t="shared" ref="AI755:AI769" si="1667">IF(AG755&gt;0,AH755/AF755,"")</f>
        <v>0.29353486457085021</v>
      </c>
      <c r="AK755" s="139"/>
      <c r="AL755" s="139"/>
      <c r="AM755" s="139"/>
      <c r="AN755" s="140"/>
      <c r="AP755" s="139"/>
      <c r="AQ755" s="139"/>
      <c r="AR755" s="139"/>
      <c r="AS755" s="140"/>
      <c r="AU755" s="139"/>
      <c r="AV755" s="139"/>
      <c r="AW755" s="139"/>
      <c r="AX755" s="140"/>
      <c r="AZ755" s="139"/>
      <c r="BA755" s="139"/>
      <c r="BB755" s="139"/>
      <c r="BC755" s="140"/>
      <c r="BE755" s="139"/>
      <c r="BF755" s="139"/>
      <c r="BG755" s="139"/>
      <c r="BH755" s="140"/>
      <c r="BJ755" s="139"/>
      <c r="BK755" s="139"/>
      <c r="BL755" s="139"/>
      <c r="BM755" s="140"/>
      <c r="BO755" s="139"/>
      <c r="BP755" s="139"/>
      <c r="BQ755" s="139"/>
      <c r="BR755" s="140"/>
    </row>
    <row r="756" spans="1:70">
      <c r="B756" s="438"/>
      <c r="D756" s="6" t="s">
        <v>76</v>
      </c>
      <c r="E756" s="186">
        <f>'[84]NOCs 2016'!C151</f>
        <v>9.2326242518303285</v>
      </c>
      <c r="F756" s="186">
        <f>'[84]NOCs 2016'!D151</f>
        <v>9.172020304785244</v>
      </c>
      <c r="G756" s="186">
        <f>'[84]NOCs 2016'!E151</f>
        <v>9.3534919366496574</v>
      </c>
      <c r="H756" s="186">
        <f>'[84]NOCs 2016'!F151</f>
        <v>9.7825494284649643</v>
      </c>
      <c r="I756" s="186">
        <f>'[84]NOCs 2016'!G151</f>
        <v>9.366908312025334</v>
      </c>
      <c r="J756" s="186">
        <f>'[84]NOCs 2016'!H151</f>
        <v>8.8315829386298859</v>
      </c>
      <c r="K756" s="186">
        <f>'[84]NOCs 2016'!I151</f>
        <v>8.8277007952548328</v>
      </c>
      <c r="L756" s="186">
        <f>'[84]NOCs 2016'!J151</f>
        <v>8.3795932382964136</v>
      </c>
      <c r="N756" s="57">
        <f>'[84]NOCs 2016'!M151</f>
        <v>8.5867148447344945</v>
      </c>
      <c r="O756" s="57">
        <f>'[84]NOCs 2016'!N151</f>
        <v>8.4773571160108876</v>
      </c>
      <c r="P756" s="57">
        <f>'[84]NOCs 2016'!O151</f>
        <v>8.4964436717947347</v>
      </c>
      <c r="Q756" s="57">
        <f>'[84]NOCs 2016'!P151</f>
        <v>8.6423014198306927</v>
      </c>
      <c r="R756" s="57">
        <f>'[84]NOCs 2016'!Q151</f>
        <v>8.4075134733497947</v>
      </c>
      <c r="S756" s="57">
        <f>'[84]NOCs 2016'!R151</f>
        <v>8.1456933334383539</v>
      </c>
      <c r="T756" s="57">
        <f>'[84]NOCs 2016'!S151</f>
        <v>8.044048686229889</v>
      </c>
      <c r="U756" s="57">
        <f>'[84]NOCs 2016'!T151</f>
        <v>7.8086619833393467</v>
      </c>
      <c r="W756" s="58">
        <f>'[84]NOCs 2016'!W151</f>
        <v>10.91872703625368</v>
      </c>
      <c r="X756" s="196">
        <f>'[84]NOCs 2016'!X151</f>
        <v>0</v>
      </c>
      <c r="Y756" s="196">
        <f>'[84]NOCs 2016'!Y151</f>
        <v>0</v>
      </c>
      <c r="Z756" s="196">
        <f>'[84]NOCs 2016'!Z151</f>
        <v>0</v>
      </c>
      <c r="AA756" s="196">
        <f>'[84]NOCs 2016'!AA151</f>
        <v>0</v>
      </c>
      <c r="AB756" s="196">
        <f>'[84]NOCs 2016'!AB151</f>
        <v>0</v>
      </c>
      <c r="AC756" s="196">
        <f>'[84]NOCs 2016'!AC151</f>
        <v>0</v>
      </c>
      <c r="AD756" s="196">
        <f>'[84]NOCs 2016'!AD151</f>
        <v>0</v>
      </c>
      <c r="AF756" s="57">
        <f t="shared" si="1664"/>
        <v>8.5867148447344945</v>
      </c>
      <c r="AG756" s="58">
        <f t="shared" si="1665"/>
        <v>10.91872703625368</v>
      </c>
      <c r="AH756" s="65">
        <f t="shared" si="1666"/>
        <v>2.3320121915191852</v>
      </c>
      <c r="AI756" s="66">
        <f t="shared" si="1667"/>
        <v>0.27158374694941811</v>
      </c>
      <c r="AK756" s="139"/>
      <c r="AL756" s="139"/>
      <c r="AM756" s="139"/>
      <c r="AN756" s="140"/>
      <c r="AP756" s="139"/>
      <c r="AQ756" s="139"/>
      <c r="AR756" s="139"/>
      <c r="AS756" s="140"/>
      <c r="AU756" s="139"/>
      <c r="AV756" s="139"/>
      <c r="AW756" s="139"/>
      <c r="AX756" s="140"/>
      <c r="AZ756" s="139"/>
      <c r="BA756" s="139"/>
      <c r="BB756" s="139"/>
      <c r="BC756" s="140"/>
      <c r="BE756" s="139"/>
      <c r="BF756" s="139"/>
      <c r="BG756" s="139"/>
      <c r="BH756" s="140"/>
      <c r="BJ756" s="139"/>
      <c r="BK756" s="139"/>
      <c r="BL756" s="139"/>
      <c r="BM756" s="140"/>
      <c r="BO756" s="139"/>
      <c r="BP756" s="139"/>
      <c r="BQ756" s="139"/>
      <c r="BR756" s="140"/>
    </row>
    <row r="757" spans="1:70">
      <c r="B757" s="438"/>
      <c r="D757" s="6" t="s">
        <v>35</v>
      </c>
      <c r="E757" s="186">
        <f>'[84]NOCs 2016'!C152</f>
        <v>9.8736299761543034</v>
      </c>
      <c r="F757" s="186">
        <f>'[84]NOCs 2016'!D152</f>
        <v>9.8691202965177087</v>
      </c>
      <c r="G757" s="186">
        <f>'[84]NOCs 2016'!E152</f>
        <v>9.8482473591608599</v>
      </c>
      <c r="H757" s="186">
        <f>'[84]NOCs 2016'!F152</f>
        <v>9.8632788379358853</v>
      </c>
      <c r="I757" s="186">
        <f>'[84]NOCs 2016'!G152</f>
        <v>9.8788133116525785</v>
      </c>
      <c r="J757" s="186">
        <f>'[84]NOCs 2016'!H152</f>
        <v>10.169201877404557</v>
      </c>
      <c r="K757" s="186">
        <f>'[84]NOCs 2016'!I152</f>
        <v>10.18141759791486</v>
      </c>
      <c r="L757" s="186">
        <f>'[84]NOCs 2016'!J152</f>
        <v>10.190016940091287</v>
      </c>
      <c r="N757" s="57">
        <f>'[84]NOCs 2016'!M152</f>
        <v>9.8736299761543034</v>
      </c>
      <c r="O757" s="57">
        <f>'[84]NOCs 2016'!N152</f>
        <v>9.8691202965177087</v>
      </c>
      <c r="P757" s="57">
        <f>'[84]NOCs 2016'!O152</f>
        <v>9.8482473591608599</v>
      </c>
      <c r="Q757" s="57">
        <f>'[84]NOCs 2016'!P152</f>
        <v>9.8632788379358853</v>
      </c>
      <c r="R757" s="57">
        <f>'[84]NOCs 2016'!Q152</f>
        <v>9.8788133116525785</v>
      </c>
      <c r="S757" s="57">
        <f>'[84]NOCs 2016'!R152</f>
        <v>10.169201877404557</v>
      </c>
      <c r="T757" s="57">
        <f>'[84]NOCs 2016'!S152</f>
        <v>10.18141759791486</v>
      </c>
      <c r="U757" s="57">
        <f>'[84]NOCs 2016'!T152</f>
        <v>10.190016940091287</v>
      </c>
      <c r="W757" s="58">
        <f>'[84]NOCs 2016'!W152</f>
        <v>15.111800000000001</v>
      </c>
      <c r="X757" s="196">
        <f>'[84]NOCs 2016'!X152</f>
        <v>0</v>
      </c>
      <c r="Y757" s="196">
        <f>'[84]NOCs 2016'!Y152</f>
        <v>0</v>
      </c>
      <c r="Z757" s="196">
        <f>'[84]NOCs 2016'!Z152</f>
        <v>0</v>
      </c>
      <c r="AA757" s="196">
        <f>'[84]NOCs 2016'!AA152</f>
        <v>0</v>
      </c>
      <c r="AB757" s="196">
        <f>'[84]NOCs 2016'!AB152</f>
        <v>0</v>
      </c>
      <c r="AC757" s="196">
        <f>'[84]NOCs 2016'!AC152</f>
        <v>0</v>
      </c>
      <c r="AD757" s="196">
        <f>'[84]NOCs 2016'!AD152</f>
        <v>0</v>
      </c>
      <c r="AF757" s="57">
        <f t="shared" si="1664"/>
        <v>9.8736299761543034</v>
      </c>
      <c r="AG757" s="58">
        <f t="shared" si="1665"/>
        <v>15.111800000000001</v>
      </c>
      <c r="AH757" s="65">
        <f t="shared" si="1666"/>
        <v>5.2381700238456972</v>
      </c>
      <c r="AI757" s="66">
        <f t="shared" si="1667"/>
        <v>0.53052120005472603</v>
      </c>
      <c r="AK757" s="139"/>
      <c r="AL757" s="139"/>
      <c r="AM757" s="139"/>
      <c r="AN757" s="140"/>
      <c r="AP757" s="139"/>
      <c r="AQ757" s="139"/>
      <c r="AR757" s="139"/>
      <c r="AS757" s="140"/>
      <c r="AU757" s="139"/>
      <c r="AV757" s="139"/>
      <c r="AW757" s="139"/>
      <c r="AX757" s="140"/>
      <c r="AZ757" s="139"/>
      <c r="BA757" s="139"/>
      <c r="BB757" s="139"/>
      <c r="BC757" s="140"/>
      <c r="BE757" s="139"/>
      <c r="BF757" s="139"/>
      <c r="BG757" s="139"/>
      <c r="BH757" s="140"/>
      <c r="BJ757" s="139"/>
      <c r="BK757" s="139"/>
      <c r="BL757" s="139"/>
      <c r="BM757" s="140"/>
      <c r="BO757" s="139"/>
      <c r="BP757" s="139"/>
      <c r="BQ757" s="139"/>
      <c r="BR757" s="140"/>
    </row>
    <row r="758" spans="1:70">
      <c r="B758" s="438"/>
      <c r="D758" s="6" t="s">
        <v>36</v>
      </c>
      <c r="E758" s="186">
        <f>'[84]NOCs 2016'!C153</f>
        <v>8.8912107236836171</v>
      </c>
      <c r="F758" s="186">
        <f>'[84]NOCs 2016'!D153</f>
        <v>8.8960078623361198</v>
      </c>
      <c r="G758" s="186">
        <f>'[84]NOCs 2016'!E153</f>
        <v>8.8709333645744053</v>
      </c>
      <c r="H758" s="186">
        <f>'[84]NOCs 2016'!F153</f>
        <v>8.8829142071184126</v>
      </c>
      <c r="I758" s="186">
        <f>'[84]NOCs 2016'!G153</f>
        <v>8.8935405015570943</v>
      </c>
      <c r="J758" s="186">
        <f>'[84]NOCs 2016'!H153</f>
        <v>9.1882162200498403</v>
      </c>
      <c r="K758" s="186">
        <f>'[84]NOCs 2016'!I153</f>
        <v>9.1962220107736439</v>
      </c>
      <c r="L758" s="186">
        <f>'[84]NOCs 2016'!J153</f>
        <v>9.1997814993115394</v>
      </c>
      <c r="N758" s="57">
        <f>'[84]NOCs 2016'!M153</f>
        <v>8.8912107236836171</v>
      </c>
      <c r="O758" s="57">
        <f>'[84]NOCs 2016'!N153</f>
        <v>8.8960078623361198</v>
      </c>
      <c r="P758" s="57">
        <f>'[84]NOCs 2016'!O153</f>
        <v>8.8709333645744053</v>
      </c>
      <c r="Q758" s="57">
        <f>'[84]NOCs 2016'!P153</f>
        <v>8.8829142071184126</v>
      </c>
      <c r="R758" s="57">
        <f>'[84]NOCs 2016'!Q153</f>
        <v>8.8935405015570943</v>
      </c>
      <c r="S758" s="57">
        <f>'[84]NOCs 2016'!R153</f>
        <v>9.1882162200498403</v>
      </c>
      <c r="T758" s="57">
        <f>'[84]NOCs 2016'!S153</f>
        <v>9.1962220107736439</v>
      </c>
      <c r="U758" s="57">
        <f>'[84]NOCs 2016'!T153</f>
        <v>9.1997814993115394</v>
      </c>
      <c r="W758" s="58">
        <f>'[84]NOCs 2016'!W153</f>
        <v>14.932</v>
      </c>
      <c r="X758" s="196">
        <f>'[84]NOCs 2016'!X153</f>
        <v>0</v>
      </c>
      <c r="Y758" s="196">
        <f>'[84]NOCs 2016'!Y153</f>
        <v>0</v>
      </c>
      <c r="Z758" s="196">
        <f>'[84]NOCs 2016'!Z153</f>
        <v>0</v>
      </c>
      <c r="AA758" s="196">
        <f>'[84]NOCs 2016'!AA153</f>
        <v>0</v>
      </c>
      <c r="AB758" s="196">
        <f>'[84]NOCs 2016'!AB153</f>
        <v>0</v>
      </c>
      <c r="AC758" s="196">
        <f>'[84]NOCs 2016'!AC153</f>
        <v>0</v>
      </c>
      <c r="AD758" s="196">
        <f>'[84]NOCs 2016'!AD153</f>
        <v>0</v>
      </c>
      <c r="AF758" s="57">
        <f t="shared" si="1664"/>
        <v>8.8912107236836171</v>
      </c>
      <c r="AG758" s="58">
        <f t="shared" si="1665"/>
        <v>14.932</v>
      </c>
      <c r="AH758" s="65">
        <f t="shared" si="1666"/>
        <v>6.0407892763163833</v>
      </c>
      <c r="AI758" s="66">
        <f t="shared" si="1667"/>
        <v>0.67941132698896289</v>
      </c>
      <c r="AK758" s="139"/>
      <c r="AL758" s="139"/>
      <c r="AM758" s="139"/>
      <c r="AN758" s="140"/>
      <c r="AP758" s="139"/>
      <c r="AQ758" s="139"/>
      <c r="AR758" s="139"/>
      <c r="AS758" s="140"/>
      <c r="AU758" s="139"/>
      <c r="AV758" s="139"/>
      <c r="AW758" s="139"/>
      <c r="AX758" s="140"/>
      <c r="AZ758" s="139"/>
      <c r="BA758" s="139"/>
      <c r="BB758" s="139"/>
      <c r="BC758" s="140"/>
      <c r="BE758" s="139"/>
      <c r="BF758" s="139"/>
      <c r="BG758" s="139"/>
      <c r="BH758" s="140"/>
      <c r="BJ758" s="139"/>
      <c r="BK758" s="139"/>
      <c r="BL758" s="139"/>
      <c r="BM758" s="140"/>
      <c r="BO758" s="139"/>
      <c r="BP758" s="139"/>
      <c r="BQ758" s="139"/>
      <c r="BR758" s="140"/>
    </row>
    <row r="759" spans="1:70">
      <c r="B759" s="438"/>
      <c r="D759" s="6" t="s">
        <v>37</v>
      </c>
      <c r="E759" s="186">
        <f>'[84]NOCs 2016'!C154</f>
        <v>5.1129773246732695</v>
      </c>
      <c r="F759" s="186">
        <f>'[84]NOCs 2016'!D154</f>
        <v>5.1084622456367486</v>
      </c>
      <c r="G759" s="186">
        <f>'[84]NOCs 2016'!E154</f>
        <v>5.0879900852823434</v>
      </c>
      <c r="H759" s="186">
        <f>'[84]NOCs 2016'!F154</f>
        <v>5.0884273608367216</v>
      </c>
      <c r="I759" s="186">
        <f>'[84]NOCs 2016'!G154</f>
        <v>5.090741472084523</v>
      </c>
      <c r="J759" s="186">
        <f>'[84]NOCs 2016'!H154</f>
        <v>5.2143618127180371</v>
      </c>
      <c r="K759" s="186">
        <f>'[84]NOCs 2016'!I154</f>
        <v>5.2126345254354218</v>
      </c>
      <c r="L759" s="186">
        <f>'[84]NOCs 2016'!J154</f>
        <v>5.2107105301803758</v>
      </c>
      <c r="N759" s="57">
        <f>'[84]NOCs 2016'!M154</f>
        <v>5.1129773246732695</v>
      </c>
      <c r="O759" s="57">
        <f>'[84]NOCs 2016'!N154</f>
        <v>5.1084622456367486</v>
      </c>
      <c r="P759" s="57">
        <f>'[84]NOCs 2016'!O154</f>
        <v>5.0879900852823434</v>
      </c>
      <c r="Q759" s="57">
        <f>'[84]NOCs 2016'!P154</f>
        <v>5.0884273608367216</v>
      </c>
      <c r="R759" s="57">
        <f>'[84]NOCs 2016'!Q154</f>
        <v>5.090741472084523</v>
      </c>
      <c r="S759" s="57">
        <f>'[84]NOCs 2016'!R154</f>
        <v>5.2143618127180371</v>
      </c>
      <c r="T759" s="57">
        <f>'[84]NOCs 2016'!S154</f>
        <v>5.2126345254354218</v>
      </c>
      <c r="U759" s="57">
        <f>'[84]NOCs 2016'!T154</f>
        <v>5.2107105301803758</v>
      </c>
      <c r="W759" s="58">
        <f>'[84]NOCs 2016'!W154</f>
        <v>7.4550000000000001</v>
      </c>
      <c r="X759" s="196">
        <f>'[84]NOCs 2016'!X154</f>
        <v>0</v>
      </c>
      <c r="Y759" s="196">
        <f>'[84]NOCs 2016'!Y154</f>
        <v>0</v>
      </c>
      <c r="Z759" s="196">
        <f>'[84]NOCs 2016'!Z154</f>
        <v>0</v>
      </c>
      <c r="AA759" s="196">
        <f>'[84]NOCs 2016'!AA154</f>
        <v>0</v>
      </c>
      <c r="AB759" s="196">
        <f>'[84]NOCs 2016'!AB154</f>
        <v>0</v>
      </c>
      <c r="AC759" s="196">
        <f>'[84]NOCs 2016'!AC154</f>
        <v>0</v>
      </c>
      <c r="AD759" s="196">
        <f>'[84]NOCs 2016'!AD154</f>
        <v>0</v>
      </c>
      <c r="AF759" s="57">
        <f t="shared" si="1664"/>
        <v>5.1129773246732695</v>
      </c>
      <c r="AG759" s="58">
        <f t="shared" si="1665"/>
        <v>7.4550000000000001</v>
      </c>
      <c r="AH759" s="65">
        <f t="shared" si="1666"/>
        <v>2.3420226753267306</v>
      </c>
      <c r="AI759" s="66">
        <f t="shared" si="1667"/>
        <v>0.4580545788898821</v>
      </c>
      <c r="AK759" s="139"/>
      <c r="AL759" s="139"/>
      <c r="AM759" s="139"/>
      <c r="AN759" s="140"/>
      <c r="AP759" s="139"/>
      <c r="AQ759" s="139"/>
      <c r="AR759" s="139"/>
      <c r="AS759" s="140"/>
      <c r="AU759" s="139"/>
      <c r="AV759" s="139"/>
      <c r="AW759" s="139"/>
      <c r="AX759" s="140"/>
      <c r="AZ759" s="139"/>
      <c r="BA759" s="139"/>
      <c r="BB759" s="139"/>
      <c r="BC759" s="140"/>
      <c r="BE759" s="139"/>
      <c r="BF759" s="139"/>
      <c r="BG759" s="139"/>
      <c r="BH759" s="140"/>
      <c r="BJ759" s="139"/>
      <c r="BK759" s="139"/>
      <c r="BL759" s="139"/>
      <c r="BM759" s="140"/>
      <c r="BO759" s="139"/>
      <c r="BP759" s="139"/>
      <c r="BQ759" s="139"/>
      <c r="BR759" s="140"/>
    </row>
    <row r="760" spans="1:70">
      <c r="B760" s="438"/>
      <c r="D760" s="6" t="s">
        <v>38</v>
      </c>
      <c r="E760" s="186">
        <f>'[84]NOCs 2016'!C155</f>
        <v>7.0810905392921484</v>
      </c>
      <c r="F760" s="186">
        <f>'[84]NOCs 2016'!D155</f>
        <v>7.0755831530379796</v>
      </c>
      <c r="G760" s="186">
        <f>'[84]NOCs 2016'!E155</f>
        <v>7.0441266772974895</v>
      </c>
      <c r="H760" s="186">
        <f>'[84]NOCs 2016'!F155</f>
        <v>7.0367378708245676</v>
      </c>
      <c r="I760" s="186">
        <f>'[84]NOCs 2016'!G155</f>
        <v>7.0371991690266995</v>
      </c>
      <c r="J760" s="186">
        <f>'[84]NOCs 2016'!H155</f>
        <v>7.2039396995471865</v>
      </c>
      <c r="K760" s="186">
        <f>'[84]NOCs 2016'!I155</f>
        <v>7.1966267092640335</v>
      </c>
      <c r="L760" s="186">
        <f>'[84]NOCs 2016'!J155</f>
        <v>7.2656933761977065</v>
      </c>
      <c r="N760" s="57">
        <f>'[84]NOCs 2016'!M155</f>
        <v>7.0810905392921484</v>
      </c>
      <c r="O760" s="57">
        <f>'[84]NOCs 2016'!N155</f>
        <v>7.0755831530379796</v>
      </c>
      <c r="P760" s="57">
        <f>'[84]NOCs 2016'!O155</f>
        <v>7.0441266772974895</v>
      </c>
      <c r="Q760" s="57">
        <f>'[84]NOCs 2016'!P155</f>
        <v>7.0367378708245676</v>
      </c>
      <c r="R760" s="57">
        <f>'[84]NOCs 2016'!Q155</f>
        <v>7.0371991690266995</v>
      </c>
      <c r="S760" s="57">
        <f>'[84]NOCs 2016'!R155</f>
        <v>7.2039396995471865</v>
      </c>
      <c r="T760" s="57">
        <f>'[84]NOCs 2016'!S155</f>
        <v>7.1966267092640335</v>
      </c>
      <c r="U760" s="57">
        <f>'[84]NOCs 2016'!T155</f>
        <v>7.2656933761977065</v>
      </c>
      <c r="W760" s="58">
        <f>'[84]NOCs 2016'!W155</f>
        <v>9.8590999999999998</v>
      </c>
      <c r="X760" s="196">
        <f>'[84]NOCs 2016'!X155</f>
        <v>0</v>
      </c>
      <c r="Y760" s="196">
        <f>'[84]NOCs 2016'!Y155</f>
        <v>0</v>
      </c>
      <c r="Z760" s="196">
        <f>'[84]NOCs 2016'!Z155</f>
        <v>0</v>
      </c>
      <c r="AA760" s="196">
        <f>'[84]NOCs 2016'!AA155</f>
        <v>0</v>
      </c>
      <c r="AB760" s="196">
        <f>'[84]NOCs 2016'!AB155</f>
        <v>0</v>
      </c>
      <c r="AC760" s="196">
        <f>'[84]NOCs 2016'!AC155</f>
        <v>0</v>
      </c>
      <c r="AD760" s="196">
        <f>'[84]NOCs 2016'!AD155</f>
        <v>0</v>
      </c>
      <c r="AF760" s="57">
        <f t="shared" si="1664"/>
        <v>7.0810905392921484</v>
      </c>
      <c r="AG760" s="58">
        <f t="shared" si="1665"/>
        <v>9.8590999999999998</v>
      </c>
      <c r="AH760" s="65">
        <f t="shared" si="1666"/>
        <v>2.7780094607078514</v>
      </c>
      <c r="AI760" s="66">
        <f t="shared" si="1667"/>
        <v>0.39231378913925752</v>
      </c>
      <c r="AK760" s="139"/>
      <c r="AL760" s="139"/>
      <c r="AM760" s="139"/>
      <c r="AN760" s="140"/>
      <c r="AP760" s="139"/>
      <c r="AQ760" s="139"/>
      <c r="AR760" s="139"/>
      <c r="AS760" s="140"/>
      <c r="AU760" s="139"/>
      <c r="AV760" s="139"/>
      <c r="AW760" s="139"/>
      <c r="AX760" s="140"/>
      <c r="AZ760" s="139"/>
      <c r="BA760" s="139"/>
      <c r="BB760" s="139"/>
      <c r="BC760" s="140"/>
      <c r="BE760" s="139"/>
      <c r="BF760" s="139"/>
      <c r="BG760" s="139"/>
      <c r="BH760" s="140"/>
      <c r="BJ760" s="139"/>
      <c r="BK760" s="139"/>
      <c r="BL760" s="139"/>
      <c r="BM760" s="140"/>
      <c r="BO760" s="139"/>
      <c r="BP760" s="139"/>
      <c r="BQ760" s="139"/>
      <c r="BR760" s="140"/>
    </row>
    <row r="761" spans="1:70">
      <c r="B761" s="438"/>
      <c r="D761" s="6" t="s">
        <v>39</v>
      </c>
      <c r="E761" s="186">
        <f>'[84]NOCs 2016'!C156</f>
        <v>16.992392828314056</v>
      </c>
      <c r="F761" s="186">
        <f>'[84]NOCs 2016'!D156</f>
        <v>17.192177033505985</v>
      </c>
      <c r="G761" s="186">
        <f>'[84]NOCs 2016'!E156</f>
        <v>16.095434907148523</v>
      </c>
      <c r="H761" s="186">
        <f>'[84]NOCs 2016'!F156</f>
        <v>16.286927147280746</v>
      </c>
      <c r="I761" s="186">
        <f>'[84]NOCs 2016'!G156</f>
        <v>16.195019394422367</v>
      </c>
      <c r="J761" s="186">
        <f>'[84]NOCs 2016'!H156</f>
        <v>16.133015510942517</v>
      </c>
      <c r="K761" s="186">
        <f>'[84]NOCs 2016'!I156</f>
        <v>14.296094952657427</v>
      </c>
      <c r="L761" s="186">
        <f>'[84]NOCs 2016'!J156</f>
        <v>13.897385243328577</v>
      </c>
      <c r="N761" s="57">
        <f>'[84]NOCs 2016'!M156</f>
        <v>16.690704778972631</v>
      </c>
      <c r="O761" s="57">
        <f>'[84]NOCs 2016'!N156</f>
        <v>16.354210534869004</v>
      </c>
      <c r="P761" s="57">
        <f>'[84]NOCs 2016'!O156</f>
        <v>15.511549205525048</v>
      </c>
      <c r="Q761" s="57">
        <f>'[84]NOCs 2016'!P156</f>
        <v>15.445974786755555</v>
      </c>
      <c r="R761" s="57">
        <f>'[84]NOCs 2016'!Q156</f>
        <v>15.177790954406982</v>
      </c>
      <c r="S761" s="57">
        <f>'[84]NOCs 2016'!R156</f>
        <v>14.853016659912276</v>
      </c>
      <c r="T761" s="57">
        <f>'[84]NOCs 2016'!S156</f>
        <v>13.984820133189972</v>
      </c>
      <c r="U761" s="57">
        <f>'[84]NOCs 2016'!T156</f>
        <v>13.544511177641484</v>
      </c>
      <c r="W761" s="58">
        <f>'[84]NOCs 2016'!W156</f>
        <v>12.82212041668042</v>
      </c>
      <c r="X761" s="196">
        <f>'[84]NOCs 2016'!X156</f>
        <v>0</v>
      </c>
      <c r="Y761" s="196">
        <f>'[84]NOCs 2016'!Y156</f>
        <v>0</v>
      </c>
      <c r="Z761" s="196">
        <f>'[84]NOCs 2016'!Z156</f>
        <v>0</v>
      </c>
      <c r="AA761" s="196">
        <f>'[84]NOCs 2016'!AA156</f>
        <v>0</v>
      </c>
      <c r="AB761" s="196">
        <f>'[84]NOCs 2016'!AB156</f>
        <v>0</v>
      </c>
      <c r="AC761" s="196">
        <f>'[84]NOCs 2016'!AC156</f>
        <v>0</v>
      </c>
      <c r="AD761" s="196">
        <f>'[84]NOCs 2016'!AD156</f>
        <v>0</v>
      </c>
      <c r="AF761" s="57">
        <f t="shared" si="1664"/>
        <v>16.690704778972631</v>
      </c>
      <c r="AG761" s="58">
        <f t="shared" si="1665"/>
        <v>12.82212041668042</v>
      </c>
      <c r="AH761" s="65">
        <f t="shared" si="1666"/>
        <v>-3.8685843622922107</v>
      </c>
      <c r="AI761" s="66">
        <f t="shared" si="1667"/>
        <v>-0.23178076741049009</v>
      </c>
      <c r="AK761" s="139"/>
      <c r="AL761" s="139"/>
      <c r="AM761" s="139"/>
      <c r="AN761" s="140"/>
      <c r="AP761" s="139"/>
      <c r="AQ761" s="139"/>
      <c r="AR761" s="139"/>
      <c r="AS761" s="140"/>
      <c r="AU761" s="139"/>
      <c r="AV761" s="139"/>
      <c r="AW761" s="139"/>
      <c r="AX761" s="140"/>
      <c r="AZ761" s="139"/>
      <c r="BA761" s="139"/>
      <c r="BB761" s="139"/>
      <c r="BC761" s="140"/>
      <c r="BE761" s="139"/>
      <c r="BF761" s="139"/>
      <c r="BG761" s="139"/>
      <c r="BH761" s="140"/>
      <c r="BJ761" s="139"/>
      <c r="BK761" s="139"/>
      <c r="BL761" s="139"/>
      <c r="BM761" s="140"/>
      <c r="BO761" s="139"/>
      <c r="BP761" s="139"/>
      <c r="BQ761" s="139"/>
      <c r="BR761" s="140"/>
    </row>
    <row r="762" spans="1:70">
      <c r="B762" s="438"/>
      <c r="D762" s="6" t="s">
        <v>40</v>
      </c>
      <c r="E762" s="186">
        <f>'[84]NOCs 2016'!C157</f>
        <v>10.499148036282467</v>
      </c>
      <c r="F762" s="186">
        <f>'[84]NOCs 2016'!D157</f>
        <v>10.579392807607858</v>
      </c>
      <c r="G762" s="186">
        <f>'[84]NOCs 2016'!E157</f>
        <v>9.9174318632852945</v>
      </c>
      <c r="H762" s="186">
        <f>'[84]NOCs 2016'!F157</f>
        <v>9.752086010263751</v>
      </c>
      <c r="I762" s="186">
        <f>'[84]NOCs 2016'!G157</f>
        <v>9.6478575230538333</v>
      </c>
      <c r="J762" s="186">
        <f>'[84]NOCs 2016'!H157</f>
        <v>9.7770876118171621</v>
      </c>
      <c r="K762" s="186">
        <f>'[84]NOCs 2016'!I157</f>
        <v>9.889544382954675</v>
      </c>
      <c r="L762" s="186">
        <f>'[84]NOCs 2016'!J157</f>
        <v>9.6247365739527222</v>
      </c>
      <c r="N762" s="57">
        <f>'[84]NOCs 2016'!M157</f>
        <v>9.2304994119089407</v>
      </c>
      <c r="O762" s="57">
        <f>'[84]NOCs 2016'!N157</f>
        <v>9.1343661615864065</v>
      </c>
      <c r="P762" s="57">
        <f>'[84]NOCs 2016'!O157</f>
        <v>8.6786171953372477</v>
      </c>
      <c r="Q762" s="57">
        <f>'[84]NOCs 2016'!P157</f>
        <v>8.5324014314494168</v>
      </c>
      <c r="R762" s="57">
        <f>'[84]NOCs 2016'!Q157</f>
        <v>8.335120944302723</v>
      </c>
      <c r="S762" s="57">
        <f>'[84]NOCs 2016'!R157</f>
        <v>8.2336365212326097</v>
      </c>
      <c r="T762" s="57">
        <f>'[84]NOCs 2016'!S157</f>
        <v>8.216341708323343</v>
      </c>
      <c r="U762" s="57">
        <f>'[84]NOCs 2016'!T157</f>
        <v>7.9935308358034769</v>
      </c>
      <c r="W762" s="58">
        <f>'[84]NOCs 2016'!W157</f>
        <v>9.71455448320485</v>
      </c>
      <c r="X762" s="196">
        <f>'[84]NOCs 2016'!X157</f>
        <v>0</v>
      </c>
      <c r="Y762" s="196">
        <f>'[84]NOCs 2016'!Y157</f>
        <v>0</v>
      </c>
      <c r="Z762" s="196">
        <f>'[84]NOCs 2016'!Z157</f>
        <v>0</v>
      </c>
      <c r="AA762" s="196">
        <f>'[84]NOCs 2016'!AA157</f>
        <v>0</v>
      </c>
      <c r="AB762" s="196">
        <f>'[84]NOCs 2016'!AB157</f>
        <v>0</v>
      </c>
      <c r="AC762" s="196">
        <f>'[84]NOCs 2016'!AC157</f>
        <v>0</v>
      </c>
      <c r="AD762" s="196">
        <f>'[84]NOCs 2016'!AD157</f>
        <v>0</v>
      </c>
      <c r="AF762" s="57">
        <f t="shared" si="1664"/>
        <v>9.2304994119089407</v>
      </c>
      <c r="AG762" s="58">
        <f t="shared" si="1665"/>
        <v>9.71455448320485</v>
      </c>
      <c r="AH762" s="65">
        <f t="shared" si="1666"/>
        <v>0.4840550712959093</v>
      </c>
      <c r="AI762" s="66">
        <f t="shared" si="1667"/>
        <v>5.244083225566263E-2</v>
      </c>
      <c r="AK762" s="139"/>
      <c r="AL762" s="139"/>
      <c r="AM762" s="139"/>
      <c r="AN762" s="140"/>
      <c r="AP762" s="139"/>
      <c r="AQ762" s="139"/>
      <c r="AR762" s="139"/>
      <c r="AS762" s="140"/>
      <c r="AU762" s="139"/>
      <c r="AV762" s="139"/>
      <c r="AW762" s="139"/>
      <c r="AX762" s="140"/>
      <c r="AZ762" s="139"/>
      <c r="BA762" s="139"/>
      <c r="BB762" s="139"/>
      <c r="BC762" s="140"/>
      <c r="BE762" s="139"/>
      <c r="BF762" s="139"/>
      <c r="BG762" s="139"/>
      <c r="BH762" s="140"/>
      <c r="BJ762" s="139"/>
      <c r="BK762" s="139"/>
      <c r="BL762" s="139"/>
      <c r="BM762" s="140"/>
      <c r="BO762" s="139"/>
      <c r="BP762" s="139"/>
      <c r="BQ762" s="139"/>
      <c r="BR762" s="140"/>
    </row>
    <row r="763" spans="1:70">
      <c r="B763" s="438"/>
      <c r="D763" s="6" t="s">
        <v>41</v>
      </c>
      <c r="E763" s="186">
        <f>'[84]NOCs 2016'!C158</f>
        <v>17.553673272151698</v>
      </c>
      <c r="F763" s="186">
        <f>'[84]NOCs 2016'!D158</f>
        <v>16.91648281688812</v>
      </c>
      <c r="G763" s="186">
        <f>'[84]NOCs 2016'!E158</f>
        <v>16.085982283626741</v>
      </c>
      <c r="H763" s="186">
        <f>'[84]NOCs 2016'!F158</f>
        <v>15.960949336694528</v>
      </c>
      <c r="I763" s="186">
        <f>'[84]NOCs 2016'!G158</f>
        <v>15.878550784801279</v>
      </c>
      <c r="J763" s="186">
        <f>'[84]NOCs 2016'!H158</f>
        <v>16.115920177480454</v>
      </c>
      <c r="K763" s="186">
        <f>'[84]NOCs 2016'!I158</f>
        <v>16.067442034036688</v>
      </c>
      <c r="L763" s="186">
        <f>'[84]NOCs 2016'!J158</f>
        <v>16.039775035702856</v>
      </c>
      <c r="N763" s="57">
        <f>'[84]NOCs 2016'!M158</f>
        <v>14.642535180217667</v>
      </c>
      <c r="O763" s="57">
        <f>'[84]NOCs 2016'!N158</f>
        <v>14.192302128470388</v>
      </c>
      <c r="P763" s="57">
        <f>'[84]NOCs 2016'!O158</f>
        <v>13.639750731522232</v>
      </c>
      <c r="Q763" s="57">
        <f>'[84]NOCs 2016'!P158</f>
        <v>13.551152814723594</v>
      </c>
      <c r="R763" s="57">
        <f>'[84]NOCs 2016'!Q158</f>
        <v>13.300027132556009</v>
      </c>
      <c r="S763" s="57">
        <f>'[84]NOCs 2016'!R158</f>
        <v>13.074591398310597</v>
      </c>
      <c r="T763" s="57">
        <f>'[84]NOCs 2016'!S158</f>
        <v>12.944260191898369</v>
      </c>
      <c r="U763" s="57">
        <f>'[84]NOCs 2016'!T158</f>
        <v>12.727860112285754</v>
      </c>
      <c r="W763" s="58">
        <f>'[84]NOCs 2016'!W158</f>
        <v>13.429179827054428</v>
      </c>
      <c r="X763" s="196">
        <f>'[84]NOCs 2016'!X158</f>
        <v>0</v>
      </c>
      <c r="Y763" s="196">
        <f>'[84]NOCs 2016'!Y158</f>
        <v>0</v>
      </c>
      <c r="Z763" s="196">
        <f>'[84]NOCs 2016'!Z158</f>
        <v>0</v>
      </c>
      <c r="AA763" s="196">
        <f>'[84]NOCs 2016'!AA158</f>
        <v>0</v>
      </c>
      <c r="AB763" s="196">
        <f>'[84]NOCs 2016'!AB158</f>
        <v>0</v>
      </c>
      <c r="AC763" s="196">
        <f>'[84]NOCs 2016'!AC158</f>
        <v>0</v>
      </c>
      <c r="AD763" s="196">
        <f>'[84]NOCs 2016'!AD158</f>
        <v>0</v>
      </c>
      <c r="AF763" s="57">
        <f t="shared" si="1664"/>
        <v>14.642535180217667</v>
      </c>
      <c r="AG763" s="58">
        <f t="shared" si="1665"/>
        <v>13.429179827054428</v>
      </c>
      <c r="AH763" s="65">
        <f t="shared" si="1666"/>
        <v>-1.2133553531632391</v>
      </c>
      <c r="AI763" s="66">
        <f t="shared" si="1667"/>
        <v>-8.2865114423798986E-2</v>
      </c>
      <c r="AK763" s="139"/>
      <c r="AL763" s="139"/>
      <c r="AM763" s="139"/>
      <c r="AN763" s="140"/>
      <c r="AP763" s="139"/>
      <c r="AQ763" s="139"/>
      <c r="AR763" s="139"/>
      <c r="AS763" s="140"/>
      <c r="AU763" s="139"/>
      <c r="AV763" s="139"/>
      <c r="AW763" s="139"/>
      <c r="AX763" s="140"/>
      <c r="AZ763" s="139"/>
      <c r="BA763" s="139"/>
      <c r="BB763" s="139"/>
      <c r="BC763" s="140"/>
      <c r="BE763" s="139"/>
      <c r="BF763" s="139"/>
      <c r="BG763" s="139"/>
      <c r="BH763" s="140"/>
      <c r="BJ763" s="139"/>
      <c r="BK763" s="139"/>
      <c r="BL763" s="139"/>
      <c r="BM763" s="140"/>
      <c r="BO763" s="139"/>
      <c r="BP763" s="139"/>
      <c r="BQ763" s="139"/>
      <c r="BR763" s="140"/>
    </row>
    <row r="764" spans="1:70">
      <c r="B764" s="438"/>
      <c r="D764" s="6" t="s">
        <v>42</v>
      </c>
      <c r="E764" s="186">
        <f>'[84]NOCs 2016'!C159</f>
        <v>6.5809599984828138</v>
      </c>
      <c r="F764" s="186">
        <f>'[84]NOCs 2016'!D159</f>
        <v>6.6906187862952198</v>
      </c>
      <c r="G764" s="186">
        <f>'[84]NOCs 2016'!E159</f>
        <v>6.5608739255241693</v>
      </c>
      <c r="H764" s="186">
        <f>'[84]NOCs 2016'!F159</f>
        <v>6.4541473366066056</v>
      </c>
      <c r="I764" s="186">
        <f>'[84]NOCs 2016'!G159</f>
        <v>6.7658400481450052</v>
      </c>
      <c r="J764" s="186">
        <f>'[84]NOCs 2016'!H159</f>
        <v>7.609340423795671</v>
      </c>
      <c r="K764" s="186">
        <f>'[84]NOCs 2016'!I159</f>
        <v>8.5776082416756818</v>
      </c>
      <c r="L764" s="186">
        <f>'[84]NOCs 2016'!J159</f>
        <v>8.4775119050095036</v>
      </c>
      <c r="N764" s="57">
        <f>'[84]NOCs 2016'!M159</f>
        <v>6.9911582889523265</v>
      </c>
      <c r="O764" s="57">
        <f>'[84]NOCs 2016'!N159</f>
        <v>6.9617396228963271</v>
      </c>
      <c r="P764" s="57">
        <f>'[84]NOCs 2016'!O159</f>
        <v>6.863922492244928</v>
      </c>
      <c r="Q764" s="57">
        <f>'[84]NOCs 2016'!P159</f>
        <v>6.76225383311961</v>
      </c>
      <c r="R764" s="57">
        <f>'[84]NOCs 2016'!Q159</f>
        <v>6.8201023025189569</v>
      </c>
      <c r="S764" s="57">
        <f>'[84]NOCs 2016'!R159</f>
        <v>7.0112674659998815</v>
      </c>
      <c r="T764" s="57">
        <f>'[84]NOCs 2016'!S159</f>
        <v>7.2399232115586658</v>
      </c>
      <c r="U764" s="57">
        <f>'[84]NOCs 2016'!T159</f>
        <v>7.1471488769918317</v>
      </c>
      <c r="W764" s="58">
        <f>'[84]NOCs 2016'!W159</f>
        <v>6.158419543581517</v>
      </c>
      <c r="X764" s="196">
        <f>'[84]NOCs 2016'!X159</f>
        <v>0</v>
      </c>
      <c r="Y764" s="196">
        <f>'[84]NOCs 2016'!Y159</f>
        <v>0</v>
      </c>
      <c r="Z764" s="196">
        <f>'[84]NOCs 2016'!Z159</f>
        <v>0</v>
      </c>
      <c r="AA764" s="196">
        <f>'[84]NOCs 2016'!AA159</f>
        <v>0</v>
      </c>
      <c r="AB764" s="196">
        <f>'[84]NOCs 2016'!AB159</f>
        <v>0</v>
      </c>
      <c r="AC764" s="196">
        <f>'[84]NOCs 2016'!AC159</f>
        <v>0</v>
      </c>
      <c r="AD764" s="196">
        <f>'[84]NOCs 2016'!AD159</f>
        <v>0</v>
      </c>
      <c r="AF764" s="57">
        <f t="shared" si="1664"/>
        <v>6.9911582889523265</v>
      </c>
      <c r="AG764" s="58">
        <f t="shared" si="1665"/>
        <v>6.158419543581517</v>
      </c>
      <c r="AH764" s="65">
        <f t="shared" si="1666"/>
        <v>-0.8327387453708095</v>
      </c>
      <c r="AI764" s="66">
        <f t="shared" si="1667"/>
        <v>-0.11911312989247182</v>
      </c>
      <c r="AK764" s="139"/>
      <c r="AL764" s="139"/>
      <c r="AM764" s="139"/>
      <c r="AN764" s="140"/>
      <c r="AP764" s="139"/>
      <c r="AQ764" s="139"/>
      <c r="AR764" s="139"/>
      <c r="AS764" s="140"/>
      <c r="AU764" s="139"/>
      <c r="AV764" s="139"/>
      <c r="AW764" s="139"/>
      <c r="AX764" s="140"/>
      <c r="AZ764" s="139"/>
      <c r="BA764" s="139"/>
      <c r="BB764" s="139"/>
      <c r="BC764" s="140"/>
      <c r="BE764" s="139"/>
      <c r="BF764" s="139"/>
      <c r="BG764" s="139"/>
      <c r="BH764" s="140"/>
      <c r="BJ764" s="139"/>
      <c r="BK764" s="139"/>
      <c r="BL764" s="139"/>
      <c r="BM764" s="140"/>
      <c r="BO764" s="139"/>
      <c r="BP764" s="139"/>
      <c r="BQ764" s="139"/>
      <c r="BR764" s="140"/>
    </row>
    <row r="765" spans="1:70">
      <c r="B765" s="438"/>
      <c r="D765" s="6" t="s">
        <v>43</v>
      </c>
      <c r="E765" s="186">
        <f>'[84]NOCs 2016'!C160</f>
        <v>8.7346950066752758</v>
      </c>
      <c r="F765" s="186">
        <f>'[84]NOCs 2016'!D160</f>
        <v>8.9581489472441795</v>
      </c>
      <c r="G765" s="186">
        <f>'[84]NOCs 2016'!E160</f>
        <v>8.8875882278360319</v>
      </c>
      <c r="H765" s="186">
        <f>'[84]NOCs 2016'!F160</f>
        <v>8.6909430055971058</v>
      </c>
      <c r="I765" s="186">
        <f>'[84]NOCs 2016'!G160</f>
        <v>9.0298468941733834</v>
      </c>
      <c r="J765" s="186">
        <f>'[84]NOCs 2016'!H160</f>
        <v>9.5429608703306723</v>
      </c>
      <c r="K765" s="186">
        <f>'[84]NOCs 2016'!I160</f>
        <v>10.042750087081764</v>
      </c>
      <c r="L765" s="186">
        <f>'[84]NOCs 2016'!J160</f>
        <v>10.106154085452365</v>
      </c>
      <c r="N765" s="57">
        <f>'[84]NOCs 2016'!M160</f>
        <v>8.7576931089089971</v>
      </c>
      <c r="O765" s="57">
        <f>'[84]NOCs 2016'!N160</f>
        <v>8.7462513183207466</v>
      </c>
      <c r="P765" s="57">
        <f>'[84]NOCs 2016'!O160</f>
        <v>8.4818362699523657</v>
      </c>
      <c r="Q765" s="57">
        <f>'[84]NOCs 2016'!P160</f>
        <v>8.1937608919005456</v>
      </c>
      <c r="R765" s="57">
        <f>'[84]NOCs 2016'!Q160</f>
        <v>8.2417777689936802</v>
      </c>
      <c r="S765" s="57">
        <f>'[84]NOCs 2016'!R160</f>
        <v>8.223290139195738</v>
      </c>
      <c r="T765" s="57">
        <f>'[84]NOCs 2016'!S160</f>
        <v>8.3840901855160066</v>
      </c>
      <c r="U765" s="57">
        <f>'[84]NOCs 2016'!T160</f>
        <v>8.3575420143908907</v>
      </c>
      <c r="W765" s="58">
        <f>'[84]NOCs 2016'!W160</f>
        <v>9.9650270957705942</v>
      </c>
      <c r="X765" s="196">
        <f>'[84]NOCs 2016'!X160</f>
        <v>0</v>
      </c>
      <c r="Y765" s="196">
        <f>'[84]NOCs 2016'!Y160</f>
        <v>0</v>
      </c>
      <c r="Z765" s="196">
        <f>'[84]NOCs 2016'!Z160</f>
        <v>0</v>
      </c>
      <c r="AA765" s="196">
        <f>'[84]NOCs 2016'!AA160</f>
        <v>0</v>
      </c>
      <c r="AB765" s="196">
        <f>'[84]NOCs 2016'!AB160</f>
        <v>0</v>
      </c>
      <c r="AC765" s="196">
        <f>'[84]NOCs 2016'!AC160</f>
        <v>0</v>
      </c>
      <c r="AD765" s="196">
        <f>'[84]NOCs 2016'!AD160</f>
        <v>0</v>
      </c>
      <c r="AF765" s="57">
        <f t="shared" si="1664"/>
        <v>8.7576931089089971</v>
      </c>
      <c r="AG765" s="58">
        <f t="shared" si="1665"/>
        <v>9.9650270957705942</v>
      </c>
      <c r="AH765" s="65">
        <f t="shared" si="1666"/>
        <v>1.2073339868615971</v>
      </c>
      <c r="AI765" s="66">
        <f t="shared" si="1667"/>
        <v>0.13785981900112534</v>
      </c>
      <c r="AK765" s="139"/>
      <c r="AL765" s="139"/>
      <c r="AM765" s="139"/>
      <c r="AN765" s="140"/>
      <c r="AP765" s="139"/>
      <c r="AQ765" s="139"/>
      <c r="AR765" s="139"/>
      <c r="AS765" s="140"/>
      <c r="AU765" s="139"/>
      <c r="AV765" s="139"/>
      <c r="AW765" s="139"/>
      <c r="AX765" s="140"/>
      <c r="AZ765" s="139"/>
      <c r="BA765" s="139"/>
      <c r="BB765" s="139"/>
      <c r="BC765" s="140"/>
      <c r="BE765" s="139"/>
      <c r="BF765" s="139"/>
      <c r="BG765" s="139"/>
      <c r="BH765" s="140"/>
      <c r="BJ765" s="139"/>
      <c r="BK765" s="139"/>
      <c r="BL765" s="139"/>
      <c r="BM765" s="140"/>
      <c r="BO765" s="139"/>
      <c r="BP765" s="139"/>
      <c r="BQ765" s="139"/>
      <c r="BR765" s="140"/>
    </row>
    <row r="766" spans="1:70">
      <c r="B766" s="438"/>
      <c r="D766" s="6" t="s">
        <v>44</v>
      </c>
      <c r="E766" s="186">
        <f>'[84]NOCs 2016'!C161</f>
        <v>4.4437352132439196</v>
      </c>
      <c r="F766" s="186">
        <f>'[84]NOCs 2016'!D161</f>
        <v>4.4744608067733349</v>
      </c>
      <c r="G766" s="186">
        <f>'[84]NOCs 2016'!E161</f>
        <v>4.4978729606358687</v>
      </c>
      <c r="H766" s="186">
        <f>'[84]NOCs 2016'!F161</f>
        <v>4.4993573512362506</v>
      </c>
      <c r="I766" s="186">
        <f>'[84]NOCs 2016'!G161</f>
        <v>4.334959959570468</v>
      </c>
      <c r="J766" s="186">
        <f>'[84]NOCs 2016'!H161</f>
        <v>4.2642437436479685</v>
      </c>
      <c r="K766" s="186">
        <f>'[84]NOCs 2016'!I161</f>
        <v>4.119030535208938</v>
      </c>
      <c r="L766" s="186">
        <f>'[84]NOCs 2016'!J161</f>
        <v>4.1041987193456579</v>
      </c>
      <c r="N766" s="57">
        <f>'[84]NOCs 2016'!M161</f>
        <v>4.6701534873284292</v>
      </c>
      <c r="O766" s="57">
        <f>'[84]NOCs 2016'!N161</f>
        <v>4.7097939187130606</v>
      </c>
      <c r="P766" s="57">
        <f>'[84]NOCs 2016'!O161</f>
        <v>4.6874406154137676</v>
      </c>
      <c r="Q766" s="57">
        <f>'[84]NOCs 2016'!P161</f>
        <v>4.7106831002853315</v>
      </c>
      <c r="R766" s="57">
        <f>'[84]NOCs 2016'!Q161</f>
        <v>4.5733675588910421</v>
      </c>
      <c r="S766" s="57">
        <f>'[84]NOCs 2016'!R161</f>
        <v>4.5165991860056822</v>
      </c>
      <c r="T766" s="57">
        <f>'[84]NOCs 2016'!S161</f>
        <v>4.4851810555456542</v>
      </c>
      <c r="U766" s="57">
        <f>'[84]NOCs 2016'!T161</f>
        <v>4.4228215374150093</v>
      </c>
      <c r="W766" s="58">
        <f>'[84]NOCs 2016'!W161</f>
        <v>5.2191997699999995</v>
      </c>
      <c r="X766" s="196">
        <f>'[84]NOCs 2016'!X161</f>
        <v>0</v>
      </c>
      <c r="Y766" s="196">
        <f>'[84]NOCs 2016'!Y161</f>
        <v>0</v>
      </c>
      <c r="Z766" s="196">
        <f>'[84]NOCs 2016'!Z161</f>
        <v>0</v>
      </c>
      <c r="AA766" s="196">
        <f>'[84]NOCs 2016'!AA161</f>
        <v>0</v>
      </c>
      <c r="AB766" s="196">
        <f>'[84]NOCs 2016'!AB161</f>
        <v>0</v>
      </c>
      <c r="AC766" s="196">
        <f>'[84]NOCs 2016'!AC161</f>
        <v>0</v>
      </c>
      <c r="AD766" s="196">
        <f>'[84]NOCs 2016'!AD161</f>
        <v>0</v>
      </c>
      <c r="AF766" s="57">
        <f t="shared" si="1664"/>
        <v>4.6701534873284292</v>
      </c>
      <c r="AG766" s="58">
        <f t="shared" si="1665"/>
        <v>5.2191997699999995</v>
      </c>
      <c r="AH766" s="65">
        <f t="shared" si="1666"/>
        <v>0.5490462826715703</v>
      </c>
      <c r="AI766" s="66">
        <f t="shared" si="1667"/>
        <v>0.11756493317859952</v>
      </c>
      <c r="AK766" s="139"/>
      <c r="AL766" s="139"/>
      <c r="AM766" s="139"/>
      <c r="AN766" s="140"/>
      <c r="AP766" s="139"/>
      <c r="AQ766" s="139"/>
      <c r="AR766" s="139"/>
      <c r="AS766" s="140"/>
      <c r="AU766" s="139"/>
      <c r="AV766" s="139"/>
      <c r="AW766" s="139"/>
      <c r="AX766" s="140"/>
      <c r="AZ766" s="139"/>
      <c r="BA766" s="139"/>
      <c r="BB766" s="139"/>
      <c r="BC766" s="140"/>
      <c r="BE766" s="139"/>
      <c r="BF766" s="139"/>
      <c r="BG766" s="139"/>
      <c r="BH766" s="140"/>
      <c r="BJ766" s="139"/>
      <c r="BK766" s="139"/>
      <c r="BL766" s="139"/>
      <c r="BM766" s="140"/>
      <c r="BO766" s="139"/>
      <c r="BP766" s="139"/>
      <c r="BQ766" s="139"/>
      <c r="BR766" s="140"/>
    </row>
    <row r="767" spans="1:70">
      <c r="B767" s="438"/>
      <c r="D767" s="6" t="s">
        <v>45</v>
      </c>
      <c r="E767" s="186">
        <f>'[84]NOCs 2016'!C162</f>
        <v>16.928330999804047</v>
      </c>
      <c r="F767" s="186">
        <f>'[84]NOCs 2016'!D162</f>
        <v>15.864931806853265</v>
      </c>
      <c r="G767" s="186">
        <f>'[84]NOCs 2016'!E162</f>
        <v>16.651006403837563</v>
      </c>
      <c r="H767" s="186">
        <f>'[84]NOCs 2016'!F162</f>
        <v>17.392223021125744</v>
      </c>
      <c r="I767" s="186">
        <f>'[84]NOCs 2016'!G162</f>
        <v>17.641223464645435</v>
      </c>
      <c r="J767" s="186">
        <f>'[84]NOCs 2016'!H162</f>
        <v>16.501017338119436</v>
      </c>
      <c r="K767" s="186">
        <f>'[84]NOCs 2016'!I162</f>
        <v>17.117361888457896</v>
      </c>
      <c r="L767" s="186">
        <f>'[84]NOCs 2016'!J162</f>
        <v>16.030056682865983</v>
      </c>
      <c r="N767" s="57">
        <f>'[84]NOCs 2016'!M162</f>
        <v>14.046777424945121</v>
      </c>
      <c r="O767" s="57">
        <f>'[84]NOCs 2016'!N162</f>
        <v>13.691556548584925</v>
      </c>
      <c r="P767" s="57">
        <f>'[84]NOCs 2016'!O162</f>
        <v>13.939449299402073</v>
      </c>
      <c r="Q767" s="57">
        <f>'[84]NOCs 2016'!P162</f>
        <v>14.126135481149889</v>
      </c>
      <c r="R767" s="57">
        <f>'[84]NOCs 2016'!Q162</f>
        <v>14.119942878247974</v>
      </c>
      <c r="S767" s="57">
        <f>'[84]NOCs 2016'!R162</f>
        <v>13.664056095606096</v>
      </c>
      <c r="T767" s="57">
        <f>'[84]NOCs 2016'!S162</f>
        <v>13.805761241569487</v>
      </c>
      <c r="U767" s="57">
        <f>'[84]NOCs 2016'!T162</f>
        <v>13.357025726516245</v>
      </c>
      <c r="W767" s="58">
        <f>'[84]NOCs 2016'!W162</f>
        <v>16.88626136334673</v>
      </c>
      <c r="X767" s="196">
        <f>'[84]NOCs 2016'!X162</f>
        <v>0</v>
      </c>
      <c r="Y767" s="196">
        <f>'[84]NOCs 2016'!Y162</f>
        <v>0</v>
      </c>
      <c r="Z767" s="196">
        <f>'[84]NOCs 2016'!Z162</f>
        <v>0</v>
      </c>
      <c r="AA767" s="196">
        <f>'[84]NOCs 2016'!AA162</f>
        <v>0</v>
      </c>
      <c r="AB767" s="196">
        <f>'[84]NOCs 2016'!AB162</f>
        <v>0</v>
      </c>
      <c r="AC767" s="196">
        <f>'[84]NOCs 2016'!AC162</f>
        <v>0</v>
      </c>
      <c r="AD767" s="196">
        <f>'[84]NOCs 2016'!AD162</f>
        <v>0</v>
      </c>
      <c r="AF767" s="57">
        <f t="shared" si="1664"/>
        <v>14.046777424945121</v>
      </c>
      <c r="AG767" s="58">
        <f t="shared" si="1665"/>
        <v>16.88626136334673</v>
      </c>
      <c r="AH767" s="65">
        <f t="shared" si="1666"/>
        <v>2.8394839384016084</v>
      </c>
      <c r="AI767" s="66">
        <f t="shared" si="1667"/>
        <v>0.20214486586504035</v>
      </c>
      <c r="AK767" s="139"/>
      <c r="AL767" s="139"/>
      <c r="AM767" s="139"/>
      <c r="AN767" s="140"/>
      <c r="AP767" s="139"/>
      <c r="AQ767" s="139"/>
      <c r="AR767" s="139"/>
      <c r="AS767" s="140"/>
      <c r="AU767" s="139"/>
      <c r="AV767" s="139"/>
      <c r="AW767" s="139"/>
      <c r="AX767" s="140"/>
      <c r="AZ767" s="139"/>
      <c r="BA767" s="139"/>
      <c r="BB767" s="139"/>
      <c r="BC767" s="140"/>
      <c r="BE767" s="139"/>
      <c r="BF767" s="139"/>
      <c r="BG767" s="139"/>
      <c r="BH767" s="140"/>
      <c r="BJ767" s="139"/>
      <c r="BK767" s="139"/>
      <c r="BL767" s="139"/>
      <c r="BM767" s="140"/>
      <c r="BO767" s="139"/>
      <c r="BP767" s="139"/>
      <c r="BQ767" s="139"/>
      <c r="BR767" s="140"/>
    </row>
    <row r="768" spans="1:70">
      <c r="A768" s="1"/>
      <c r="B768" s="438"/>
      <c r="D768" s="4" t="s">
        <v>77</v>
      </c>
      <c r="E768" s="187">
        <f>SUM(E754:E767)</f>
        <v>137.89230146414423</v>
      </c>
      <c r="F768" s="187">
        <f t="shared" ref="F768" si="1668">SUM(F754:F767)</f>
        <v>136.38279234087793</v>
      </c>
      <c r="G768" s="187">
        <f t="shared" ref="G768" si="1669">SUM(G754:G767)</f>
        <v>134.21998200848984</v>
      </c>
      <c r="H768" s="187">
        <f t="shared" ref="H768" si="1670">SUM(H754:H767)</f>
        <v>135.52549652654974</v>
      </c>
      <c r="I768" s="187">
        <f t="shared" ref="I768" si="1671">SUM(I754:I767)</f>
        <v>134.81730567808114</v>
      </c>
      <c r="J768" s="187">
        <f t="shared" ref="J768" si="1672">SUM(J754:J767)</f>
        <v>136.14409524906773</v>
      </c>
      <c r="K768" s="187">
        <f t="shared" ref="K768" si="1673">SUM(K754:K767)</f>
        <v>136.20259355905441</v>
      </c>
      <c r="L768" s="187">
        <f t="shared" ref="L768" si="1674">SUM(L754:L767)</f>
        <v>132.99455096685142</v>
      </c>
      <c r="M768" s="1"/>
      <c r="N768" s="178">
        <f t="shared" ref="N768" si="1675">SUM(N754:N767)</f>
        <v>129.0571484252942</v>
      </c>
      <c r="O768" s="178">
        <f t="shared" ref="O768" si="1676">SUM(O754:O767)</f>
        <v>127.32983618090923</v>
      </c>
      <c r="P768" s="178">
        <f t="shared" ref="P768" si="1677">SUM(P754:P767)</f>
        <v>125.08757214017325</v>
      </c>
      <c r="Q768" s="178">
        <f t="shared" ref="Q768" si="1678">SUM(Q754:Q767)</f>
        <v>124.88460822416754</v>
      </c>
      <c r="R768" s="178">
        <f t="shared" ref="R768" si="1679">SUM(R754:R767)</f>
        <v>123.56948329155847</v>
      </c>
      <c r="S768" s="178">
        <f t="shared" ref="S768" si="1680">SUM(S754:S767)</f>
        <v>123.26288410596072</v>
      </c>
      <c r="T768" s="178">
        <f t="shared" ref="T768" si="1681">SUM(T754:T767)</f>
        <v>122.50124120636463</v>
      </c>
      <c r="U768" s="178">
        <f t="shared" ref="U768" si="1682">SUM(U754:U767)</f>
        <v>120.35977929131433</v>
      </c>
      <c r="V768" s="1"/>
      <c r="W768" s="183">
        <f>SUM(W754:W767)</f>
        <v>151.51803426260861</v>
      </c>
      <c r="X768" s="197">
        <f t="shared" ref="X768" si="1683">SUM(X754:X767)</f>
        <v>0</v>
      </c>
      <c r="Y768" s="197">
        <f t="shared" ref="Y768" si="1684">SUM(Y754:Y767)</f>
        <v>0</v>
      </c>
      <c r="Z768" s="197">
        <f t="shared" ref="Z768" si="1685">SUM(Z754:Z767)</f>
        <v>0</v>
      </c>
      <c r="AA768" s="197">
        <f t="shared" ref="AA768" si="1686">SUM(AA754:AA767)</f>
        <v>0</v>
      </c>
      <c r="AB768" s="197">
        <f t="shared" ref="AB768" si="1687">SUM(AB754:AB767)</f>
        <v>0</v>
      </c>
      <c r="AC768" s="197">
        <f t="shared" ref="AC768" si="1688">SUM(AC754:AC767)</f>
        <v>0</v>
      </c>
      <c r="AD768" s="197">
        <f t="shared" ref="AD768" si="1689">SUM(AD754:AD767)</f>
        <v>0</v>
      </c>
      <c r="AE768" s="1"/>
      <c r="AF768" s="178">
        <f t="shared" si="1664"/>
        <v>129.0571484252942</v>
      </c>
      <c r="AG768" s="183">
        <f t="shared" si="1665"/>
        <v>151.51803426260861</v>
      </c>
      <c r="AH768" s="67">
        <f t="shared" si="1666"/>
        <v>22.460885837314407</v>
      </c>
      <c r="AI768" s="68">
        <f t="shared" si="1667"/>
        <v>0.17403829320090763</v>
      </c>
      <c r="AK768" s="139"/>
      <c r="AL768" s="139"/>
      <c r="AM768" s="139"/>
      <c r="AN768" s="140"/>
      <c r="AP768" s="139"/>
      <c r="AQ768" s="139"/>
      <c r="AR768" s="139"/>
      <c r="AS768" s="140"/>
      <c r="AU768" s="139"/>
      <c r="AV768" s="139"/>
      <c r="AW768" s="139"/>
      <c r="AX768" s="140"/>
      <c r="AZ768" s="139"/>
      <c r="BA768" s="139"/>
      <c r="BB768" s="139"/>
      <c r="BC768" s="140"/>
      <c r="BE768" s="139"/>
      <c r="BF768" s="139"/>
      <c r="BG768" s="139"/>
      <c r="BH768" s="140"/>
      <c r="BJ768" s="139"/>
      <c r="BK768" s="139"/>
      <c r="BL768" s="139"/>
      <c r="BM768" s="140"/>
      <c r="BO768" s="139"/>
      <c r="BP768" s="139"/>
      <c r="BQ768" s="139"/>
      <c r="BR768" s="140"/>
    </row>
    <row r="769" spans="1:70">
      <c r="A769" s="1"/>
      <c r="B769" s="438"/>
      <c r="D769" s="4" t="s">
        <v>181</v>
      </c>
      <c r="E769" s="187">
        <f>E768-SUM(E757:E760)</f>
        <v>106.93339290034089</v>
      </c>
      <c r="F769" s="187">
        <f t="shared" ref="F769" si="1690">F768-SUM(F757:F760)</f>
        <v>105.43361878334937</v>
      </c>
      <c r="G769" s="187">
        <f t="shared" ref="G769" si="1691">G768-SUM(G757:G760)</f>
        <v>103.36868452217473</v>
      </c>
      <c r="H769" s="187">
        <f t="shared" ref="H769" si="1692">H768-SUM(H757:H760)</f>
        <v>104.65413824983416</v>
      </c>
      <c r="I769" s="187">
        <f t="shared" ref="I769" si="1693">I768-SUM(I757:I760)</f>
        <v>103.91701122376024</v>
      </c>
      <c r="J769" s="187">
        <f t="shared" ref="J769" si="1694">J768-SUM(J757:J760)</f>
        <v>104.3683756393481</v>
      </c>
      <c r="K769" s="187">
        <f t="shared" ref="K769" si="1695">K768-SUM(K757:K760)</f>
        <v>104.41569271566644</v>
      </c>
      <c r="L769" s="187">
        <f t="shared" ref="L769" si="1696">L768-SUM(L757:L760)</f>
        <v>101.12834862107051</v>
      </c>
      <c r="M769" s="1"/>
      <c r="N769" s="178">
        <f t="shared" ref="N769" si="1697">N768-SUM(N757:N760)</f>
        <v>98.098239861490867</v>
      </c>
      <c r="O769" s="178">
        <f t="shared" ref="O769" si="1698">O768-SUM(O757:O760)</f>
        <v>96.380662623380672</v>
      </c>
      <c r="P769" s="178">
        <f t="shared" ref="P769" si="1699">P768-SUM(P757:P760)</f>
        <v>94.236274653858146</v>
      </c>
      <c r="Q769" s="178">
        <f t="shared" ref="Q769" si="1700">Q768-SUM(Q757:Q760)</f>
        <v>94.013249947451953</v>
      </c>
      <c r="R769" s="178">
        <f t="shared" ref="R769" si="1701">R768-SUM(R757:R760)</f>
        <v>92.66918883723757</v>
      </c>
      <c r="S769" s="178">
        <f t="shared" ref="S769" si="1702">S768-SUM(S757:S760)</f>
        <v>91.487164496241093</v>
      </c>
      <c r="T769" s="178">
        <f t="shared" ref="T769" si="1703">T768-SUM(T757:T760)</f>
        <v>90.714340362976657</v>
      </c>
      <c r="U769" s="178">
        <f t="shared" ref="U769" si="1704">U768-SUM(U757:U760)</f>
        <v>88.49357694553342</v>
      </c>
      <c r="V769" s="1"/>
      <c r="W769" s="183">
        <f>W768-SUM(W757:W760)</f>
        <v>104.16013426260861</v>
      </c>
      <c r="X769" s="197">
        <f t="shared" ref="X769" si="1705">X768-SUM(X757:X760)</f>
        <v>0</v>
      </c>
      <c r="Y769" s="197">
        <f t="shared" ref="Y769" si="1706">Y768-SUM(Y757:Y760)</f>
        <v>0</v>
      </c>
      <c r="Z769" s="197">
        <f t="shared" ref="Z769" si="1707">Z768-SUM(Z757:Z760)</f>
        <v>0</v>
      </c>
      <c r="AA769" s="197">
        <f t="shared" ref="AA769" si="1708">AA768-SUM(AA757:AA760)</f>
        <v>0</v>
      </c>
      <c r="AB769" s="197">
        <f t="shared" ref="AB769" si="1709">AB768-SUM(AB757:AB760)</f>
        <v>0</v>
      </c>
      <c r="AC769" s="197">
        <f t="shared" ref="AC769" si="1710">AC768-SUM(AC757:AC760)</f>
        <v>0</v>
      </c>
      <c r="AD769" s="197">
        <f t="shared" ref="AD769" si="1711">AD768-SUM(AD757:AD760)</f>
        <v>0</v>
      </c>
      <c r="AE769" s="1"/>
      <c r="AF769" s="178">
        <f t="shared" si="1664"/>
        <v>98.098239861490867</v>
      </c>
      <c r="AG769" s="183">
        <f t="shared" si="1665"/>
        <v>104.16013426260861</v>
      </c>
      <c r="AH769" s="67">
        <f t="shared" si="1666"/>
        <v>6.0618944011177405</v>
      </c>
      <c r="AI769" s="68">
        <f t="shared" si="1667"/>
        <v>6.1794119952374174E-2</v>
      </c>
      <c r="AK769" s="139"/>
      <c r="AL769" s="139"/>
      <c r="AM769" s="139"/>
      <c r="AN769" s="140"/>
      <c r="AP769" s="139"/>
      <c r="AQ769" s="139"/>
      <c r="AR769" s="139"/>
      <c r="AS769" s="140"/>
      <c r="AU769" s="139"/>
      <c r="AV769" s="139"/>
      <c r="AW769" s="139"/>
      <c r="AX769" s="140"/>
      <c r="AZ769" s="139"/>
      <c r="BA769" s="139"/>
      <c r="BB769" s="139"/>
      <c r="BC769" s="140"/>
      <c r="BE769" s="139"/>
      <c r="BF769" s="139"/>
      <c r="BG769" s="139"/>
      <c r="BH769" s="140"/>
      <c r="BJ769" s="139"/>
      <c r="BK769" s="139"/>
      <c r="BL769" s="139"/>
      <c r="BM769" s="140"/>
      <c r="BO769" s="139"/>
      <c r="BP769" s="139"/>
      <c r="BQ769" s="139"/>
      <c r="BR769" s="140"/>
    </row>
    <row r="770" spans="1:70">
      <c r="B770" s="438"/>
    </row>
    <row r="771" spans="1:70">
      <c r="B771" s="438"/>
      <c r="D771" s="1" t="s">
        <v>213</v>
      </c>
    </row>
    <row r="772" spans="1:70">
      <c r="B772" s="438"/>
      <c r="E772" s="388" t="s">
        <v>430</v>
      </c>
      <c r="F772" s="389"/>
      <c r="G772" s="389"/>
      <c r="H772" s="389"/>
      <c r="I772" s="389"/>
      <c r="J772" s="389"/>
      <c r="K772" s="389"/>
      <c r="L772" s="390"/>
      <c r="N772" s="388" t="s">
        <v>297</v>
      </c>
      <c r="O772" s="389"/>
      <c r="P772" s="389"/>
      <c r="Q772" s="389"/>
      <c r="R772" s="389"/>
      <c r="S772" s="389"/>
      <c r="T772" s="389"/>
      <c r="U772" s="390"/>
      <c r="W772" s="388" t="s">
        <v>298</v>
      </c>
      <c r="X772" s="389"/>
      <c r="Y772" s="389"/>
      <c r="Z772" s="389"/>
      <c r="AA772" s="389"/>
      <c r="AB772" s="389"/>
      <c r="AC772" s="389"/>
      <c r="AD772" s="390"/>
      <c r="AF772" s="221" t="s">
        <v>69</v>
      </c>
      <c r="AG772" s="221" t="s">
        <v>194</v>
      </c>
      <c r="AH772" s="397" t="s">
        <v>219</v>
      </c>
      <c r="AI772" s="397"/>
      <c r="AK772" s="7" t="s">
        <v>69</v>
      </c>
      <c r="AL772" s="6" t="s">
        <v>194</v>
      </c>
      <c r="AM772" s="392" t="s">
        <v>219</v>
      </c>
      <c r="AN772" s="392"/>
      <c r="AP772" s="7" t="s">
        <v>69</v>
      </c>
      <c r="AQ772" s="6" t="s">
        <v>194</v>
      </c>
      <c r="AR772" s="392" t="s">
        <v>219</v>
      </c>
      <c r="AS772" s="392"/>
      <c r="AU772" s="7" t="s">
        <v>69</v>
      </c>
      <c r="AV772" s="6" t="s">
        <v>194</v>
      </c>
      <c r="AW772" s="392" t="s">
        <v>219</v>
      </c>
      <c r="AX772" s="392"/>
      <c r="AZ772" s="7" t="s">
        <v>69</v>
      </c>
      <c r="BA772" s="6" t="s">
        <v>194</v>
      </c>
      <c r="BB772" s="392" t="s">
        <v>219</v>
      </c>
      <c r="BC772" s="392"/>
      <c r="BE772" s="7" t="s">
        <v>69</v>
      </c>
      <c r="BF772" s="6" t="s">
        <v>194</v>
      </c>
      <c r="BG772" s="392" t="s">
        <v>219</v>
      </c>
      <c r="BH772" s="392"/>
      <c r="BJ772" s="7" t="s">
        <v>69</v>
      </c>
      <c r="BK772" s="6" t="s">
        <v>194</v>
      </c>
      <c r="BL772" s="392" t="s">
        <v>219</v>
      </c>
      <c r="BM772" s="392"/>
      <c r="BO772" s="7" t="s">
        <v>69</v>
      </c>
      <c r="BP772" s="6" t="s">
        <v>194</v>
      </c>
      <c r="BQ772" s="392" t="s">
        <v>219</v>
      </c>
      <c r="BR772" s="392"/>
    </row>
    <row r="773" spans="1:70">
      <c r="B773" s="438"/>
      <c r="E773" s="221">
        <v>2016</v>
      </c>
      <c r="F773" s="221">
        <v>2017</v>
      </c>
      <c r="G773" s="221">
        <v>2018</v>
      </c>
      <c r="H773" s="221">
        <v>2019</v>
      </c>
      <c r="I773" s="221">
        <v>2020</v>
      </c>
      <c r="J773" s="221">
        <v>2021</v>
      </c>
      <c r="K773" s="221">
        <v>2022</v>
      </c>
      <c r="L773" s="221">
        <v>2023</v>
      </c>
      <c r="N773" s="221">
        <v>2016</v>
      </c>
      <c r="O773" s="221">
        <v>2017</v>
      </c>
      <c r="P773" s="221">
        <v>2018</v>
      </c>
      <c r="Q773" s="221">
        <v>2019</v>
      </c>
      <c r="R773" s="221">
        <v>2020</v>
      </c>
      <c r="S773" s="221">
        <v>2021</v>
      </c>
      <c r="T773" s="221">
        <v>2022</v>
      </c>
      <c r="U773" s="221">
        <v>2023</v>
      </c>
      <c r="W773" s="221">
        <v>2016</v>
      </c>
      <c r="X773" s="221">
        <v>2017</v>
      </c>
      <c r="Y773" s="221">
        <v>2018</v>
      </c>
      <c r="Z773" s="221">
        <v>2019</v>
      </c>
      <c r="AA773" s="221">
        <v>2020</v>
      </c>
      <c r="AB773" s="221">
        <v>2021</v>
      </c>
      <c r="AC773" s="221">
        <v>2022</v>
      </c>
      <c r="AD773" s="221">
        <v>2023</v>
      </c>
      <c r="AF773" s="221" t="s">
        <v>252</v>
      </c>
      <c r="AG773" s="221" t="s">
        <v>252</v>
      </c>
      <c r="AH773" s="221" t="s">
        <v>252</v>
      </c>
      <c r="AI773" s="221" t="s">
        <v>221</v>
      </c>
      <c r="AK773" s="6" t="s">
        <v>252</v>
      </c>
      <c r="AL773" s="6" t="s">
        <v>252</v>
      </c>
      <c r="AM773" s="6" t="s">
        <v>252</v>
      </c>
      <c r="AN773" s="6" t="s">
        <v>221</v>
      </c>
      <c r="AP773" s="6" t="s">
        <v>252</v>
      </c>
      <c r="AQ773" s="6" t="s">
        <v>252</v>
      </c>
      <c r="AR773" s="6" t="s">
        <v>252</v>
      </c>
      <c r="AS773" s="6" t="s">
        <v>221</v>
      </c>
      <c r="AU773" s="6" t="s">
        <v>252</v>
      </c>
      <c r="AV773" s="6" t="s">
        <v>252</v>
      </c>
      <c r="AW773" s="6" t="s">
        <v>252</v>
      </c>
      <c r="AX773" s="6" t="s">
        <v>221</v>
      </c>
      <c r="AZ773" s="6" t="s">
        <v>252</v>
      </c>
      <c r="BA773" s="6" t="s">
        <v>252</v>
      </c>
      <c r="BB773" s="6" t="s">
        <v>252</v>
      </c>
      <c r="BC773" s="6" t="s">
        <v>221</v>
      </c>
      <c r="BE773" s="6" t="s">
        <v>252</v>
      </c>
      <c r="BF773" s="6" t="s">
        <v>252</v>
      </c>
      <c r="BG773" s="6" t="s">
        <v>252</v>
      </c>
      <c r="BH773" s="6" t="s">
        <v>221</v>
      </c>
      <c r="BJ773" s="6" t="s">
        <v>252</v>
      </c>
      <c r="BK773" s="6" t="s">
        <v>252</v>
      </c>
      <c r="BL773" s="6" t="s">
        <v>252</v>
      </c>
      <c r="BM773" s="6" t="s">
        <v>221</v>
      </c>
      <c r="BO773" s="6" t="s">
        <v>252</v>
      </c>
      <c r="BP773" s="6" t="s">
        <v>252</v>
      </c>
      <c r="BQ773" s="6" t="s">
        <v>252</v>
      </c>
      <c r="BR773" s="6" t="s">
        <v>221</v>
      </c>
    </row>
    <row r="774" spans="1:70">
      <c r="B774" s="438"/>
      <c r="D774" s="6" t="s">
        <v>27</v>
      </c>
      <c r="E774" s="186">
        <f>'[84]NOCs 2016'!C168</f>
        <v>1.9347357473187332</v>
      </c>
      <c r="F774" s="186">
        <f>'[84]NOCs 2016'!D168</f>
        <v>1.9626982698472977</v>
      </c>
      <c r="G774" s="186">
        <f>'[84]NOCs 2016'!E168</f>
        <v>1.9813351493476603</v>
      </c>
      <c r="H774" s="186">
        <f>'[84]NOCs 2016'!F168</f>
        <v>1.997612325876718</v>
      </c>
      <c r="I774" s="186">
        <f>'[84]NOCs 2016'!G168</f>
        <v>2.0129155087062025</v>
      </c>
      <c r="J774" s="186">
        <f>'[84]NOCs 2016'!H168</f>
        <v>2.0302777171066908</v>
      </c>
      <c r="K774" s="186">
        <f>'[84]NOCs 2016'!I168</f>
        <v>2.039212985894193</v>
      </c>
      <c r="L774" s="186">
        <f>'[84]NOCs 2016'!J168</f>
        <v>2.0483753865604064</v>
      </c>
      <c r="N774" s="57">
        <f>'[84]NOCs 2016'!M168</f>
        <v>2.0098805170273373</v>
      </c>
      <c r="O774" s="57">
        <f>'[84]NOCs 2016'!N168</f>
        <v>1.9505199136109737</v>
      </c>
      <c r="P774" s="57">
        <f>'[84]NOCs 2016'!O168</f>
        <v>1.9322542094557671</v>
      </c>
      <c r="Q774" s="57">
        <f>'[84]NOCs 2016'!P168</f>
        <v>1.9312866956733823</v>
      </c>
      <c r="R774" s="57">
        <f>'[84]NOCs 2016'!Q168</f>
        <v>1.909195770172625</v>
      </c>
      <c r="S774" s="57">
        <f>'[84]NOCs 2016'!R168</f>
        <v>1.9241458808611438</v>
      </c>
      <c r="T774" s="57">
        <f>'[84]NOCs 2016'!S168</f>
        <v>1.9090446084961752</v>
      </c>
      <c r="U774" s="57">
        <f>'[84]NOCs 2016'!T168</f>
        <v>1.8765041132810851</v>
      </c>
      <c r="W774" s="58">
        <f>'[84]NOCs 2016'!W168</f>
        <v>2.2534335716629492</v>
      </c>
      <c r="X774" s="196">
        <f>'[84]NOCs 2016'!X168</f>
        <v>0</v>
      </c>
      <c r="Y774" s="196">
        <f>'[84]NOCs 2016'!Y168</f>
        <v>0</v>
      </c>
      <c r="Z774" s="196">
        <f>'[84]NOCs 2016'!Z168</f>
        <v>0</v>
      </c>
      <c r="AA774" s="196">
        <f>'[84]NOCs 2016'!AA168</f>
        <v>0</v>
      </c>
      <c r="AB774" s="196">
        <f>'[84]NOCs 2016'!AB168</f>
        <v>0</v>
      </c>
      <c r="AC774" s="196">
        <f>'[84]NOCs 2016'!AC168</f>
        <v>0</v>
      </c>
      <c r="AD774" s="196">
        <f>'[84]NOCs 2016'!AD168</f>
        <v>0</v>
      </c>
      <c r="AF774" s="57">
        <f>N774</f>
        <v>2.0098805170273373</v>
      </c>
      <c r="AG774" s="58">
        <f>W774</f>
        <v>2.2534335716629492</v>
      </c>
      <c r="AH774" s="65">
        <f>IF(AG774&gt;0,AG774-AF774,"")</f>
        <v>0.24355305463561194</v>
      </c>
      <c r="AI774" s="66">
        <f>IF(AG774&gt;0,AH774/AF774,"")</f>
        <v>0.12117787727791546</v>
      </c>
      <c r="AK774" s="139"/>
      <c r="AL774" s="139"/>
      <c r="AM774" s="139"/>
      <c r="AN774" s="140"/>
      <c r="AP774" s="139"/>
      <c r="AQ774" s="139"/>
      <c r="AR774" s="139"/>
      <c r="AS774" s="140"/>
      <c r="AU774" s="139"/>
      <c r="AV774" s="139"/>
      <c r="AW774" s="139"/>
      <c r="AX774" s="140"/>
      <c r="AZ774" s="139"/>
      <c r="BA774" s="139"/>
      <c r="BB774" s="139"/>
      <c r="BC774" s="140"/>
      <c r="BE774" s="139"/>
      <c r="BF774" s="139"/>
      <c r="BG774" s="139"/>
      <c r="BH774" s="140"/>
      <c r="BJ774" s="139"/>
      <c r="BK774" s="139"/>
      <c r="BL774" s="139"/>
      <c r="BM774" s="140"/>
      <c r="BO774" s="139"/>
      <c r="BP774" s="139"/>
      <c r="BQ774" s="139"/>
      <c r="BR774" s="140"/>
    </row>
    <row r="775" spans="1:70">
      <c r="B775" s="438"/>
      <c r="D775" s="6" t="s">
        <v>75</v>
      </c>
      <c r="E775" s="186">
        <f>'[84]NOCs 2016'!C169</f>
        <v>1.0287555134153803</v>
      </c>
      <c r="F775" s="186">
        <f>'[84]NOCs 2016'!D169</f>
        <v>1.0079824715427257</v>
      </c>
      <c r="G775" s="186">
        <f>'[84]NOCs 2016'!E169</f>
        <v>1.0092340556844519</v>
      </c>
      <c r="H775" s="186">
        <f>'[84]NOCs 2016'!F169</f>
        <v>1.0099334498998844</v>
      </c>
      <c r="I775" s="186">
        <f>'[84]NOCs 2016'!G169</f>
        <v>1.0105404630753854</v>
      </c>
      <c r="J775" s="186">
        <f>'[84]NOCs 2016'!H169</f>
        <v>1.0113326149155684</v>
      </c>
      <c r="K775" s="186">
        <f>'[84]NOCs 2016'!I169</f>
        <v>1.0123925653637311</v>
      </c>
      <c r="L775" s="186">
        <f>'[84]NOCs 2016'!J169</f>
        <v>1.0146632740664905</v>
      </c>
      <c r="N775" s="57">
        <f>'[84]NOCs 2016'!M169</f>
        <v>1.031356826903093</v>
      </c>
      <c r="O775" s="57">
        <f>'[84]NOCs 2016'!N169</f>
        <v>1.0246482293934751</v>
      </c>
      <c r="P775" s="57">
        <f>'[84]NOCs 2016'!O169</f>
        <v>1.0218354937779268</v>
      </c>
      <c r="Q775" s="57">
        <f>'[84]NOCs 2016'!P169</f>
        <v>1.0224369558306197</v>
      </c>
      <c r="R775" s="57">
        <f>'[84]NOCs 2016'!Q169</f>
        <v>1.0125433688157477</v>
      </c>
      <c r="S775" s="57">
        <f>'[84]NOCs 2016'!R169</f>
        <v>0.99428168725374044</v>
      </c>
      <c r="T775" s="57">
        <f>'[84]NOCs 2016'!S169</f>
        <v>0.9844891334706124</v>
      </c>
      <c r="U775" s="57">
        <f>'[84]NOCs 2016'!T169</f>
        <v>0.97025051111207317</v>
      </c>
      <c r="W775" s="58">
        <f>'[84]NOCs 2016'!W169</f>
        <v>1.1894049354014871</v>
      </c>
      <c r="X775" s="196">
        <f>'[84]NOCs 2016'!X169</f>
        <v>0</v>
      </c>
      <c r="Y775" s="196">
        <f>'[84]NOCs 2016'!Y169</f>
        <v>0</v>
      </c>
      <c r="Z775" s="196">
        <f>'[84]NOCs 2016'!Z169</f>
        <v>0</v>
      </c>
      <c r="AA775" s="196">
        <f>'[84]NOCs 2016'!AA169</f>
        <v>0</v>
      </c>
      <c r="AB775" s="196">
        <f>'[84]NOCs 2016'!AB169</f>
        <v>0</v>
      </c>
      <c r="AC775" s="196">
        <f>'[84]NOCs 2016'!AC169</f>
        <v>0</v>
      </c>
      <c r="AD775" s="196">
        <f>'[84]NOCs 2016'!AD169</f>
        <v>0</v>
      </c>
      <c r="AF775" s="57">
        <f t="shared" ref="AF775:AF789" si="1712">N775</f>
        <v>1.031356826903093</v>
      </c>
      <c r="AG775" s="58">
        <f t="shared" ref="AG775:AG789" si="1713">W775</f>
        <v>1.1894049354014871</v>
      </c>
      <c r="AH775" s="65">
        <f t="shared" ref="AH775:AH789" si="1714">IF(AG775&gt;0,AG775-AF775,"")</f>
        <v>0.15804810849839401</v>
      </c>
      <c r="AI775" s="66">
        <f t="shared" ref="AI775:AI789" si="1715">IF(AG775&gt;0,AH775/AF775,"")</f>
        <v>0.15324289748774245</v>
      </c>
      <c r="AK775" s="139"/>
      <c r="AL775" s="139"/>
      <c r="AM775" s="139"/>
      <c r="AN775" s="140"/>
      <c r="AP775" s="139"/>
      <c r="AQ775" s="139"/>
      <c r="AR775" s="139"/>
      <c r="AS775" s="140"/>
      <c r="AU775" s="139"/>
      <c r="AV775" s="139"/>
      <c r="AW775" s="139"/>
      <c r="AX775" s="140"/>
      <c r="AZ775" s="139"/>
      <c r="BA775" s="139"/>
      <c r="BB775" s="139"/>
      <c r="BC775" s="140"/>
      <c r="BE775" s="139"/>
      <c r="BF775" s="139"/>
      <c r="BG775" s="139"/>
      <c r="BH775" s="140"/>
      <c r="BJ775" s="139"/>
      <c r="BK775" s="139"/>
      <c r="BL775" s="139"/>
      <c r="BM775" s="140"/>
      <c r="BO775" s="139"/>
      <c r="BP775" s="139"/>
      <c r="BQ775" s="139"/>
      <c r="BR775" s="140"/>
    </row>
    <row r="776" spans="1:70">
      <c r="B776" s="438"/>
      <c r="D776" s="6" t="s">
        <v>76</v>
      </c>
      <c r="E776" s="186">
        <f>'[84]NOCs 2016'!C170</f>
        <v>1.9815175232988027</v>
      </c>
      <c r="F776" s="186">
        <f>'[84]NOCs 2016'!D170</f>
        <v>1.9422191900084302</v>
      </c>
      <c r="G776" s="186">
        <f>'[84]NOCs 2016'!E170</f>
        <v>1.9450024811843736</v>
      </c>
      <c r="H776" s="186">
        <f>'[84]NOCs 2016'!F170</f>
        <v>1.947292022034286</v>
      </c>
      <c r="I776" s="186">
        <f>'[84]NOCs 2016'!G170</f>
        <v>1.9493531858662589</v>
      </c>
      <c r="J776" s="186">
        <f>'[84]NOCs 2016'!H170</f>
        <v>1.9509228912988168</v>
      </c>
      <c r="K776" s="186">
        <f>'[84]NOCs 2016'!I170</f>
        <v>1.9536572158202641</v>
      </c>
      <c r="L776" s="186">
        <f>'[84]NOCs 2016'!J170</f>
        <v>1.956332208545903</v>
      </c>
      <c r="N776" s="57">
        <f>'[84]NOCs 2016'!M170</f>
        <v>1.9803157682584664</v>
      </c>
      <c r="O776" s="57">
        <f>'[84]NOCs 2016'!N170</f>
        <v>1.9482104316700957</v>
      </c>
      <c r="P776" s="57">
        <f>'[84]NOCs 2016'!O170</f>
        <v>1.9426904750913272</v>
      </c>
      <c r="Q776" s="57">
        <f>'[84]NOCs 2016'!P170</f>
        <v>1.9523905453291759</v>
      </c>
      <c r="R776" s="57">
        <f>'[84]NOCs 2016'!Q170</f>
        <v>1.9219520748689105</v>
      </c>
      <c r="S776" s="57">
        <f>'[84]NOCs 2016'!R170</f>
        <v>1.8920739840900194</v>
      </c>
      <c r="T776" s="57">
        <f>'[84]NOCs 2016'!S170</f>
        <v>1.8689472201341963</v>
      </c>
      <c r="U776" s="57">
        <f>'[84]NOCs 2016'!T170</f>
        <v>1.840440247835136</v>
      </c>
      <c r="W776" s="58">
        <f>'[84]NOCs 2016'!W170</f>
        <v>2.4562620243970947</v>
      </c>
      <c r="X776" s="196">
        <f>'[84]NOCs 2016'!X170</f>
        <v>0</v>
      </c>
      <c r="Y776" s="196">
        <f>'[84]NOCs 2016'!Y170</f>
        <v>0</v>
      </c>
      <c r="Z776" s="196">
        <f>'[84]NOCs 2016'!Z170</f>
        <v>0</v>
      </c>
      <c r="AA776" s="196">
        <f>'[84]NOCs 2016'!AA170</f>
        <v>0</v>
      </c>
      <c r="AB776" s="196">
        <f>'[84]NOCs 2016'!AB170</f>
        <v>0</v>
      </c>
      <c r="AC776" s="196">
        <f>'[84]NOCs 2016'!AC170</f>
        <v>0</v>
      </c>
      <c r="AD776" s="196">
        <f>'[84]NOCs 2016'!AD170</f>
        <v>0</v>
      </c>
      <c r="AF776" s="57">
        <f t="shared" si="1712"/>
        <v>1.9803157682584664</v>
      </c>
      <c r="AG776" s="58">
        <f t="shared" si="1713"/>
        <v>2.4562620243970947</v>
      </c>
      <c r="AH776" s="65">
        <f t="shared" si="1714"/>
        <v>0.47594625613862829</v>
      </c>
      <c r="AI776" s="66">
        <f t="shared" si="1715"/>
        <v>0.24033856810481591</v>
      </c>
      <c r="AK776" s="139"/>
      <c r="AL776" s="139"/>
      <c r="AM776" s="139"/>
      <c r="AN776" s="140"/>
      <c r="AP776" s="139"/>
      <c r="AQ776" s="139"/>
      <c r="AR776" s="139"/>
      <c r="AS776" s="140"/>
      <c r="AU776" s="139"/>
      <c r="AV776" s="139"/>
      <c r="AW776" s="139"/>
      <c r="AX776" s="140"/>
      <c r="AZ776" s="139"/>
      <c r="BA776" s="139"/>
      <c r="BB776" s="139"/>
      <c r="BC776" s="140"/>
      <c r="BE776" s="139"/>
      <c r="BF776" s="139"/>
      <c r="BG776" s="139"/>
      <c r="BH776" s="140"/>
      <c r="BJ776" s="139"/>
      <c r="BK776" s="139"/>
      <c r="BL776" s="139"/>
      <c r="BM776" s="140"/>
      <c r="BO776" s="139"/>
      <c r="BP776" s="139"/>
      <c r="BQ776" s="139"/>
      <c r="BR776" s="140"/>
    </row>
    <row r="777" spans="1:70">
      <c r="B777" s="438"/>
      <c r="D777" s="6" t="s">
        <v>35</v>
      </c>
      <c r="E777" s="186">
        <f>'[84]NOCs 2016'!C171</f>
        <v>2.8045678744884532</v>
      </c>
      <c r="F777" s="186">
        <f>'[84]NOCs 2016'!D171</f>
        <v>2.8058267544215538</v>
      </c>
      <c r="G777" s="186">
        <f>'[84]NOCs 2016'!E171</f>
        <v>2.8024338082309539</v>
      </c>
      <c r="H777" s="186">
        <f>'[84]NOCs 2016'!F171</f>
        <v>2.8114699475454046</v>
      </c>
      <c r="I777" s="186">
        <f>'[84]NOCs 2016'!G171</f>
        <v>2.8213715139590709</v>
      </c>
      <c r="J777" s="186">
        <f>'[84]NOCs 2016'!H171</f>
        <v>2.8324564937404149</v>
      </c>
      <c r="K777" s="186">
        <f>'[84]NOCs 2016'!I171</f>
        <v>2.8418352312244277</v>
      </c>
      <c r="L777" s="186">
        <f>'[84]NOCs 2016'!J171</f>
        <v>2.853231838474759</v>
      </c>
      <c r="N777" s="57">
        <f>'[84]NOCs 2016'!M171</f>
        <v>2.8045678744884532</v>
      </c>
      <c r="O777" s="57">
        <f>'[84]NOCs 2016'!N171</f>
        <v>2.8058267544215538</v>
      </c>
      <c r="P777" s="57">
        <f>'[84]NOCs 2016'!O171</f>
        <v>2.8024338082309539</v>
      </c>
      <c r="Q777" s="57">
        <f>'[84]NOCs 2016'!P171</f>
        <v>2.8114699475454046</v>
      </c>
      <c r="R777" s="57">
        <f>'[84]NOCs 2016'!Q171</f>
        <v>2.8213715139590709</v>
      </c>
      <c r="S777" s="57">
        <f>'[84]NOCs 2016'!R171</f>
        <v>2.8324564937404149</v>
      </c>
      <c r="T777" s="57">
        <f>'[84]NOCs 2016'!S171</f>
        <v>2.8418352312244277</v>
      </c>
      <c r="U777" s="57">
        <f>'[84]NOCs 2016'!T171</f>
        <v>2.853231838474759</v>
      </c>
      <c r="W777" s="58">
        <f>'[84]NOCs 2016'!W171</f>
        <v>2.0707</v>
      </c>
      <c r="X777" s="196">
        <f>'[84]NOCs 2016'!X171</f>
        <v>0</v>
      </c>
      <c r="Y777" s="196">
        <f>'[84]NOCs 2016'!Y171</f>
        <v>0</v>
      </c>
      <c r="Z777" s="196">
        <f>'[84]NOCs 2016'!Z171</f>
        <v>0</v>
      </c>
      <c r="AA777" s="196">
        <f>'[84]NOCs 2016'!AA171</f>
        <v>0</v>
      </c>
      <c r="AB777" s="196">
        <f>'[84]NOCs 2016'!AB171</f>
        <v>0</v>
      </c>
      <c r="AC777" s="196">
        <f>'[84]NOCs 2016'!AC171</f>
        <v>0</v>
      </c>
      <c r="AD777" s="196">
        <f>'[84]NOCs 2016'!AD171</f>
        <v>0</v>
      </c>
      <c r="AF777" s="57">
        <f t="shared" si="1712"/>
        <v>2.8045678744884532</v>
      </c>
      <c r="AG777" s="58">
        <f t="shared" si="1713"/>
        <v>2.0707</v>
      </c>
      <c r="AH777" s="65">
        <f t="shared" si="1714"/>
        <v>-0.73386787448845325</v>
      </c>
      <c r="AI777" s="66">
        <f t="shared" si="1715"/>
        <v>-0.26166878725383286</v>
      </c>
      <c r="AK777" s="139"/>
      <c r="AL777" s="139"/>
      <c r="AM777" s="139"/>
      <c r="AN777" s="140"/>
      <c r="AP777" s="139"/>
      <c r="AQ777" s="139"/>
      <c r="AR777" s="139"/>
      <c r="AS777" s="140"/>
      <c r="AU777" s="139"/>
      <c r="AV777" s="139"/>
      <c r="AW777" s="139"/>
      <c r="AX777" s="140"/>
      <c r="AZ777" s="139"/>
      <c r="BA777" s="139"/>
      <c r="BB777" s="139"/>
      <c r="BC777" s="140"/>
      <c r="BE777" s="139"/>
      <c r="BF777" s="139"/>
      <c r="BG777" s="139"/>
      <c r="BH777" s="140"/>
      <c r="BJ777" s="139"/>
      <c r="BK777" s="139"/>
      <c r="BL777" s="139"/>
      <c r="BM777" s="140"/>
      <c r="BO777" s="139"/>
      <c r="BP777" s="139"/>
      <c r="BQ777" s="139"/>
      <c r="BR777" s="140"/>
    </row>
    <row r="778" spans="1:70">
      <c r="B778" s="438"/>
      <c r="D778" s="6" t="s">
        <v>36</v>
      </c>
      <c r="E778" s="186">
        <f>'[84]NOCs 2016'!C172</f>
        <v>3.3509202800864282</v>
      </c>
      <c r="F778" s="186">
        <f>'[84]NOCs 2016'!D172</f>
        <v>3.3521930796633752</v>
      </c>
      <c r="G778" s="186">
        <f>'[84]NOCs 2016'!E172</f>
        <v>3.349143965499211</v>
      </c>
      <c r="H778" s="186">
        <f>'[84]NOCs 2016'!F172</f>
        <v>3.3602658457228167</v>
      </c>
      <c r="I778" s="186">
        <f>'[84]NOCs 2016'!G172</f>
        <v>3.3722457548019853</v>
      </c>
      <c r="J778" s="186">
        <f>'[84]NOCs 2016'!H172</f>
        <v>3.3853565568806121</v>
      </c>
      <c r="K778" s="186">
        <f>'[84]NOCs 2016'!I172</f>
        <v>3.396946069851587</v>
      </c>
      <c r="L778" s="186">
        <f>'[84]NOCs 2016'!J172</f>
        <v>3.4104683967693648</v>
      </c>
      <c r="N778" s="57">
        <f>'[84]NOCs 2016'!M172</f>
        <v>3.3509202800864282</v>
      </c>
      <c r="O778" s="57">
        <f>'[84]NOCs 2016'!N172</f>
        <v>3.3521930796633752</v>
      </c>
      <c r="P778" s="57">
        <f>'[84]NOCs 2016'!O172</f>
        <v>3.349143965499211</v>
      </c>
      <c r="Q778" s="57">
        <f>'[84]NOCs 2016'!P172</f>
        <v>3.3602658457228167</v>
      </c>
      <c r="R778" s="57">
        <f>'[84]NOCs 2016'!Q172</f>
        <v>3.3722457548019853</v>
      </c>
      <c r="S778" s="57">
        <f>'[84]NOCs 2016'!R172</f>
        <v>3.3853565568806121</v>
      </c>
      <c r="T778" s="57">
        <f>'[84]NOCs 2016'!S172</f>
        <v>3.396946069851587</v>
      </c>
      <c r="U778" s="57">
        <f>'[84]NOCs 2016'!T172</f>
        <v>3.4104683967693648</v>
      </c>
      <c r="W778" s="58">
        <f>'[84]NOCs 2016'!W172</f>
        <v>2.5158</v>
      </c>
      <c r="X778" s="196">
        <f>'[84]NOCs 2016'!X172</f>
        <v>0</v>
      </c>
      <c r="Y778" s="196">
        <f>'[84]NOCs 2016'!Y172</f>
        <v>0</v>
      </c>
      <c r="Z778" s="196">
        <f>'[84]NOCs 2016'!Z172</f>
        <v>0</v>
      </c>
      <c r="AA778" s="196">
        <f>'[84]NOCs 2016'!AA172</f>
        <v>0</v>
      </c>
      <c r="AB778" s="196">
        <f>'[84]NOCs 2016'!AB172</f>
        <v>0</v>
      </c>
      <c r="AC778" s="196">
        <f>'[84]NOCs 2016'!AC172</f>
        <v>0</v>
      </c>
      <c r="AD778" s="196">
        <f>'[84]NOCs 2016'!AD172</f>
        <v>0</v>
      </c>
      <c r="AF778" s="57">
        <f t="shared" si="1712"/>
        <v>3.3509202800864282</v>
      </c>
      <c r="AG778" s="58">
        <f t="shared" si="1713"/>
        <v>2.5158</v>
      </c>
      <c r="AH778" s="65">
        <f t="shared" si="1714"/>
        <v>-0.83512028008642814</v>
      </c>
      <c r="AI778" s="66">
        <f t="shared" si="1715"/>
        <v>-0.24922117218046394</v>
      </c>
      <c r="AK778" s="139"/>
      <c r="AL778" s="139"/>
      <c r="AM778" s="139"/>
      <c r="AN778" s="140"/>
      <c r="AP778" s="139"/>
      <c r="AQ778" s="139"/>
      <c r="AR778" s="139"/>
      <c r="AS778" s="140"/>
      <c r="AU778" s="139"/>
      <c r="AV778" s="139"/>
      <c r="AW778" s="139"/>
      <c r="AX778" s="140"/>
      <c r="AZ778" s="139"/>
      <c r="BA778" s="139"/>
      <c r="BB778" s="139"/>
      <c r="BC778" s="140"/>
      <c r="BE778" s="139"/>
      <c r="BF778" s="139"/>
      <c r="BG778" s="139"/>
      <c r="BH778" s="140"/>
      <c r="BJ778" s="139"/>
      <c r="BK778" s="139"/>
      <c r="BL778" s="139"/>
      <c r="BM778" s="140"/>
      <c r="BO778" s="139"/>
      <c r="BP778" s="139"/>
      <c r="BQ778" s="139"/>
      <c r="BR778" s="140"/>
    </row>
    <row r="779" spans="1:70">
      <c r="B779" s="438"/>
      <c r="D779" s="6" t="s">
        <v>37</v>
      </c>
      <c r="E779" s="186">
        <f>'[84]NOCs 2016'!C173</f>
        <v>1.2616960411395006</v>
      </c>
      <c r="F779" s="186">
        <f>'[84]NOCs 2016'!D173</f>
        <v>1.2605056031156487</v>
      </c>
      <c r="G779" s="186">
        <f>'[84]NOCs 2016'!E173</f>
        <v>1.2597275520050999</v>
      </c>
      <c r="H779" s="186">
        <f>'[84]NOCs 2016'!F173</f>
        <v>1.2614413349534268</v>
      </c>
      <c r="I779" s="186">
        <f>'[84]NOCs 2016'!G173</f>
        <v>1.2663323906797961</v>
      </c>
      <c r="J779" s="186">
        <f>'[84]NOCs 2016'!H173</f>
        <v>1.2689344167803163</v>
      </c>
      <c r="K779" s="186">
        <f>'[84]NOCs 2016'!I173</f>
        <v>1.2736679244410056</v>
      </c>
      <c r="L779" s="186">
        <f>'[84]NOCs 2016'!J173</f>
        <v>1.2749817740645635</v>
      </c>
      <c r="N779" s="57">
        <f>'[84]NOCs 2016'!M173</f>
        <v>1.2616960411395006</v>
      </c>
      <c r="O779" s="57">
        <f>'[84]NOCs 2016'!N173</f>
        <v>1.2605056031156487</v>
      </c>
      <c r="P779" s="57">
        <f>'[84]NOCs 2016'!O173</f>
        <v>1.2597275520050999</v>
      </c>
      <c r="Q779" s="57">
        <f>'[84]NOCs 2016'!P173</f>
        <v>1.2614413349534268</v>
      </c>
      <c r="R779" s="57">
        <f>'[84]NOCs 2016'!Q173</f>
        <v>1.2663323906797961</v>
      </c>
      <c r="S779" s="57">
        <f>'[84]NOCs 2016'!R173</f>
        <v>1.2689344167803163</v>
      </c>
      <c r="T779" s="57">
        <f>'[84]NOCs 2016'!S173</f>
        <v>1.2736679244410056</v>
      </c>
      <c r="U779" s="57">
        <f>'[84]NOCs 2016'!T173</f>
        <v>1.2749817740645635</v>
      </c>
      <c r="W779" s="58">
        <f>'[84]NOCs 2016'!W173</f>
        <v>1.2721</v>
      </c>
      <c r="X779" s="196">
        <f>'[84]NOCs 2016'!X173</f>
        <v>0</v>
      </c>
      <c r="Y779" s="196">
        <f>'[84]NOCs 2016'!Y173</f>
        <v>0</v>
      </c>
      <c r="Z779" s="196">
        <f>'[84]NOCs 2016'!Z173</f>
        <v>0</v>
      </c>
      <c r="AA779" s="196">
        <f>'[84]NOCs 2016'!AA173</f>
        <v>0</v>
      </c>
      <c r="AB779" s="196">
        <f>'[84]NOCs 2016'!AB173</f>
        <v>0</v>
      </c>
      <c r="AC779" s="196">
        <f>'[84]NOCs 2016'!AC173</f>
        <v>0</v>
      </c>
      <c r="AD779" s="196">
        <f>'[84]NOCs 2016'!AD173</f>
        <v>0</v>
      </c>
      <c r="AF779" s="57">
        <f t="shared" si="1712"/>
        <v>1.2616960411395006</v>
      </c>
      <c r="AG779" s="58">
        <f t="shared" si="1713"/>
        <v>1.2721</v>
      </c>
      <c r="AH779" s="65">
        <f t="shared" si="1714"/>
        <v>1.0403958860499385E-2</v>
      </c>
      <c r="AI779" s="66">
        <f t="shared" si="1715"/>
        <v>8.2460105455376166E-3</v>
      </c>
      <c r="AK779" s="139"/>
      <c r="AL779" s="139"/>
      <c r="AM779" s="139"/>
      <c r="AN779" s="140"/>
      <c r="AP779" s="139"/>
      <c r="AQ779" s="139"/>
      <c r="AR779" s="139"/>
      <c r="AS779" s="140"/>
      <c r="AU779" s="139"/>
      <c r="AV779" s="139"/>
      <c r="AW779" s="139"/>
      <c r="AX779" s="140"/>
      <c r="AZ779" s="139"/>
      <c r="BA779" s="139"/>
      <c r="BB779" s="139"/>
      <c r="BC779" s="140"/>
      <c r="BE779" s="139"/>
      <c r="BF779" s="139"/>
      <c r="BG779" s="139"/>
      <c r="BH779" s="140"/>
      <c r="BJ779" s="139"/>
      <c r="BK779" s="139"/>
      <c r="BL779" s="139"/>
      <c r="BM779" s="140"/>
      <c r="BO779" s="139"/>
      <c r="BP779" s="139"/>
      <c r="BQ779" s="139"/>
      <c r="BR779" s="140"/>
    </row>
    <row r="780" spans="1:70">
      <c r="B780" s="438"/>
      <c r="D780" s="6" t="s">
        <v>38</v>
      </c>
      <c r="E780" s="186">
        <f>'[84]NOCs 2016'!C174</f>
        <v>1.9617923934015185</v>
      </c>
      <c r="F780" s="186">
        <f>'[84]NOCs 2016'!D174</f>
        <v>1.9682490350906823</v>
      </c>
      <c r="G780" s="186">
        <f>'[84]NOCs 2016'!E174</f>
        <v>1.9746446521535876</v>
      </c>
      <c r="H780" s="186">
        <f>'[84]NOCs 2016'!F174</f>
        <v>1.9872674219182287</v>
      </c>
      <c r="I780" s="186">
        <f>'[84]NOCs 2016'!G174</f>
        <v>2.0032422557337064</v>
      </c>
      <c r="J780" s="186">
        <f>'[84]NOCs 2016'!H174</f>
        <v>2.0160847101361941</v>
      </c>
      <c r="K780" s="186">
        <f>'[84]NOCs 2016'!I174</f>
        <v>2.0309517706888269</v>
      </c>
      <c r="L780" s="186">
        <f>'[84]NOCs 2016'!J174</f>
        <v>2.0452680283673743</v>
      </c>
      <c r="N780" s="57">
        <f>'[84]NOCs 2016'!M174</f>
        <v>1.9617923934015185</v>
      </c>
      <c r="O780" s="57">
        <f>'[84]NOCs 2016'!N174</f>
        <v>1.9682490350906823</v>
      </c>
      <c r="P780" s="57">
        <f>'[84]NOCs 2016'!O174</f>
        <v>1.9746446521535876</v>
      </c>
      <c r="Q780" s="57">
        <f>'[84]NOCs 2016'!P174</f>
        <v>1.9872674219182287</v>
      </c>
      <c r="R780" s="57">
        <f>'[84]NOCs 2016'!Q174</f>
        <v>2.0032422557337064</v>
      </c>
      <c r="S780" s="57">
        <f>'[84]NOCs 2016'!R174</f>
        <v>2.0160847101361941</v>
      </c>
      <c r="T780" s="57">
        <f>'[84]NOCs 2016'!S174</f>
        <v>2.0309517706888269</v>
      </c>
      <c r="U780" s="57">
        <f>'[84]NOCs 2016'!T174</f>
        <v>2.0452680283673743</v>
      </c>
      <c r="W780" s="58">
        <f>'[84]NOCs 2016'!W174</f>
        <v>1.9863999999999999</v>
      </c>
      <c r="X780" s="196">
        <f>'[84]NOCs 2016'!X174</f>
        <v>0</v>
      </c>
      <c r="Y780" s="196">
        <f>'[84]NOCs 2016'!Y174</f>
        <v>0</v>
      </c>
      <c r="Z780" s="196">
        <f>'[84]NOCs 2016'!Z174</f>
        <v>0</v>
      </c>
      <c r="AA780" s="196">
        <f>'[84]NOCs 2016'!AA174</f>
        <v>0</v>
      </c>
      <c r="AB780" s="196">
        <f>'[84]NOCs 2016'!AB174</f>
        <v>0</v>
      </c>
      <c r="AC780" s="196">
        <f>'[84]NOCs 2016'!AC174</f>
        <v>0</v>
      </c>
      <c r="AD780" s="196">
        <f>'[84]NOCs 2016'!AD174</f>
        <v>0</v>
      </c>
      <c r="AF780" s="57">
        <f t="shared" si="1712"/>
        <v>1.9617923934015185</v>
      </c>
      <c r="AG780" s="58">
        <f t="shared" si="1713"/>
        <v>1.9863999999999999</v>
      </c>
      <c r="AH780" s="65">
        <f t="shared" si="1714"/>
        <v>2.4607606598481491E-2</v>
      </c>
      <c r="AI780" s="66">
        <f t="shared" si="1715"/>
        <v>1.2543430528759865E-2</v>
      </c>
      <c r="AK780" s="139"/>
      <c r="AL780" s="139"/>
      <c r="AM780" s="139"/>
      <c r="AN780" s="140"/>
      <c r="AP780" s="139"/>
      <c r="AQ780" s="139"/>
      <c r="AR780" s="139"/>
      <c r="AS780" s="140"/>
      <c r="AU780" s="139"/>
      <c r="AV780" s="139"/>
      <c r="AW780" s="139"/>
      <c r="AX780" s="140"/>
      <c r="AZ780" s="139"/>
      <c r="BA780" s="139"/>
      <c r="BB780" s="139"/>
      <c r="BC780" s="140"/>
      <c r="BE780" s="139"/>
      <c r="BF780" s="139"/>
      <c r="BG780" s="139"/>
      <c r="BH780" s="140"/>
      <c r="BJ780" s="139"/>
      <c r="BK780" s="139"/>
      <c r="BL780" s="139"/>
      <c r="BM780" s="140"/>
      <c r="BO780" s="139"/>
      <c r="BP780" s="139"/>
      <c r="BQ780" s="139"/>
      <c r="BR780" s="140"/>
    </row>
    <row r="781" spans="1:70">
      <c r="B781" s="438"/>
      <c r="D781" s="6" t="s">
        <v>39</v>
      </c>
      <c r="E781" s="186">
        <f>'[84]NOCs 2016'!C175</f>
        <v>3.0846749499358288</v>
      </c>
      <c r="F781" s="186">
        <f>'[84]NOCs 2016'!D175</f>
        <v>3.1197799281839744</v>
      </c>
      <c r="G781" s="186">
        <f>'[84]NOCs 2016'!E175</f>
        <v>3.1553156746990694</v>
      </c>
      <c r="H781" s="186">
        <f>'[84]NOCs 2016'!F175</f>
        <v>3.1912875247256056</v>
      </c>
      <c r="I781" s="186">
        <f>'[84]NOCs 2016'!G175</f>
        <v>3.2277008799926694</v>
      </c>
      <c r="J781" s="186">
        <f>'[84]NOCs 2016'!H175</f>
        <v>3.2645612095457333</v>
      </c>
      <c r="K781" s="186">
        <f>'[84]NOCs 2016'!I175</f>
        <v>3.3018740505888773</v>
      </c>
      <c r="L781" s="186">
        <f>'[84]NOCs 2016'!J175</f>
        <v>3.3396450093375782</v>
      </c>
      <c r="N781" s="57">
        <f>'[84]NOCs 2016'!M175</f>
        <v>2.9661595284487747</v>
      </c>
      <c r="O781" s="57">
        <f>'[84]NOCs 2016'!N175</f>
        <v>2.9067641335104293</v>
      </c>
      <c r="P781" s="57">
        <f>'[84]NOCs 2016'!O175</f>
        <v>2.8153636856938822</v>
      </c>
      <c r="Q781" s="57">
        <f>'[84]NOCs 2016'!P175</f>
        <v>2.8043434644844716</v>
      </c>
      <c r="R781" s="57">
        <f>'[84]NOCs 2016'!Q175</f>
        <v>2.7701900410307871</v>
      </c>
      <c r="S781" s="57">
        <f>'[84]NOCs 2016'!R175</f>
        <v>2.7248464508993568</v>
      </c>
      <c r="T781" s="57">
        <f>'[84]NOCs 2016'!S175</f>
        <v>2.6620292108942496</v>
      </c>
      <c r="U781" s="57">
        <f>'[84]NOCs 2016'!T175</f>
        <v>2.6113814009665322</v>
      </c>
      <c r="W781" s="58">
        <f>'[84]NOCs 2016'!W175</f>
        <v>1.7531492999999998</v>
      </c>
      <c r="X781" s="196">
        <f>'[84]NOCs 2016'!X175</f>
        <v>0</v>
      </c>
      <c r="Y781" s="196">
        <f>'[84]NOCs 2016'!Y175</f>
        <v>0</v>
      </c>
      <c r="Z781" s="196">
        <f>'[84]NOCs 2016'!Z175</f>
        <v>0</v>
      </c>
      <c r="AA781" s="196">
        <f>'[84]NOCs 2016'!AA175</f>
        <v>0</v>
      </c>
      <c r="AB781" s="196">
        <f>'[84]NOCs 2016'!AB175</f>
        <v>0</v>
      </c>
      <c r="AC781" s="196">
        <f>'[84]NOCs 2016'!AC175</f>
        <v>0</v>
      </c>
      <c r="AD781" s="196">
        <f>'[84]NOCs 2016'!AD175</f>
        <v>0</v>
      </c>
      <c r="AF781" s="57">
        <f t="shared" si="1712"/>
        <v>2.9661595284487747</v>
      </c>
      <c r="AG781" s="58">
        <f t="shared" si="1713"/>
        <v>1.7531492999999998</v>
      </c>
      <c r="AH781" s="65">
        <f t="shared" si="1714"/>
        <v>-1.2130102284487749</v>
      </c>
      <c r="AI781" s="66">
        <f t="shared" si="1715"/>
        <v>-0.40894976039375336</v>
      </c>
      <c r="AK781" s="139"/>
      <c r="AL781" s="139"/>
      <c r="AM781" s="139"/>
      <c r="AN781" s="140"/>
      <c r="AP781" s="139"/>
      <c r="AQ781" s="139"/>
      <c r="AR781" s="139"/>
      <c r="AS781" s="140"/>
      <c r="AU781" s="139"/>
      <c r="AV781" s="139"/>
      <c r="AW781" s="139"/>
      <c r="AX781" s="140"/>
      <c r="AZ781" s="139"/>
      <c r="BA781" s="139"/>
      <c r="BB781" s="139"/>
      <c r="BC781" s="140"/>
      <c r="BE781" s="139"/>
      <c r="BF781" s="139"/>
      <c r="BG781" s="139"/>
      <c r="BH781" s="140"/>
      <c r="BJ781" s="139"/>
      <c r="BK781" s="139"/>
      <c r="BL781" s="139"/>
      <c r="BM781" s="140"/>
      <c r="BO781" s="139"/>
      <c r="BP781" s="139"/>
      <c r="BQ781" s="139"/>
      <c r="BR781" s="140"/>
    </row>
    <row r="782" spans="1:70">
      <c r="B782" s="438"/>
      <c r="D782" s="6" t="s">
        <v>40</v>
      </c>
      <c r="E782" s="186">
        <f>'[84]NOCs 2016'!C176</f>
        <v>2.5882014241974933</v>
      </c>
      <c r="F782" s="186">
        <f>'[84]NOCs 2016'!D176</f>
        <v>2.6176563120456158</v>
      </c>
      <c r="G782" s="186">
        <f>'[84]NOCs 2016'!E176</f>
        <v>2.6474726366934376</v>
      </c>
      <c r="H782" s="186">
        <f>'[84]NOCs 2016'!F176</f>
        <v>2.6776548746863371</v>
      </c>
      <c r="I782" s="186">
        <f>'[84]NOCs 2016'!G176</f>
        <v>2.7082075583536986</v>
      </c>
      <c r="J782" s="186">
        <f>'[84]NOCs 2016'!H176</f>
        <v>2.7391352765068269</v>
      </c>
      <c r="K782" s="186">
        <f>'[84]NOCs 2016'!I176</f>
        <v>2.7704426751456133</v>
      </c>
      <c r="L782" s="186">
        <f>'[84]NOCs 2016'!J176</f>
        <v>2.802134458174073</v>
      </c>
      <c r="N782" s="57">
        <f>'[84]NOCs 2016'!M176</f>
        <v>2.3438701116341258</v>
      </c>
      <c r="O782" s="57">
        <f>'[84]NOCs 2016'!N176</f>
        <v>2.321386783859634</v>
      </c>
      <c r="P782" s="57">
        <f>'[84]NOCs 2016'!O176</f>
        <v>2.2542816475525909</v>
      </c>
      <c r="Q782" s="57">
        <f>'[84]NOCs 2016'!P176</f>
        <v>2.2348866958065501</v>
      </c>
      <c r="R782" s="57">
        <f>'[84]NOCs 2016'!Q176</f>
        <v>2.1985424510177163</v>
      </c>
      <c r="S782" s="57">
        <f>'[84]NOCs 2016'!R176</f>
        <v>2.1719070327193983</v>
      </c>
      <c r="T782" s="57">
        <f>'[84]NOCs 2016'!S176</f>
        <v>2.1680695995215289</v>
      </c>
      <c r="U782" s="57">
        <f>'[84]NOCs 2016'!T176</f>
        <v>2.1357641651118513</v>
      </c>
      <c r="W782" s="58">
        <f>'[84]NOCs 2016'!W176</f>
        <v>2.3086099200000003</v>
      </c>
      <c r="X782" s="196">
        <f>'[84]NOCs 2016'!X176</f>
        <v>0</v>
      </c>
      <c r="Y782" s="196">
        <f>'[84]NOCs 2016'!Y176</f>
        <v>0</v>
      </c>
      <c r="Z782" s="196">
        <f>'[84]NOCs 2016'!Z176</f>
        <v>0</v>
      </c>
      <c r="AA782" s="196">
        <f>'[84]NOCs 2016'!AA176</f>
        <v>0</v>
      </c>
      <c r="AB782" s="196">
        <f>'[84]NOCs 2016'!AB176</f>
        <v>0</v>
      </c>
      <c r="AC782" s="196">
        <f>'[84]NOCs 2016'!AC176</f>
        <v>0</v>
      </c>
      <c r="AD782" s="196">
        <f>'[84]NOCs 2016'!AD176</f>
        <v>0</v>
      </c>
      <c r="AF782" s="57">
        <f t="shared" si="1712"/>
        <v>2.3438701116341258</v>
      </c>
      <c r="AG782" s="58">
        <f t="shared" si="1713"/>
        <v>2.3086099200000003</v>
      </c>
      <c r="AH782" s="65">
        <f t="shared" si="1714"/>
        <v>-3.5260191634125526E-2</v>
      </c>
      <c r="AI782" s="66">
        <f t="shared" si="1715"/>
        <v>-1.5043577482859076E-2</v>
      </c>
      <c r="AK782" s="139"/>
      <c r="AL782" s="139"/>
      <c r="AM782" s="139"/>
      <c r="AN782" s="140"/>
      <c r="AP782" s="139"/>
      <c r="AQ782" s="139"/>
      <c r="AR782" s="139"/>
      <c r="AS782" s="140"/>
      <c r="AU782" s="139"/>
      <c r="AV782" s="139"/>
      <c r="AW782" s="139"/>
      <c r="AX782" s="140"/>
      <c r="AZ782" s="139"/>
      <c r="BA782" s="139"/>
      <c r="BB782" s="139"/>
      <c r="BC782" s="140"/>
      <c r="BE782" s="139"/>
      <c r="BF782" s="139"/>
      <c r="BG782" s="139"/>
      <c r="BH782" s="140"/>
      <c r="BJ782" s="139"/>
      <c r="BK782" s="139"/>
      <c r="BL782" s="139"/>
      <c r="BM782" s="140"/>
      <c r="BO782" s="139"/>
      <c r="BP782" s="139"/>
      <c r="BQ782" s="139"/>
      <c r="BR782" s="140"/>
    </row>
    <row r="783" spans="1:70">
      <c r="B783" s="438"/>
      <c r="D783" s="6" t="s">
        <v>41</v>
      </c>
      <c r="E783" s="186">
        <f>'[84]NOCs 2016'!C177</f>
        <v>4.8227001499496556</v>
      </c>
      <c r="F783" s="186">
        <f>'[84]NOCs 2016'!D177</f>
        <v>4.8775846310081326</v>
      </c>
      <c r="G783" s="186">
        <f>'[84]NOCs 2016'!E177</f>
        <v>4.9331425918397871</v>
      </c>
      <c r="H783" s="186">
        <f>'[84]NOCs 2016'!F177</f>
        <v>4.9893823737722567</v>
      </c>
      <c r="I783" s="186">
        <f>'[84]NOCs 2016'!G177</f>
        <v>5.0463124220777651</v>
      </c>
      <c r="J783" s="186">
        <f>'[84]NOCs 2016'!H177</f>
        <v>5.103941287273579</v>
      </c>
      <c r="K783" s="186">
        <f>'[84]NOCs 2016'!I177</f>
        <v>5.1622776264387671</v>
      </c>
      <c r="L783" s="186">
        <f>'[84]NOCs 2016'!J177</f>
        <v>5.2213302045474892</v>
      </c>
      <c r="N783" s="57">
        <f>'[84]NOCs 2016'!M177</f>
        <v>4.8219276217117164</v>
      </c>
      <c r="O783" s="57">
        <f>'[84]NOCs 2016'!N177</f>
        <v>4.7330464366386389</v>
      </c>
      <c r="P783" s="57">
        <f>'[84]NOCs 2016'!O177</f>
        <v>4.625293028779967</v>
      </c>
      <c r="Q783" s="57">
        <f>'[84]NOCs 2016'!P177</f>
        <v>4.6191313628846773</v>
      </c>
      <c r="R783" s="57">
        <f>'[84]NOCs 2016'!Q177</f>
        <v>4.5520657569219223</v>
      </c>
      <c r="S783" s="57">
        <f>'[84]NOCs 2016'!R177</f>
        <v>4.4660421423355023</v>
      </c>
      <c r="T783" s="57">
        <f>'[84]NOCs 2016'!S177</f>
        <v>4.4389372874685007</v>
      </c>
      <c r="U783" s="57">
        <f>'[84]NOCs 2016'!T177</f>
        <v>4.3798233108596909</v>
      </c>
      <c r="W783" s="58">
        <f>'[84]NOCs 2016'!W177</f>
        <v>4.3710296399999997</v>
      </c>
      <c r="X783" s="196">
        <f>'[84]NOCs 2016'!X177</f>
        <v>0</v>
      </c>
      <c r="Y783" s="196">
        <f>'[84]NOCs 2016'!Y177</f>
        <v>0</v>
      </c>
      <c r="Z783" s="196">
        <f>'[84]NOCs 2016'!Z177</f>
        <v>0</v>
      </c>
      <c r="AA783" s="196">
        <f>'[84]NOCs 2016'!AA177</f>
        <v>0</v>
      </c>
      <c r="AB783" s="196">
        <f>'[84]NOCs 2016'!AB177</f>
        <v>0</v>
      </c>
      <c r="AC783" s="196">
        <f>'[84]NOCs 2016'!AC177</f>
        <v>0</v>
      </c>
      <c r="AD783" s="196">
        <f>'[84]NOCs 2016'!AD177</f>
        <v>0</v>
      </c>
      <c r="AF783" s="57">
        <f t="shared" si="1712"/>
        <v>4.8219276217117164</v>
      </c>
      <c r="AG783" s="58">
        <f t="shared" si="1713"/>
        <v>4.3710296399999997</v>
      </c>
      <c r="AH783" s="65">
        <f t="shared" si="1714"/>
        <v>-0.45089798171171669</v>
      </c>
      <c r="AI783" s="66">
        <f t="shared" si="1715"/>
        <v>-9.3509902488261382E-2</v>
      </c>
      <c r="AK783" s="139"/>
      <c r="AL783" s="139"/>
      <c r="AM783" s="139"/>
      <c r="AN783" s="140"/>
      <c r="AP783" s="139"/>
      <c r="AQ783" s="139"/>
      <c r="AR783" s="139"/>
      <c r="AS783" s="140"/>
      <c r="AU783" s="139"/>
      <c r="AV783" s="139"/>
      <c r="AW783" s="139"/>
      <c r="AX783" s="140"/>
      <c r="AZ783" s="139"/>
      <c r="BA783" s="139"/>
      <c r="BB783" s="139"/>
      <c r="BC783" s="140"/>
      <c r="BE783" s="139"/>
      <c r="BF783" s="139"/>
      <c r="BG783" s="139"/>
      <c r="BH783" s="140"/>
      <c r="BJ783" s="139"/>
      <c r="BK783" s="139"/>
      <c r="BL783" s="139"/>
      <c r="BM783" s="140"/>
      <c r="BO783" s="139"/>
      <c r="BP783" s="139"/>
      <c r="BQ783" s="139"/>
      <c r="BR783" s="140"/>
    </row>
    <row r="784" spans="1:70">
      <c r="B784" s="438"/>
      <c r="D784" s="6" t="s">
        <v>42</v>
      </c>
      <c r="E784" s="186">
        <f>'[84]NOCs 2016'!C178</f>
        <v>2.3371663329967549</v>
      </c>
      <c r="F784" s="186">
        <f>'[84]NOCs 2016'!D178</f>
        <v>2.3568520086655846</v>
      </c>
      <c r="G784" s="186">
        <f>'[84]NOCs 2016'!E178</f>
        <v>2.3702010197671664</v>
      </c>
      <c r="H784" s="186">
        <f>'[84]NOCs 2016'!F178</f>
        <v>2.3772943026072815</v>
      </c>
      <c r="I784" s="186">
        <f>'[84]NOCs 2016'!G178</f>
        <v>2.3990036035638131</v>
      </c>
      <c r="J784" s="186">
        <f>'[84]NOCs 2016'!H178</f>
        <v>2.4071595017542688</v>
      </c>
      <c r="K784" s="186">
        <f>'[84]NOCs 2016'!I178</f>
        <v>2.426698755835623</v>
      </c>
      <c r="L784" s="186">
        <f>'[84]NOCs 2016'!J178</f>
        <v>2.44840120201235</v>
      </c>
      <c r="N784" s="57">
        <f>'[84]NOCs 2016'!M178</f>
        <v>2.2520477690007707</v>
      </c>
      <c r="O784" s="57">
        <f>'[84]NOCs 2016'!N178</f>
        <v>2.2392389893654405</v>
      </c>
      <c r="P784" s="57">
        <f>'[84]NOCs 2016'!O178</f>
        <v>2.2221794795483656</v>
      </c>
      <c r="Q784" s="57">
        <f>'[84]NOCs 2016'!P178</f>
        <v>2.2005592416269368</v>
      </c>
      <c r="R784" s="57">
        <f>'[84]NOCs 2016'!Q178</f>
        <v>2.1997238973972433</v>
      </c>
      <c r="S784" s="57">
        <f>'[84]NOCs 2016'!R178</f>
        <v>2.1956140016069261</v>
      </c>
      <c r="T784" s="57">
        <f>'[84]NOCs 2016'!S178</f>
        <v>2.1963149452269852</v>
      </c>
      <c r="U784" s="57">
        <f>'[84]NOCs 2016'!T178</f>
        <v>2.1806046371637184</v>
      </c>
      <c r="W784" s="58">
        <f>'[84]NOCs 2016'!W178</f>
        <v>2.1590900067818475</v>
      </c>
      <c r="X784" s="196">
        <f>'[84]NOCs 2016'!X178</f>
        <v>0</v>
      </c>
      <c r="Y784" s="196">
        <f>'[84]NOCs 2016'!Y178</f>
        <v>0</v>
      </c>
      <c r="Z784" s="196">
        <f>'[84]NOCs 2016'!Z178</f>
        <v>0</v>
      </c>
      <c r="AA784" s="196">
        <f>'[84]NOCs 2016'!AA178</f>
        <v>0</v>
      </c>
      <c r="AB784" s="196">
        <f>'[84]NOCs 2016'!AB178</f>
        <v>0</v>
      </c>
      <c r="AC784" s="196">
        <f>'[84]NOCs 2016'!AC178</f>
        <v>0</v>
      </c>
      <c r="AD784" s="196">
        <f>'[84]NOCs 2016'!AD178</f>
        <v>0</v>
      </c>
      <c r="AF784" s="57">
        <f t="shared" si="1712"/>
        <v>2.2520477690007707</v>
      </c>
      <c r="AG784" s="58">
        <f t="shared" si="1713"/>
        <v>2.1590900067818475</v>
      </c>
      <c r="AH784" s="65">
        <f t="shared" si="1714"/>
        <v>-9.2957762218923268E-2</v>
      </c>
      <c r="AI784" s="66">
        <f t="shared" si="1715"/>
        <v>-4.1276993986752088E-2</v>
      </c>
      <c r="AK784" s="139"/>
      <c r="AL784" s="139"/>
      <c r="AM784" s="139"/>
      <c r="AN784" s="140"/>
      <c r="AP784" s="139"/>
      <c r="AQ784" s="139"/>
      <c r="AR784" s="139"/>
      <c r="AS784" s="140"/>
      <c r="AU784" s="139"/>
      <c r="AV784" s="139"/>
      <c r="AW784" s="139"/>
      <c r="AX784" s="140"/>
      <c r="AZ784" s="139"/>
      <c r="BA784" s="139"/>
      <c r="BB784" s="139"/>
      <c r="BC784" s="140"/>
      <c r="BE784" s="139"/>
      <c r="BF784" s="139"/>
      <c r="BG784" s="139"/>
      <c r="BH784" s="140"/>
      <c r="BJ784" s="139"/>
      <c r="BK784" s="139"/>
      <c r="BL784" s="139"/>
      <c r="BM784" s="140"/>
      <c r="BO784" s="139"/>
      <c r="BP784" s="139"/>
      <c r="BQ784" s="139"/>
      <c r="BR784" s="140"/>
    </row>
    <row r="785" spans="1:70">
      <c r="B785" s="438"/>
      <c r="D785" s="6" t="s">
        <v>43</v>
      </c>
      <c r="E785" s="186">
        <f>'[84]NOCs 2016'!C179</f>
        <v>2.49910885173799</v>
      </c>
      <c r="F785" s="186">
        <f>'[84]NOCs 2016'!D179</f>
        <v>2.5178998325000097</v>
      </c>
      <c r="G785" s="186">
        <f>'[84]NOCs 2016'!E179</f>
        <v>2.5310971883631965</v>
      </c>
      <c r="H785" s="186">
        <f>'[84]NOCs 2016'!F179</f>
        <v>2.5602301712955184</v>
      </c>
      <c r="I785" s="186">
        <f>'[84]NOCs 2016'!G179</f>
        <v>2.5754853650470659</v>
      </c>
      <c r="J785" s="186">
        <f>'[84]NOCs 2016'!H179</f>
        <v>2.5992619147203291</v>
      </c>
      <c r="K785" s="186">
        <f>'[84]NOCs 2016'!I179</f>
        <v>2.6241436950066226</v>
      </c>
      <c r="L785" s="186">
        <f>'[84]NOCs 2016'!J179</f>
        <v>2.6712379524507135</v>
      </c>
      <c r="N785" s="57">
        <f>'[84]NOCs 2016'!M179</f>
        <v>1.6512706829362369</v>
      </c>
      <c r="O785" s="57">
        <f>'[84]NOCs 2016'!N179</f>
        <v>1.6454591152878755</v>
      </c>
      <c r="P785" s="57">
        <f>'[84]NOCs 2016'!O179</f>
        <v>1.610226047011277</v>
      </c>
      <c r="Q785" s="57">
        <f>'[84]NOCs 2016'!P179</f>
        <v>1.580204301387045</v>
      </c>
      <c r="R785" s="57">
        <f>'[84]NOCs 2016'!Q179</f>
        <v>1.5782861960516401</v>
      </c>
      <c r="S785" s="57">
        <f>'[84]NOCs 2016'!R179</f>
        <v>1.5613136884846475</v>
      </c>
      <c r="T785" s="57">
        <f>'[84]NOCs 2016'!S179</f>
        <v>1.573132322986577</v>
      </c>
      <c r="U785" s="57">
        <f>'[84]NOCs 2016'!T179</f>
        <v>1.5782855125798647</v>
      </c>
      <c r="W785" s="58">
        <f>'[84]NOCs 2016'!W179</f>
        <v>1.6493089567179657</v>
      </c>
      <c r="X785" s="196">
        <f>'[84]NOCs 2016'!X179</f>
        <v>0</v>
      </c>
      <c r="Y785" s="196">
        <f>'[84]NOCs 2016'!Y179</f>
        <v>0</v>
      </c>
      <c r="Z785" s="196">
        <f>'[84]NOCs 2016'!Z179</f>
        <v>0</v>
      </c>
      <c r="AA785" s="196">
        <f>'[84]NOCs 2016'!AA179</f>
        <v>0</v>
      </c>
      <c r="AB785" s="196">
        <f>'[84]NOCs 2016'!AB179</f>
        <v>0</v>
      </c>
      <c r="AC785" s="196">
        <f>'[84]NOCs 2016'!AC179</f>
        <v>0</v>
      </c>
      <c r="AD785" s="196">
        <f>'[84]NOCs 2016'!AD179</f>
        <v>0</v>
      </c>
      <c r="AF785" s="57">
        <f t="shared" si="1712"/>
        <v>1.6512706829362369</v>
      </c>
      <c r="AG785" s="58">
        <f t="shared" si="1713"/>
        <v>1.6493089567179657</v>
      </c>
      <c r="AH785" s="65">
        <f t="shared" si="1714"/>
        <v>-1.9617262182711759E-3</v>
      </c>
      <c r="AI785" s="66">
        <f t="shared" si="1715"/>
        <v>-1.1880100812926061E-3</v>
      </c>
      <c r="AK785" s="139"/>
      <c r="AL785" s="139"/>
      <c r="AM785" s="139"/>
      <c r="AN785" s="140"/>
      <c r="AP785" s="139"/>
      <c r="AQ785" s="139"/>
      <c r="AR785" s="139"/>
      <c r="AS785" s="140"/>
      <c r="AU785" s="139"/>
      <c r="AV785" s="139"/>
      <c r="AW785" s="139"/>
      <c r="AX785" s="140"/>
      <c r="AZ785" s="139"/>
      <c r="BA785" s="139"/>
      <c r="BB785" s="139"/>
      <c r="BC785" s="140"/>
      <c r="BE785" s="139"/>
      <c r="BF785" s="139"/>
      <c r="BG785" s="139"/>
      <c r="BH785" s="140"/>
      <c r="BJ785" s="139"/>
      <c r="BK785" s="139"/>
      <c r="BL785" s="139"/>
      <c r="BM785" s="140"/>
      <c r="BO785" s="139"/>
      <c r="BP785" s="139"/>
      <c r="BQ785" s="139"/>
      <c r="BR785" s="140"/>
    </row>
    <row r="786" spans="1:70">
      <c r="B786" s="438"/>
      <c r="D786" s="6" t="s">
        <v>44</v>
      </c>
      <c r="E786" s="186">
        <f>'[84]NOCs 2016'!C180</f>
        <v>8.5124360245594541</v>
      </c>
      <c r="F786" s="186">
        <f>'[84]NOCs 2016'!D180</f>
        <v>8.742135532952636</v>
      </c>
      <c r="G786" s="186">
        <f>'[84]NOCs 2016'!E180</f>
        <v>8.2162734471338119</v>
      </c>
      <c r="H786" s="186">
        <f>'[84]NOCs 2016'!F180</f>
        <v>8.6708683524851562</v>
      </c>
      <c r="I786" s="186">
        <f>'[84]NOCs 2016'!G180</f>
        <v>8.0488671710844333</v>
      </c>
      <c r="J786" s="186">
        <f>'[84]NOCs 2016'!H180</f>
        <v>7.8475362571329832</v>
      </c>
      <c r="K786" s="186">
        <f>'[84]NOCs 2016'!I180</f>
        <v>8.3377465348684794</v>
      </c>
      <c r="L786" s="186">
        <f>'[84]NOCs 2016'!J180</f>
        <v>8.0551535686701126</v>
      </c>
      <c r="N786" s="57">
        <f>'[84]NOCs 2016'!M180</f>
        <v>7.0930081481878853</v>
      </c>
      <c r="O786" s="57">
        <f>'[84]NOCs 2016'!N180</f>
        <v>7.1950139698809226</v>
      </c>
      <c r="P786" s="57">
        <f>'[84]NOCs 2016'!O180</f>
        <v>7.0242022842493181</v>
      </c>
      <c r="Q786" s="57">
        <f>'[84]NOCs 2016'!P180</f>
        <v>7.1697552314205089</v>
      </c>
      <c r="R786" s="57">
        <f>'[84]NOCs 2016'!Q180</f>
        <v>6.8800390857269562</v>
      </c>
      <c r="S786" s="57">
        <f>'[84]NOCs 2016'!R180</f>
        <v>6.7751790891514139</v>
      </c>
      <c r="T786" s="57">
        <f>'[84]NOCs 2016'!S180</f>
        <v>6.9045461816228562</v>
      </c>
      <c r="U786" s="57">
        <f>'[84]NOCs 2016'!T180</f>
        <v>6.7520825067890167</v>
      </c>
      <c r="W786" s="58">
        <f>'[84]NOCs 2016'!W180</f>
        <v>4.1111280000000017</v>
      </c>
      <c r="X786" s="196">
        <f>'[84]NOCs 2016'!X180</f>
        <v>0</v>
      </c>
      <c r="Y786" s="196">
        <f>'[84]NOCs 2016'!Y180</f>
        <v>0</v>
      </c>
      <c r="Z786" s="196">
        <f>'[84]NOCs 2016'!Z180</f>
        <v>0</v>
      </c>
      <c r="AA786" s="196">
        <f>'[84]NOCs 2016'!AA180</f>
        <v>0</v>
      </c>
      <c r="AB786" s="196">
        <f>'[84]NOCs 2016'!AB180</f>
        <v>0</v>
      </c>
      <c r="AC786" s="196">
        <f>'[84]NOCs 2016'!AC180</f>
        <v>0</v>
      </c>
      <c r="AD786" s="196">
        <f>'[84]NOCs 2016'!AD180</f>
        <v>0</v>
      </c>
      <c r="AF786" s="57">
        <f t="shared" si="1712"/>
        <v>7.0930081481878853</v>
      </c>
      <c r="AG786" s="58">
        <f t="shared" si="1713"/>
        <v>4.1111280000000017</v>
      </c>
      <c r="AH786" s="65">
        <f t="shared" si="1714"/>
        <v>-2.9818801481878836</v>
      </c>
      <c r="AI786" s="66">
        <f t="shared" si="1715"/>
        <v>-0.42039711302879179</v>
      </c>
      <c r="AK786" s="139"/>
      <c r="AL786" s="139"/>
      <c r="AM786" s="139"/>
      <c r="AN786" s="140"/>
      <c r="AP786" s="139"/>
      <c r="AQ786" s="139"/>
      <c r="AR786" s="139"/>
      <c r="AS786" s="140"/>
      <c r="AU786" s="139"/>
      <c r="AV786" s="139"/>
      <c r="AW786" s="139"/>
      <c r="AX786" s="140"/>
      <c r="AZ786" s="139"/>
      <c r="BA786" s="139"/>
      <c r="BB786" s="139"/>
      <c r="BC786" s="140"/>
      <c r="BE786" s="139"/>
      <c r="BF786" s="139"/>
      <c r="BG786" s="139"/>
      <c r="BH786" s="140"/>
      <c r="BJ786" s="139"/>
      <c r="BK786" s="139"/>
      <c r="BL786" s="139"/>
      <c r="BM786" s="140"/>
      <c r="BO786" s="139"/>
      <c r="BP786" s="139"/>
      <c r="BQ786" s="139"/>
      <c r="BR786" s="140"/>
    </row>
    <row r="787" spans="1:70">
      <c r="B787" s="438"/>
      <c r="D787" s="6" t="s">
        <v>45</v>
      </c>
      <c r="E787" s="186">
        <f>'[84]NOCs 2016'!C181</f>
        <v>1.0746327968517204</v>
      </c>
      <c r="F787" s="186">
        <f>'[84]NOCs 2016'!D181</f>
        <v>1.0842916535961247</v>
      </c>
      <c r="G787" s="186">
        <f>'[84]NOCs 2016'!E181</f>
        <v>1.0937382163539751</v>
      </c>
      <c r="H787" s="186">
        <f>'[84]NOCs 2016'!F181</f>
        <v>1.101684815993355</v>
      </c>
      <c r="I787" s="186">
        <f>'[84]NOCs 2016'!G181</f>
        <v>1.1131993458645173</v>
      </c>
      <c r="J787" s="186">
        <f>'[84]NOCs 2016'!H181</f>
        <v>1.1249090747787251</v>
      </c>
      <c r="K787" s="186">
        <f>'[84]NOCs 2016'!I181</f>
        <v>1.1368175093060402</v>
      </c>
      <c r="L787" s="186">
        <f>'[84]NOCs 2016'!J181</f>
        <v>1.1489148749639269</v>
      </c>
      <c r="N787" s="57">
        <f>'[84]NOCs 2016'!M181</f>
        <v>1.0948744086805309</v>
      </c>
      <c r="O787" s="57">
        <f>'[84]NOCs 2016'!N181</f>
        <v>1.0897657269946712</v>
      </c>
      <c r="P787" s="57">
        <f>'[84]NOCs 2016'!O181</f>
        <v>1.0964521191787473</v>
      </c>
      <c r="Q787" s="57">
        <f>'[84]NOCs 2016'!P181</f>
        <v>1.0985551102992885</v>
      </c>
      <c r="R787" s="57">
        <f>'[84]NOCs 2016'!Q181</f>
        <v>1.0956721290420408</v>
      </c>
      <c r="S787" s="57">
        <f>'[84]NOCs 2016'!R181</f>
        <v>1.0842183850641789</v>
      </c>
      <c r="T787" s="57">
        <f>'[84]NOCs 2016'!S181</f>
        <v>1.0861532426321205</v>
      </c>
      <c r="U787" s="57">
        <f>'[84]NOCs 2016'!T181</f>
        <v>1.0742850922507401</v>
      </c>
      <c r="W787" s="58">
        <f>'[84]NOCs 2016'!W181</f>
        <v>1.8740000000000003</v>
      </c>
      <c r="X787" s="196">
        <f>'[84]NOCs 2016'!X181</f>
        <v>0</v>
      </c>
      <c r="Y787" s="196">
        <f>'[84]NOCs 2016'!Y181</f>
        <v>0</v>
      </c>
      <c r="Z787" s="196">
        <f>'[84]NOCs 2016'!Z181</f>
        <v>0</v>
      </c>
      <c r="AA787" s="196">
        <f>'[84]NOCs 2016'!AA181</f>
        <v>0</v>
      </c>
      <c r="AB787" s="196">
        <f>'[84]NOCs 2016'!AB181</f>
        <v>0</v>
      </c>
      <c r="AC787" s="196">
        <f>'[84]NOCs 2016'!AC181</f>
        <v>0</v>
      </c>
      <c r="AD787" s="196">
        <f>'[84]NOCs 2016'!AD181</f>
        <v>0</v>
      </c>
      <c r="AF787" s="57">
        <f t="shared" si="1712"/>
        <v>1.0948744086805309</v>
      </c>
      <c r="AG787" s="58">
        <f t="shared" si="1713"/>
        <v>1.8740000000000003</v>
      </c>
      <c r="AH787" s="65">
        <f t="shared" si="1714"/>
        <v>0.77912559131946946</v>
      </c>
      <c r="AI787" s="66">
        <f t="shared" si="1715"/>
        <v>0.7116118388943069</v>
      </c>
      <c r="AK787" s="139"/>
      <c r="AL787" s="139"/>
      <c r="AM787" s="139"/>
      <c r="AN787" s="140"/>
      <c r="AP787" s="139"/>
      <c r="AQ787" s="139"/>
      <c r="AR787" s="139"/>
      <c r="AS787" s="140"/>
      <c r="AU787" s="139"/>
      <c r="AV787" s="139"/>
      <c r="AW787" s="139"/>
      <c r="AX787" s="140"/>
      <c r="AZ787" s="139"/>
      <c r="BA787" s="139"/>
      <c r="BB787" s="139"/>
      <c r="BC787" s="140"/>
      <c r="BE787" s="139"/>
      <c r="BF787" s="139"/>
      <c r="BG787" s="139"/>
      <c r="BH787" s="140"/>
      <c r="BJ787" s="139"/>
      <c r="BK787" s="139"/>
      <c r="BL787" s="139"/>
      <c r="BM787" s="140"/>
      <c r="BO787" s="139"/>
      <c r="BP787" s="139"/>
      <c r="BQ787" s="139"/>
      <c r="BR787" s="140"/>
    </row>
    <row r="788" spans="1:70">
      <c r="A788" s="1"/>
      <c r="B788" s="438"/>
      <c r="D788" s="4" t="s">
        <v>77</v>
      </c>
      <c r="E788" s="187">
        <f>SUM(E774:E787)</f>
        <v>39.242905903377718</v>
      </c>
      <c r="F788" s="187">
        <f t="shared" ref="F788" si="1716">SUM(F774:F787)</f>
        <v>39.615874302641792</v>
      </c>
      <c r="G788" s="187">
        <f t="shared" ref="G788" si="1717">SUM(G774:G787)</f>
        <v>39.268762438955783</v>
      </c>
      <c r="H788" s="187">
        <f t="shared" ref="H788" si="1718">SUM(H774:H787)</f>
        <v>39.943684763516274</v>
      </c>
      <c r="I788" s="187">
        <f t="shared" ref="I788" si="1719">SUM(I774:I787)</f>
        <v>39.554777418806367</v>
      </c>
      <c r="J788" s="187">
        <f t="shared" ref="J788" si="1720">SUM(J774:J787)</f>
        <v>39.581869922571059</v>
      </c>
      <c r="K788" s="187">
        <f t="shared" ref="K788" si="1721">SUM(K774:K787)</f>
        <v>40.308664610474061</v>
      </c>
      <c r="L788" s="187">
        <f t="shared" ref="L788" si="1722">SUM(L774:L787)</f>
        <v>40.290138177005105</v>
      </c>
      <c r="M788" s="1"/>
      <c r="N788" s="178">
        <f t="shared" ref="N788" si="1723">SUM(N774:N787)</f>
        <v>36.623687971904843</v>
      </c>
      <c r="O788" s="178">
        <f t="shared" ref="O788" si="1724">SUM(O774:O787)</f>
        <v>36.440828202503411</v>
      </c>
      <c r="P788" s="178">
        <f t="shared" ref="P788" si="1725">SUM(P774:P787)</f>
        <v>35.930728448228024</v>
      </c>
      <c r="Q788" s="178">
        <f t="shared" ref="Q788" si="1726">SUM(Q774:Q787)</f>
        <v>36.033994154882528</v>
      </c>
      <c r="R788" s="178">
        <f t="shared" ref="R788" si="1727">SUM(R774:R787)</f>
        <v>35.581402686220144</v>
      </c>
      <c r="S788" s="178">
        <f t="shared" ref="S788" si="1728">SUM(S774:S787)</f>
        <v>35.292454520003865</v>
      </c>
      <c r="T788" s="178">
        <f t="shared" ref="T788" si="1729">SUM(T774:T787)</f>
        <v>35.335064748659654</v>
      </c>
      <c r="U788" s="178">
        <f t="shared" ref="U788" si="1730">SUM(U774:U787)</f>
        <v>34.983371535625771</v>
      </c>
      <c r="V788" s="1"/>
      <c r="W788" s="183">
        <f>SUM(W774:W787)</f>
        <v>31.970416354961348</v>
      </c>
      <c r="X788" s="197">
        <f t="shared" ref="X788" si="1731">SUM(X774:X787)</f>
        <v>0</v>
      </c>
      <c r="Y788" s="197">
        <f t="shared" ref="Y788" si="1732">SUM(Y774:Y787)</f>
        <v>0</v>
      </c>
      <c r="Z788" s="197">
        <f t="shared" ref="Z788" si="1733">SUM(Z774:Z787)</f>
        <v>0</v>
      </c>
      <c r="AA788" s="197">
        <f t="shared" ref="AA788" si="1734">SUM(AA774:AA787)</f>
        <v>0</v>
      </c>
      <c r="AB788" s="197">
        <f t="shared" ref="AB788" si="1735">SUM(AB774:AB787)</f>
        <v>0</v>
      </c>
      <c r="AC788" s="197">
        <f t="shared" ref="AC788" si="1736">SUM(AC774:AC787)</f>
        <v>0</v>
      </c>
      <c r="AD788" s="197">
        <f t="shared" ref="AD788" si="1737">SUM(AD774:AD787)</f>
        <v>0</v>
      </c>
      <c r="AE788" s="1"/>
      <c r="AF788" s="178">
        <f t="shared" si="1712"/>
        <v>36.623687971904843</v>
      </c>
      <c r="AG788" s="183">
        <f t="shared" si="1713"/>
        <v>31.970416354961348</v>
      </c>
      <c r="AH788" s="67">
        <f t="shared" si="1714"/>
        <v>-4.6532716169434956</v>
      </c>
      <c r="AI788" s="68">
        <f t="shared" si="1715"/>
        <v>-0.12705633633928848</v>
      </c>
      <c r="AK788" s="139"/>
      <c r="AL788" s="139"/>
      <c r="AM788" s="139"/>
      <c r="AN788" s="140"/>
      <c r="AP788" s="139"/>
      <c r="AQ788" s="139"/>
      <c r="AR788" s="139"/>
      <c r="AS788" s="140"/>
      <c r="AU788" s="139"/>
      <c r="AV788" s="139"/>
      <c r="AW788" s="139"/>
      <c r="AX788" s="140"/>
      <c r="AZ788" s="139"/>
      <c r="BA788" s="139"/>
      <c r="BB788" s="139"/>
      <c r="BC788" s="140"/>
      <c r="BE788" s="139"/>
      <c r="BF788" s="139"/>
      <c r="BG788" s="139"/>
      <c r="BH788" s="140"/>
      <c r="BJ788" s="139"/>
      <c r="BK788" s="139"/>
      <c r="BL788" s="139"/>
      <c r="BM788" s="140"/>
      <c r="BO788" s="139"/>
      <c r="BP788" s="139"/>
      <c r="BQ788" s="139"/>
      <c r="BR788" s="140"/>
    </row>
    <row r="789" spans="1:70">
      <c r="A789" s="1"/>
      <c r="B789" s="438"/>
      <c r="D789" s="4" t="s">
        <v>181</v>
      </c>
      <c r="E789" s="187">
        <f>E788-SUM(E777:E780)</f>
        <v>29.863929314261817</v>
      </c>
      <c r="F789" s="187">
        <f t="shared" ref="F789" si="1738">F788-SUM(F777:F780)</f>
        <v>30.229099830350535</v>
      </c>
      <c r="G789" s="187">
        <f t="shared" ref="G789" si="1739">G788-SUM(G777:G780)</f>
        <v>29.88281246106693</v>
      </c>
      <c r="H789" s="187">
        <f t="shared" ref="H789" si="1740">H788-SUM(H777:H780)</f>
        <v>30.523240213376397</v>
      </c>
      <c r="I789" s="187">
        <f t="shared" ref="I789" si="1741">I788-SUM(I777:I780)</f>
        <v>30.091585503631809</v>
      </c>
      <c r="J789" s="187">
        <f t="shared" ref="J789" si="1742">J788-SUM(J777:J780)</f>
        <v>30.079037745033521</v>
      </c>
      <c r="K789" s="187">
        <f t="shared" ref="K789" si="1743">K788-SUM(K777:K780)</f>
        <v>30.765263614268214</v>
      </c>
      <c r="L789" s="187">
        <f t="shared" ref="L789" si="1744">L788-SUM(L777:L780)</f>
        <v>30.706188139329043</v>
      </c>
      <c r="M789" s="1"/>
      <c r="N789" s="178">
        <f t="shared" ref="N789" si="1745">N788-SUM(N777:N780)</f>
        <v>27.244711382788942</v>
      </c>
      <c r="O789" s="178">
        <f t="shared" ref="O789" si="1746">O788-SUM(O777:O780)</f>
        <v>27.054053730212154</v>
      </c>
      <c r="P789" s="178">
        <f t="shared" ref="P789" si="1747">P788-SUM(P777:P780)</f>
        <v>26.544778470339171</v>
      </c>
      <c r="Q789" s="178">
        <f t="shared" ref="Q789" si="1748">Q788-SUM(Q777:Q780)</f>
        <v>26.613549604742651</v>
      </c>
      <c r="R789" s="178">
        <f t="shared" ref="R789" si="1749">R788-SUM(R777:R780)</f>
        <v>26.118210771045586</v>
      </c>
      <c r="S789" s="178">
        <f t="shared" ref="S789" si="1750">S788-SUM(S777:S780)</f>
        <v>25.789622342466327</v>
      </c>
      <c r="T789" s="178">
        <f t="shared" ref="T789" si="1751">T788-SUM(T777:T780)</f>
        <v>25.791663752453807</v>
      </c>
      <c r="U789" s="178">
        <f t="shared" ref="U789" si="1752">U788-SUM(U777:U780)</f>
        <v>25.39942149794971</v>
      </c>
      <c r="V789" s="1"/>
      <c r="W789" s="183">
        <f>W788-SUM(W777:W780)</f>
        <v>24.125416354961349</v>
      </c>
      <c r="X789" s="197">
        <f t="shared" ref="X789" si="1753">X788-SUM(X777:X780)</f>
        <v>0</v>
      </c>
      <c r="Y789" s="197">
        <f t="shared" ref="Y789" si="1754">Y788-SUM(Y777:Y780)</f>
        <v>0</v>
      </c>
      <c r="Z789" s="197">
        <f t="shared" ref="Z789" si="1755">Z788-SUM(Z777:Z780)</f>
        <v>0</v>
      </c>
      <c r="AA789" s="197">
        <f t="shared" ref="AA789" si="1756">AA788-SUM(AA777:AA780)</f>
        <v>0</v>
      </c>
      <c r="AB789" s="197">
        <f t="shared" ref="AB789" si="1757">AB788-SUM(AB777:AB780)</f>
        <v>0</v>
      </c>
      <c r="AC789" s="197">
        <f t="shared" ref="AC789" si="1758">AC788-SUM(AC777:AC780)</f>
        <v>0</v>
      </c>
      <c r="AD789" s="197">
        <f t="shared" ref="AD789" si="1759">AD788-SUM(AD777:AD780)</f>
        <v>0</v>
      </c>
      <c r="AE789" s="1"/>
      <c r="AF789" s="178">
        <f t="shared" si="1712"/>
        <v>27.244711382788942</v>
      </c>
      <c r="AG789" s="183">
        <f t="shared" si="1713"/>
        <v>24.125416354961349</v>
      </c>
      <c r="AH789" s="67">
        <f t="shared" si="1714"/>
        <v>-3.1192950278275937</v>
      </c>
      <c r="AI789" s="68">
        <f t="shared" si="1715"/>
        <v>-0.11449176260307599</v>
      </c>
      <c r="AK789" s="139"/>
      <c r="AL789" s="139"/>
      <c r="AM789" s="139"/>
      <c r="AN789" s="140"/>
      <c r="AP789" s="139"/>
      <c r="AQ789" s="139"/>
      <c r="AR789" s="139"/>
      <c r="AS789" s="140"/>
      <c r="AU789" s="139"/>
      <c r="AV789" s="139"/>
      <c r="AW789" s="139"/>
      <c r="AX789" s="140"/>
      <c r="AZ789" s="139"/>
      <c r="BA789" s="139"/>
      <c r="BB789" s="139"/>
      <c r="BC789" s="140"/>
      <c r="BE789" s="139"/>
      <c r="BF789" s="139"/>
      <c r="BG789" s="139"/>
      <c r="BH789" s="140"/>
      <c r="BJ789" s="139"/>
      <c r="BK789" s="139"/>
      <c r="BL789" s="139"/>
      <c r="BM789" s="140"/>
      <c r="BO789" s="139"/>
      <c r="BP789" s="139"/>
      <c r="BQ789" s="139"/>
      <c r="BR789" s="140"/>
    </row>
    <row r="790" spans="1:70">
      <c r="B790" s="438"/>
    </row>
    <row r="791" spans="1:70">
      <c r="B791" s="438"/>
      <c r="D791" s="1" t="s">
        <v>214</v>
      </c>
    </row>
    <row r="792" spans="1:70">
      <c r="B792" s="438"/>
      <c r="E792" s="388" t="s">
        <v>430</v>
      </c>
      <c r="F792" s="389"/>
      <c r="G792" s="389"/>
      <c r="H792" s="389"/>
      <c r="I792" s="389"/>
      <c r="J792" s="389"/>
      <c r="K792" s="389"/>
      <c r="L792" s="390"/>
      <c r="N792" s="388" t="s">
        <v>297</v>
      </c>
      <c r="O792" s="389"/>
      <c r="P792" s="389"/>
      <c r="Q792" s="389"/>
      <c r="R792" s="389"/>
      <c r="S792" s="389"/>
      <c r="T792" s="389"/>
      <c r="U792" s="390"/>
      <c r="W792" s="388" t="s">
        <v>298</v>
      </c>
      <c r="X792" s="389"/>
      <c r="Y792" s="389"/>
      <c r="Z792" s="389"/>
      <c r="AA792" s="389"/>
      <c r="AB792" s="389"/>
      <c r="AC792" s="389"/>
      <c r="AD792" s="390"/>
      <c r="AF792" s="221" t="s">
        <v>69</v>
      </c>
      <c r="AG792" s="221" t="s">
        <v>194</v>
      </c>
      <c r="AH792" s="397" t="s">
        <v>219</v>
      </c>
      <c r="AI792" s="397"/>
      <c r="AK792" s="7" t="s">
        <v>69</v>
      </c>
      <c r="AL792" s="6" t="s">
        <v>194</v>
      </c>
      <c r="AM792" s="392" t="s">
        <v>219</v>
      </c>
      <c r="AN792" s="392"/>
      <c r="AP792" s="7" t="s">
        <v>69</v>
      </c>
      <c r="AQ792" s="6" t="s">
        <v>194</v>
      </c>
      <c r="AR792" s="392" t="s">
        <v>219</v>
      </c>
      <c r="AS792" s="392"/>
      <c r="AU792" s="7" t="s">
        <v>69</v>
      </c>
      <c r="AV792" s="6" t="s">
        <v>194</v>
      </c>
      <c r="AW792" s="392" t="s">
        <v>219</v>
      </c>
      <c r="AX792" s="392"/>
      <c r="AZ792" s="7" t="s">
        <v>69</v>
      </c>
      <c r="BA792" s="6" t="s">
        <v>194</v>
      </c>
      <c r="BB792" s="392" t="s">
        <v>219</v>
      </c>
      <c r="BC792" s="392"/>
      <c r="BE792" s="7" t="s">
        <v>69</v>
      </c>
      <c r="BF792" s="6" t="s">
        <v>194</v>
      </c>
      <c r="BG792" s="392" t="s">
        <v>219</v>
      </c>
      <c r="BH792" s="392"/>
      <c r="BJ792" s="7" t="s">
        <v>69</v>
      </c>
      <c r="BK792" s="6" t="s">
        <v>194</v>
      </c>
      <c r="BL792" s="392" t="s">
        <v>219</v>
      </c>
      <c r="BM792" s="392"/>
      <c r="BO792" s="7" t="s">
        <v>69</v>
      </c>
      <c r="BP792" s="6" t="s">
        <v>194</v>
      </c>
      <c r="BQ792" s="392" t="s">
        <v>219</v>
      </c>
      <c r="BR792" s="392"/>
    </row>
    <row r="793" spans="1:70">
      <c r="B793" s="438"/>
      <c r="E793" s="221">
        <v>2016</v>
      </c>
      <c r="F793" s="221">
        <v>2017</v>
      </c>
      <c r="G793" s="221">
        <v>2018</v>
      </c>
      <c r="H793" s="221">
        <v>2019</v>
      </c>
      <c r="I793" s="221">
        <v>2020</v>
      </c>
      <c r="J793" s="221">
        <v>2021</v>
      </c>
      <c r="K793" s="221">
        <v>2022</v>
      </c>
      <c r="L793" s="221">
        <v>2023</v>
      </c>
      <c r="N793" s="221">
        <v>2016</v>
      </c>
      <c r="O793" s="221">
        <v>2017</v>
      </c>
      <c r="P793" s="221">
        <v>2018</v>
      </c>
      <c r="Q793" s="221">
        <v>2019</v>
      </c>
      <c r="R793" s="221">
        <v>2020</v>
      </c>
      <c r="S793" s="221">
        <v>2021</v>
      </c>
      <c r="T793" s="221">
        <v>2022</v>
      </c>
      <c r="U793" s="221">
        <v>2023</v>
      </c>
      <c r="W793" s="221">
        <v>2016</v>
      </c>
      <c r="X793" s="221">
        <v>2017</v>
      </c>
      <c r="Y793" s="221">
        <v>2018</v>
      </c>
      <c r="Z793" s="221">
        <v>2019</v>
      </c>
      <c r="AA793" s="221">
        <v>2020</v>
      </c>
      <c r="AB793" s="221">
        <v>2021</v>
      </c>
      <c r="AC793" s="221">
        <v>2022</v>
      </c>
      <c r="AD793" s="221">
        <v>2023</v>
      </c>
      <c r="AF793" s="221" t="s">
        <v>252</v>
      </c>
      <c r="AG793" s="221" t="s">
        <v>252</v>
      </c>
      <c r="AH793" s="221" t="s">
        <v>252</v>
      </c>
      <c r="AI793" s="221" t="s">
        <v>221</v>
      </c>
      <c r="AK793" s="6" t="s">
        <v>252</v>
      </c>
      <c r="AL793" s="6" t="s">
        <v>252</v>
      </c>
      <c r="AM793" s="6" t="s">
        <v>252</v>
      </c>
      <c r="AN793" s="6" t="s">
        <v>221</v>
      </c>
      <c r="AP793" s="6" t="s">
        <v>252</v>
      </c>
      <c r="AQ793" s="6" t="s">
        <v>252</v>
      </c>
      <c r="AR793" s="6" t="s">
        <v>252</v>
      </c>
      <c r="AS793" s="6" t="s">
        <v>221</v>
      </c>
      <c r="AU793" s="6" t="s">
        <v>252</v>
      </c>
      <c r="AV793" s="6" t="s">
        <v>252</v>
      </c>
      <c r="AW793" s="6" t="s">
        <v>252</v>
      </c>
      <c r="AX793" s="6" t="s">
        <v>221</v>
      </c>
      <c r="AZ793" s="6" t="s">
        <v>252</v>
      </c>
      <c r="BA793" s="6" t="s">
        <v>252</v>
      </c>
      <c r="BB793" s="6" t="s">
        <v>252</v>
      </c>
      <c r="BC793" s="6" t="s">
        <v>221</v>
      </c>
      <c r="BE793" s="6" t="s">
        <v>252</v>
      </c>
      <c r="BF793" s="6" t="s">
        <v>252</v>
      </c>
      <c r="BG793" s="6" t="s">
        <v>252</v>
      </c>
      <c r="BH793" s="6" t="s">
        <v>221</v>
      </c>
      <c r="BJ793" s="6" t="s">
        <v>252</v>
      </c>
      <c r="BK793" s="6" t="s">
        <v>252</v>
      </c>
      <c r="BL793" s="6" t="s">
        <v>252</v>
      </c>
      <c r="BM793" s="6" t="s">
        <v>221</v>
      </c>
      <c r="BO793" s="6" t="s">
        <v>252</v>
      </c>
      <c r="BP793" s="6" t="s">
        <v>252</v>
      </c>
      <c r="BQ793" s="6" t="s">
        <v>252</v>
      </c>
      <c r="BR793" s="6" t="s">
        <v>221</v>
      </c>
    </row>
    <row r="794" spans="1:70">
      <c r="B794" s="438"/>
      <c r="D794" s="6" t="s">
        <v>27</v>
      </c>
      <c r="E794" s="186">
        <f>'[84]Non Op Capex 2016'!C54</f>
        <v>4.2759260491141911</v>
      </c>
      <c r="F794" s="186">
        <f>'[84]Non Op Capex 2016'!D54</f>
        <v>4.7160469528844837</v>
      </c>
      <c r="G794" s="186">
        <f>'[84]Non Op Capex 2016'!E54</f>
        <v>4.8308670137160261</v>
      </c>
      <c r="H794" s="186">
        <f>'[84]Non Op Capex 2016'!F54</f>
        <v>5.3646926583925447</v>
      </c>
      <c r="I794" s="186">
        <f>'[84]Non Op Capex 2016'!G54</f>
        <v>6.1642788411718135</v>
      </c>
      <c r="J794" s="186">
        <f>'[84]Non Op Capex 2016'!H54</f>
        <v>6.0521626562193998</v>
      </c>
      <c r="K794" s="186">
        <f>'[84]Non Op Capex 2016'!I54</f>
        <v>5.7936672944819705</v>
      </c>
      <c r="L794" s="186">
        <f>'[84]Non Op Capex 2016'!J54</f>
        <v>5.9261996522358045</v>
      </c>
      <c r="N794" s="57">
        <f>'[84]Non Op Capex 2016'!M54</f>
        <v>6.730972912015222</v>
      </c>
      <c r="O794" s="57">
        <f>'[84]Non Op Capex 2016'!N54</f>
        <v>5.6520289710748512</v>
      </c>
      <c r="P794" s="57">
        <f>'[84]Non Op Capex 2016'!O54</f>
        <v>5.8532569267884762</v>
      </c>
      <c r="Q794" s="57">
        <f>'[84]Non Op Capex 2016'!P54</f>
        <v>6.8514147619368178</v>
      </c>
      <c r="R794" s="57">
        <f>'[84]Non Op Capex 2016'!Q54</f>
        <v>6.7894767402440923</v>
      </c>
      <c r="S794" s="57">
        <f>'[84]Non Op Capex 2016'!R54</f>
        <v>6.3791527323400139</v>
      </c>
      <c r="T794" s="57">
        <f>'[84]Non Op Capex 2016'!S54</f>
        <v>8.2622950948607663</v>
      </c>
      <c r="U794" s="57">
        <f>'[84]Non Op Capex 2016'!T54</f>
        <v>8.1998858574510241</v>
      </c>
      <c r="W794" s="58">
        <f>'[84]Non Op Capex 2016'!W54</f>
        <v>15.954301955160361</v>
      </c>
      <c r="X794" s="196">
        <f>'[84]Non Op Capex 2016'!X54</f>
        <v>0</v>
      </c>
      <c r="Y794" s="196">
        <f>'[84]Non Op Capex 2016'!Y54</f>
        <v>0</v>
      </c>
      <c r="Z794" s="196">
        <f>'[84]Non Op Capex 2016'!Z54</f>
        <v>0</v>
      </c>
      <c r="AA794" s="196">
        <f>'[84]Non Op Capex 2016'!AA54</f>
        <v>0</v>
      </c>
      <c r="AB794" s="196">
        <f>'[84]Non Op Capex 2016'!AB54</f>
        <v>0</v>
      </c>
      <c r="AC794" s="196">
        <f>'[84]Non Op Capex 2016'!AC54</f>
        <v>0</v>
      </c>
      <c r="AD794" s="196">
        <f>'[84]Non Op Capex 2016'!AD54</f>
        <v>0</v>
      </c>
      <c r="AF794" s="57">
        <f>N794</f>
        <v>6.730972912015222</v>
      </c>
      <c r="AG794" s="58">
        <f>W794</f>
        <v>15.954301955160361</v>
      </c>
      <c r="AH794" s="65">
        <f>IF(AG794&gt;0,AG794-AF794,"")</f>
        <v>9.2233290431451387</v>
      </c>
      <c r="AI794" s="66">
        <f>IF(AG794&gt;0,AH794/AF794,"")</f>
        <v>1.3702817057369077</v>
      </c>
      <c r="AK794" s="139"/>
      <c r="AL794" s="139"/>
      <c r="AM794" s="139"/>
      <c r="AN794" s="140"/>
      <c r="AP794" s="139"/>
      <c r="AQ794" s="139"/>
      <c r="AR794" s="139"/>
      <c r="AS794" s="140"/>
      <c r="AU794" s="139"/>
      <c r="AV794" s="139"/>
      <c r="AW794" s="139"/>
      <c r="AX794" s="140"/>
      <c r="AZ794" s="139"/>
      <c r="BA794" s="139"/>
      <c r="BB794" s="139"/>
      <c r="BC794" s="140"/>
      <c r="BE794" s="139"/>
      <c r="BF794" s="139"/>
      <c r="BG794" s="139"/>
      <c r="BH794" s="140"/>
      <c r="BJ794" s="139"/>
      <c r="BK794" s="139"/>
      <c r="BL794" s="139"/>
      <c r="BM794" s="140"/>
      <c r="BO794" s="139"/>
      <c r="BP794" s="139"/>
      <c r="BQ794" s="139"/>
      <c r="BR794" s="140"/>
    </row>
    <row r="795" spans="1:70">
      <c r="B795" s="438"/>
      <c r="D795" s="6" t="s">
        <v>75</v>
      </c>
      <c r="E795" s="186">
        <f>'[84]Non Op Capex 2016'!C55</f>
        <v>9.3766280044802759</v>
      </c>
      <c r="F795" s="186">
        <f>'[84]Non Op Capex 2016'!D55</f>
        <v>7.5722768361951989</v>
      </c>
      <c r="G795" s="186">
        <f>'[84]Non Op Capex 2016'!E55</f>
        <v>7.1656785403830279</v>
      </c>
      <c r="H795" s="186">
        <f>'[84]Non Op Capex 2016'!F55</f>
        <v>7.9747488359796206</v>
      </c>
      <c r="I795" s="186">
        <f>'[84]Non Op Capex 2016'!G55</f>
        <v>7.6068624496830477</v>
      </c>
      <c r="J795" s="186">
        <f>'[84]Non Op Capex 2016'!H55</f>
        <v>6.5549501838837383</v>
      </c>
      <c r="K795" s="186">
        <f>'[84]Non Op Capex 2016'!I55</f>
        <v>9.7211708373034114</v>
      </c>
      <c r="L795" s="186">
        <f>'[84]Non Op Capex 2016'!J55</f>
        <v>7.5424040529864591</v>
      </c>
      <c r="N795" s="57">
        <f>'[84]Non Op Capex 2016'!M55</f>
        <v>9.1542581785433086</v>
      </c>
      <c r="O795" s="57">
        <f>'[84]Non Op Capex 2016'!N55</f>
        <v>8.2775682767955754</v>
      </c>
      <c r="P795" s="57">
        <f>'[84]Non Op Capex 2016'!O55</f>
        <v>7.7099149181756728</v>
      </c>
      <c r="Q795" s="57">
        <f>'[84]Non Op Capex 2016'!P55</f>
        <v>8.2554906592231578</v>
      </c>
      <c r="R795" s="57">
        <f>'[84]Non Op Capex 2016'!Q55</f>
        <v>7.424348977110439</v>
      </c>
      <c r="S795" s="57">
        <f>'[84]Non Op Capex 2016'!R55</f>
        <v>6.7574569201044676</v>
      </c>
      <c r="T795" s="57">
        <f>'[84]Non Op Capex 2016'!S55</f>
        <v>9.0641528840632937</v>
      </c>
      <c r="U795" s="57">
        <f>'[84]Non Op Capex 2016'!T55</f>
        <v>7.6539920205257639</v>
      </c>
      <c r="W795" s="58">
        <f>'[84]Non Op Capex 2016'!W55</f>
        <v>9.3594341866718409</v>
      </c>
      <c r="X795" s="196">
        <f>'[84]Non Op Capex 2016'!X55</f>
        <v>0</v>
      </c>
      <c r="Y795" s="196">
        <f>'[84]Non Op Capex 2016'!Y55</f>
        <v>0</v>
      </c>
      <c r="Z795" s="196">
        <f>'[84]Non Op Capex 2016'!Z55</f>
        <v>0</v>
      </c>
      <c r="AA795" s="196">
        <f>'[84]Non Op Capex 2016'!AA55</f>
        <v>0</v>
      </c>
      <c r="AB795" s="196">
        <f>'[84]Non Op Capex 2016'!AB55</f>
        <v>0</v>
      </c>
      <c r="AC795" s="196">
        <f>'[84]Non Op Capex 2016'!AC55</f>
        <v>0</v>
      </c>
      <c r="AD795" s="196">
        <f>'[84]Non Op Capex 2016'!AD55</f>
        <v>0</v>
      </c>
      <c r="AF795" s="57">
        <f t="shared" ref="AF795:AF809" si="1760">N795</f>
        <v>9.1542581785433086</v>
      </c>
      <c r="AG795" s="58">
        <f t="shared" ref="AG795:AG809" si="1761">W795</f>
        <v>9.3594341866718409</v>
      </c>
      <c r="AH795" s="65">
        <f t="shared" ref="AH795:AH809" si="1762">IF(AG795&gt;0,AG795-AF795,"")</f>
        <v>0.20517600812853232</v>
      </c>
      <c r="AI795" s="66">
        <f t="shared" ref="AI795:AI809" si="1763">IF(AG795&gt;0,AH795/AF795,"")</f>
        <v>2.241317692016213E-2</v>
      </c>
      <c r="AK795" s="139"/>
      <c r="AL795" s="139"/>
      <c r="AM795" s="139"/>
      <c r="AN795" s="140"/>
      <c r="AP795" s="139"/>
      <c r="AQ795" s="139"/>
      <c r="AR795" s="139"/>
      <c r="AS795" s="140"/>
      <c r="AU795" s="139"/>
      <c r="AV795" s="139"/>
      <c r="AW795" s="139"/>
      <c r="AX795" s="140"/>
      <c r="AZ795" s="139"/>
      <c r="BA795" s="139"/>
      <c r="BB795" s="139"/>
      <c r="BC795" s="140"/>
      <c r="BE795" s="139"/>
      <c r="BF795" s="139"/>
      <c r="BG795" s="139"/>
      <c r="BH795" s="140"/>
      <c r="BJ795" s="139"/>
      <c r="BK795" s="139"/>
      <c r="BL795" s="139"/>
      <c r="BM795" s="140"/>
      <c r="BO795" s="139"/>
      <c r="BP795" s="139"/>
      <c r="BQ795" s="139"/>
      <c r="BR795" s="140"/>
    </row>
    <row r="796" spans="1:70">
      <c r="B796" s="438"/>
      <c r="D796" s="6" t="s">
        <v>76</v>
      </c>
      <c r="E796" s="186">
        <f>'[84]Non Op Capex 2016'!C56</f>
        <v>10.669868189400757</v>
      </c>
      <c r="F796" s="186">
        <f>'[84]Non Op Capex 2016'!D56</f>
        <v>9.0032782027516713</v>
      </c>
      <c r="G796" s="186">
        <f>'[84]Non Op Capex 2016'!E56</f>
        <v>8.8157264977290488</v>
      </c>
      <c r="H796" s="186">
        <f>'[84]Non Op Capex 2016'!F56</f>
        <v>9.3944176706111406</v>
      </c>
      <c r="I796" s="186">
        <f>'[84]Non Op Capex 2016'!G56</f>
        <v>9.3786301596133086</v>
      </c>
      <c r="J796" s="186">
        <f>'[84]Non Op Capex 2016'!H56</f>
        <v>7.7626371331999877</v>
      </c>
      <c r="K796" s="186">
        <f>'[84]Non Op Capex 2016'!I56</f>
        <v>11.141269556828057</v>
      </c>
      <c r="L796" s="186">
        <f>'[84]Non Op Capex 2016'!J56</f>
        <v>9.0555062677086564</v>
      </c>
      <c r="N796" s="57">
        <f>'[84]Non Op Capex 2016'!M56</f>
        <v>11.080702891801236</v>
      </c>
      <c r="O796" s="57">
        <f>'[84]Non Op Capex 2016'!N56</f>
        <v>10.171857101783777</v>
      </c>
      <c r="P796" s="57">
        <f>'[84]Non Op Capex 2016'!O56</f>
        <v>9.6237777806006708</v>
      </c>
      <c r="Q796" s="57">
        <f>'[84]Non Op Capex 2016'!P56</f>
        <v>9.90994229053147</v>
      </c>
      <c r="R796" s="57">
        <f>'[84]Non Op Capex 2016'!Q56</f>
        <v>9.3813935135622089</v>
      </c>
      <c r="S796" s="57">
        <f>'[84]Non Op Capex 2016'!R56</f>
        <v>8.3245218283236966</v>
      </c>
      <c r="T796" s="57">
        <f>'[84]Non Op Capex 2016'!S56</f>
        <v>10.61382795484584</v>
      </c>
      <c r="U796" s="57">
        <f>'[84]Non Op Capex 2016'!T56</f>
        <v>9.0418380123703503</v>
      </c>
      <c r="W796" s="58">
        <f>'[84]Non Op Capex 2016'!W56</f>
        <v>7.578902992992786</v>
      </c>
      <c r="X796" s="196">
        <f>'[84]Non Op Capex 2016'!X56</f>
        <v>0</v>
      </c>
      <c r="Y796" s="196">
        <f>'[84]Non Op Capex 2016'!Y56</f>
        <v>0</v>
      </c>
      <c r="Z796" s="196">
        <f>'[84]Non Op Capex 2016'!Z56</f>
        <v>0</v>
      </c>
      <c r="AA796" s="196">
        <f>'[84]Non Op Capex 2016'!AA56</f>
        <v>0</v>
      </c>
      <c r="AB796" s="196">
        <f>'[84]Non Op Capex 2016'!AB56</f>
        <v>0</v>
      </c>
      <c r="AC796" s="196">
        <f>'[84]Non Op Capex 2016'!AC56</f>
        <v>0</v>
      </c>
      <c r="AD796" s="196">
        <f>'[84]Non Op Capex 2016'!AD56</f>
        <v>0</v>
      </c>
      <c r="AF796" s="57">
        <f t="shared" si="1760"/>
        <v>11.080702891801236</v>
      </c>
      <c r="AG796" s="58">
        <f t="shared" si="1761"/>
        <v>7.578902992992786</v>
      </c>
      <c r="AH796" s="65">
        <f t="shared" si="1762"/>
        <v>-3.50179989880845</v>
      </c>
      <c r="AI796" s="66">
        <f t="shared" si="1763"/>
        <v>-0.31602687419761788</v>
      </c>
      <c r="AK796" s="139"/>
      <c r="AL796" s="139"/>
      <c r="AM796" s="139"/>
      <c r="AN796" s="140"/>
      <c r="AP796" s="139"/>
      <c r="AQ796" s="139"/>
      <c r="AR796" s="139"/>
      <c r="AS796" s="140"/>
      <c r="AU796" s="139"/>
      <c r="AV796" s="139"/>
      <c r="AW796" s="139"/>
      <c r="AX796" s="140"/>
      <c r="AZ796" s="139"/>
      <c r="BA796" s="139"/>
      <c r="BB796" s="139"/>
      <c r="BC796" s="140"/>
      <c r="BE796" s="139"/>
      <c r="BF796" s="139"/>
      <c r="BG796" s="139"/>
      <c r="BH796" s="140"/>
      <c r="BJ796" s="139"/>
      <c r="BK796" s="139"/>
      <c r="BL796" s="139"/>
      <c r="BM796" s="140"/>
      <c r="BO796" s="139"/>
      <c r="BP796" s="139"/>
      <c r="BQ796" s="139"/>
      <c r="BR796" s="140"/>
    </row>
    <row r="797" spans="1:70">
      <c r="B797" s="438"/>
      <c r="D797" s="6" t="s">
        <v>35</v>
      </c>
      <c r="E797" s="186">
        <f>'[84]Non Op Capex 2016'!C57</f>
        <v>13.516982332863698</v>
      </c>
      <c r="F797" s="186">
        <f>'[84]Non Op Capex 2016'!D57</f>
        <v>13.695005136958052</v>
      </c>
      <c r="G797" s="186">
        <f>'[84]Non Op Capex 2016'!E57</f>
        <v>7.4989999919216181</v>
      </c>
      <c r="H797" s="186">
        <f>'[84]Non Op Capex 2016'!F57</f>
        <v>11.085859568000002</v>
      </c>
      <c r="I797" s="186">
        <f>'[84]Non Op Capex 2016'!G57</f>
        <v>14.693228530277826</v>
      </c>
      <c r="J797" s="186">
        <f>'[84]Non Op Capex 2016'!H57</f>
        <v>16.490081240827642</v>
      </c>
      <c r="K797" s="186">
        <f>'[84]Non Op Capex 2016'!I57</f>
        <v>15.235804271267279</v>
      </c>
      <c r="L797" s="186">
        <f>'[84]Non Op Capex 2016'!J57</f>
        <v>10.827496984011514</v>
      </c>
      <c r="N797" s="57">
        <f>'[84]Non Op Capex 2016'!M57</f>
        <v>13.516982332863698</v>
      </c>
      <c r="O797" s="57">
        <f>'[84]Non Op Capex 2016'!N57</f>
        <v>13.695005136958052</v>
      </c>
      <c r="P797" s="57">
        <f>'[84]Non Op Capex 2016'!O57</f>
        <v>7.4989999919216181</v>
      </c>
      <c r="Q797" s="57">
        <f>'[84]Non Op Capex 2016'!P57</f>
        <v>11.085859568000002</v>
      </c>
      <c r="R797" s="57">
        <f>'[84]Non Op Capex 2016'!Q57</f>
        <v>14.693228530277826</v>
      </c>
      <c r="S797" s="57">
        <f>'[84]Non Op Capex 2016'!R57</f>
        <v>16.490081240827642</v>
      </c>
      <c r="T797" s="57">
        <f>'[84]Non Op Capex 2016'!S57</f>
        <v>15.235804271267279</v>
      </c>
      <c r="U797" s="57">
        <f>'[84]Non Op Capex 2016'!T57</f>
        <v>10.827496984011514</v>
      </c>
      <c r="W797" s="58">
        <f>'[84]Non Op Capex 2016'!W57</f>
        <v>9.9565999999999999</v>
      </c>
      <c r="X797" s="196">
        <f>'[84]Non Op Capex 2016'!X57</f>
        <v>0</v>
      </c>
      <c r="Y797" s="196">
        <f>'[84]Non Op Capex 2016'!Y57</f>
        <v>0</v>
      </c>
      <c r="Z797" s="196">
        <f>'[84]Non Op Capex 2016'!Z57</f>
        <v>0</v>
      </c>
      <c r="AA797" s="196">
        <f>'[84]Non Op Capex 2016'!AA57</f>
        <v>0</v>
      </c>
      <c r="AB797" s="196">
        <f>'[84]Non Op Capex 2016'!AB57</f>
        <v>0</v>
      </c>
      <c r="AC797" s="196">
        <f>'[84]Non Op Capex 2016'!AC57</f>
        <v>0</v>
      </c>
      <c r="AD797" s="196">
        <f>'[84]Non Op Capex 2016'!AD57</f>
        <v>0</v>
      </c>
      <c r="AF797" s="57">
        <f t="shared" si="1760"/>
        <v>13.516982332863698</v>
      </c>
      <c r="AG797" s="58">
        <f t="shared" si="1761"/>
        <v>9.9565999999999999</v>
      </c>
      <c r="AH797" s="65">
        <f t="shared" si="1762"/>
        <v>-3.5603823328636981</v>
      </c>
      <c r="AI797" s="66">
        <f t="shared" si="1763"/>
        <v>-0.26340067961821462</v>
      </c>
      <c r="AK797" s="139"/>
      <c r="AL797" s="139"/>
      <c r="AM797" s="139"/>
      <c r="AN797" s="140"/>
      <c r="AP797" s="139"/>
      <c r="AQ797" s="139"/>
      <c r="AR797" s="139"/>
      <c r="AS797" s="140"/>
      <c r="AU797" s="139"/>
      <c r="AV797" s="139"/>
      <c r="AW797" s="139"/>
      <c r="AX797" s="140"/>
      <c r="AZ797" s="139"/>
      <c r="BA797" s="139"/>
      <c r="BB797" s="139"/>
      <c r="BC797" s="140"/>
      <c r="BE797" s="139"/>
      <c r="BF797" s="139"/>
      <c r="BG797" s="139"/>
      <c r="BH797" s="140"/>
      <c r="BJ797" s="139"/>
      <c r="BK797" s="139"/>
      <c r="BL797" s="139"/>
      <c r="BM797" s="140"/>
      <c r="BO797" s="139"/>
      <c r="BP797" s="139"/>
      <c r="BQ797" s="139"/>
      <c r="BR797" s="140"/>
    </row>
    <row r="798" spans="1:70">
      <c r="B798" s="438"/>
      <c r="D798" s="6" t="s">
        <v>36</v>
      </c>
      <c r="E798" s="186">
        <f>'[84]Non Op Capex 2016'!C58</f>
        <v>11.008447305147918</v>
      </c>
      <c r="F798" s="186">
        <f>'[84]Non Op Capex 2016'!D58</f>
        <v>11.352756784299581</v>
      </c>
      <c r="G798" s="186">
        <f>'[84]Non Op Capex 2016'!E58</f>
        <v>8.0381035841939639</v>
      </c>
      <c r="H798" s="186">
        <f>'[84]Non Op Capex 2016'!F58</f>
        <v>11.351899462616162</v>
      </c>
      <c r="I798" s="186">
        <f>'[84]Non Op Capex 2016'!G58</f>
        <v>13.315857794471434</v>
      </c>
      <c r="J798" s="186">
        <f>'[84]Non Op Capex 2016'!H58</f>
        <v>13.517060390224453</v>
      </c>
      <c r="K798" s="186">
        <f>'[84]Non Op Capex 2016'!I58</f>
        <v>15.656785374854804</v>
      </c>
      <c r="L798" s="186">
        <f>'[84]Non Op Capex 2016'!J58</f>
        <v>10.924672224727525</v>
      </c>
      <c r="N798" s="57">
        <f>'[84]Non Op Capex 2016'!M58</f>
        <v>11.008447305147918</v>
      </c>
      <c r="O798" s="57">
        <f>'[84]Non Op Capex 2016'!N58</f>
        <v>11.352756784299581</v>
      </c>
      <c r="P798" s="57">
        <f>'[84]Non Op Capex 2016'!O58</f>
        <v>8.0381035841939639</v>
      </c>
      <c r="Q798" s="57">
        <f>'[84]Non Op Capex 2016'!P58</f>
        <v>11.351899462616162</v>
      </c>
      <c r="R798" s="57">
        <f>'[84]Non Op Capex 2016'!Q58</f>
        <v>13.315857794471434</v>
      </c>
      <c r="S798" s="57">
        <f>'[84]Non Op Capex 2016'!R58</f>
        <v>13.517060390224453</v>
      </c>
      <c r="T798" s="57">
        <f>'[84]Non Op Capex 2016'!S58</f>
        <v>15.656785374854804</v>
      </c>
      <c r="U798" s="57">
        <f>'[84]Non Op Capex 2016'!T58</f>
        <v>10.924672224727525</v>
      </c>
      <c r="W798" s="58">
        <f>'[84]Non Op Capex 2016'!W58</f>
        <v>8.4622000000000011</v>
      </c>
      <c r="X798" s="196">
        <f>'[84]Non Op Capex 2016'!X58</f>
        <v>0</v>
      </c>
      <c r="Y798" s="196">
        <f>'[84]Non Op Capex 2016'!Y58</f>
        <v>0</v>
      </c>
      <c r="Z798" s="196">
        <f>'[84]Non Op Capex 2016'!Z58</f>
        <v>0</v>
      </c>
      <c r="AA798" s="196">
        <f>'[84]Non Op Capex 2016'!AA58</f>
        <v>0</v>
      </c>
      <c r="AB798" s="196">
        <f>'[84]Non Op Capex 2016'!AB58</f>
        <v>0</v>
      </c>
      <c r="AC798" s="196">
        <f>'[84]Non Op Capex 2016'!AC58</f>
        <v>0</v>
      </c>
      <c r="AD798" s="196">
        <f>'[84]Non Op Capex 2016'!AD58</f>
        <v>0</v>
      </c>
      <c r="AF798" s="57">
        <f t="shared" si="1760"/>
        <v>11.008447305147918</v>
      </c>
      <c r="AG798" s="58">
        <f t="shared" si="1761"/>
        <v>8.4622000000000011</v>
      </c>
      <c r="AH798" s="65">
        <f t="shared" si="1762"/>
        <v>-2.5462473051479169</v>
      </c>
      <c r="AI798" s="66">
        <f t="shared" si="1763"/>
        <v>-0.23129940440894026</v>
      </c>
      <c r="AK798" s="139"/>
      <c r="AL798" s="139"/>
      <c r="AM798" s="139"/>
      <c r="AN798" s="140"/>
      <c r="AP798" s="139"/>
      <c r="AQ798" s="139"/>
      <c r="AR798" s="139"/>
      <c r="AS798" s="140"/>
      <c r="AU798" s="139"/>
      <c r="AV798" s="139"/>
      <c r="AW798" s="139"/>
      <c r="AX798" s="140"/>
      <c r="AZ798" s="139"/>
      <c r="BA798" s="139"/>
      <c r="BB798" s="139"/>
      <c r="BC798" s="140"/>
      <c r="BE798" s="139"/>
      <c r="BF798" s="139"/>
      <c r="BG798" s="139"/>
      <c r="BH798" s="140"/>
      <c r="BJ798" s="139"/>
      <c r="BK798" s="139"/>
      <c r="BL798" s="139"/>
      <c r="BM798" s="140"/>
      <c r="BO798" s="139"/>
      <c r="BP798" s="139"/>
      <c r="BQ798" s="139"/>
      <c r="BR798" s="140"/>
    </row>
    <row r="799" spans="1:70">
      <c r="B799" s="438"/>
      <c r="D799" s="6" t="s">
        <v>37</v>
      </c>
      <c r="E799" s="186">
        <f>'[84]Non Op Capex 2016'!C59</f>
        <v>6.8025363877407914</v>
      </c>
      <c r="F799" s="186">
        <f>'[84]Non Op Capex 2016'!D59</f>
        <v>8.1071692411187257</v>
      </c>
      <c r="G799" s="186">
        <f>'[84]Non Op Capex 2016'!E59</f>
        <v>6.154006068371725</v>
      </c>
      <c r="H799" s="186">
        <f>'[84]Non Op Capex 2016'!F59</f>
        <v>8.8447018962761188</v>
      </c>
      <c r="I799" s="186">
        <f>'[84]Non Op Capex 2016'!G59</f>
        <v>6.6154112391911157</v>
      </c>
      <c r="J799" s="186">
        <f>'[84]Non Op Capex 2016'!H59</f>
        <v>6.0392414012649072</v>
      </c>
      <c r="K799" s="186">
        <f>'[84]Non Op Capex 2016'!I59</f>
        <v>5.6487927903836725</v>
      </c>
      <c r="L799" s="186">
        <f>'[84]Non Op Capex 2016'!J59</f>
        <v>5.2910286973780645</v>
      </c>
      <c r="N799" s="57">
        <f>'[84]Non Op Capex 2016'!M59</f>
        <v>6.8025363877407914</v>
      </c>
      <c r="O799" s="57">
        <f>'[84]Non Op Capex 2016'!N59</f>
        <v>8.1071692411187257</v>
      </c>
      <c r="P799" s="57">
        <f>'[84]Non Op Capex 2016'!O59</f>
        <v>6.154006068371725</v>
      </c>
      <c r="Q799" s="57">
        <f>'[84]Non Op Capex 2016'!P59</f>
        <v>8.8447018962761188</v>
      </c>
      <c r="R799" s="57">
        <f>'[84]Non Op Capex 2016'!Q59</f>
        <v>6.6154112391911157</v>
      </c>
      <c r="S799" s="57">
        <f>'[84]Non Op Capex 2016'!R59</f>
        <v>6.0392414012649072</v>
      </c>
      <c r="T799" s="57">
        <f>'[84]Non Op Capex 2016'!S59</f>
        <v>5.6487927903836725</v>
      </c>
      <c r="U799" s="57">
        <f>'[84]Non Op Capex 2016'!T59</f>
        <v>5.2910286973780645</v>
      </c>
      <c r="W799" s="58">
        <f>'[84]Non Op Capex 2016'!W59</f>
        <v>7.2435542100000001</v>
      </c>
      <c r="X799" s="196">
        <f>'[84]Non Op Capex 2016'!X59</f>
        <v>0</v>
      </c>
      <c r="Y799" s="196">
        <f>'[84]Non Op Capex 2016'!Y59</f>
        <v>0</v>
      </c>
      <c r="Z799" s="196">
        <f>'[84]Non Op Capex 2016'!Z59</f>
        <v>0</v>
      </c>
      <c r="AA799" s="196">
        <f>'[84]Non Op Capex 2016'!AA59</f>
        <v>0</v>
      </c>
      <c r="AB799" s="196">
        <f>'[84]Non Op Capex 2016'!AB59</f>
        <v>0</v>
      </c>
      <c r="AC799" s="196">
        <f>'[84]Non Op Capex 2016'!AC59</f>
        <v>0</v>
      </c>
      <c r="AD799" s="196">
        <f>'[84]Non Op Capex 2016'!AD59</f>
        <v>0</v>
      </c>
      <c r="AF799" s="57">
        <f t="shared" si="1760"/>
        <v>6.8025363877407914</v>
      </c>
      <c r="AG799" s="58">
        <f t="shared" si="1761"/>
        <v>7.2435542100000001</v>
      </c>
      <c r="AH799" s="65">
        <f t="shared" si="1762"/>
        <v>0.44101782225920871</v>
      </c>
      <c r="AI799" s="66">
        <f t="shared" si="1763"/>
        <v>6.4831380109041409E-2</v>
      </c>
      <c r="AK799" s="139"/>
      <c r="AL799" s="139"/>
      <c r="AM799" s="139"/>
      <c r="AN799" s="140"/>
      <c r="AP799" s="139"/>
      <c r="AQ799" s="139"/>
      <c r="AR799" s="139"/>
      <c r="AS799" s="140"/>
      <c r="AU799" s="139"/>
      <c r="AV799" s="139"/>
      <c r="AW799" s="139"/>
      <c r="AX799" s="140"/>
      <c r="AZ799" s="139"/>
      <c r="BA799" s="139"/>
      <c r="BB799" s="139"/>
      <c r="BC799" s="140"/>
      <c r="BE799" s="139"/>
      <c r="BF799" s="139"/>
      <c r="BG799" s="139"/>
      <c r="BH799" s="140"/>
      <c r="BJ799" s="139"/>
      <c r="BK799" s="139"/>
      <c r="BL799" s="139"/>
      <c r="BM799" s="140"/>
      <c r="BO799" s="139"/>
      <c r="BP799" s="139"/>
      <c r="BQ799" s="139"/>
      <c r="BR799" s="140"/>
    </row>
    <row r="800" spans="1:70">
      <c r="B800" s="438"/>
      <c r="D800" s="6" t="s">
        <v>38</v>
      </c>
      <c r="E800" s="186">
        <f>'[84]Non Op Capex 2016'!C60</f>
        <v>13.748666895288332</v>
      </c>
      <c r="F800" s="186">
        <f>'[84]Non Op Capex 2016'!D60</f>
        <v>14.589144838513686</v>
      </c>
      <c r="G800" s="186">
        <f>'[84]Non Op Capex 2016'!E60</f>
        <v>9.6558644024035054</v>
      </c>
      <c r="H800" s="186">
        <f>'[84]Non Op Capex 2016'!F60</f>
        <v>12.41813099053603</v>
      </c>
      <c r="I800" s="186">
        <f>'[84]Non Op Capex 2016'!G60</f>
        <v>9.9262441637914183</v>
      </c>
      <c r="J800" s="186">
        <f>'[84]Non Op Capex 2016'!H60</f>
        <v>9.3270226098748594</v>
      </c>
      <c r="K800" s="186">
        <f>'[84]Non Op Capex 2016'!I60</f>
        <v>10.165702855748075</v>
      </c>
      <c r="L800" s="186">
        <f>'[84]Non Op Capex 2016'!J60</f>
        <v>9.6545237847218424</v>
      </c>
      <c r="N800" s="57">
        <f>'[84]Non Op Capex 2016'!M60</f>
        <v>13.748666895288332</v>
      </c>
      <c r="O800" s="57">
        <f>'[84]Non Op Capex 2016'!N60</f>
        <v>14.589144838513686</v>
      </c>
      <c r="P800" s="57">
        <f>'[84]Non Op Capex 2016'!O60</f>
        <v>9.6558644024035054</v>
      </c>
      <c r="Q800" s="57">
        <f>'[84]Non Op Capex 2016'!P60</f>
        <v>12.41813099053603</v>
      </c>
      <c r="R800" s="57">
        <f>'[84]Non Op Capex 2016'!Q60</f>
        <v>9.9262441637914183</v>
      </c>
      <c r="S800" s="57">
        <f>'[84]Non Op Capex 2016'!R60</f>
        <v>9.3270226098748594</v>
      </c>
      <c r="T800" s="57">
        <f>'[84]Non Op Capex 2016'!S60</f>
        <v>10.165702855748075</v>
      </c>
      <c r="U800" s="57">
        <f>'[84]Non Op Capex 2016'!T60</f>
        <v>9.6545237847218424</v>
      </c>
      <c r="W800" s="58">
        <f>'[84]Non Op Capex 2016'!W60</f>
        <v>10.6448</v>
      </c>
      <c r="X800" s="196">
        <f>'[84]Non Op Capex 2016'!X60</f>
        <v>0</v>
      </c>
      <c r="Y800" s="196">
        <f>'[84]Non Op Capex 2016'!Y60</f>
        <v>0</v>
      </c>
      <c r="Z800" s="196">
        <f>'[84]Non Op Capex 2016'!Z60</f>
        <v>0</v>
      </c>
      <c r="AA800" s="196">
        <f>'[84]Non Op Capex 2016'!AA60</f>
        <v>0</v>
      </c>
      <c r="AB800" s="196">
        <f>'[84]Non Op Capex 2016'!AB60</f>
        <v>0</v>
      </c>
      <c r="AC800" s="196">
        <f>'[84]Non Op Capex 2016'!AC60</f>
        <v>0</v>
      </c>
      <c r="AD800" s="196">
        <f>'[84]Non Op Capex 2016'!AD60</f>
        <v>0</v>
      </c>
      <c r="AF800" s="57">
        <f t="shared" si="1760"/>
        <v>13.748666895288332</v>
      </c>
      <c r="AG800" s="58">
        <f t="shared" si="1761"/>
        <v>10.6448</v>
      </c>
      <c r="AH800" s="65">
        <f t="shared" si="1762"/>
        <v>-3.1038668952883324</v>
      </c>
      <c r="AI800" s="66">
        <f t="shared" si="1763"/>
        <v>-0.22575766210119089</v>
      </c>
      <c r="AK800" s="139"/>
      <c r="AL800" s="139"/>
      <c r="AM800" s="139"/>
      <c r="AN800" s="140"/>
      <c r="AP800" s="139"/>
      <c r="AQ800" s="139"/>
      <c r="AR800" s="139"/>
      <c r="AS800" s="140"/>
      <c r="AU800" s="139"/>
      <c r="AV800" s="139"/>
      <c r="AW800" s="139"/>
      <c r="AX800" s="140"/>
      <c r="AZ800" s="139"/>
      <c r="BA800" s="139"/>
      <c r="BB800" s="139"/>
      <c r="BC800" s="140"/>
      <c r="BE800" s="139"/>
      <c r="BF800" s="139"/>
      <c r="BG800" s="139"/>
      <c r="BH800" s="140"/>
      <c r="BJ800" s="139"/>
      <c r="BK800" s="139"/>
      <c r="BL800" s="139"/>
      <c r="BM800" s="140"/>
      <c r="BO800" s="139"/>
      <c r="BP800" s="139"/>
      <c r="BQ800" s="139"/>
      <c r="BR800" s="140"/>
    </row>
    <row r="801" spans="1:70">
      <c r="B801" s="438"/>
      <c r="D801" s="6" t="s">
        <v>39</v>
      </c>
      <c r="E801" s="186">
        <f>'[84]Non Op Capex 2016'!C61</f>
        <v>10.356778654883529</v>
      </c>
      <c r="F801" s="186">
        <f>'[84]Non Op Capex 2016'!D61</f>
        <v>10.755820205378125</v>
      </c>
      <c r="G801" s="186">
        <f>'[84]Non Op Capex 2016'!E61</f>
        <v>7.5242585450493822</v>
      </c>
      <c r="H801" s="186">
        <f>'[84]Non Op Capex 2016'!F61</f>
        <v>7.1489851283207839</v>
      </c>
      <c r="I801" s="186">
        <f>'[84]Non Op Capex 2016'!G61</f>
        <v>6.9823087379417705</v>
      </c>
      <c r="J801" s="186">
        <f>'[84]Non Op Capex 2016'!H61</f>
        <v>7.095437859204802</v>
      </c>
      <c r="K801" s="186">
        <f>'[84]Non Op Capex 2016'!I61</f>
        <v>9.239486470528222</v>
      </c>
      <c r="L801" s="186">
        <f>'[84]Non Op Capex 2016'!J61</f>
        <v>6.7499559160934108</v>
      </c>
      <c r="N801" s="57">
        <f>'[84]Non Op Capex 2016'!M61</f>
        <v>7.4168357863148255</v>
      </c>
      <c r="O801" s="57">
        <f>'[84]Non Op Capex 2016'!N61</f>
        <v>8.2813688465749209</v>
      </c>
      <c r="P801" s="57">
        <f>'[84]Non Op Capex 2016'!O61</f>
        <v>6.7119154052505987</v>
      </c>
      <c r="Q801" s="57">
        <f>'[84]Non Op Capex 2016'!P61</f>
        <v>6.3130967300149567</v>
      </c>
      <c r="R801" s="57">
        <f>'[84]Non Op Capex 2016'!Q61</f>
        <v>6.1938868091857806</v>
      </c>
      <c r="S801" s="57">
        <f>'[84]Non Op Capex 2016'!R61</f>
        <v>6.2602360521971745</v>
      </c>
      <c r="T801" s="57">
        <f>'[84]Non Op Capex 2016'!S61</f>
        <v>7.4652143269895026</v>
      </c>
      <c r="U801" s="57">
        <f>'[84]Non Op Capex 2016'!T61</f>
        <v>5.9025121619037915</v>
      </c>
      <c r="W801" s="58">
        <f>'[84]Non Op Capex 2016'!W61</f>
        <v>4.9817917196444563</v>
      </c>
      <c r="X801" s="196">
        <f>'[84]Non Op Capex 2016'!X61</f>
        <v>0</v>
      </c>
      <c r="Y801" s="196">
        <f>'[84]Non Op Capex 2016'!Y61</f>
        <v>0</v>
      </c>
      <c r="Z801" s="196">
        <f>'[84]Non Op Capex 2016'!Z61</f>
        <v>0</v>
      </c>
      <c r="AA801" s="196">
        <f>'[84]Non Op Capex 2016'!AA61</f>
        <v>0</v>
      </c>
      <c r="AB801" s="196">
        <f>'[84]Non Op Capex 2016'!AB61</f>
        <v>0</v>
      </c>
      <c r="AC801" s="196">
        <f>'[84]Non Op Capex 2016'!AC61</f>
        <v>0</v>
      </c>
      <c r="AD801" s="196">
        <f>'[84]Non Op Capex 2016'!AD61</f>
        <v>0</v>
      </c>
      <c r="AF801" s="57">
        <f t="shared" si="1760"/>
        <v>7.4168357863148255</v>
      </c>
      <c r="AG801" s="58">
        <f t="shared" si="1761"/>
        <v>4.9817917196444563</v>
      </c>
      <c r="AH801" s="65">
        <f t="shared" si="1762"/>
        <v>-2.4350440666703692</v>
      </c>
      <c r="AI801" s="66">
        <f t="shared" si="1763"/>
        <v>-0.32831306190753079</v>
      </c>
      <c r="AK801" s="139"/>
      <c r="AL801" s="139"/>
      <c r="AM801" s="139"/>
      <c r="AN801" s="140"/>
      <c r="AP801" s="139"/>
      <c r="AQ801" s="139"/>
      <c r="AR801" s="139"/>
      <c r="AS801" s="140"/>
      <c r="AU801" s="139"/>
      <c r="AV801" s="139"/>
      <c r="AW801" s="139"/>
      <c r="AX801" s="140"/>
      <c r="AZ801" s="139"/>
      <c r="BA801" s="139"/>
      <c r="BB801" s="139"/>
      <c r="BC801" s="140"/>
      <c r="BE801" s="139"/>
      <c r="BF801" s="139"/>
      <c r="BG801" s="139"/>
      <c r="BH801" s="140"/>
      <c r="BJ801" s="139"/>
      <c r="BK801" s="139"/>
      <c r="BL801" s="139"/>
      <c r="BM801" s="140"/>
      <c r="BO801" s="139"/>
      <c r="BP801" s="139"/>
      <c r="BQ801" s="139"/>
      <c r="BR801" s="140"/>
    </row>
    <row r="802" spans="1:70">
      <c r="B802" s="438"/>
      <c r="D802" s="6" t="s">
        <v>40</v>
      </c>
      <c r="E802" s="186">
        <f>'[84]Non Op Capex 2016'!C62</f>
        <v>6.4669198633106255</v>
      </c>
      <c r="F802" s="186">
        <f>'[84]Non Op Capex 2016'!D62</f>
        <v>11.413139914178613</v>
      </c>
      <c r="G802" s="186">
        <f>'[84]Non Op Capex 2016'!E62</f>
        <v>8.2594945704822997</v>
      </c>
      <c r="H802" s="186">
        <f>'[84]Non Op Capex 2016'!F62</f>
        <v>10.646844750278019</v>
      </c>
      <c r="I802" s="186">
        <f>'[84]Non Op Capex 2016'!G62</f>
        <v>10.579816944983115</v>
      </c>
      <c r="J802" s="186">
        <f>'[84]Non Op Capex 2016'!H62</f>
        <v>9.2237916059002654</v>
      </c>
      <c r="K802" s="186">
        <f>'[84]Non Op Capex 2016'!I62</f>
        <v>11.264985846993579</v>
      </c>
      <c r="L802" s="186">
        <f>'[84]Non Op Capex 2016'!J62</f>
        <v>9.284691870604016</v>
      </c>
      <c r="N802" s="57">
        <f>'[84]Non Op Capex 2016'!M62</f>
        <v>7.049952519947646</v>
      </c>
      <c r="O802" s="57">
        <f>'[84]Non Op Capex 2016'!N62</f>
        <v>10.082520837220533</v>
      </c>
      <c r="P802" s="57">
        <f>'[84]Non Op Capex 2016'!O62</f>
        <v>8.2766019739826522</v>
      </c>
      <c r="Q802" s="57">
        <f>'[84]Non Op Capex 2016'!P62</f>
        <v>8.3873858562856558</v>
      </c>
      <c r="R802" s="57">
        <f>'[84]Non Op Capex 2016'!Q62</f>
        <v>8.400931762102763</v>
      </c>
      <c r="S802" s="57">
        <f>'[84]Non Op Capex 2016'!R62</f>
        <v>7.5129079641620704</v>
      </c>
      <c r="T802" s="57">
        <f>'[84]Non Op Capex 2016'!S62</f>
        <v>8.7505131120204851</v>
      </c>
      <c r="U802" s="57">
        <f>'[84]Non Op Capex 2016'!T62</f>
        <v>7.6439268046105902</v>
      </c>
      <c r="W802" s="58">
        <f>'[84]Non Op Capex 2016'!W62</f>
        <v>5.1966358236906256</v>
      </c>
      <c r="X802" s="196">
        <f>'[84]Non Op Capex 2016'!X62</f>
        <v>0</v>
      </c>
      <c r="Y802" s="196">
        <f>'[84]Non Op Capex 2016'!Y62</f>
        <v>0</v>
      </c>
      <c r="Z802" s="196">
        <f>'[84]Non Op Capex 2016'!Z62</f>
        <v>0</v>
      </c>
      <c r="AA802" s="196">
        <f>'[84]Non Op Capex 2016'!AA62</f>
        <v>0</v>
      </c>
      <c r="AB802" s="196">
        <f>'[84]Non Op Capex 2016'!AB62</f>
        <v>0</v>
      </c>
      <c r="AC802" s="196">
        <f>'[84]Non Op Capex 2016'!AC62</f>
        <v>0</v>
      </c>
      <c r="AD802" s="196">
        <f>'[84]Non Op Capex 2016'!AD62</f>
        <v>0</v>
      </c>
      <c r="AF802" s="57">
        <f t="shared" si="1760"/>
        <v>7.049952519947646</v>
      </c>
      <c r="AG802" s="58">
        <f t="shared" si="1761"/>
        <v>5.1966358236906256</v>
      </c>
      <c r="AH802" s="65">
        <f t="shared" si="1762"/>
        <v>-1.8533166962570204</v>
      </c>
      <c r="AI802" s="66">
        <f t="shared" si="1763"/>
        <v>-0.26288357134507107</v>
      </c>
      <c r="AK802" s="139"/>
      <c r="AL802" s="139"/>
      <c r="AM802" s="139"/>
      <c r="AN802" s="140"/>
      <c r="AP802" s="139"/>
      <c r="AQ802" s="139"/>
      <c r="AR802" s="139"/>
      <c r="AS802" s="140"/>
      <c r="AU802" s="139"/>
      <c r="AV802" s="139"/>
      <c r="AW802" s="139"/>
      <c r="AX802" s="140"/>
      <c r="AZ802" s="139"/>
      <c r="BA802" s="139"/>
      <c r="BB802" s="139"/>
      <c r="BC802" s="140"/>
      <c r="BE802" s="139"/>
      <c r="BF802" s="139"/>
      <c r="BG802" s="139"/>
      <c r="BH802" s="140"/>
      <c r="BJ802" s="139"/>
      <c r="BK802" s="139"/>
      <c r="BL802" s="139"/>
      <c r="BM802" s="140"/>
      <c r="BO802" s="139"/>
      <c r="BP802" s="139"/>
      <c r="BQ802" s="139"/>
      <c r="BR802" s="140"/>
    </row>
    <row r="803" spans="1:70">
      <c r="B803" s="438"/>
      <c r="D803" s="6" t="s">
        <v>41</v>
      </c>
      <c r="E803" s="186">
        <f>'[84]Non Op Capex 2016'!C63</f>
        <v>10.12985738992775</v>
      </c>
      <c r="F803" s="186">
        <f>'[84]Non Op Capex 2016'!D63</f>
        <v>21.940170625636569</v>
      </c>
      <c r="G803" s="186">
        <f>'[84]Non Op Capex 2016'!E63</f>
        <v>13.30148219063585</v>
      </c>
      <c r="H803" s="186">
        <f>'[84]Non Op Capex 2016'!F63</f>
        <v>15.655625087188801</v>
      </c>
      <c r="I803" s="186">
        <f>'[84]Non Op Capex 2016'!G63</f>
        <v>15.910742665477342</v>
      </c>
      <c r="J803" s="186">
        <f>'[84]Non Op Capex 2016'!H63</f>
        <v>9.927030175495652</v>
      </c>
      <c r="K803" s="186">
        <f>'[84]Non Op Capex 2016'!I63</f>
        <v>10.003484114841228</v>
      </c>
      <c r="L803" s="186">
        <f>'[84]Non Op Capex 2016'!J63</f>
        <v>9.0786699388544481</v>
      </c>
      <c r="N803" s="57">
        <f>'[84]Non Op Capex 2016'!M63</f>
        <v>12.14352849108524</v>
      </c>
      <c r="O803" s="57">
        <f>'[84]Non Op Capex 2016'!N63</f>
        <v>19.010108504969779</v>
      </c>
      <c r="P803" s="57">
        <f>'[84]Non Op Capex 2016'!O63</f>
        <v>12.864657906487373</v>
      </c>
      <c r="Q803" s="57">
        <f>'[84]Non Op Capex 2016'!P63</f>
        <v>13.183742523721962</v>
      </c>
      <c r="R803" s="57">
        <f>'[84]Non Op Capex 2016'!Q63</f>
        <v>13.42343239742504</v>
      </c>
      <c r="S803" s="57">
        <f>'[84]Non Op Capex 2016'!R63</f>
        <v>9.5096170038293319</v>
      </c>
      <c r="T803" s="57">
        <f>'[84]Non Op Capex 2016'!S63</f>
        <v>9.6610087651240786</v>
      </c>
      <c r="U803" s="57">
        <f>'[84]Non Op Capex 2016'!T63</f>
        <v>8.9988345779946251</v>
      </c>
      <c r="W803" s="58">
        <f>'[84]Non Op Capex 2016'!W63</f>
        <v>8.8007254282105567</v>
      </c>
      <c r="X803" s="196">
        <f>'[84]Non Op Capex 2016'!X63</f>
        <v>0</v>
      </c>
      <c r="Y803" s="196">
        <f>'[84]Non Op Capex 2016'!Y63</f>
        <v>0</v>
      </c>
      <c r="Z803" s="196">
        <f>'[84]Non Op Capex 2016'!Z63</f>
        <v>0</v>
      </c>
      <c r="AA803" s="196">
        <f>'[84]Non Op Capex 2016'!AA63</f>
        <v>0</v>
      </c>
      <c r="AB803" s="196">
        <f>'[84]Non Op Capex 2016'!AB63</f>
        <v>0</v>
      </c>
      <c r="AC803" s="196">
        <f>'[84]Non Op Capex 2016'!AC63</f>
        <v>0</v>
      </c>
      <c r="AD803" s="196">
        <f>'[84]Non Op Capex 2016'!AD63</f>
        <v>0</v>
      </c>
      <c r="AF803" s="57">
        <f t="shared" si="1760"/>
        <v>12.14352849108524</v>
      </c>
      <c r="AG803" s="58">
        <f t="shared" si="1761"/>
        <v>8.8007254282105567</v>
      </c>
      <c r="AH803" s="65">
        <f t="shared" si="1762"/>
        <v>-3.3428030628746832</v>
      </c>
      <c r="AI803" s="66">
        <f t="shared" si="1763"/>
        <v>-0.27527444476526647</v>
      </c>
      <c r="AK803" s="139"/>
      <c r="AL803" s="139"/>
      <c r="AM803" s="139"/>
      <c r="AN803" s="140"/>
      <c r="AP803" s="139"/>
      <c r="AQ803" s="139"/>
      <c r="AR803" s="139"/>
      <c r="AS803" s="140"/>
      <c r="AU803" s="139"/>
      <c r="AV803" s="139"/>
      <c r="AW803" s="139"/>
      <c r="AX803" s="140"/>
      <c r="AZ803" s="139"/>
      <c r="BA803" s="139"/>
      <c r="BB803" s="139"/>
      <c r="BC803" s="140"/>
      <c r="BE803" s="139"/>
      <c r="BF803" s="139"/>
      <c r="BG803" s="139"/>
      <c r="BH803" s="140"/>
      <c r="BJ803" s="139"/>
      <c r="BK803" s="139"/>
      <c r="BL803" s="139"/>
      <c r="BM803" s="140"/>
      <c r="BO803" s="139"/>
      <c r="BP803" s="139"/>
      <c r="BQ803" s="139"/>
      <c r="BR803" s="140"/>
    </row>
    <row r="804" spans="1:70">
      <c r="B804" s="438"/>
      <c r="D804" s="6" t="s">
        <v>42</v>
      </c>
      <c r="E804" s="186">
        <f>'[84]Non Op Capex 2016'!C64</f>
        <v>14.594611103596803</v>
      </c>
      <c r="F804" s="186">
        <f>'[84]Non Op Capex 2016'!D64</f>
        <v>6.9417959175176174</v>
      </c>
      <c r="G804" s="186">
        <f>'[84]Non Op Capex 2016'!E64</f>
        <v>6.9495301717513449</v>
      </c>
      <c r="H804" s="186">
        <f>'[84]Non Op Capex 2016'!F64</f>
        <v>8.1786718986614009</v>
      </c>
      <c r="I804" s="186">
        <f>'[84]Non Op Capex 2016'!G64</f>
        <v>10.063959475173943</v>
      </c>
      <c r="J804" s="186">
        <f>'[84]Non Op Capex 2016'!H64</f>
        <v>4.0443264355500705</v>
      </c>
      <c r="K804" s="186">
        <f>'[84]Non Op Capex 2016'!I64</f>
        <v>4.2428286244265099</v>
      </c>
      <c r="L804" s="186">
        <f>'[84]Non Op Capex 2016'!J64</f>
        <v>4.3056155728590992</v>
      </c>
      <c r="N804" s="57">
        <f>'[84]Non Op Capex 2016'!M64</f>
        <v>12.666295846625728</v>
      </c>
      <c r="O804" s="57">
        <f>'[84]Non Op Capex 2016'!N64</f>
        <v>7.368022661445127</v>
      </c>
      <c r="P804" s="57">
        <f>'[84]Non Op Capex 2016'!O64</f>
        <v>6.79650460314953</v>
      </c>
      <c r="Q804" s="57">
        <f>'[84]Non Op Capex 2016'!P64</f>
        <v>7.0176642506260594</v>
      </c>
      <c r="R804" s="57">
        <f>'[84]Non Op Capex 2016'!Q64</f>
        <v>8.1816777567026673</v>
      </c>
      <c r="S804" s="57">
        <f>'[84]Non Op Capex 2016'!R64</f>
        <v>4.4370809277672301</v>
      </c>
      <c r="T804" s="57">
        <f>'[84]Non Op Capex 2016'!S64</f>
        <v>4.376149664327083</v>
      </c>
      <c r="U804" s="57">
        <f>'[84]Non Op Capex 2016'!T64</f>
        <v>4.0741669246110934</v>
      </c>
      <c r="W804" s="58">
        <f>'[84]Non Op Capex 2016'!W64</f>
        <v>9.2109526905009247</v>
      </c>
      <c r="X804" s="196">
        <f>'[84]Non Op Capex 2016'!X64</f>
        <v>0</v>
      </c>
      <c r="Y804" s="196">
        <f>'[84]Non Op Capex 2016'!Y64</f>
        <v>0</v>
      </c>
      <c r="Z804" s="196">
        <f>'[84]Non Op Capex 2016'!Z64</f>
        <v>0</v>
      </c>
      <c r="AA804" s="196">
        <f>'[84]Non Op Capex 2016'!AA64</f>
        <v>0</v>
      </c>
      <c r="AB804" s="196">
        <f>'[84]Non Op Capex 2016'!AB64</f>
        <v>0</v>
      </c>
      <c r="AC804" s="196">
        <f>'[84]Non Op Capex 2016'!AC64</f>
        <v>0</v>
      </c>
      <c r="AD804" s="196">
        <f>'[84]Non Op Capex 2016'!AD64</f>
        <v>0</v>
      </c>
      <c r="AF804" s="57">
        <f t="shared" si="1760"/>
        <v>12.666295846625728</v>
      </c>
      <c r="AG804" s="58">
        <f t="shared" si="1761"/>
        <v>9.2109526905009247</v>
      </c>
      <c r="AH804" s="65">
        <f t="shared" si="1762"/>
        <v>-3.4553431561248029</v>
      </c>
      <c r="AI804" s="66">
        <f t="shared" si="1763"/>
        <v>-0.27279823540875991</v>
      </c>
      <c r="AK804" s="139"/>
      <c r="AL804" s="139"/>
      <c r="AM804" s="139"/>
      <c r="AN804" s="140"/>
      <c r="AP804" s="139"/>
      <c r="AQ804" s="139"/>
      <c r="AR804" s="139"/>
      <c r="AS804" s="140"/>
      <c r="AU804" s="139"/>
      <c r="AV804" s="139"/>
      <c r="AW804" s="139"/>
      <c r="AX804" s="140"/>
      <c r="AZ804" s="139"/>
      <c r="BA804" s="139"/>
      <c r="BB804" s="139"/>
      <c r="BC804" s="140"/>
      <c r="BE804" s="139"/>
      <c r="BF804" s="139"/>
      <c r="BG804" s="139"/>
      <c r="BH804" s="140"/>
      <c r="BJ804" s="139"/>
      <c r="BK804" s="139"/>
      <c r="BL804" s="139"/>
      <c r="BM804" s="140"/>
      <c r="BO804" s="139"/>
      <c r="BP804" s="139"/>
      <c r="BQ804" s="139"/>
      <c r="BR804" s="140"/>
    </row>
    <row r="805" spans="1:70">
      <c r="B805" s="438"/>
      <c r="D805" s="6" t="s">
        <v>43</v>
      </c>
      <c r="E805" s="186">
        <f>'[84]Non Op Capex 2016'!C65</f>
        <v>11.719298430711582</v>
      </c>
      <c r="F805" s="186">
        <f>'[84]Non Op Capex 2016'!D65</f>
        <v>8.05086388601962</v>
      </c>
      <c r="G805" s="186">
        <f>'[84]Non Op Capex 2016'!E65</f>
        <v>8.4078533460311355</v>
      </c>
      <c r="H805" s="186">
        <f>'[84]Non Op Capex 2016'!F65</f>
        <v>7.2395768184189411</v>
      </c>
      <c r="I805" s="186">
        <f>'[84]Non Op Capex 2016'!G65</f>
        <v>10.588301576284922</v>
      </c>
      <c r="J805" s="186">
        <f>'[84]Non Op Capex 2016'!H65</f>
        <v>3.5523288479501138</v>
      </c>
      <c r="K805" s="186">
        <f>'[84]Non Op Capex 2016'!I65</f>
        <v>3.3604307290400324</v>
      </c>
      <c r="L805" s="186">
        <f>'[84]Non Op Capex 2016'!J65</f>
        <v>3.3413503176233128</v>
      </c>
      <c r="N805" s="57">
        <f>'[84]Non Op Capex 2016'!M65</f>
        <v>9.6232107565010345</v>
      </c>
      <c r="O805" s="57">
        <f>'[84]Non Op Capex 2016'!N65</f>
        <v>9.0961047467026734</v>
      </c>
      <c r="P805" s="57">
        <f>'[84]Non Op Capex 2016'!O65</f>
        <v>6.8352722662571725</v>
      </c>
      <c r="Q805" s="57">
        <f>'[84]Non Op Capex 2016'!P65</f>
        <v>4.8711466020443126</v>
      </c>
      <c r="R805" s="57">
        <f>'[84]Non Op Capex 2016'!Q65</f>
        <v>6.4744720213462612</v>
      </c>
      <c r="S805" s="57">
        <f>'[84]Non Op Capex 2016'!R65</f>
        <v>3.1465273957401729</v>
      </c>
      <c r="T805" s="57">
        <f>'[84]Non Op Capex 2016'!S65</f>
        <v>2.9815173878862602</v>
      </c>
      <c r="U805" s="57">
        <f>'[84]Non Op Capex 2016'!T65</f>
        <v>2.8344573265669135</v>
      </c>
      <c r="W805" s="58">
        <f>'[84]Non Op Capex 2016'!W65</f>
        <v>9.3962668045211686</v>
      </c>
      <c r="X805" s="196">
        <f>'[84]Non Op Capex 2016'!X65</f>
        <v>0</v>
      </c>
      <c r="Y805" s="196">
        <f>'[84]Non Op Capex 2016'!Y65</f>
        <v>0</v>
      </c>
      <c r="Z805" s="196">
        <f>'[84]Non Op Capex 2016'!Z65</f>
        <v>0</v>
      </c>
      <c r="AA805" s="196">
        <f>'[84]Non Op Capex 2016'!AA65</f>
        <v>0</v>
      </c>
      <c r="AB805" s="196">
        <f>'[84]Non Op Capex 2016'!AB65</f>
        <v>0</v>
      </c>
      <c r="AC805" s="196">
        <f>'[84]Non Op Capex 2016'!AC65</f>
        <v>0</v>
      </c>
      <c r="AD805" s="196">
        <f>'[84]Non Op Capex 2016'!AD65</f>
        <v>0</v>
      </c>
      <c r="AF805" s="57">
        <f t="shared" si="1760"/>
        <v>9.6232107565010345</v>
      </c>
      <c r="AG805" s="58">
        <f t="shared" si="1761"/>
        <v>9.3962668045211686</v>
      </c>
      <c r="AH805" s="65">
        <f t="shared" si="1762"/>
        <v>-0.22694395197986594</v>
      </c>
      <c r="AI805" s="66">
        <f t="shared" si="1763"/>
        <v>-2.3582976380991365E-2</v>
      </c>
      <c r="AK805" s="139"/>
      <c r="AL805" s="139"/>
      <c r="AM805" s="139"/>
      <c r="AN805" s="140"/>
      <c r="AP805" s="139"/>
      <c r="AQ805" s="139"/>
      <c r="AR805" s="139"/>
      <c r="AS805" s="140"/>
      <c r="AU805" s="139"/>
      <c r="AV805" s="139"/>
      <c r="AW805" s="139"/>
      <c r="AX805" s="140"/>
      <c r="AZ805" s="139"/>
      <c r="BA805" s="139"/>
      <c r="BB805" s="139"/>
      <c r="BC805" s="140"/>
      <c r="BE805" s="139"/>
      <c r="BF805" s="139"/>
      <c r="BG805" s="139"/>
      <c r="BH805" s="140"/>
      <c r="BJ805" s="139"/>
      <c r="BK805" s="139"/>
      <c r="BL805" s="139"/>
      <c r="BM805" s="140"/>
      <c r="BO805" s="139"/>
      <c r="BP805" s="139"/>
      <c r="BQ805" s="139"/>
      <c r="BR805" s="140"/>
    </row>
    <row r="806" spans="1:70">
      <c r="B806" s="438"/>
      <c r="D806" s="6" t="s">
        <v>44</v>
      </c>
      <c r="E806" s="186">
        <f>'[84]Non Op Capex 2016'!C66</f>
        <v>7.2630928269596042</v>
      </c>
      <c r="F806" s="186">
        <f>'[84]Non Op Capex 2016'!D66</f>
        <v>6.8713483845800445</v>
      </c>
      <c r="G806" s="186">
        <f>'[84]Non Op Capex 2016'!E66</f>
        <v>5.9242367338294377</v>
      </c>
      <c r="H806" s="186">
        <f>'[84]Non Op Capex 2016'!F66</f>
        <v>6.2162738125499226</v>
      </c>
      <c r="I806" s="186">
        <f>'[84]Non Op Capex 2016'!G66</f>
        <v>6.5905425530387332</v>
      </c>
      <c r="J806" s="186">
        <f>'[84]Non Op Capex 2016'!H66</f>
        <v>6.5051202522612179</v>
      </c>
      <c r="K806" s="186">
        <f>'[84]Non Op Capex 2016'!I66</f>
        <v>6.0644729754657387</v>
      </c>
      <c r="L806" s="186">
        <f>'[84]Non Op Capex 2016'!J66</f>
        <v>6.1757170029843662</v>
      </c>
      <c r="N806" s="57">
        <f>'[84]Non Op Capex 2016'!M66</f>
        <v>6.3411306244033074</v>
      </c>
      <c r="O806" s="57">
        <f>'[84]Non Op Capex 2016'!N66</f>
        <v>5.8043752404006703</v>
      </c>
      <c r="P806" s="57">
        <f>'[84]Non Op Capex 2016'!O66</f>
        <v>4.9487174672173797</v>
      </c>
      <c r="Q806" s="57">
        <f>'[84]Non Op Capex 2016'!P66</f>
        <v>5.1207427139612749</v>
      </c>
      <c r="R806" s="57">
        <f>'[84]Non Op Capex 2016'!Q66</f>
        <v>4.8598496519870533</v>
      </c>
      <c r="S806" s="57">
        <f>'[84]Non Op Capex 2016'!R66</f>
        <v>4.6575302617154541</v>
      </c>
      <c r="T806" s="57">
        <f>'[84]Non Op Capex 2016'!S66</f>
        <v>4.1928151146802994</v>
      </c>
      <c r="U806" s="57">
        <f>'[84]Non Op Capex 2016'!T66</f>
        <v>4.035105970472264</v>
      </c>
      <c r="W806" s="58">
        <f>'[84]Non Op Capex 2016'!W66</f>
        <v>9.3035101933333344</v>
      </c>
      <c r="X806" s="196">
        <f>'[84]Non Op Capex 2016'!X66</f>
        <v>0</v>
      </c>
      <c r="Y806" s="196">
        <f>'[84]Non Op Capex 2016'!Y66</f>
        <v>0</v>
      </c>
      <c r="Z806" s="196">
        <f>'[84]Non Op Capex 2016'!Z66</f>
        <v>0</v>
      </c>
      <c r="AA806" s="196">
        <f>'[84]Non Op Capex 2016'!AA66</f>
        <v>0</v>
      </c>
      <c r="AB806" s="196">
        <f>'[84]Non Op Capex 2016'!AB66</f>
        <v>0</v>
      </c>
      <c r="AC806" s="196">
        <f>'[84]Non Op Capex 2016'!AC66</f>
        <v>0</v>
      </c>
      <c r="AD806" s="196">
        <f>'[84]Non Op Capex 2016'!AD66</f>
        <v>0</v>
      </c>
      <c r="AF806" s="57">
        <f t="shared" si="1760"/>
        <v>6.3411306244033074</v>
      </c>
      <c r="AG806" s="58">
        <f t="shared" si="1761"/>
        <v>9.3035101933333344</v>
      </c>
      <c r="AH806" s="65">
        <f t="shared" si="1762"/>
        <v>2.962379568930027</v>
      </c>
      <c r="AI806" s="66">
        <f t="shared" si="1763"/>
        <v>0.46716898679386271</v>
      </c>
      <c r="AK806" s="139"/>
      <c r="AL806" s="139"/>
      <c r="AM806" s="139"/>
      <c r="AN806" s="140"/>
      <c r="AP806" s="139"/>
      <c r="AQ806" s="139"/>
      <c r="AR806" s="139"/>
      <c r="AS806" s="140"/>
      <c r="AU806" s="139"/>
      <c r="AV806" s="139"/>
      <c r="AW806" s="139"/>
      <c r="AX806" s="140"/>
      <c r="AZ806" s="139"/>
      <c r="BA806" s="139"/>
      <c r="BB806" s="139"/>
      <c r="BC806" s="140"/>
      <c r="BE806" s="139"/>
      <c r="BF806" s="139"/>
      <c r="BG806" s="139"/>
      <c r="BH806" s="140"/>
      <c r="BJ806" s="139"/>
      <c r="BK806" s="139"/>
      <c r="BL806" s="139"/>
      <c r="BM806" s="140"/>
      <c r="BO806" s="139"/>
      <c r="BP806" s="139"/>
      <c r="BQ806" s="139"/>
      <c r="BR806" s="140"/>
    </row>
    <row r="807" spans="1:70">
      <c r="B807" s="438"/>
      <c r="D807" s="6" t="s">
        <v>45</v>
      </c>
      <c r="E807" s="186">
        <f>'[84]Non Op Capex 2016'!C67</f>
        <v>12.92542929459732</v>
      </c>
      <c r="F807" s="186">
        <f>'[84]Non Op Capex 2016'!D67</f>
        <v>14.368485358825556</v>
      </c>
      <c r="G807" s="186">
        <f>'[84]Non Op Capex 2016'!E67</f>
        <v>12.745211699528191</v>
      </c>
      <c r="H807" s="186">
        <f>'[84]Non Op Capex 2016'!F67</f>
        <v>13.886350138734715</v>
      </c>
      <c r="I807" s="186">
        <f>'[84]Non Op Capex 2016'!G67</f>
        <v>10.846429795182102</v>
      </c>
      <c r="J807" s="186">
        <f>'[84]Non Op Capex 2016'!H67</f>
        <v>10.801709395196365</v>
      </c>
      <c r="K807" s="186">
        <f>'[84]Non Op Capex 2016'!I67</f>
        <v>10.891929570579387</v>
      </c>
      <c r="L807" s="186">
        <f>'[84]Non Op Capex 2016'!J67</f>
        <v>10.63393971367087</v>
      </c>
      <c r="N807" s="57">
        <f>'[84]Non Op Capex 2016'!M67</f>
        <v>13.151651087398818</v>
      </c>
      <c r="O807" s="57">
        <f>'[84]Non Op Capex 2016'!N67</f>
        <v>13.802070230823874</v>
      </c>
      <c r="P807" s="57">
        <f>'[84]Non Op Capex 2016'!O67</f>
        <v>11.790116919521159</v>
      </c>
      <c r="Q807" s="57">
        <f>'[84]Non Op Capex 2016'!P67</f>
        <v>12.551708529959013</v>
      </c>
      <c r="R807" s="57">
        <f>'[84]Non Op Capex 2016'!Q67</f>
        <v>9.3954262318776003</v>
      </c>
      <c r="S807" s="57">
        <f>'[84]Non Op Capex 2016'!R67</f>
        <v>9.0533457448662258</v>
      </c>
      <c r="T807" s="57">
        <f>'[84]Non Op Capex 2016'!S67</f>
        <v>8.8777188832657323</v>
      </c>
      <c r="U807" s="57">
        <f>'[84]Non Op Capex 2016'!T67</f>
        <v>8.4918509536847253</v>
      </c>
      <c r="W807" s="58">
        <f>'[84]Non Op Capex 2016'!W67</f>
        <v>14.539739183333333</v>
      </c>
      <c r="X807" s="196">
        <f>'[84]Non Op Capex 2016'!X67</f>
        <v>0</v>
      </c>
      <c r="Y807" s="196">
        <f>'[84]Non Op Capex 2016'!Y67</f>
        <v>0</v>
      </c>
      <c r="Z807" s="196">
        <f>'[84]Non Op Capex 2016'!Z67</f>
        <v>0</v>
      </c>
      <c r="AA807" s="196">
        <f>'[84]Non Op Capex 2016'!AA67</f>
        <v>0</v>
      </c>
      <c r="AB807" s="196">
        <f>'[84]Non Op Capex 2016'!AB67</f>
        <v>0</v>
      </c>
      <c r="AC807" s="196">
        <f>'[84]Non Op Capex 2016'!AC67</f>
        <v>0</v>
      </c>
      <c r="AD807" s="196">
        <f>'[84]Non Op Capex 2016'!AD67</f>
        <v>0</v>
      </c>
      <c r="AF807" s="57">
        <f t="shared" si="1760"/>
        <v>13.151651087398818</v>
      </c>
      <c r="AG807" s="58">
        <f t="shared" si="1761"/>
        <v>14.539739183333333</v>
      </c>
      <c r="AH807" s="65">
        <f t="shared" si="1762"/>
        <v>1.3880880959345152</v>
      </c>
      <c r="AI807" s="66">
        <f t="shared" si="1763"/>
        <v>0.10554477812025474</v>
      </c>
      <c r="AK807" s="139"/>
      <c r="AL807" s="139"/>
      <c r="AM807" s="139"/>
      <c r="AN807" s="140"/>
      <c r="AP807" s="139"/>
      <c r="AQ807" s="139"/>
      <c r="AR807" s="139"/>
      <c r="AS807" s="140"/>
      <c r="AU807" s="139"/>
      <c r="AV807" s="139"/>
      <c r="AW807" s="139"/>
      <c r="AX807" s="140"/>
      <c r="AZ807" s="139"/>
      <c r="BA807" s="139"/>
      <c r="BB807" s="139"/>
      <c r="BC807" s="140"/>
      <c r="BE807" s="139"/>
      <c r="BF807" s="139"/>
      <c r="BG807" s="139"/>
      <c r="BH807" s="140"/>
      <c r="BJ807" s="139"/>
      <c r="BK807" s="139"/>
      <c r="BL807" s="139"/>
      <c r="BM807" s="140"/>
      <c r="BO807" s="139"/>
      <c r="BP807" s="139"/>
      <c r="BQ807" s="139"/>
      <c r="BR807" s="140"/>
    </row>
    <row r="808" spans="1:70">
      <c r="A808" s="1"/>
      <c r="B808" s="438"/>
      <c r="D808" s="4" t="s">
        <v>77</v>
      </c>
      <c r="E808" s="187">
        <f>SUM(E794:E807)</f>
        <v>142.85504272802316</v>
      </c>
      <c r="F808" s="187">
        <f t="shared" ref="F808" si="1764">SUM(F794:F807)</f>
        <v>149.37730228485756</v>
      </c>
      <c r="G808" s="187">
        <f t="shared" ref="G808" si="1765">SUM(G794:G807)</f>
        <v>115.27131335602655</v>
      </c>
      <c r="H808" s="187">
        <f t="shared" ref="H808" si="1766">SUM(H794:H807)</f>
        <v>135.40677871656422</v>
      </c>
      <c r="I808" s="187">
        <f t="shared" ref="I808" si="1767">SUM(I794:I807)</f>
        <v>139.26261492628191</v>
      </c>
      <c r="J808" s="187">
        <f t="shared" ref="J808" si="1768">SUM(J794:J807)</f>
        <v>116.89290018705347</v>
      </c>
      <c r="K808" s="187">
        <f t="shared" ref="K808" si="1769">SUM(K794:K807)</f>
        <v>128.43081131274195</v>
      </c>
      <c r="L808" s="187">
        <f t="shared" ref="L808" si="1770">SUM(L794:L807)</f>
        <v>108.79177199645939</v>
      </c>
      <c r="M808" s="1"/>
      <c r="N808" s="178">
        <f t="shared" ref="N808" si="1771">SUM(N794:N807)</f>
        <v>140.4351720156771</v>
      </c>
      <c r="O808" s="178">
        <f t="shared" ref="O808" si="1772">SUM(O794:O807)</f>
        <v>145.29010141868184</v>
      </c>
      <c r="P808" s="178">
        <f t="shared" ref="P808" si="1773">SUM(P794:P807)</f>
        <v>112.75771021432151</v>
      </c>
      <c r="Q808" s="178">
        <f t="shared" ref="Q808" si="1774">SUM(Q794:Q807)</f>
        <v>126.16292683573302</v>
      </c>
      <c r="R808" s="178">
        <f t="shared" ref="R808" si="1775">SUM(R794:R807)</f>
        <v>125.07563758927571</v>
      </c>
      <c r="S808" s="178">
        <f t="shared" ref="S808" si="1776">SUM(S794:S807)</f>
        <v>111.41178247323769</v>
      </c>
      <c r="T808" s="178">
        <f t="shared" ref="T808" si="1777">SUM(T794:T807)</f>
        <v>120.95229848031717</v>
      </c>
      <c r="U808" s="178">
        <f t="shared" ref="U808" si="1778">SUM(U794:U807)</f>
        <v>103.57429230103008</v>
      </c>
      <c r="V808" s="1"/>
      <c r="W808" s="183">
        <f>SUM(W794:W807)</f>
        <v>130.6294151880594</v>
      </c>
      <c r="X808" s="197">
        <f t="shared" ref="X808" si="1779">SUM(X794:X807)</f>
        <v>0</v>
      </c>
      <c r="Y808" s="197">
        <f t="shared" ref="Y808" si="1780">SUM(Y794:Y807)</f>
        <v>0</v>
      </c>
      <c r="Z808" s="197">
        <f t="shared" ref="Z808" si="1781">SUM(Z794:Z807)</f>
        <v>0</v>
      </c>
      <c r="AA808" s="197">
        <f t="shared" ref="AA808" si="1782">SUM(AA794:AA807)</f>
        <v>0</v>
      </c>
      <c r="AB808" s="197">
        <f t="shared" ref="AB808" si="1783">SUM(AB794:AB807)</f>
        <v>0</v>
      </c>
      <c r="AC808" s="197">
        <f t="shared" ref="AC808" si="1784">SUM(AC794:AC807)</f>
        <v>0</v>
      </c>
      <c r="AD808" s="197">
        <f t="shared" ref="AD808" si="1785">SUM(AD794:AD807)</f>
        <v>0</v>
      </c>
      <c r="AE808" s="1"/>
      <c r="AF808" s="178">
        <f t="shared" si="1760"/>
        <v>140.4351720156771</v>
      </c>
      <c r="AG808" s="183">
        <f t="shared" si="1761"/>
        <v>130.6294151880594</v>
      </c>
      <c r="AH808" s="67">
        <f t="shared" si="1762"/>
        <v>-9.8057568276176994</v>
      </c>
      <c r="AI808" s="68">
        <f t="shared" si="1763"/>
        <v>-6.9824081011009551E-2</v>
      </c>
      <c r="AK808" s="139"/>
      <c r="AL808" s="139"/>
      <c r="AM808" s="139"/>
      <c r="AN808" s="140"/>
      <c r="AP808" s="139"/>
      <c r="AQ808" s="139"/>
      <c r="AR808" s="139"/>
      <c r="AS808" s="140"/>
      <c r="AU808" s="139"/>
      <c r="AV808" s="139"/>
      <c r="AW808" s="139"/>
      <c r="AX808" s="140"/>
      <c r="AZ808" s="139"/>
      <c r="BA808" s="139"/>
      <c r="BB808" s="139"/>
      <c r="BC808" s="140"/>
      <c r="BE808" s="139"/>
      <c r="BF808" s="139"/>
      <c r="BG808" s="139"/>
      <c r="BH808" s="140"/>
      <c r="BJ808" s="139"/>
      <c r="BK808" s="139"/>
      <c r="BL808" s="139"/>
      <c r="BM808" s="140"/>
      <c r="BO808" s="139"/>
      <c r="BP808" s="139"/>
      <c r="BQ808" s="139"/>
      <c r="BR808" s="140"/>
    </row>
    <row r="809" spans="1:70">
      <c r="A809" s="1"/>
      <c r="B809" s="438"/>
      <c r="D809" s="4" t="s">
        <v>181</v>
      </c>
      <c r="E809" s="187">
        <f>E808-SUM(E797:E800)</f>
        <v>97.778409806982424</v>
      </c>
      <c r="F809" s="187">
        <f t="shared" ref="F809" si="1786">F808-SUM(F797:F800)</f>
        <v>101.63322628396752</v>
      </c>
      <c r="G809" s="187">
        <f t="shared" ref="G809" si="1787">G808-SUM(G797:G800)</f>
        <v>83.924339309135746</v>
      </c>
      <c r="H809" s="187">
        <f t="shared" ref="H809" si="1788">H808-SUM(H797:H800)</f>
        <v>91.706186799135907</v>
      </c>
      <c r="I809" s="187">
        <f t="shared" ref="I809" si="1789">I808-SUM(I797:I800)</f>
        <v>94.711873198550109</v>
      </c>
      <c r="J809" s="187">
        <f t="shared" ref="J809" si="1790">J808-SUM(J797:J800)</f>
        <v>71.519494544861601</v>
      </c>
      <c r="K809" s="187">
        <f t="shared" ref="K809" si="1791">K808-SUM(K797:K800)</f>
        <v>81.72372602048813</v>
      </c>
      <c r="L809" s="187">
        <f t="shared" ref="L809" si="1792">L808-SUM(L797:L800)</f>
        <v>72.094050305620442</v>
      </c>
      <c r="M809" s="1"/>
      <c r="N809" s="178">
        <f t="shared" ref="N809" si="1793">N808-SUM(N797:N800)</f>
        <v>95.358539094636356</v>
      </c>
      <c r="O809" s="178">
        <f t="shared" ref="O809" si="1794">O808-SUM(O797:O800)</f>
        <v>97.546025417791796</v>
      </c>
      <c r="P809" s="178">
        <f t="shared" ref="P809" si="1795">P808-SUM(P797:P800)</f>
        <v>81.410736167430699</v>
      </c>
      <c r="Q809" s="178">
        <f t="shared" ref="Q809" si="1796">Q808-SUM(Q797:Q800)</f>
        <v>82.462334918304705</v>
      </c>
      <c r="R809" s="178">
        <f t="shared" ref="R809" si="1797">R808-SUM(R797:R800)</f>
        <v>80.524895861543911</v>
      </c>
      <c r="S809" s="178">
        <f t="shared" ref="S809" si="1798">S808-SUM(S797:S800)</f>
        <v>66.038376831045838</v>
      </c>
      <c r="T809" s="178">
        <f t="shared" ref="T809" si="1799">T808-SUM(T797:T800)</f>
        <v>74.245213188063332</v>
      </c>
      <c r="U809" s="178">
        <f t="shared" ref="U809" si="1800">U808-SUM(U797:U800)</f>
        <v>66.876570610191138</v>
      </c>
      <c r="V809" s="1"/>
      <c r="W809" s="183">
        <f>W808-SUM(W797:W800)</f>
        <v>94.322260978059404</v>
      </c>
      <c r="X809" s="197">
        <f t="shared" ref="X809" si="1801">X808-SUM(X797:X800)</f>
        <v>0</v>
      </c>
      <c r="Y809" s="197">
        <f t="shared" ref="Y809" si="1802">Y808-SUM(Y797:Y800)</f>
        <v>0</v>
      </c>
      <c r="Z809" s="197">
        <f t="shared" ref="Z809" si="1803">Z808-SUM(Z797:Z800)</f>
        <v>0</v>
      </c>
      <c r="AA809" s="197">
        <f t="shared" ref="AA809" si="1804">AA808-SUM(AA797:AA800)</f>
        <v>0</v>
      </c>
      <c r="AB809" s="197">
        <f t="shared" ref="AB809" si="1805">AB808-SUM(AB797:AB800)</f>
        <v>0</v>
      </c>
      <c r="AC809" s="197">
        <f t="shared" ref="AC809" si="1806">AC808-SUM(AC797:AC800)</f>
        <v>0</v>
      </c>
      <c r="AD809" s="197">
        <f t="shared" ref="AD809" si="1807">AD808-SUM(AD797:AD800)</f>
        <v>0</v>
      </c>
      <c r="AE809" s="1"/>
      <c r="AF809" s="178">
        <f t="shared" si="1760"/>
        <v>95.358539094636356</v>
      </c>
      <c r="AG809" s="183">
        <f t="shared" si="1761"/>
        <v>94.322260978059404</v>
      </c>
      <c r="AH809" s="67">
        <f t="shared" si="1762"/>
        <v>-1.0362781165769519</v>
      </c>
      <c r="AI809" s="68">
        <f t="shared" si="1763"/>
        <v>-1.0867176934710817E-2</v>
      </c>
      <c r="AK809" s="139"/>
      <c r="AL809" s="139"/>
      <c r="AM809" s="139"/>
      <c r="AN809" s="140"/>
      <c r="AP809" s="139"/>
      <c r="AQ809" s="139"/>
      <c r="AR809" s="139"/>
      <c r="AS809" s="140"/>
      <c r="AU809" s="139"/>
      <c r="AV809" s="139"/>
      <c r="AW809" s="139"/>
      <c r="AX809" s="140"/>
      <c r="AZ809" s="139"/>
      <c r="BA809" s="139"/>
      <c r="BB809" s="139"/>
      <c r="BC809" s="140"/>
      <c r="BE809" s="139"/>
      <c r="BF809" s="139"/>
      <c r="BG809" s="139"/>
      <c r="BH809" s="140"/>
      <c r="BJ809" s="139"/>
      <c r="BK809" s="139"/>
      <c r="BL809" s="139"/>
      <c r="BM809" s="140"/>
      <c r="BO809" s="139"/>
      <c r="BP809" s="139"/>
      <c r="BQ809" s="139"/>
      <c r="BR809" s="140"/>
    </row>
    <row r="810" spans="1:70">
      <c r="B810" s="438"/>
    </row>
    <row r="811" spans="1:70">
      <c r="B811" s="438"/>
      <c r="D811" s="1" t="s">
        <v>466</v>
      </c>
    </row>
    <row r="812" spans="1:70">
      <c r="B812" s="438"/>
      <c r="E812" s="388" t="s">
        <v>430</v>
      </c>
      <c r="F812" s="389"/>
      <c r="G812" s="389"/>
      <c r="H812" s="389"/>
      <c r="I812" s="389"/>
      <c r="J812" s="389"/>
      <c r="K812" s="389"/>
      <c r="L812" s="390"/>
      <c r="N812" s="388" t="s">
        <v>297</v>
      </c>
      <c r="O812" s="389"/>
      <c r="P812" s="389"/>
      <c r="Q812" s="389"/>
      <c r="R812" s="389"/>
      <c r="S812" s="389"/>
      <c r="T812" s="389"/>
      <c r="U812" s="390"/>
      <c r="W812" s="388" t="s">
        <v>298</v>
      </c>
      <c r="X812" s="389"/>
      <c r="Y812" s="389"/>
      <c r="Z812" s="389"/>
      <c r="AA812" s="389"/>
      <c r="AB812" s="389"/>
      <c r="AC812" s="389"/>
      <c r="AD812" s="390"/>
      <c r="AF812" s="221" t="s">
        <v>69</v>
      </c>
      <c r="AG812" s="221" t="s">
        <v>194</v>
      </c>
      <c r="AH812" s="397" t="s">
        <v>219</v>
      </c>
      <c r="AI812" s="397"/>
      <c r="AK812" s="7" t="s">
        <v>69</v>
      </c>
      <c r="AL812" s="6" t="s">
        <v>194</v>
      </c>
      <c r="AM812" s="392" t="s">
        <v>219</v>
      </c>
      <c r="AN812" s="392"/>
      <c r="AP812" s="7" t="s">
        <v>69</v>
      </c>
      <c r="AQ812" s="6" t="s">
        <v>194</v>
      </c>
      <c r="AR812" s="392" t="s">
        <v>219</v>
      </c>
      <c r="AS812" s="392"/>
      <c r="AU812" s="7" t="s">
        <v>69</v>
      </c>
      <c r="AV812" s="6" t="s">
        <v>194</v>
      </c>
      <c r="AW812" s="392" t="s">
        <v>219</v>
      </c>
      <c r="AX812" s="392"/>
      <c r="AZ812" s="7" t="s">
        <v>69</v>
      </c>
      <c r="BA812" s="6" t="s">
        <v>194</v>
      </c>
      <c r="BB812" s="392" t="s">
        <v>219</v>
      </c>
      <c r="BC812" s="392"/>
      <c r="BE812" s="7" t="s">
        <v>69</v>
      </c>
      <c r="BF812" s="6" t="s">
        <v>194</v>
      </c>
      <c r="BG812" s="392" t="s">
        <v>219</v>
      </c>
      <c r="BH812" s="392"/>
      <c r="BJ812" s="7" t="s">
        <v>69</v>
      </c>
      <c r="BK812" s="6" t="s">
        <v>194</v>
      </c>
      <c r="BL812" s="392" t="s">
        <v>219</v>
      </c>
      <c r="BM812" s="392"/>
      <c r="BO812" s="7" t="s">
        <v>69</v>
      </c>
      <c r="BP812" s="6" t="s">
        <v>194</v>
      </c>
      <c r="BQ812" s="392" t="s">
        <v>219</v>
      </c>
      <c r="BR812" s="392"/>
    </row>
    <row r="813" spans="1:70">
      <c r="B813" s="438"/>
      <c r="E813" s="221">
        <v>2016</v>
      </c>
      <c r="F813" s="221">
        <v>2017</v>
      </c>
      <c r="G813" s="221">
        <v>2018</v>
      </c>
      <c r="H813" s="221">
        <v>2019</v>
      </c>
      <c r="I813" s="221">
        <v>2020</v>
      </c>
      <c r="J813" s="221">
        <v>2021</v>
      </c>
      <c r="K813" s="221">
        <v>2022</v>
      </c>
      <c r="L813" s="221">
        <v>2023</v>
      </c>
      <c r="N813" s="221">
        <v>2016</v>
      </c>
      <c r="O813" s="221">
        <v>2017</v>
      </c>
      <c r="P813" s="221">
        <v>2018</v>
      </c>
      <c r="Q813" s="221">
        <v>2019</v>
      </c>
      <c r="R813" s="221">
        <v>2020</v>
      </c>
      <c r="S813" s="221">
        <v>2021</v>
      </c>
      <c r="T813" s="221">
        <v>2022</v>
      </c>
      <c r="U813" s="221">
        <v>2023</v>
      </c>
      <c r="W813" s="221">
        <v>2016</v>
      </c>
      <c r="X813" s="221">
        <v>2017</v>
      </c>
      <c r="Y813" s="221">
        <v>2018</v>
      </c>
      <c r="Z813" s="221">
        <v>2019</v>
      </c>
      <c r="AA813" s="221">
        <v>2020</v>
      </c>
      <c r="AB813" s="221">
        <v>2021</v>
      </c>
      <c r="AC813" s="221">
        <v>2022</v>
      </c>
      <c r="AD813" s="221">
        <v>2023</v>
      </c>
      <c r="AF813" s="221" t="s">
        <v>252</v>
      </c>
      <c r="AG813" s="221" t="s">
        <v>252</v>
      </c>
      <c r="AH813" s="221" t="s">
        <v>252</v>
      </c>
      <c r="AI813" s="221" t="s">
        <v>221</v>
      </c>
      <c r="AK813" s="6" t="s">
        <v>252</v>
      </c>
      <c r="AL813" s="6" t="s">
        <v>252</v>
      </c>
      <c r="AM813" s="6" t="s">
        <v>252</v>
      </c>
      <c r="AN813" s="6" t="s">
        <v>221</v>
      </c>
      <c r="AP813" s="6" t="s">
        <v>252</v>
      </c>
      <c r="AQ813" s="6" t="s">
        <v>252</v>
      </c>
      <c r="AR813" s="6" t="s">
        <v>252</v>
      </c>
      <c r="AS813" s="6" t="s">
        <v>221</v>
      </c>
      <c r="AU813" s="6" t="s">
        <v>252</v>
      </c>
      <c r="AV813" s="6" t="s">
        <v>252</v>
      </c>
      <c r="AW813" s="6" t="s">
        <v>252</v>
      </c>
      <c r="AX813" s="6" t="s">
        <v>221</v>
      </c>
      <c r="AZ813" s="6" t="s">
        <v>252</v>
      </c>
      <c r="BA813" s="6" t="s">
        <v>252</v>
      </c>
      <c r="BB813" s="6" t="s">
        <v>252</v>
      </c>
      <c r="BC813" s="6" t="s">
        <v>221</v>
      </c>
      <c r="BE813" s="6" t="s">
        <v>252</v>
      </c>
      <c r="BF813" s="6" t="s">
        <v>252</v>
      </c>
      <c r="BG813" s="6" t="s">
        <v>252</v>
      </c>
      <c r="BH813" s="6" t="s">
        <v>221</v>
      </c>
      <c r="BJ813" s="6" t="s">
        <v>252</v>
      </c>
      <c r="BK813" s="6" t="s">
        <v>252</v>
      </c>
      <c r="BL813" s="6" t="s">
        <v>252</v>
      </c>
      <c r="BM813" s="6" t="s">
        <v>221</v>
      </c>
      <c r="BO813" s="6" t="s">
        <v>252</v>
      </c>
      <c r="BP813" s="6" t="s">
        <v>252</v>
      </c>
      <c r="BQ813" s="6" t="s">
        <v>252</v>
      </c>
      <c r="BR813" s="6" t="s">
        <v>221</v>
      </c>
    </row>
    <row r="814" spans="1:70">
      <c r="B814" s="438"/>
      <c r="D814" s="6" t="s">
        <v>27</v>
      </c>
      <c r="E814" s="186">
        <f>'[84]CAI 2016'!C54</f>
        <v>46.108370778672843</v>
      </c>
      <c r="F814" s="186">
        <f>'[84]CAI 2016'!D54</f>
        <v>45.444903294989778</v>
      </c>
      <c r="G814" s="186">
        <f>'[84]CAI 2016'!E54</f>
        <v>44.714957171257808</v>
      </c>
      <c r="H814" s="186">
        <f>'[84]CAI 2016'!F54</f>
        <v>44.686345785132644</v>
      </c>
      <c r="I814" s="186">
        <f>'[84]CAI 2016'!G54</f>
        <v>44.436203122715135</v>
      </c>
      <c r="J814" s="186">
        <f>'[84]CAI 2016'!H54</f>
        <v>43.988701863120873</v>
      </c>
      <c r="K814" s="186">
        <f>'[84]CAI 2016'!I54</f>
        <v>43.531222212066467</v>
      </c>
      <c r="L814" s="186">
        <f>'[84]CAI 2016'!J54</f>
        <v>43.400413269917699</v>
      </c>
      <c r="N814" s="57">
        <f>'[84]CAI 2016'!M54</f>
        <v>50.698718151972862</v>
      </c>
      <c r="O814" s="57">
        <f>'[84]CAI 2016'!N54</f>
        <v>48.829869029289092</v>
      </c>
      <c r="P814" s="57">
        <f>'[84]CAI 2016'!O54</f>
        <v>48.058987432213527</v>
      </c>
      <c r="Q814" s="57">
        <f>'[84]CAI 2016'!P54</f>
        <v>47.922559002383863</v>
      </c>
      <c r="R814" s="57">
        <f>'[84]CAI 2016'!Q54</f>
        <v>47.194840286693825</v>
      </c>
      <c r="S814" s="57">
        <f>'[84]CAI 2016'!R54</f>
        <v>47.355271737964387</v>
      </c>
      <c r="T814" s="57">
        <f>'[84]CAI 2016'!S54</f>
        <v>46.795976417559366</v>
      </c>
      <c r="U814" s="57">
        <f>'[84]CAI 2016'!T54</f>
        <v>45.869293262224346</v>
      </c>
      <c r="W814" s="58">
        <f>'[84]CAI 2016'!W54</f>
        <v>42.88160998761311</v>
      </c>
      <c r="X814" s="196">
        <f>'[84]CAI 2016'!X54</f>
        <v>0</v>
      </c>
      <c r="Y814" s="196">
        <f>'[84]CAI 2016'!Y54</f>
        <v>0</v>
      </c>
      <c r="Z814" s="196">
        <f>'[84]CAI 2016'!Z54</f>
        <v>0</v>
      </c>
      <c r="AA814" s="196">
        <f>'[84]CAI 2016'!AA54</f>
        <v>0</v>
      </c>
      <c r="AB814" s="196">
        <f>'[84]CAI 2016'!AB54</f>
        <v>0</v>
      </c>
      <c r="AC814" s="196">
        <f>'[84]CAI 2016'!AC54</f>
        <v>0</v>
      </c>
      <c r="AD814" s="196">
        <f>'[84]CAI 2016'!AD54</f>
        <v>0</v>
      </c>
      <c r="AF814" s="57">
        <f>N814</f>
        <v>50.698718151972862</v>
      </c>
      <c r="AG814" s="58">
        <f>W814</f>
        <v>42.88160998761311</v>
      </c>
      <c r="AH814" s="65">
        <f>IF(AG814&gt;0,AG814-AF814,"")</f>
        <v>-7.8171081643597518</v>
      </c>
      <c r="AI814" s="66">
        <f>IF(AG814&gt;0,AH814/AF814,"")</f>
        <v>-0.15418749130752057</v>
      </c>
      <c r="AK814" s="139"/>
      <c r="AL814" s="139"/>
      <c r="AM814" s="139"/>
      <c r="AN814" s="140"/>
      <c r="AP814" s="139"/>
      <c r="AQ814" s="139"/>
      <c r="AR814" s="139"/>
      <c r="AS814" s="140"/>
      <c r="AU814" s="139"/>
      <c r="AV814" s="139"/>
      <c r="AW814" s="139"/>
      <c r="AX814" s="140"/>
      <c r="AZ814" s="139"/>
      <c r="BA814" s="139"/>
      <c r="BB814" s="139"/>
      <c r="BC814" s="140"/>
      <c r="BE814" s="139"/>
      <c r="BF814" s="139"/>
      <c r="BG814" s="139"/>
      <c r="BH814" s="140"/>
      <c r="BJ814" s="139"/>
      <c r="BK814" s="139"/>
      <c r="BL814" s="139"/>
      <c r="BM814" s="140"/>
      <c r="BO814" s="139"/>
      <c r="BP814" s="139"/>
      <c r="BQ814" s="139"/>
      <c r="BR814" s="140"/>
    </row>
    <row r="815" spans="1:70">
      <c r="B815" s="438"/>
      <c r="D815" s="6" t="s">
        <v>75</v>
      </c>
      <c r="E815" s="186">
        <f>'[84]CAI 2016'!C55</f>
        <v>31.249057717456875</v>
      </c>
      <c r="F815" s="186">
        <f>'[84]CAI 2016'!D55</f>
        <v>31.332300214089937</v>
      </c>
      <c r="G815" s="186">
        <f>'[84]CAI 2016'!E55</f>
        <v>31.858267729333789</v>
      </c>
      <c r="H815" s="186">
        <f>'[84]CAI 2016'!F55</f>
        <v>32.401520737335076</v>
      </c>
      <c r="I815" s="186">
        <f>'[84]CAI 2016'!G55</f>
        <v>32.553527820462023</v>
      </c>
      <c r="J815" s="186">
        <f>'[84]CAI 2016'!H55</f>
        <v>32.455673854174158</v>
      </c>
      <c r="K815" s="186">
        <f>'[84]CAI 2016'!I55</f>
        <v>32.386511271980638</v>
      </c>
      <c r="L815" s="186">
        <f>'[84]CAI 2016'!J55</f>
        <v>32.212759050296299</v>
      </c>
      <c r="N815" s="57">
        <f>'[84]CAI 2016'!M55</f>
        <v>32.102485986850283</v>
      </c>
      <c r="O815" s="57">
        <f>'[84]CAI 2016'!N55</f>
        <v>32.075751536919441</v>
      </c>
      <c r="P815" s="57">
        <f>'[84]CAI 2016'!O55</f>
        <v>32.109173887727252</v>
      </c>
      <c r="Q815" s="57">
        <f>'[84]CAI 2016'!P55</f>
        <v>32.25837252519274</v>
      </c>
      <c r="R815" s="57">
        <f>'[84]CAI 2016'!Q55</f>
        <v>31.981192632645396</v>
      </c>
      <c r="S815" s="57">
        <f>'[84]CAI 2016'!R55</f>
        <v>31.377538698069458</v>
      </c>
      <c r="T815" s="57">
        <f>'[84]CAI 2016'!S55</f>
        <v>31.044683569039101</v>
      </c>
      <c r="U815" s="57">
        <f>'[84]CAI 2016'!T55</f>
        <v>30.536684436390669</v>
      </c>
      <c r="W815" s="58">
        <f>'[84]CAI 2016'!W55</f>
        <v>35.263594187612185</v>
      </c>
      <c r="X815" s="196">
        <f>'[84]CAI 2016'!X55</f>
        <v>0</v>
      </c>
      <c r="Y815" s="196">
        <f>'[84]CAI 2016'!Y55</f>
        <v>0</v>
      </c>
      <c r="Z815" s="196">
        <f>'[84]CAI 2016'!Z55</f>
        <v>0</v>
      </c>
      <c r="AA815" s="196">
        <f>'[84]CAI 2016'!AA55</f>
        <v>0</v>
      </c>
      <c r="AB815" s="196">
        <f>'[84]CAI 2016'!AB55</f>
        <v>0</v>
      </c>
      <c r="AC815" s="196">
        <f>'[84]CAI 2016'!AC55</f>
        <v>0</v>
      </c>
      <c r="AD815" s="196">
        <f>'[84]CAI 2016'!AD55</f>
        <v>0</v>
      </c>
      <c r="AF815" s="57">
        <f t="shared" ref="AF815:AF829" si="1808">N815</f>
        <v>32.102485986850283</v>
      </c>
      <c r="AG815" s="58">
        <f t="shared" ref="AG815:AG829" si="1809">W815</f>
        <v>35.263594187612185</v>
      </c>
      <c r="AH815" s="65">
        <f t="shared" ref="AH815:AH829" si="1810">IF(AG815&gt;0,AG815-AF815,"")</f>
        <v>3.1611082007619018</v>
      </c>
      <c r="AI815" s="66">
        <f t="shared" ref="AI815:AI829" si="1811">IF(AG815&gt;0,AH815/AF815,"")</f>
        <v>9.8469265030027411E-2</v>
      </c>
      <c r="AK815" s="139"/>
      <c r="AL815" s="139"/>
      <c r="AM815" s="139"/>
      <c r="AN815" s="140"/>
      <c r="AP815" s="139"/>
      <c r="AQ815" s="139"/>
      <c r="AR815" s="139"/>
      <c r="AS815" s="140"/>
      <c r="AU815" s="139"/>
      <c r="AV815" s="139"/>
      <c r="AW815" s="139"/>
      <c r="AX815" s="140"/>
      <c r="AZ815" s="139"/>
      <c r="BA815" s="139"/>
      <c r="BB815" s="139"/>
      <c r="BC815" s="140"/>
      <c r="BE815" s="139"/>
      <c r="BF815" s="139"/>
      <c r="BG815" s="139"/>
      <c r="BH815" s="140"/>
      <c r="BJ815" s="139"/>
      <c r="BK815" s="139"/>
      <c r="BL815" s="139"/>
      <c r="BM815" s="140"/>
      <c r="BO815" s="139"/>
      <c r="BP815" s="139"/>
      <c r="BQ815" s="139"/>
      <c r="BR815" s="140"/>
    </row>
    <row r="816" spans="1:70">
      <c r="B816" s="438"/>
      <c r="D816" s="6" t="s">
        <v>76</v>
      </c>
      <c r="E816" s="186">
        <f>'[84]CAI 2016'!C56</f>
        <v>36.925259671373063</v>
      </c>
      <c r="F816" s="186">
        <f>'[84]CAI 2016'!D56</f>
        <v>36.981265513298709</v>
      </c>
      <c r="G816" s="186">
        <f>'[84]CAI 2016'!E56</f>
        <v>37.445749220756525</v>
      </c>
      <c r="H816" s="186">
        <f>'[84]CAI 2016'!F56</f>
        <v>38.121602764657808</v>
      </c>
      <c r="I816" s="186">
        <f>'[84]CAI 2016'!G56</f>
        <v>38.221682418004633</v>
      </c>
      <c r="J816" s="186">
        <f>'[84]CAI 2016'!H56</f>
        <v>38.078439425946108</v>
      </c>
      <c r="K816" s="186">
        <f>'[84]CAI 2016'!I56</f>
        <v>37.766318504612244</v>
      </c>
      <c r="L816" s="186">
        <f>'[84]CAI 2016'!J56</f>
        <v>37.373565667181737</v>
      </c>
      <c r="N816" s="57">
        <f>'[84]CAI 2016'!M56</f>
        <v>40.17375051374826</v>
      </c>
      <c r="O816" s="57">
        <f>'[84]CAI 2016'!N56</f>
        <v>39.723475673380165</v>
      </c>
      <c r="P816" s="57">
        <f>'[84]CAI 2016'!O56</f>
        <v>39.710074989388161</v>
      </c>
      <c r="Q816" s="57">
        <f>'[84]CAI 2016'!P56</f>
        <v>40.069236964627855</v>
      </c>
      <c r="R816" s="57">
        <f>'[84]CAI 2016'!Q56</f>
        <v>39.44925633973228</v>
      </c>
      <c r="S816" s="57">
        <f>'[84]CAI 2016'!R56</f>
        <v>38.782682190070531</v>
      </c>
      <c r="T816" s="57">
        <f>'[84]CAI 2016'!S56</f>
        <v>38.208502713493068</v>
      </c>
      <c r="U816" s="57">
        <f>'[84]CAI 2016'!T56</f>
        <v>37.502363982099126</v>
      </c>
      <c r="W816" s="58">
        <f>'[84]CAI 2016'!W56</f>
        <v>40.684098514902274</v>
      </c>
      <c r="X816" s="196">
        <f>'[84]CAI 2016'!X56</f>
        <v>0</v>
      </c>
      <c r="Y816" s="196">
        <f>'[84]CAI 2016'!Y56</f>
        <v>0</v>
      </c>
      <c r="Z816" s="196">
        <f>'[84]CAI 2016'!Z56</f>
        <v>0</v>
      </c>
      <c r="AA816" s="196">
        <f>'[84]CAI 2016'!AA56</f>
        <v>0</v>
      </c>
      <c r="AB816" s="196">
        <f>'[84]CAI 2016'!AB56</f>
        <v>0</v>
      </c>
      <c r="AC816" s="196">
        <f>'[84]CAI 2016'!AC56</f>
        <v>0</v>
      </c>
      <c r="AD816" s="196">
        <f>'[84]CAI 2016'!AD56</f>
        <v>0</v>
      </c>
      <c r="AF816" s="57">
        <f t="shared" si="1808"/>
        <v>40.17375051374826</v>
      </c>
      <c r="AG816" s="58">
        <f t="shared" si="1809"/>
        <v>40.684098514902274</v>
      </c>
      <c r="AH816" s="65">
        <f t="shared" si="1810"/>
        <v>0.51034800115401424</v>
      </c>
      <c r="AI816" s="66">
        <f t="shared" si="1811"/>
        <v>1.2703518955228314E-2</v>
      </c>
      <c r="AK816" s="139"/>
      <c r="AL816" s="139"/>
      <c r="AM816" s="139"/>
      <c r="AN816" s="140"/>
      <c r="AP816" s="139"/>
      <c r="AQ816" s="139"/>
      <c r="AR816" s="139"/>
      <c r="AS816" s="140"/>
      <c r="AU816" s="139"/>
      <c r="AV816" s="139"/>
      <c r="AW816" s="139"/>
      <c r="AX816" s="140"/>
      <c r="AZ816" s="139"/>
      <c r="BA816" s="139"/>
      <c r="BB816" s="139"/>
      <c r="BC816" s="140"/>
      <c r="BE816" s="139"/>
      <c r="BF816" s="139"/>
      <c r="BG816" s="139"/>
      <c r="BH816" s="140"/>
      <c r="BJ816" s="139"/>
      <c r="BK816" s="139"/>
      <c r="BL816" s="139"/>
      <c r="BM816" s="140"/>
      <c r="BO816" s="139"/>
      <c r="BP816" s="139"/>
      <c r="BQ816" s="139"/>
      <c r="BR816" s="140"/>
    </row>
    <row r="817" spans="1:70">
      <c r="B817" s="438"/>
      <c r="D817" s="6" t="s">
        <v>35</v>
      </c>
      <c r="E817" s="186">
        <f>'[84]CAI 2016'!C57</f>
        <v>56.562736493508169</v>
      </c>
      <c r="F817" s="186">
        <f>'[84]CAI 2016'!D57</f>
        <v>56.196735847614747</v>
      </c>
      <c r="G817" s="186">
        <f>'[84]CAI 2016'!E57</f>
        <v>55.899350011947099</v>
      </c>
      <c r="H817" s="186">
        <f>'[84]CAI 2016'!F57</f>
        <v>56.132280818620977</v>
      </c>
      <c r="I817" s="186">
        <f>'[84]CAI 2016'!G57</f>
        <v>56.86554164200053</v>
      </c>
      <c r="J817" s="186">
        <f>'[84]CAI 2016'!H57</f>
        <v>57.390339175923565</v>
      </c>
      <c r="K817" s="186">
        <f>'[84]CAI 2016'!I57</f>
        <v>57.773984274163119</v>
      </c>
      <c r="L817" s="186">
        <f>'[84]CAI 2016'!J57</f>
        <v>58.228514833496654</v>
      </c>
      <c r="N817" s="57">
        <f>'[84]CAI 2016'!M57</f>
        <v>56.562736493508169</v>
      </c>
      <c r="O817" s="57">
        <f>'[84]CAI 2016'!N57</f>
        <v>56.196735847614747</v>
      </c>
      <c r="P817" s="57">
        <f>'[84]CAI 2016'!O57</f>
        <v>55.899350011947099</v>
      </c>
      <c r="Q817" s="57">
        <f>'[84]CAI 2016'!P57</f>
        <v>56.132280818620977</v>
      </c>
      <c r="R817" s="57">
        <f>'[84]CAI 2016'!Q57</f>
        <v>56.86554164200053</v>
      </c>
      <c r="S817" s="57">
        <f>'[84]CAI 2016'!R57</f>
        <v>57.390339175923565</v>
      </c>
      <c r="T817" s="57">
        <f>'[84]CAI 2016'!S57</f>
        <v>57.773984274163119</v>
      </c>
      <c r="U817" s="57">
        <f>'[84]CAI 2016'!T57</f>
        <v>58.228514833496654</v>
      </c>
      <c r="W817" s="58">
        <f>'[84]CAI 2016'!W57</f>
        <v>68.702500000000001</v>
      </c>
      <c r="X817" s="196">
        <f>'[84]CAI 2016'!X57</f>
        <v>0</v>
      </c>
      <c r="Y817" s="196">
        <f>'[84]CAI 2016'!Y57</f>
        <v>0</v>
      </c>
      <c r="Z817" s="196">
        <f>'[84]CAI 2016'!Z57</f>
        <v>0</v>
      </c>
      <c r="AA817" s="196">
        <f>'[84]CAI 2016'!AA57</f>
        <v>0</v>
      </c>
      <c r="AB817" s="196">
        <f>'[84]CAI 2016'!AB57</f>
        <v>0</v>
      </c>
      <c r="AC817" s="196">
        <f>'[84]CAI 2016'!AC57</f>
        <v>0</v>
      </c>
      <c r="AD817" s="196">
        <f>'[84]CAI 2016'!AD57</f>
        <v>0</v>
      </c>
      <c r="AF817" s="57">
        <f t="shared" si="1808"/>
        <v>56.562736493508169</v>
      </c>
      <c r="AG817" s="58">
        <f t="shared" si="1809"/>
        <v>68.702500000000001</v>
      </c>
      <c r="AH817" s="65">
        <f t="shared" si="1810"/>
        <v>12.139763506491832</v>
      </c>
      <c r="AI817" s="66">
        <f t="shared" si="1811"/>
        <v>0.21462475578573076</v>
      </c>
      <c r="AK817" s="139"/>
      <c r="AL817" s="139"/>
      <c r="AM817" s="139"/>
      <c r="AN817" s="140"/>
      <c r="AP817" s="139"/>
      <c r="AQ817" s="139"/>
      <c r="AR817" s="139"/>
      <c r="AS817" s="140"/>
      <c r="AU817" s="139"/>
      <c r="AV817" s="139"/>
      <c r="AW817" s="139"/>
      <c r="AX817" s="140"/>
      <c r="AZ817" s="139"/>
      <c r="BA817" s="139"/>
      <c r="BB817" s="139"/>
      <c r="BC817" s="140"/>
      <c r="BE817" s="139"/>
      <c r="BF817" s="139"/>
      <c r="BG817" s="139"/>
      <c r="BH817" s="140"/>
      <c r="BJ817" s="139"/>
      <c r="BK817" s="139"/>
      <c r="BL817" s="139"/>
      <c r="BM817" s="140"/>
      <c r="BO817" s="139"/>
      <c r="BP817" s="139"/>
      <c r="BQ817" s="139"/>
      <c r="BR817" s="140"/>
    </row>
    <row r="818" spans="1:70">
      <c r="B818" s="438"/>
      <c r="D818" s="6" t="s">
        <v>36</v>
      </c>
      <c r="E818" s="186">
        <f>'[84]CAI 2016'!C58</f>
        <v>56.329884928807502</v>
      </c>
      <c r="F818" s="186">
        <f>'[84]CAI 2016'!D58</f>
        <v>56.031904427276224</v>
      </c>
      <c r="G818" s="186">
        <f>'[84]CAI 2016'!E58</f>
        <v>55.644613725382314</v>
      </c>
      <c r="H818" s="186">
        <f>'[84]CAI 2016'!F58</f>
        <v>55.845050743682101</v>
      </c>
      <c r="I818" s="186">
        <f>'[84]CAI 2016'!G58</f>
        <v>56.468926555092821</v>
      </c>
      <c r="J818" s="186">
        <f>'[84]CAI 2016'!H58</f>
        <v>56.748681287903395</v>
      </c>
      <c r="K818" s="186">
        <f>'[84]CAI 2016'!I58</f>
        <v>57.482094377550069</v>
      </c>
      <c r="L818" s="186">
        <f>'[84]CAI 2016'!J58</f>
        <v>57.77665785605744</v>
      </c>
      <c r="N818" s="57">
        <f>'[84]CAI 2016'!M58</f>
        <v>56.329884928807502</v>
      </c>
      <c r="O818" s="57">
        <f>'[84]CAI 2016'!N58</f>
        <v>56.031904427276224</v>
      </c>
      <c r="P818" s="57">
        <f>'[84]CAI 2016'!O58</f>
        <v>55.644613725382314</v>
      </c>
      <c r="Q818" s="57">
        <f>'[84]CAI 2016'!P58</f>
        <v>55.845050743682101</v>
      </c>
      <c r="R818" s="57">
        <f>'[84]CAI 2016'!Q58</f>
        <v>56.468926555092821</v>
      </c>
      <c r="S818" s="57">
        <f>'[84]CAI 2016'!R58</f>
        <v>56.748681287903395</v>
      </c>
      <c r="T818" s="57">
        <f>'[84]CAI 2016'!S58</f>
        <v>57.482094377550069</v>
      </c>
      <c r="U818" s="57">
        <f>'[84]CAI 2016'!T58</f>
        <v>57.77665785605744</v>
      </c>
      <c r="W818" s="58">
        <f>'[84]CAI 2016'!W58</f>
        <v>69.288499999999999</v>
      </c>
      <c r="X818" s="196">
        <f>'[84]CAI 2016'!X58</f>
        <v>0</v>
      </c>
      <c r="Y818" s="196">
        <f>'[84]CAI 2016'!Y58</f>
        <v>0</v>
      </c>
      <c r="Z818" s="196">
        <f>'[84]CAI 2016'!Z58</f>
        <v>0</v>
      </c>
      <c r="AA818" s="196">
        <f>'[84]CAI 2016'!AA58</f>
        <v>0</v>
      </c>
      <c r="AB818" s="196">
        <f>'[84]CAI 2016'!AB58</f>
        <v>0</v>
      </c>
      <c r="AC818" s="196">
        <f>'[84]CAI 2016'!AC58</f>
        <v>0</v>
      </c>
      <c r="AD818" s="196">
        <f>'[84]CAI 2016'!AD58</f>
        <v>0</v>
      </c>
      <c r="AF818" s="57">
        <f t="shared" si="1808"/>
        <v>56.329884928807502</v>
      </c>
      <c r="AG818" s="58">
        <f t="shared" si="1809"/>
        <v>69.288499999999999</v>
      </c>
      <c r="AH818" s="65">
        <f t="shared" si="1810"/>
        <v>12.958615071192497</v>
      </c>
      <c r="AI818" s="66">
        <f t="shared" si="1811"/>
        <v>0.23004866932659701</v>
      </c>
      <c r="AK818" s="139"/>
      <c r="AL818" s="139"/>
      <c r="AM818" s="139"/>
      <c r="AN818" s="140"/>
      <c r="AP818" s="139"/>
      <c r="AQ818" s="139"/>
      <c r="AR818" s="139"/>
      <c r="AS818" s="140"/>
      <c r="AU818" s="139"/>
      <c r="AV818" s="139"/>
      <c r="AW818" s="139"/>
      <c r="AX818" s="140"/>
      <c r="AZ818" s="139"/>
      <c r="BA818" s="139"/>
      <c r="BB818" s="139"/>
      <c r="BC818" s="140"/>
      <c r="BE818" s="139"/>
      <c r="BF818" s="139"/>
      <c r="BG818" s="139"/>
      <c r="BH818" s="140"/>
      <c r="BJ818" s="139"/>
      <c r="BK818" s="139"/>
      <c r="BL818" s="139"/>
      <c r="BM818" s="140"/>
      <c r="BO818" s="139"/>
      <c r="BP818" s="139"/>
      <c r="BQ818" s="139"/>
      <c r="BR818" s="140"/>
    </row>
    <row r="819" spans="1:70">
      <c r="B819" s="438"/>
      <c r="D819" s="6" t="s">
        <v>37</v>
      </c>
      <c r="E819" s="186">
        <f>'[84]CAI 2016'!C59</f>
        <v>30.848061233667249</v>
      </c>
      <c r="F819" s="186">
        <f>'[84]CAI 2016'!D59</f>
        <v>31.454099648563108</v>
      </c>
      <c r="G819" s="186">
        <f>'[84]CAI 2016'!E59</f>
        <v>31.179654955888811</v>
      </c>
      <c r="H819" s="186">
        <f>'[84]CAI 2016'!F59</f>
        <v>31.683500212256117</v>
      </c>
      <c r="I819" s="186">
        <f>'[84]CAI 2016'!G59</f>
        <v>31.604323495914791</v>
      </c>
      <c r="J819" s="186">
        <f>'[84]CAI 2016'!H59</f>
        <v>32.127102953543073</v>
      </c>
      <c r="K819" s="186">
        <f>'[84]CAI 2016'!I59</f>
        <v>32.346327368565518</v>
      </c>
      <c r="L819" s="186">
        <f>'[84]CAI 2016'!J59</f>
        <v>32.40677653932898</v>
      </c>
      <c r="N819" s="57">
        <f>'[84]CAI 2016'!M59</f>
        <v>30.848061233667249</v>
      </c>
      <c r="O819" s="57">
        <f>'[84]CAI 2016'!N59</f>
        <v>31.454099648563108</v>
      </c>
      <c r="P819" s="57">
        <f>'[84]CAI 2016'!O59</f>
        <v>31.179654955888811</v>
      </c>
      <c r="Q819" s="57">
        <f>'[84]CAI 2016'!P59</f>
        <v>31.683500212256117</v>
      </c>
      <c r="R819" s="57">
        <f>'[84]CAI 2016'!Q59</f>
        <v>31.604323495914791</v>
      </c>
      <c r="S819" s="57">
        <f>'[84]CAI 2016'!R59</f>
        <v>32.127102953543073</v>
      </c>
      <c r="T819" s="57">
        <f>'[84]CAI 2016'!S59</f>
        <v>32.346327368565518</v>
      </c>
      <c r="U819" s="57">
        <f>'[84]CAI 2016'!T59</f>
        <v>32.40677653932898</v>
      </c>
      <c r="W819" s="58">
        <f>'[84]CAI 2016'!W59</f>
        <v>32.878600000000006</v>
      </c>
      <c r="X819" s="196">
        <f>'[84]CAI 2016'!X59</f>
        <v>0</v>
      </c>
      <c r="Y819" s="196">
        <f>'[84]CAI 2016'!Y59</f>
        <v>0</v>
      </c>
      <c r="Z819" s="196">
        <f>'[84]CAI 2016'!Z59</f>
        <v>0</v>
      </c>
      <c r="AA819" s="196">
        <f>'[84]CAI 2016'!AA59</f>
        <v>0</v>
      </c>
      <c r="AB819" s="196">
        <f>'[84]CAI 2016'!AB59</f>
        <v>0</v>
      </c>
      <c r="AC819" s="196">
        <f>'[84]CAI 2016'!AC59</f>
        <v>0</v>
      </c>
      <c r="AD819" s="196">
        <f>'[84]CAI 2016'!AD59</f>
        <v>0</v>
      </c>
      <c r="AF819" s="57">
        <f t="shared" si="1808"/>
        <v>30.848061233667249</v>
      </c>
      <c r="AG819" s="58">
        <f t="shared" si="1809"/>
        <v>32.878600000000006</v>
      </c>
      <c r="AH819" s="65">
        <f t="shared" si="1810"/>
        <v>2.0305387663327572</v>
      </c>
      <c r="AI819" s="66">
        <f t="shared" si="1811"/>
        <v>6.5823869803417298E-2</v>
      </c>
      <c r="AK819" s="139"/>
      <c r="AL819" s="139"/>
      <c r="AM819" s="139"/>
      <c r="AN819" s="140"/>
      <c r="AP819" s="139"/>
      <c r="AQ819" s="139"/>
      <c r="AR819" s="139"/>
      <c r="AS819" s="140"/>
      <c r="AU819" s="139"/>
      <c r="AV819" s="139"/>
      <c r="AW819" s="139"/>
      <c r="AX819" s="140"/>
      <c r="AZ819" s="139"/>
      <c r="BA819" s="139"/>
      <c r="BB819" s="139"/>
      <c r="BC819" s="140"/>
      <c r="BE819" s="139"/>
      <c r="BF819" s="139"/>
      <c r="BG819" s="139"/>
      <c r="BH819" s="140"/>
      <c r="BJ819" s="139"/>
      <c r="BK819" s="139"/>
      <c r="BL819" s="139"/>
      <c r="BM819" s="140"/>
      <c r="BO819" s="139"/>
      <c r="BP819" s="139"/>
      <c r="BQ819" s="139"/>
      <c r="BR819" s="140"/>
    </row>
    <row r="820" spans="1:70">
      <c r="B820" s="438"/>
      <c r="D820" s="6" t="s">
        <v>38</v>
      </c>
      <c r="E820" s="186">
        <f>'[84]CAI 2016'!C60</f>
        <v>44.866956571469252</v>
      </c>
      <c r="F820" s="186">
        <f>'[84]CAI 2016'!D60</f>
        <v>45.320554443391195</v>
      </c>
      <c r="G820" s="186">
        <f>'[84]CAI 2016'!E60</f>
        <v>45.762406216425696</v>
      </c>
      <c r="H820" s="186">
        <f>'[84]CAI 2016'!F60</f>
        <v>45.985795065119596</v>
      </c>
      <c r="I820" s="186">
        <f>'[84]CAI 2016'!G60</f>
        <v>46.334276453251974</v>
      </c>
      <c r="J820" s="186">
        <f>'[84]CAI 2016'!H60</f>
        <v>47.31304874524514</v>
      </c>
      <c r="K820" s="186">
        <f>'[84]CAI 2016'!I60</f>
        <v>47.413498785499641</v>
      </c>
      <c r="L820" s="186">
        <f>'[84]CAI 2016'!J60</f>
        <v>48.171237001291388</v>
      </c>
      <c r="N820" s="57">
        <f>'[84]CAI 2016'!M60</f>
        <v>44.866956571469252</v>
      </c>
      <c r="O820" s="57">
        <f>'[84]CAI 2016'!N60</f>
        <v>45.320554443391195</v>
      </c>
      <c r="P820" s="57">
        <f>'[84]CAI 2016'!O60</f>
        <v>45.762406216425696</v>
      </c>
      <c r="Q820" s="57">
        <f>'[84]CAI 2016'!P60</f>
        <v>45.985795065119596</v>
      </c>
      <c r="R820" s="57">
        <f>'[84]CAI 2016'!Q60</f>
        <v>46.334276453251974</v>
      </c>
      <c r="S820" s="57">
        <f>'[84]CAI 2016'!R60</f>
        <v>47.31304874524514</v>
      </c>
      <c r="T820" s="57">
        <f>'[84]CAI 2016'!S60</f>
        <v>47.413498785499641</v>
      </c>
      <c r="U820" s="57">
        <f>'[84]CAI 2016'!T60</f>
        <v>48.171237001291388</v>
      </c>
      <c r="W820" s="58">
        <f>'[84]CAI 2016'!W60</f>
        <v>51.7896</v>
      </c>
      <c r="X820" s="196">
        <f>'[84]CAI 2016'!X60</f>
        <v>0</v>
      </c>
      <c r="Y820" s="196">
        <f>'[84]CAI 2016'!Y60</f>
        <v>0</v>
      </c>
      <c r="Z820" s="196">
        <f>'[84]CAI 2016'!Z60</f>
        <v>0</v>
      </c>
      <c r="AA820" s="196">
        <f>'[84]CAI 2016'!AA60</f>
        <v>0</v>
      </c>
      <c r="AB820" s="196">
        <f>'[84]CAI 2016'!AB60</f>
        <v>0</v>
      </c>
      <c r="AC820" s="196">
        <f>'[84]CAI 2016'!AC60</f>
        <v>0</v>
      </c>
      <c r="AD820" s="196">
        <f>'[84]CAI 2016'!AD60</f>
        <v>0</v>
      </c>
      <c r="AF820" s="57">
        <f t="shared" si="1808"/>
        <v>44.866956571469252</v>
      </c>
      <c r="AG820" s="58">
        <f t="shared" si="1809"/>
        <v>51.7896</v>
      </c>
      <c r="AH820" s="65">
        <f t="shared" si="1810"/>
        <v>6.9226434285307477</v>
      </c>
      <c r="AI820" s="66">
        <f t="shared" si="1811"/>
        <v>0.15429269015614117</v>
      </c>
      <c r="AK820" s="139"/>
      <c r="AL820" s="139"/>
      <c r="AM820" s="139"/>
      <c r="AN820" s="140"/>
      <c r="AP820" s="139"/>
      <c r="AQ820" s="139"/>
      <c r="AR820" s="139"/>
      <c r="AS820" s="140"/>
      <c r="AU820" s="139"/>
      <c r="AV820" s="139"/>
      <c r="AW820" s="139"/>
      <c r="AX820" s="140"/>
      <c r="AZ820" s="139"/>
      <c r="BA820" s="139"/>
      <c r="BB820" s="139"/>
      <c r="BC820" s="140"/>
      <c r="BE820" s="139"/>
      <c r="BF820" s="139"/>
      <c r="BG820" s="139"/>
      <c r="BH820" s="140"/>
      <c r="BJ820" s="139"/>
      <c r="BK820" s="139"/>
      <c r="BL820" s="139"/>
      <c r="BM820" s="140"/>
      <c r="BO820" s="139"/>
      <c r="BP820" s="139"/>
      <c r="BQ820" s="139"/>
      <c r="BR820" s="140"/>
    </row>
    <row r="821" spans="1:70">
      <c r="B821" s="438"/>
      <c r="D821" s="6" t="s">
        <v>39</v>
      </c>
      <c r="E821" s="186">
        <f>'[84]CAI 2016'!C61</f>
        <v>49.513925768143324</v>
      </c>
      <c r="F821" s="186">
        <f>'[84]CAI 2016'!D61</f>
        <v>47.33731706274029</v>
      </c>
      <c r="G821" s="186">
        <f>'[84]CAI 2016'!E61</f>
        <v>46.213933502547114</v>
      </c>
      <c r="H821" s="186">
        <f>'[84]CAI 2016'!F61</f>
        <v>46.831812499651804</v>
      </c>
      <c r="I821" s="186">
        <f>'[84]CAI 2016'!G61</f>
        <v>46.180248705705068</v>
      </c>
      <c r="J821" s="186">
        <f>'[84]CAI 2016'!H61</f>
        <v>44.991041412254198</v>
      </c>
      <c r="K821" s="186">
        <f>'[84]CAI 2016'!I61</f>
        <v>44.854425060884203</v>
      </c>
      <c r="L821" s="186">
        <f>'[84]CAI 2016'!J61</f>
        <v>44.110926317190888</v>
      </c>
      <c r="N821" s="57">
        <f>'[84]CAI 2016'!M61</f>
        <v>46.615096502933788</v>
      </c>
      <c r="O821" s="57">
        <f>'[84]CAI 2016'!N61</f>
        <v>45.007629533075871</v>
      </c>
      <c r="P821" s="57">
        <f>'[84]CAI 2016'!O61</f>
        <v>43.162586708349579</v>
      </c>
      <c r="Q821" s="57">
        <f>'[84]CAI 2016'!P61</f>
        <v>43.004898579857148</v>
      </c>
      <c r="R821" s="57">
        <f>'[84]CAI 2016'!Q61</f>
        <v>42.167305430008049</v>
      </c>
      <c r="S821" s="57">
        <f>'[84]CAI 2016'!R61</f>
        <v>41.019018592503485</v>
      </c>
      <c r="T821" s="57">
        <f>'[84]CAI 2016'!S61</f>
        <v>39.85956775202046</v>
      </c>
      <c r="U821" s="57">
        <f>'[84]CAI 2016'!T61</f>
        <v>38.736423978485803</v>
      </c>
      <c r="W821" s="58">
        <f>'[84]CAI 2016'!W61</f>
        <v>43.617220491795301</v>
      </c>
      <c r="X821" s="196">
        <f>'[84]CAI 2016'!X61</f>
        <v>0</v>
      </c>
      <c r="Y821" s="196">
        <f>'[84]CAI 2016'!Y61</f>
        <v>0</v>
      </c>
      <c r="Z821" s="196">
        <f>'[84]CAI 2016'!Z61</f>
        <v>0</v>
      </c>
      <c r="AA821" s="196">
        <f>'[84]CAI 2016'!AA61</f>
        <v>0</v>
      </c>
      <c r="AB821" s="196">
        <f>'[84]CAI 2016'!AB61</f>
        <v>0</v>
      </c>
      <c r="AC821" s="196">
        <f>'[84]CAI 2016'!AC61</f>
        <v>0</v>
      </c>
      <c r="AD821" s="196">
        <f>'[84]CAI 2016'!AD61</f>
        <v>0</v>
      </c>
      <c r="AF821" s="57">
        <f t="shared" si="1808"/>
        <v>46.615096502933788</v>
      </c>
      <c r="AG821" s="58">
        <f t="shared" si="1809"/>
        <v>43.617220491795301</v>
      </c>
      <c r="AH821" s="65">
        <f t="shared" si="1810"/>
        <v>-2.9978760111384872</v>
      </c>
      <c r="AI821" s="66">
        <f t="shared" si="1811"/>
        <v>-6.4311269010240313E-2</v>
      </c>
      <c r="AK821" s="139"/>
      <c r="AL821" s="139"/>
      <c r="AM821" s="139"/>
      <c r="AN821" s="140"/>
      <c r="AP821" s="139"/>
      <c r="AQ821" s="139"/>
      <c r="AR821" s="139"/>
      <c r="AS821" s="140"/>
      <c r="AU821" s="139"/>
      <c r="AV821" s="139"/>
      <c r="AW821" s="139"/>
      <c r="AX821" s="140"/>
      <c r="AZ821" s="139"/>
      <c r="BA821" s="139"/>
      <c r="BB821" s="139"/>
      <c r="BC821" s="140"/>
      <c r="BE821" s="139"/>
      <c r="BF821" s="139"/>
      <c r="BG821" s="139"/>
      <c r="BH821" s="140"/>
      <c r="BJ821" s="139"/>
      <c r="BK821" s="139"/>
      <c r="BL821" s="139"/>
      <c r="BM821" s="140"/>
      <c r="BO821" s="139"/>
      <c r="BP821" s="139"/>
      <c r="BQ821" s="139"/>
      <c r="BR821" s="140"/>
    </row>
    <row r="822" spans="1:70">
      <c r="B822" s="438"/>
      <c r="D822" s="6" t="s">
        <v>40</v>
      </c>
      <c r="E822" s="186">
        <f>'[84]CAI 2016'!C62</f>
        <v>55.957237966336109</v>
      </c>
      <c r="F822" s="186">
        <f>'[84]CAI 2016'!D62</f>
        <v>54.842684334691093</v>
      </c>
      <c r="G822" s="186">
        <f>'[84]CAI 2016'!E62</f>
        <v>52.997970373941179</v>
      </c>
      <c r="H822" s="186">
        <f>'[84]CAI 2016'!F62</f>
        <v>52.659524022909139</v>
      </c>
      <c r="I822" s="186">
        <f>'[84]CAI 2016'!G62</f>
        <v>51.283457458705136</v>
      </c>
      <c r="J822" s="186">
        <f>'[84]CAI 2016'!H62</f>
        <v>50.359110958172856</v>
      </c>
      <c r="K822" s="186">
        <f>'[84]CAI 2016'!I62</f>
        <v>50.868248239380442</v>
      </c>
      <c r="L822" s="186">
        <f>'[84]CAI 2016'!J62</f>
        <v>50.192866668959844</v>
      </c>
      <c r="N822" s="57">
        <f>'[84]CAI 2016'!M62</f>
        <v>49.637305075759649</v>
      </c>
      <c r="O822" s="57">
        <f>'[84]CAI 2016'!N62</f>
        <v>48.731618630656286</v>
      </c>
      <c r="P822" s="57">
        <f>'[84]CAI 2016'!O62</f>
        <v>46.704047100579608</v>
      </c>
      <c r="Q822" s="57">
        <f>'[84]CAI 2016'!P62</f>
        <v>46.053450102344073</v>
      </c>
      <c r="R822" s="57">
        <f>'[84]CAI 2016'!Q62</f>
        <v>44.785419607908302</v>
      </c>
      <c r="S822" s="57">
        <f>'[84]CAI 2016'!R62</f>
        <v>43.832319309910645</v>
      </c>
      <c r="T822" s="57">
        <f>'[84]CAI 2016'!S62</f>
        <v>43.714552084560424</v>
      </c>
      <c r="U822" s="57">
        <f>'[84]CAI 2016'!T62</f>
        <v>42.700560285671159</v>
      </c>
      <c r="W822" s="58">
        <f>'[84]CAI 2016'!W62</f>
        <v>42.932612835589985</v>
      </c>
      <c r="X822" s="196">
        <f>'[84]CAI 2016'!X62</f>
        <v>0</v>
      </c>
      <c r="Y822" s="196">
        <f>'[84]CAI 2016'!Y62</f>
        <v>0</v>
      </c>
      <c r="Z822" s="196">
        <f>'[84]CAI 2016'!Z62</f>
        <v>0</v>
      </c>
      <c r="AA822" s="196">
        <f>'[84]CAI 2016'!AA62</f>
        <v>0</v>
      </c>
      <c r="AB822" s="196">
        <f>'[84]CAI 2016'!AB62</f>
        <v>0</v>
      </c>
      <c r="AC822" s="196">
        <f>'[84]CAI 2016'!AC62</f>
        <v>0</v>
      </c>
      <c r="AD822" s="196">
        <f>'[84]CAI 2016'!AD62</f>
        <v>0</v>
      </c>
      <c r="AF822" s="57">
        <f t="shared" si="1808"/>
        <v>49.637305075759649</v>
      </c>
      <c r="AG822" s="58">
        <f t="shared" si="1809"/>
        <v>42.932612835589985</v>
      </c>
      <c r="AH822" s="65">
        <f t="shared" si="1810"/>
        <v>-6.7046922401696634</v>
      </c>
      <c r="AI822" s="66">
        <f t="shared" si="1811"/>
        <v>-0.13507365538754634</v>
      </c>
      <c r="AK822" s="139"/>
      <c r="AL822" s="139"/>
      <c r="AM822" s="139"/>
      <c r="AN822" s="140"/>
      <c r="AP822" s="139"/>
      <c r="AQ822" s="139"/>
      <c r="AR822" s="139"/>
      <c r="AS822" s="140"/>
      <c r="AU822" s="139"/>
      <c r="AV822" s="139"/>
      <c r="AW822" s="139"/>
      <c r="AX822" s="140"/>
      <c r="AZ822" s="139"/>
      <c r="BA822" s="139"/>
      <c r="BB822" s="139"/>
      <c r="BC822" s="140"/>
      <c r="BE822" s="139"/>
      <c r="BF822" s="139"/>
      <c r="BG822" s="139"/>
      <c r="BH822" s="140"/>
      <c r="BJ822" s="139"/>
      <c r="BK822" s="139"/>
      <c r="BL822" s="139"/>
      <c r="BM822" s="140"/>
      <c r="BO822" s="139"/>
      <c r="BP822" s="139"/>
      <c r="BQ822" s="139"/>
      <c r="BR822" s="140"/>
    </row>
    <row r="823" spans="1:70">
      <c r="B823" s="438"/>
      <c r="D823" s="6" t="s">
        <v>41</v>
      </c>
      <c r="E823" s="186">
        <f>'[84]CAI 2016'!C63</f>
        <v>75.026841951057619</v>
      </c>
      <c r="F823" s="186">
        <f>'[84]CAI 2016'!D63</f>
        <v>72.836887768624095</v>
      </c>
      <c r="G823" s="186">
        <f>'[84]CAI 2016'!E63</f>
        <v>71.203028987876863</v>
      </c>
      <c r="H823" s="186">
        <f>'[84]CAI 2016'!F63</f>
        <v>71.709623952336287</v>
      </c>
      <c r="I823" s="186">
        <f>'[84]CAI 2016'!G63</f>
        <v>70.412740593123928</v>
      </c>
      <c r="J823" s="186">
        <f>'[84]CAI 2016'!H63</f>
        <v>68.453407147529035</v>
      </c>
      <c r="K823" s="186">
        <f>'[84]CAI 2016'!I63</f>
        <v>68.508520123388735</v>
      </c>
      <c r="L823" s="186">
        <f>'[84]CAI 2016'!J63</f>
        <v>67.892966899122513</v>
      </c>
      <c r="N823" s="57">
        <f>'[84]CAI 2016'!M63</f>
        <v>71.243957131146487</v>
      </c>
      <c r="O823" s="57">
        <f>'[84]CAI 2016'!N63</f>
        <v>69.207271583665943</v>
      </c>
      <c r="P823" s="57">
        <f>'[84]CAI 2016'!O63</f>
        <v>67.033249686781005</v>
      </c>
      <c r="Q823" s="57">
        <f>'[84]CAI 2016'!P63</f>
        <v>66.866396610966575</v>
      </c>
      <c r="R823" s="57">
        <f>'[84]CAI 2016'!Q63</f>
        <v>65.362193379508156</v>
      </c>
      <c r="S823" s="57">
        <f>'[84]CAI 2016'!R63</f>
        <v>63.414680370875658</v>
      </c>
      <c r="T823" s="57">
        <f>'[84]CAI 2016'!S63</f>
        <v>62.823374316334473</v>
      </c>
      <c r="U823" s="57">
        <f>'[84]CAI 2016'!T63</f>
        <v>61.597213930799903</v>
      </c>
      <c r="W823" s="58">
        <f>'[84]CAI 2016'!W63</f>
        <v>68.937937681457726</v>
      </c>
      <c r="X823" s="196">
        <f>'[84]CAI 2016'!X63</f>
        <v>0</v>
      </c>
      <c r="Y823" s="196">
        <f>'[84]CAI 2016'!Y63</f>
        <v>0</v>
      </c>
      <c r="Z823" s="196">
        <f>'[84]CAI 2016'!Z63</f>
        <v>0</v>
      </c>
      <c r="AA823" s="196">
        <f>'[84]CAI 2016'!AA63</f>
        <v>0</v>
      </c>
      <c r="AB823" s="196">
        <f>'[84]CAI 2016'!AB63</f>
        <v>0</v>
      </c>
      <c r="AC823" s="196">
        <f>'[84]CAI 2016'!AC63</f>
        <v>0</v>
      </c>
      <c r="AD823" s="196">
        <f>'[84]CAI 2016'!AD63</f>
        <v>0</v>
      </c>
      <c r="AF823" s="57">
        <f t="shared" si="1808"/>
        <v>71.243957131146487</v>
      </c>
      <c r="AG823" s="58">
        <f t="shared" si="1809"/>
        <v>68.937937681457726</v>
      </c>
      <c r="AH823" s="65">
        <f t="shared" si="1810"/>
        <v>-2.3060194496887618</v>
      </c>
      <c r="AI823" s="66">
        <f t="shared" si="1811"/>
        <v>-3.2367930454000771E-2</v>
      </c>
      <c r="AK823" s="139"/>
      <c r="AL823" s="139"/>
      <c r="AM823" s="139"/>
      <c r="AN823" s="140"/>
      <c r="AP823" s="139"/>
      <c r="AQ823" s="139"/>
      <c r="AR823" s="139"/>
      <c r="AS823" s="140"/>
      <c r="AU823" s="139"/>
      <c r="AV823" s="139"/>
      <c r="AW823" s="139"/>
      <c r="AX823" s="140"/>
      <c r="AZ823" s="139"/>
      <c r="BA823" s="139"/>
      <c r="BB823" s="139"/>
      <c r="BC823" s="140"/>
      <c r="BE823" s="139"/>
      <c r="BF823" s="139"/>
      <c r="BG823" s="139"/>
      <c r="BH823" s="140"/>
      <c r="BJ823" s="139"/>
      <c r="BK823" s="139"/>
      <c r="BL823" s="139"/>
      <c r="BM823" s="140"/>
      <c r="BO823" s="139"/>
      <c r="BP823" s="139"/>
      <c r="BQ823" s="139"/>
      <c r="BR823" s="140"/>
    </row>
    <row r="824" spans="1:70">
      <c r="B824" s="438"/>
      <c r="D824" s="6" t="s">
        <v>42</v>
      </c>
      <c r="E824" s="186">
        <f>'[84]CAI 2016'!C64</f>
        <v>38.431329852682616</v>
      </c>
      <c r="F824" s="186">
        <f>'[84]CAI 2016'!D64</f>
        <v>37.278487570382481</v>
      </c>
      <c r="G824" s="186">
        <f>'[84]CAI 2016'!E64</f>
        <v>37.208403097484229</v>
      </c>
      <c r="H824" s="186">
        <f>'[84]CAI 2016'!F64</f>
        <v>37.057881319831132</v>
      </c>
      <c r="I824" s="186">
        <f>'[84]CAI 2016'!G64</f>
        <v>37.146293064025258</v>
      </c>
      <c r="J824" s="186">
        <f>'[84]CAI 2016'!H64</f>
        <v>37.35847002773545</v>
      </c>
      <c r="K824" s="186">
        <f>'[84]CAI 2016'!I64</f>
        <v>37.614809229370643</v>
      </c>
      <c r="L824" s="186">
        <f>'[84]CAI 2016'!J64</f>
        <v>37.617896119278782</v>
      </c>
      <c r="N824" s="57">
        <f>'[84]CAI 2016'!M64</f>
        <v>40.765205384936486</v>
      </c>
      <c r="O824" s="57">
        <f>'[84]CAI 2016'!N64</f>
        <v>40.145755504324399</v>
      </c>
      <c r="P824" s="57">
        <f>'[84]CAI 2016'!O64</f>
        <v>39.74717776408292</v>
      </c>
      <c r="Q824" s="57">
        <f>'[84]CAI 2016'!P64</f>
        <v>39.272503921794879</v>
      </c>
      <c r="R824" s="57">
        <f>'[84]CAI 2016'!Q64</f>
        <v>39.177606345542486</v>
      </c>
      <c r="S824" s="57">
        <f>'[84]CAI 2016'!R64</f>
        <v>39.115776093541577</v>
      </c>
      <c r="T824" s="57">
        <f>'[84]CAI 2016'!S64</f>
        <v>39.101696953769633</v>
      </c>
      <c r="U824" s="57">
        <f>'[84]CAI 2016'!T64</f>
        <v>38.707602966930182</v>
      </c>
      <c r="W824" s="58">
        <f>'[84]CAI 2016'!W64</f>
        <v>48.098282981251046</v>
      </c>
      <c r="X824" s="196">
        <f>'[84]CAI 2016'!X64</f>
        <v>0</v>
      </c>
      <c r="Y824" s="196">
        <f>'[84]CAI 2016'!Y64</f>
        <v>0</v>
      </c>
      <c r="Z824" s="196">
        <f>'[84]CAI 2016'!Z64</f>
        <v>0</v>
      </c>
      <c r="AA824" s="196">
        <f>'[84]CAI 2016'!AA64</f>
        <v>0</v>
      </c>
      <c r="AB824" s="196">
        <f>'[84]CAI 2016'!AB64</f>
        <v>0</v>
      </c>
      <c r="AC824" s="196">
        <f>'[84]CAI 2016'!AC64</f>
        <v>0</v>
      </c>
      <c r="AD824" s="196">
        <f>'[84]CAI 2016'!AD64</f>
        <v>0</v>
      </c>
      <c r="AF824" s="57">
        <f t="shared" si="1808"/>
        <v>40.765205384936486</v>
      </c>
      <c r="AG824" s="58">
        <f t="shared" si="1809"/>
        <v>48.098282981251046</v>
      </c>
      <c r="AH824" s="65">
        <f t="shared" si="1810"/>
        <v>7.3330775963145598</v>
      </c>
      <c r="AI824" s="66">
        <f t="shared" si="1811"/>
        <v>0.17988570220780173</v>
      </c>
      <c r="AK824" s="139"/>
      <c r="AL824" s="139"/>
      <c r="AM824" s="139"/>
      <c r="AN824" s="140"/>
      <c r="AP824" s="139"/>
      <c r="AQ824" s="139"/>
      <c r="AR824" s="139"/>
      <c r="AS824" s="140"/>
      <c r="AU824" s="139"/>
      <c r="AV824" s="139"/>
      <c r="AW824" s="139"/>
      <c r="AX824" s="140"/>
      <c r="AZ824" s="139"/>
      <c r="BA824" s="139"/>
      <c r="BB824" s="139"/>
      <c r="BC824" s="140"/>
      <c r="BE824" s="139"/>
      <c r="BF824" s="139"/>
      <c r="BG824" s="139"/>
      <c r="BH824" s="140"/>
      <c r="BJ824" s="139"/>
      <c r="BK824" s="139"/>
      <c r="BL824" s="139"/>
      <c r="BM824" s="140"/>
      <c r="BO824" s="139"/>
      <c r="BP824" s="139"/>
      <c r="BQ824" s="139"/>
      <c r="BR824" s="140"/>
    </row>
    <row r="825" spans="1:70">
      <c r="B825" s="438"/>
      <c r="D825" s="6" t="s">
        <v>43</v>
      </c>
      <c r="E825" s="186">
        <f>'[84]CAI 2016'!C65</f>
        <v>42.323762738174402</v>
      </c>
      <c r="F825" s="186">
        <f>'[84]CAI 2016'!D65</f>
        <v>42.151561377408726</v>
      </c>
      <c r="G825" s="186">
        <f>'[84]CAI 2016'!E65</f>
        <v>40.943172926634944</v>
      </c>
      <c r="H825" s="186">
        <f>'[84]CAI 2016'!F65</f>
        <v>39.980820181728603</v>
      </c>
      <c r="I825" s="186">
        <f>'[84]CAI 2016'!G65</f>
        <v>40.2620617303049</v>
      </c>
      <c r="J825" s="186">
        <f>'[84]CAI 2016'!H65</f>
        <v>39.322604536237968</v>
      </c>
      <c r="K825" s="186">
        <f>'[84]CAI 2016'!I65</f>
        <v>40.231329434839118</v>
      </c>
      <c r="L825" s="186">
        <f>'[84]CAI 2016'!J65</f>
        <v>40.881350617199203</v>
      </c>
      <c r="N825" s="57">
        <f>'[84]CAI 2016'!M65</f>
        <v>40.531228610795793</v>
      </c>
      <c r="O825" s="57">
        <f>'[84]CAI 2016'!N65</f>
        <v>40.181545101831674</v>
      </c>
      <c r="P825" s="57">
        <f>'[84]CAI 2016'!O65</f>
        <v>38.755177133913627</v>
      </c>
      <c r="Q825" s="57">
        <f>'[84]CAI 2016'!P65</f>
        <v>37.426130750056259</v>
      </c>
      <c r="R825" s="57">
        <f>'[84]CAI 2016'!Q65</f>
        <v>37.329199772892999</v>
      </c>
      <c r="S825" s="57">
        <f>'[84]CAI 2016'!R65</f>
        <v>36.425690095061263</v>
      </c>
      <c r="T825" s="57">
        <f>'[84]CAI 2016'!S65</f>
        <v>36.816211263125503</v>
      </c>
      <c r="U825" s="57">
        <f>'[84]CAI 2016'!T65</f>
        <v>36.785552026969377</v>
      </c>
      <c r="W825" s="58">
        <f>'[84]CAI 2016'!W65</f>
        <v>54.765121060681786</v>
      </c>
      <c r="X825" s="196">
        <f>'[84]CAI 2016'!X65</f>
        <v>0</v>
      </c>
      <c r="Y825" s="196">
        <f>'[84]CAI 2016'!Y65</f>
        <v>0</v>
      </c>
      <c r="Z825" s="196">
        <f>'[84]CAI 2016'!Z65</f>
        <v>0</v>
      </c>
      <c r="AA825" s="196">
        <f>'[84]CAI 2016'!AA65</f>
        <v>0</v>
      </c>
      <c r="AB825" s="196">
        <f>'[84]CAI 2016'!AB65</f>
        <v>0</v>
      </c>
      <c r="AC825" s="196">
        <f>'[84]CAI 2016'!AC65</f>
        <v>0</v>
      </c>
      <c r="AD825" s="196">
        <f>'[84]CAI 2016'!AD65</f>
        <v>0</v>
      </c>
      <c r="AF825" s="57">
        <f t="shared" si="1808"/>
        <v>40.531228610795793</v>
      </c>
      <c r="AG825" s="58">
        <f t="shared" si="1809"/>
        <v>54.765121060681786</v>
      </c>
      <c r="AH825" s="65">
        <f t="shared" si="1810"/>
        <v>14.233892449885992</v>
      </c>
      <c r="AI825" s="66">
        <f t="shared" si="1811"/>
        <v>0.35118334523159978</v>
      </c>
      <c r="AK825" s="139"/>
      <c r="AL825" s="139"/>
      <c r="AM825" s="139"/>
      <c r="AN825" s="140"/>
      <c r="AP825" s="139"/>
      <c r="AQ825" s="139"/>
      <c r="AR825" s="139"/>
      <c r="AS825" s="140"/>
      <c r="AU825" s="139"/>
      <c r="AV825" s="139"/>
      <c r="AW825" s="139"/>
      <c r="AX825" s="140"/>
      <c r="AZ825" s="139"/>
      <c r="BA825" s="139"/>
      <c r="BB825" s="139"/>
      <c r="BC825" s="140"/>
      <c r="BE825" s="139"/>
      <c r="BF825" s="139"/>
      <c r="BG825" s="139"/>
      <c r="BH825" s="140"/>
      <c r="BJ825" s="139"/>
      <c r="BK825" s="139"/>
      <c r="BL825" s="139"/>
      <c r="BM825" s="140"/>
      <c r="BO825" s="139"/>
      <c r="BP825" s="139"/>
      <c r="BQ825" s="139"/>
      <c r="BR825" s="140"/>
    </row>
    <row r="826" spans="1:70">
      <c r="B826" s="438"/>
      <c r="D826" s="6" t="s">
        <v>44</v>
      </c>
      <c r="E826" s="186">
        <f>'[84]CAI 2016'!C66</f>
        <v>33.613108186482599</v>
      </c>
      <c r="F826" s="186">
        <f>'[84]CAI 2016'!D66</f>
        <v>34.039188859288871</v>
      </c>
      <c r="G826" s="186">
        <f>'[84]CAI 2016'!E66</f>
        <v>34.152664070776147</v>
      </c>
      <c r="H826" s="186">
        <f>'[84]CAI 2016'!F66</f>
        <v>34.291765662124497</v>
      </c>
      <c r="I826" s="186">
        <f>'[84]CAI 2016'!G66</f>
        <v>33.75923551451946</v>
      </c>
      <c r="J826" s="186">
        <f>'[84]CAI 2016'!H66</f>
        <v>33.762545119368824</v>
      </c>
      <c r="K826" s="186">
        <f>'[84]CAI 2016'!I66</f>
        <v>34.03074927842458</v>
      </c>
      <c r="L826" s="186">
        <f>'[84]CAI 2016'!J66</f>
        <v>33.737089908489132</v>
      </c>
      <c r="N826" s="57">
        <f>'[84]CAI 2016'!M66</f>
        <v>32.189953002779134</v>
      </c>
      <c r="O826" s="57">
        <f>'[84]CAI 2016'!N66</f>
        <v>32.510059077271066</v>
      </c>
      <c r="P826" s="57">
        <f>'[84]CAI 2016'!O66</f>
        <v>32.349921642530248</v>
      </c>
      <c r="Q826" s="57">
        <f>'[84]CAI 2016'!P66</f>
        <v>32.537549161001486</v>
      </c>
      <c r="R826" s="57">
        <f>'[84]CAI 2016'!Q66</f>
        <v>31.761392697740845</v>
      </c>
      <c r="S826" s="57">
        <f>'[84]CAI 2016'!R66</f>
        <v>31.500981668993621</v>
      </c>
      <c r="T826" s="57">
        <f>'[84]CAI 2016'!S66</f>
        <v>31.60068087474297</v>
      </c>
      <c r="U826" s="57">
        <f>'[84]CAI 2016'!T66</f>
        <v>31.135290859337001</v>
      </c>
      <c r="W826" s="58">
        <f>'[84]CAI 2016'!W66</f>
        <v>34.267400000000002</v>
      </c>
      <c r="X826" s="196">
        <f>'[84]CAI 2016'!X66</f>
        <v>0</v>
      </c>
      <c r="Y826" s="196">
        <f>'[84]CAI 2016'!Y66</f>
        <v>0</v>
      </c>
      <c r="Z826" s="196">
        <f>'[84]CAI 2016'!Z66</f>
        <v>0</v>
      </c>
      <c r="AA826" s="196">
        <f>'[84]CAI 2016'!AA66</f>
        <v>0</v>
      </c>
      <c r="AB826" s="196">
        <f>'[84]CAI 2016'!AB66</f>
        <v>0</v>
      </c>
      <c r="AC826" s="196">
        <f>'[84]CAI 2016'!AC66</f>
        <v>0</v>
      </c>
      <c r="AD826" s="196">
        <f>'[84]CAI 2016'!AD66</f>
        <v>0</v>
      </c>
      <c r="AF826" s="57">
        <f t="shared" si="1808"/>
        <v>32.189953002779134</v>
      </c>
      <c r="AG826" s="58">
        <f t="shared" si="1809"/>
        <v>34.267400000000002</v>
      </c>
      <c r="AH826" s="65">
        <f t="shared" si="1810"/>
        <v>2.0774469972208678</v>
      </c>
      <c r="AI826" s="66">
        <f t="shared" si="1811"/>
        <v>6.4537124271088889E-2</v>
      </c>
      <c r="AK826" s="139"/>
      <c r="AL826" s="139"/>
      <c r="AM826" s="139"/>
      <c r="AN826" s="140"/>
      <c r="AP826" s="139"/>
      <c r="AQ826" s="139"/>
      <c r="AR826" s="139"/>
      <c r="AS826" s="140"/>
      <c r="AU826" s="139"/>
      <c r="AV826" s="139"/>
      <c r="AW826" s="139"/>
      <c r="AX826" s="140"/>
      <c r="AZ826" s="139"/>
      <c r="BA826" s="139"/>
      <c r="BB826" s="139"/>
      <c r="BC826" s="140"/>
      <c r="BE826" s="139"/>
      <c r="BF826" s="139"/>
      <c r="BG826" s="139"/>
      <c r="BH826" s="140"/>
      <c r="BJ826" s="139"/>
      <c r="BK826" s="139"/>
      <c r="BL826" s="139"/>
      <c r="BM826" s="140"/>
      <c r="BO826" s="139"/>
      <c r="BP826" s="139"/>
      <c r="BQ826" s="139"/>
      <c r="BR826" s="140"/>
    </row>
    <row r="827" spans="1:70">
      <c r="B827" s="438"/>
      <c r="D827" s="6" t="s">
        <v>45</v>
      </c>
      <c r="E827" s="186">
        <f>'[84]CAI 2016'!C67</f>
        <v>64.849150312390336</v>
      </c>
      <c r="F827" s="186">
        <f>'[84]CAI 2016'!D67</f>
        <v>65.043596669487215</v>
      </c>
      <c r="G827" s="186">
        <f>'[84]CAI 2016'!E67</f>
        <v>65.264734330084934</v>
      </c>
      <c r="H827" s="186">
        <f>'[84]CAI 2016'!F67</f>
        <v>64.827098446279109</v>
      </c>
      <c r="I827" s="186">
        <f>'[84]CAI 2016'!G67</f>
        <v>64.968083310893263</v>
      </c>
      <c r="J827" s="186">
        <f>'[84]CAI 2016'!H67</f>
        <v>65.165521547789695</v>
      </c>
      <c r="K827" s="186">
        <f>'[84]CAI 2016'!I67</f>
        <v>65.367708689395855</v>
      </c>
      <c r="L827" s="186">
        <f>'[84]CAI 2016'!J67</f>
        <v>65.254562777867775</v>
      </c>
      <c r="N827" s="57">
        <f>'[84]CAI 2016'!M67</f>
        <v>65.437323387824776</v>
      </c>
      <c r="O827" s="57">
        <f>'[84]CAI 2016'!N67</f>
        <v>65.037699482606982</v>
      </c>
      <c r="P827" s="57">
        <f>'[84]CAI 2016'!O67</f>
        <v>65.350647745004935</v>
      </c>
      <c r="Q827" s="57">
        <f>'[84]CAI 2016'!P67</f>
        <v>65.248170253001774</v>
      </c>
      <c r="R827" s="57">
        <f>'[84]CAI 2016'!Q67</f>
        <v>64.940145980526708</v>
      </c>
      <c r="S827" s="57">
        <f>'[84]CAI 2016'!R67</f>
        <v>64.132691178528248</v>
      </c>
      <c r="T827" s="57">
        <f>'[84]CAI 2016'!S67</f>
        <v>64.121141813606584</v>
      </c>
      <c r="U827" s="57">
        <f>'[84]CAI 2016'!T67</f>
        <v>63.205577364720725</v>
      </c>
      <c r="W827" s="58">
        <f>'[84]CAI 2016'!W67</f>
        <v>66.472189999999983</v>
      </c>
      <c r="X827" s="196">
        <f>'[84]CAI 2016'!X67</f>
        <v>0</v>
      </c>
      <c r="Y827" s="196">
        <f>'[84]CAI 2016'!Y67</f>
        <v>0</v>
      </c>
      <c r="Z827" s="196">
        <f>'[84]CAI 2016'!Z67</f>
        <v>0</v>
      </c>
      <c r="AA827" s="196">
        <f>'[84]CAI 2016'!AA67</f>
        <v>0</v>
      </c>
      <c r="AB827" s="196">
        <f>'[84]CAI 2016'!AB67</f>
        <v>0</v>
      </c>
      <c r="AC827" s="196">
        <f>'[84]CAI 2016'!AC67</f>
        <v>0</v>
      </c>
      <c r="AD827" s="196">
        <f>'[84]CAI 2016'!AD67</f>
        <v>0</v>
      </c>
      <c r="AF827" s="57">
        <f t="shared" si="1808"/>
        <v>65.437323387824776</v>
      </c>
      <c r="AG827" s="58">
        <f t="shared" si="1809"/>
        <v>66.472189999999983</v>
      </c>
      <c r="AH827" s="65">
        <f t="shared" si="1810"/>
        <v>1.0348666121752075</v>
      </c>
      <c r="AI827" s="66">
        <f t="shared" si="1811"/>
        <v>1.581462319358487E-2</v>
      </c>
      <c r="AK827" s="139"/>
      <c r="AL827" s="139"/>
      <c r="AM827" s="139"/>
      <c r="AN827" s="140"/>
      <c r="AP827" s="139"/>
      <c r="AQ827" s="139"/>
      <c r="AR827" s="139"/>
      <c r="AS827" s="140"/>
      <c r="AU827" s="139"/>
      <c r="AV827" s="139"/>
      <c r="AW827" s="139"/>
      <c r="AX827" s="140"/>
      <c r="AZ827" s="139"/>
      <c r="BA827" s="139"/>
      <c r="BB827" s="139"/>
      <c r="BC827" s="140"/>
      <c r="BE827" s="139"/>
      <c r="BF827" s="139"/>
      <c r="BG827" s="139"/>
      <c r="BH827" s="140"/>
      <c r="BJ827" s="139"/>
      <c r="BK827" s="139"/>
      <c r="BL827" s="139"/>
      <c r="BM827" s="140"/>
      <c r="BO827" s="139"/>
      <c r="BP827" s="139"/>
      <c r="BQ827" s="139"/>
      <c r="BR827" s="140"/>
    </row>
    <row r="828" spans="1:70">
      <c r="A828" s="1"/>
      <c r="B828" s="438"/>
      <c r="D828" s="4" t="s">
        <v>77</v>
      </c>
      <c r="E828" s="187">
        <f>SUM(E814:E827)</f>
        <v>662.60568417022193</v>
      </c>
      <c r="F828" s="187">
        <f t="shared" ref="F828" si="1812">SUM(F814:F827)</f>
        <v>656.29148703184637</v>
      </c>
      <c r="G828" s="187">
        <f t="shared" ref="G828" si="1813">SUM(G814:G827)</f>
        <v>650.48890632033738</v>
      </c>
      <c r="H828" s="187">
        <f t="shared" ref="H828" si="1814">SUM(H814:H827)</f>
        <v>652.21462221166485</v>
      </c>
      <c r="I828" s="187">
        <f t="shared" ref="I828" si="1815">SUM(I814:I827)</f>
        <v>650.49660188471887</v>
      </c>
      <c r="J828" s="187">
        <f t="shared" ref="J828" si="1816">SUM(J814:J827)</f>
        <v>647.51468805494437</v>
      </c>
      <c r="K828" s="187">
        <f t="shared" ref="K828" si="1817">SUM(K814:K827)</f>
        <v>650.17574685012119</v>
      </c>
      <c r="L828" s="187">
        <f t="shared" ref="L828" si="1818">SUM(L814:L827)</f>
        <v>649.25758352567834</v>
      </c>
      <c r="M828" s="1"/>
      <c r="N828" s="178">
        <f t="shared" ref="N828" si="1819">SUM(N814:N827)</f>
        <v>658.00266297619964</v>
      </c>
      <c r="O828" s="178">
        <f t="shared" ref="O828" si="1820">SUM(O814:O827)</f>
        <v>650.45396951986629</v>
      </c>
      <c r="P828" s="178">
        <f t="shared" ref="P828" si="1821">SUM(P814:P827)</f>
        <v>641.46706900021479</v>
      </c>
      <c r="Q828" s="178">
        <f t="shared" ref="Q828" si="1822">SUM(Q814:Q827)</f>
        <v>640.30589471090548</v>
      </c>
      <c r="R828" s="178">
        <f t="shared" ref="R828" si="1823">SUM(R814:R827)</f>
        <v>635.42162061945908</v>
      </c>
      <c r="S828" s="178">
        <f t="shared" ref="S828" si="1824">SUM(S814:S827)</f>
        <v>630.53582209813408</v>
      </c>
      <c r="T828" s="178">
        <f t="shared" ref="T828" si="1825">SUM(T814:T827)</f>
        <v>629.10229256402999</v>
      </c>
      <c r="U828" s="178">
        <f t="shared" ref="U828" si="1826">SUM(U814:U827)</f>
        <v>623.35974932380282</v>
      </c>
      <c r="V828" s="1"/>
      <c r="W828" s="183">
        <f>SUM(W814:W827)</f>
        <v>700.57926774090322</v>
      </c>
      <c r="X828" s="197">
        <f t="shared" ref="X828" si="1827">SUM(X814:X827)</f>
        <v>0</v>
      </c>
      <c r="Y828" s="197">
        <f t="shared" ref="Y828" si="1828">SUM(Y814:Y827)</f>
        <v>0</v>
      </c>
      <c r="Z828" s="197">
        <f t="shared" ref="Z828" si="1829">SUM(Z814:Z827)</f>
        <v>0</v>
      </c>
      <c r="AA828" s="197">
        <f t="shared" ref="AA828" si="1830">SUM(AA814:AA827)</f>
        <v>0</v>
      </c>
      <c r="AB828" s="197">
        <f t="shared" ref="AB828" si="1831">SUM(AB814:AB827)</f>
        <v>0</v>
      </c>
      <c r="AC828" s="197">
        <f t="shared" ref="AC828" si="1832">SUM(AC814:AC827)</f>
        <v>0</v>
      </c>
      <c r="AD828" s="197">
        <f t="shared" ref="AD828" si="1833">SUM(AD814:AD827)</f>
        <v>0</v>
      </c>
      <c r="AE828" s="1"/>
      <c r="AF828" s="178">
        <f t="shared" si="1808"/>
        <v>658.00266297619964</v>
      </c>
      <c r="AG828" s="183">
        <f t="shared" si="1809"/>
        <v>700.57926774090322</v>
      </c>
      <c r="AH828" s="67">
        <f t="shared" si="1810"/>
        <v>42.576604764703575</v>
      </c>
      <c r="AI828" s="68">
        <f t="shared" si="1811"/>
        <v>6.4705824399138634E-2</v>
      </c>
      <c r="AK828" s="139"/>
      <c r="AL828" s="139"/>
      <c r="AM828" s="139"/>
      <c r="AN828" s="140"/>
      <c r="AP828" s="139"/>
      <c r="AQ828" s="139"/>
      <c r="AR828" s="139"/>
      <c r="AS828" s="140"/>
      <c r="AU828" s="139"/>
      <c r="AV828" s="139"/>
      <c r="AW828" s="139"/>
      <c r="AX828" s="140"/>
      <c r="AZ828" s="139"/>
      <c r="BA828" s="139"/>
      <c r="BB828" s="139"/>
      <c r="BC828" s="140"/>
      <c r="BE828" s="139"/>
      <c r="BF828" s="139"/>
      <c r="BG828" s="139"/>
      <c r="BH828" s="140"/>
      <c r="BJ828" s="139"/>
      <c r="BK828" s="139"/>
      <c r="BL828" s="139"/>
      <c r="BM828" s="140"/>
      <c r="BO828" s="139"/>
      <c r="BP828" s="139"/>
      <c r="BQ828" s="139"/>
      <c r="BR828" s="140"/>
    </row>
    <row r="829" spans="1:70">
      <c r="A829" s="1"/>
      <c r="B829" s="438"/>
      <c r="D829" s="4" t="s">
        <v>181</v>
      </c>
      <c r="E829" s="187">
        <f>E828-SUM(E817:E820)</f>
        <v>473.99804494276975</v>
      </c>
      <c r="F829" s="187">
        <f t="shared" ref="F829" si="1834">F828-SUM(F817:F820)</f>
        <v>467.28819266500113</v>
      </c>
      <c r="G829" s="187">
        <f t="shared" ref="G829" si="1835">G828-SUM(G817:G820)</f>
        <v>462.00288141069348</v>
      </c>
      <c r="H829" s="187">
        <f t="shared" ref="H829" si="1836">H828-SUM(H817:H820)</f>
        <v>462.56799537198606</v>
      </c>
      <c r="I829" s="187">
        <f t="shared" ref="I829" si="1837">I828-SUM(I817:I820)</f>
        <v>459.22353373845874</v>
      </c>
      <c r="J829" s="187">
        <f t="shared" ref="J829" si="1838">J828-SUM(J817:J820)</f>
        <v>453.93551589232919</v>
      </c>
      <c r="K829" s="187">
        <f t="shared" ref="K829" si="1839">K828-SUM(K817:K820)</f>
        <v>455.15984204434284</v>
      </c>
      <c r="L829" s="187">
        <f t="shared" ref="L829" si="1840">L828-SUM(L817:L820)</f>
        <v>452.67439729550392</v>
      </c>
      <c r="M829" s="1"/>
      <c r="N829" s="178">
        <f t="shared" ref="N829" si="1841">N828-SUM(N817:N820)</f>
        <v>469.39502374874746</v>
      </c>
      <c r="O829" s="178">
        <f t="shared" ref="O829" si="1842">O828-SUM(O817:O820)</f>
        <v>461.45067515302105</v>
      </c>
      <c r="P829" s="178">
        <f t="shared" ref="P829" si="1843">P828-SUM(P817:P820)</f>
        <v>452.98104409057089</v>
      </c>
      <c r="Q829" s="178">
        <f t="shared" ref="Q829" si="1844">Q828-SUM(Q817:Q820)</f>
        <v>450.65926787122669</v>
      </c>
      <c r="R829" s="178">
        <f t="shared" ref="R829" si="1845">R828-SUM(R817:R820)</f>
        <v>444.14855247319895</v>
      </c>
      <c r="S829" s="178">
        <f t="shared" ref="S829" si="1846">S828-SUM(S817:S820)</f>
        <v>436.9566499355189</v>
      </c>
      <c r="T829" s="178">
        <f t="shared" ref="T829" si="1847">T828-SUM(T817:T820)</f>
        <v>434.08638775825165</v>
      </c>
      <c r="U829" s="178">
        <f t="shared" ref="U829" si="1848">U828-SUM(U817:U820)</f>
        <v>426.7765630936284</v>
      </c>
      <c r="V829" s="1"/>
      <c r="W829" s="183">
        <f>W828-SUM(W817:W820)</f>
        <v>477.92006774090322</v>
      </c>
      <c r="X829" s="197">
        <f t="shared" ref="X829" si="1849">X828-SUM(X817:X820)</f>
        <v>0</v>
      </c>
      <c r="Y829" s="197">
        <f t="shared" ref="Y829" si="1850">Y828-SUM(Y817:Y820)</f>
        <v>0</v>
      </c>
      <c r="Z829" s="197">
        <f t="shared" ref="Z829" si="1851">Z828-SUM(Z817:Z820)</f>
        <v>0</v>
      </c>
      <c r="AA829" s="197">
        <f t="shared" ref="AA829" si="1852">AA828-SUM(AA817:AA820)</f>
        <v>0</v>
      </c>
      <c r="AB829" s="197">
        <f t="shared" ref="AB829" si="1853">AB828-SUM(AB817:AB820)</f>
        <v>0</v>
      </c>
      <c r="AC829" s="197">
        <f t="shared" ref="AC829" si="1854">AC828-SUM(AC817:AC820)</f>
        <v>0</v>
      </c>
      <c r="AD829" s="197">
        <f t="shared" ref="AD829" si="1855">AD828-SUM(AD817:AD820)</f>
        <v>0</v>
      </c>
      <c r="AE829" s="1"/>
      <c r="AF829" s="178">
        <f t="shared" si="1808"/>
        <v>469.39502374874746</v>
      </c>
      <c r="AG829" s="183">
        <f t="shared" si="1809"/>
        <v>477.92006774090322</v>
      </c>
      <c r="AH829" s="67">
        <f t="shared" si="1810"/>
        <v>8.5250439921557586</v>
      </c>
      <c r="AI829" s="68">
        <f t="shared" si="1811"/>
        <v>1.8161769002304016E-2</v>
      </c>
      <c r="AK829" s="139"/>
      <c r="AL829" s="139"/>
      <c r="AM829" s="139"/>
      <c r="AN829" s="140"/>
      <c r="AP829" s="139"/>
      <c r="AQ829" s="139"/>
      <c r="AR829" s="139"/>
      <c r="AS829" s="140"/>
      <c r="AU829" s="139"/>
      <c r="AV829" s="139"/>
      <c r="AW829" s="139"/>
      <c r="AX829" s="140"/>
      <c r="AZ829" s="139"/>
      <c r="BA829" s="139"/>
      <c r="BB829" s="139"/>
      <c r="BC829" s="140"/>
      <c r="BE829" s="139"/>
      <c r="BF829" s="139"/>
      <c r="BG829" s="139"/>
      <c r="BH829" s="140"/>
      <c r="BJ829" s="139"/>
      <c r="BK829" s="139"/>
      <c r="BL829" s="139"/>
      <c r="BM829" s="140"/>
      <c r="BO829" s="139"/>
      <c r="BP829" s="139"/>
      <c r="BQ829" s="139"/>
      <c r="BR829" s="140"/>
    </row>
    <row r="830" spans="1:70">
      <c r="B830" s="438"/>
    </row>
    <row r="831" spans="1:70">
      <c r="B831" s="438"/>
      <c r="D831" s="1" t="s">
        <v>216</v>
      </c>
    </row>
    <row r="832" spans="1:70">
      <c r="B832" s="438"/>
      <c r="E832" s="388" t="s">
        <v>430</v>
      </c>
      <c r="F832" s="389"/>
      <c r="G832" s="389"/>
      <c r="H832" s="389"/>
      <c r="I832" s="389"/>
      <c r="J832" s="389"/>
      <c r="K832" s="389"/>
      <c r="L832" s="390"/>
      <c r="N832" s="388" t="s">
        <v>297</v>
      </c>
      <c r="O832" s="389"/>
      <c r="P832" s="389"/>
      <c r="Q832" s="389"/>
      <c r="R832" s="389"/>
      <c r="S832" s="389"/>
      <c r="T832" s="389"/>
      <c r="U832" s="390"/>
      <c r="W832" s="388" t="s">
        <v>298</v>
      </c>
      <c r="X832" s="389"/>
      <c r="Y832" s="389"/>
      <c r="Z832" s="389"/>
      <c r="AA832" s="389"/>
      <c r="AB832" s="389"/>
      <c r="AC832" s="389"/>
      <c r="AD832" s="390"/>
      <c r="AF832" s="221" t="s">
        <v>69</v>
      </c>
      <c r="AG832" s="221" t="s">
        <v>194</v>
      </c>
      <c r="AH832" s="397" t="s">
        <v>219</v>
      </c>
      <c r="AI832" s="397"/>
      <c r="AK832" s="7" t="s">
        <v>69</v>
      </c>
      <c r="AL832" s="6" t="s">
        <v>194</v>
      </c>
      <c r="AM832" s="392" t="s">
        <v>219</v>
      </c>
      <c r="AN832" s="392"/>
      <c r="AP832" s="7" t="s">
        <v>69</v>
      </c>
      <c r="AQ832" s="6" t="s">
        <v>194</v>
      </c>
      <c r="AR832" s="392" t="s">
        <v>219</v>
      </c>
      <c r="AS832" s="392"/>
      <c r="AU832" s="7" t="s">
        <v>69</v>
      </c>
      <c r="AV832" s="6" t="s">
        <v>194</v>
      </c>
      <c r="AW832" s="392" t="s">
        <v>219</v>
      </c>
      <c r="AX832" s="392"/>
      <c r="AZ832" s="7" t="s">
        <v>69</v>
      </c>
      <c r="BA832" s="6" t="s">
        <v>194</v>
      </c>
      <c r="BB832" s="392" t="s">
        <v>219</v>
      </c>
      <c r="BC832" s="392"/>
      <c r="BE832" s="7" t="s">
        <v>69</v>
      </c>
      <c r="BF832" s="6" t="s">
        <v>194</v>
      </c>
      <c r="BG832" s="392" t="s">
        <v>219</v>
      </c>
      <c r="BH832" s="392"/>
      <c r="BJ832" s="7" t="s">
        <v>69</v>
      </c>
      <c r="BK832" s="6" t="s">
        <v>194</v>
      </c>
      <c r="BL832" s="392" t="s">
        <v>219</v>
      </c>
      <c r="BM832" s="392"/>
      <c r="BO832" s="7" t="s">
        <v>69</v>
      </c>
      <c r="BP832" s="6" t="s">
        <v>194</v>
      </c>
      <c r="BQ832" s="392" t="s">
        <v>219</v>
      </c>
      <c r="BR832" s="392"/>
    </row>
    <row r="833" spans="1:70">
      <c r="B833" s="438"/>
      <c r="E833" s="221">
        <v>2016</v>
      </c>
      <c r="F833" s="221">
        <v>2017</v>
      </c>
      <c r="G833" s="221">
        <v>2018</v>
      </c>
      <c r="H833" s="221">
        <v>2019</v>
      </c>
      <c r="I833" s="221">
        <v>2020</v>
      </c>
      <c r="J833" s="221">
        <v>2021</v>
      </c>
      <c r="K833" s="221">
        <v>2022</v>
      </c>
      <c r="L833" s="221">
        <v>2023</v>
      </c>
      <c r="N833" s="221">
        <v>2016</v>
      </c>
      <c r="O833" s="221">
        <v>2017</v>
      </c>
      <c r="P833" s="221">
        <v>2018</v>
      </c>
      <c r="Q833" s="221">
        <v>2019</v>
      </c>
      <c r="R833" s="221">
        <v>2020</v>
      </c>
      <c r="S833" s="221">
        <v>2021</v>
      </c>
      <c r="T833" s="221">
        <v>2022</v>
      </c>
      <c r="U833" s="221">
        <v>2023</v>
      </c>
      <c r="W833" s="221">
        <v>2016</v>
      </c>
      <c r="X833" s="221">
        <v>2017</v>
      </c>
      <c r="Y833" s="221">
        <v>2018</v>
      </c>
      <c r="Z833" s="221">
        <v>2019</v>
      </c>
      <c r="AA833" s="221">
        <v>2020</v>
      </c>
      <c r="AB833" s="221">
        <v>2021</v>
      </c>
      <c r="AC833" s="221">
        <v>2022</v>
      </c>
      <c r="AD833" s="221">
        <v>2023</v>
      </c>
      <c r="AF833" s="221" t="s">
        <v>252</v>
      </c>
      <c r="AG833" s="221" t="s">
        <v>252</v>
      </c>
      <c r="AH833" s="221" t="s">
        <v>252</v>
      </c>
      <c r="AI833" s="221" t="s">
        <v>221</v>
      </c>
      <c r="AK833" s="6" t="s">
        <v>252</v>
      </c>
      <c r="AL833" s="6" t="s">
        <v>252</v>
      </c>
      <c r="AM833" s="6" t="s">
        <v>252</v>
      </c>
      <c r="AN833" s="6" t="s">
        <v>221</v>
      </c>
      <c r="AP833" s="6" t="s">
        <v>252</v>
      </c>
      <c r="AQ833" s="6" t="s">
        <v>252</v>
      </c>
      <c r="AR833" s="6" t="s">
        <v>252</v>
      </c>
      <c r="AS833" s="6" t="s">
        <v>221</v>
      </c>
      <c r="AU833" s="6" t="s">
        <v>252</v>
      </c>
      <c r="AV833" s="6" t="s">
        <v>252</v>
      </c>
      <c r="AW833" s="6" t="s">
        <v>252</v>
      </c>
      <c r="AX833" s="6" t="s">
        <v>221</v>
      </c>
      <c r="AZ833" s="6" t="s">
        <v>252</v>
      </c>
      <c r="BA833" s="6" t="s">
        <v>252</v>
      </c>
      <c r="BB833" s="6" t="s">
        <v>252</v>
      </c>
      <c r="BC833" s="6" t="s">
        <v>221</v>
      </c>
      <c r="BE833" s="6" t="s">
        <v>252</v>
      </c>
      <c r="BF833" s="6" t="s">
        <v>252</v>
      </c>
      <c r="BG833" s="6" t="s">
        <v>252</v>
      </c>
      <c r="BH833" s="6" t="s">
        <v>221</v>
      </c>
      <c r="BJ833" s="6" t="s">
        <v>252</v>
      </c>
      <c r="BK833" s="6" t="s">
        <v>252</v>
      </c>
      <c r="BL833" s="6" t="s">
        <v>252</v>
      </c>
      <c r="BM833" s="6" t="s">
        <v>221</v>
      </c>
      <c r="BO833" s="6" t="s">
        <v>252</v>
      </c>
      <c r="BP833" s="6" t="s">
        <v>252</v>
      </c>
      <c r="BQ833" s="6" t="s">
        <v>252</v>
      </c>
      <c r="BR833" s="6" t="s">
        <v>221</v>
      </c>
    </row>
    <row r="834" spans="1:70">
      <c r="B834" s="438"/>
      <c r="D834" s="6" t="s">
        <v>27</v>
      </c>
      <c r="E834" s="186">
        <f>'[84]Business Support 2016'!C54</f>
        <v>34.06111135230983</v>
      </c>
      <c r="F834" s="186">
        <f>'[84]Business Support 2016'!D54</f>
        <v>32.461348557252961</v>
      </c>
      <c r="G834" s="186">
        <f>'[84]Business Support 2016'!E54</f>
        <v>32.247766588021278</v>
      </c>
      <c r="H834" s="186">
        <f>'[84]Business Support 2016'!F54</f>
        <v>32.143892969761779</v>
      </c>
      <c r="I834" s="186">
        <f>'[84]Business Support 2016'!G54</f>
        <v>31.762414114081473</v>
      </c>
      <c r="J834" s="186">
        <f>'[84]Business Support 2016'!H54</f>
        <v>32.723996345869715</v>
      </c>
      <c r="K834" s="186">
        <f>'[84]Business Support 2016'!I54</f>
        <v>32.522022199850973</v>
      </c>
      <c r="L834" s="186">
        <f>'[84]Business Support 2016'!J54</f>
        <v>31.698278616557715</v>
      </c>
      <c r="N834" s="57">
        <f>'[84]Business Support 2016'!M54</f>
        <v>33.150408802655107</v>
      </c>
      <c r="O834" s="57">
        <f>'[84]Business Support 2016'!N54</f>
        <v>31.679458404580362</v>
      </c>
      <c r="P834" s="57">
        <f>'[84]Business Support 2016'!O54</f>
        <v>31.256019817452881</v>
      </c>
      <c r="Q834" s="57">
        <f>'[84]Business Support 2016'!P54</f>
        <v>31.148749682671355</v>
      </c>
      <c r="R834" s="57">
        <f>'[84]Business Support 2016'!Q54</f>
        <v>30.63504472320119</v>
      </c>
      <c r="S834" s="57">
        <f>'[84]Business Support 2016'!R54</f>
        <v>31.046694671763948</v>
      </c>
      <c r="T834" s="57">
        <f>'[84]Business Support 2016'!S54</f>
        <v>30.716386459234105</v>
      </c>
      <c r="U834" s="57">
        <f>'[84]Business Support 2016'!T54</f>
        <v>29.948223778539237</v>
      </c>
      <c r="W834" s="58">
        <f>'[84]Business Support 2016'!W54</f>
        <v>30.271344459809225</v>
      </c>
      <c r="X834" s="196">
        <f>'[84]Business Support 2016'!X54</f>
        <v>0</v>
      </c>
      <c r="Y834" s="196">
        <f>'[84]Business Support 2016'!Y54</f>
        <v>0</v>
      </c>
      <c r="Z834" s="196">
        <f>'[84]Business Support 2016'!Z54</f>
        <v>0</v>
      </c>
      <c r="AA834" s="196">
        <f>'[84]Business Support 2016'!AA54</f>
        <v>0</v>
      </c>
      <c r="AB834" s="196">
        <f>'[84]Business Support 2016'!AB54</f>
        <v>0</v>
      </c>
      <c r="AC834" s="196">
        <f>'[84]Business Support 2016'!AC54</f>
        <v>0</v>
      </c>
      <c r="AD834" s="196">
        <f>'[84]Business Support 2016'!AD54</f>
        <v>0</v>
      </c>
      <c r="AF834" s="57">
        <f>N834</f>
        <v>33.150408802655107</v>
      </c>
      <c r="AG834" s="58">
        <f>W834</f>
        <v>30.271344459809225</v>
      </c>
      <c r="AH834" s="65">
        <f>IF(AG834&gt;0,AG834-AF834,"")</f>
        <v>-2.8790643428458829</v>
      </c>
      <c r="AI834" s="66">
        <f>IF(AG834&gt;0,AH834/AF834,"")</f>
        <v>-8.6848532094581307E-2</v>
      </c>
      <c r="AK834" s="139"/>
      <c r="AL834" s="139"/>
      <c r="AM834" s="139"/>
      <c r="AN834" s="140"/>
      <c r="AP834" s="139"/>
      <c r="AQ834" s="139"/>
      <c r="AR834" s="139"/>
      <c r="AS834" s="140"/>
      <c r="AU834" s="139"/>
      <c r="AV834" s="139"/>
      <c r="AW834" s="139"/>
      <c r="AX834" s="140"/>
      <c r="AZ834" s="139"/>
      <c r="BA834" s="139"/>
      <c r="BB834" s="139"/>
      <c r="BC834" s="140"/>
      <c r="BE834" s="139"/>
      <c r="BF834" s="139"/>
      <c r="BG834" s="139"/>
      <c r="BH834" s="140"/>
      <c r="BJ834" s="139"/>
      <c r="BK834" s="139"/>
      <c r="BL834" s="139"/>
      <c r="BM834" s="140"/>
      <c r="BO834" s="139"/>
      <c r="BP834" s="139"/>
      <c r="BQ834" s="139"/>
      <c r="BR834" s="140"/>
    </row>
    <row r="835" spans="1:70">
      <c r="B835" s="438"/>
      <c r="D835" s="6" t="s">
        <v>75</v>
      </c>
      <c r="E835" s="186">
        <f>'[84]Business Support 2016'!C55</f>
        <v>18.316173431754191</v>
      </c>
      <c r="F835" s="186">
        <f>'[84]Business Support 2016'!D55</f>
        <v>18.376310810940069</v>
      </c>
      <c r="G835" s="186">
        <f>'[84]Business Support 2016'!E55</f>
        <v>18.50326850970955</v>
      </c>
      <c r="H835" s="186">
        <f>'[84]Business Support 2016'!F55</f>
        <v>18.600589841338561</v>
      </c>
      <c r="I835" s="186">
        <f>'[84]Business Support 2016'!G55</f>
        <v>18.589718720703164</v>
      </c>
      <c r="J835" s="186">
        <f>'[84]Business Support 2016'!H55</f>
        <v>18.596024435567447</v>
      </c>
      <c r="K835" s="186">
        <f>'[84]Business Support 2016'!I55</f>
        <v>18.664885837487997</v>
      </c>
      <c r="L835" s="186">
        <f>'[84]Business Support 2016'!J55</f>
        <v>18.707677676801261</v>
      </c>
      <c r="N835" s="57">
        <f>'[84]Business Support 2016'!M55</f>
        <v>20.659837621426743</v>
      </c>
      <c r="O835" s="57">
        <f>'[84]Business Support 2016'!N55</f>
        <v>20.643395820447438</v>
      </c>
      <c r="P835" s="57">
        <f>'[84]Business Support 2016'!O55</f>
        <v>20.610210522258885</v>
      </c>
      <c r="Q835" s="57">
        <f>'[84]Business Support 2016'!P55</f>
        <v>20.643402348228001</v>
      </c>
      <c r="R835" s="57">
        <f>'[84]Business Support 2016'!Q55</f>
        <v>20.432025644492686</v>
      </c>
      <c r="S835" s="57">
        <f>'[84]Business Support 2016'!R55</f>
        <v>20.050162081470393</v>
      </c>
      <c r="T835" s="57">
        <f>'[84]Business Support 2016'!S55</f>
        <v>19.858465070911414</v>
      </c>
      <c r="U835" s="57">
        <f>'[84]Business Support 2016'!T55</f>
        <v>19.561610829618903</v>
      </c>
      <c r="W835" s="58">
        <f>'[84]Business Support 2016'!W55</f>
        <v>18.875933110395366</v>
      </c>
      <c r="X835" s="196">
        <f>'[84]Business Support 2016'!X55</f>
        <v>0</v>
      </c>
      <c r="Y835" s="196">
        <f>'[84]Business Support 2016'!Y55</f>
        <v>0</v>
      </c>
      <c r="Z835" s="196">
        <f>'[84]Business Support 2016'!Z55</f>
        <v>0</v>
      </c>
      <c r="AA835" s="196">
        <f>'[84]Business Support 2016'!AA55</f>
        <v>0</v>
      </c>
      <c r="AB835" s="196">
        <f>'[84]Business Support 2016'!AB55</f>
        <v>0</v>
      </c>
      <c r="AC835" s="196">
        <f>'[84]Business Support 2016'!AC55</f>
        <v>0</v>
      </c>
      <c r="AD835" s="196">
        <f>'[84]Business Support 2016'!AD55</f>
        <v>0</v>
      </c>
      <c r="AF835" s="57">
        <f t="shared" ref="AF835:AF849" si="1856">N835</f>
        <v>20.659837621426743</v>
      </c>
      <c r="AG835" s="58">
        <f t="shared" ref="AG835:AG849" si="1857">W835</f>
        <v>18.875933110395366</v>
      </c>
      <c r="AH835" s="65">
        <f t="shared" ref="AH835:AH849" si="1858">IF(AG835&gt;0,AG835-AF835,"")</f>
        <v>-1.7839045110313769</v>
      </c>
      <c r="AI835" s="66">
        <f t="shared" ref="AI835:AI849" si="1859">IF(AG835&gt;0,AH835/AF835,"")</f>
        <v>-8.6346492345189235E-2</v>
      </c>
      <c r="AK835" s="139"/>
      <c r="AL835" s="139"/>
      <c r="AM835" s="139"/>
      <c r="AN835" s="140"/>
      <c r="AP835" s="139"/>
      <c r="AQ835" s="139"/>
      <c r="AR835" s="139"/>
      <c r="AS835" s="140"/>
      <c r="AU835" s="139"/>
      <c r="AV835" s="139"/>
      <c r="AW835" s="139"/>
      <c r="AX835" s="140"/>
      <c r="AZ835" s="139"/>
      <c r="BA835" s="139"/>
      <c r="BB835" s="139"/>
      <c r="BC835" s="140"/>
      <c r="BE835" s="139"/>
      <c r="BF835" s="139"/>
      <c r="BG835" s="139"/>
      <c r="BH835" s="140"/>
      <c r="BJ835" s="139"/>
      <c r="BK835" s="139"/>
      <c r="BL835" s="139"/>
      <c r="BM835" s="140"/>
      <c r="BO835" s="139"/>
      <c r="BP835" s="139"/>
      <c r="BQ835" s="139"/>
      <c r="BR835" s="140"/>
    </row>
    <row r="836" spans="1:70">
      <c r="B836" s="438"/>
      <c r="D836" s="6" t="s">
        <v>76</v>
      </c>
      <c r="E836" s="186">
        <f>'[84]Business Support 2016'!C56</f>
        <v>21.398564067923974</v>
      </c>
      <c r="F836" s="186">
        <f>'[84]Business Support 2016'!D56</f>
        <v>21.198404060687132</v>
      </c>
      <c r="G836" s="186">
        <f>'[84]Business Support 2016'!E56</f>
        <v>21.149101745660463</v>
      </c>
      <c r="H836" s="186">
        <f>'[84]Business Support 2016'!F56</f>
        <v>21.334366499826174</v>
      </c>
      <c r="I836" s="186">
        <f>'[84]Business Support 2016'!G56</f>
        <v>21.231079784852561</v>
      </c>
      <c r="J836" s="186">
        <f>'[84]Business Support 2016'!H56</f>
        <v>21.200786662254231</v>
      </c>
      <c r="K836" s="186">
        <f>'[84]Business Support 2016'!I56</f>
        <v>21.222431047541544</v>
      </c>
      <c r="L836" s="186">
        <f>'[84]Business Support 2016'!J56</f>
        <v>21.153896452220057</v>
      </c>
      <c r="N836" s="57">
        <f>'[84]Business Support 2016'!M56</f>
        <v>23.905806364757137</v>
      </c>
      <c r="O836" s="57">
        <f>'[84]Business Support 2016'!N56</f>
        <v>23.577340064574781</v>
      </c>
      <c r="P836" s="57">
        <f>'[84]Business Support 2016'!O56</f>
        <v>23.487340431372285</v>
      </c>
      <c r="Q836" s="57">
        <f>'[84]Business Support 2016'!P56</f>
        <v>23.647718632270962</v>
      </c>
      <c r="R836" s="57">
        <f>'[84]Business Support 2016'!Q56</f>
        <v>23.235090407554598</v>
      </c>
      <c r="S836" s="57">
        <f>'[84]Business Support 2016'!R56</f>
        <v>22.849248585632239</v>
      </c>
      <c r="T836" s="57">
        <f>'[84]Business Support 2016'!S56</f>
        <v>22.557119191906274</v>
      </c>
      <c r="U836" s="57">
        <f>'[84]Business Support 2016'!T56</f>
        <v>22.175397875915468</v>
      </c>
      <c r="W836" s="58">
        <f>'[84]Business Support 2016'!W56</f>
        <v>20.72303067401316</v>
      </c>
      <c r="X836" s="196">
        <f>'[84]Business Support 2016'!X56</f>
        <v>0</v>
      </c>
      <c r="Y836" s="196">
        <f>'[84]Business Support 2016'!Y56</f>
        <v>0</v>
      </c>
      <c r="Z836" s="196">
        <f>'[84]Business Support 2016'!Z56</f>
        <v>0</v>
      </c>
      <c r="AA836" s="196">
        <f>'[84]Business Support 2016'!AA56</f>
        <v>0</v>
      </c>
      <c r="AB836" s="196">
        <f>'[84]Business Support 2016'!AB56</f>
        <v>0</v>
      </c>
      <c r="AC836" s="196">
        <f>'[84]Business Support 2016'!AC56</f>
        <v>0</v>
      </c>
      <c r="AD836" s="196">
        <f>'[84]Business Support 2016'!AD56</f>
        <v>0</v>
      </c>
      <c r="AF836" s="57">
        <f t="shared" si="1856"/>
        <v>23.905806364757137</v>
      </c>
      <c r="AG836" s="58">
        <f t="shared" si="1857"/>
        <v>20.72303067401316</v>
      </c>
      <c r="AH836" s="65">
        <f t="shared" si="1858"/>
        <v>-3.182775690743977</v>
      </c>
      <c r="AI836" s="66">
        <f t="shared" si="1859"/>
        <v>-0.13313818585246084</v>
      </c>
      <c r="AK836" s="139"/>
      <c r="AL836" s="139"/>
      <c r="AM836" s="139"/>
      <c r="AN836" s="140"/>
      <c r="AP836" s="139"/>
      <c r="AQ836" s="139"/>
      <c r="AR836" s="139"/>
      <c r="AS836" s="140"/>
      <c r="AU836" s="139"/>
      <c r="AV836" s="139"/>
      <c r="AW836" s="139"/>
      <c r="AX836" s="140"/>
      <c r="AZ836" s="139"/>
      <c r="BA836" s="139"/>
      <c r="BB836" s="139"/>
      <c r="BC836" s="140"/>
      <c r="BE836" s="139"/>
      <c r="BF836" s="139"/>
      <c r="BG836" s="139"/>
      <c r="BH836" s="140"/>
      <c r="BJ836" s="139"/>
      <c r="BK836" s="139"/>
      <c r="BL836" s="139"/>
      <c r="BM836" s="140"/>
      <c r="BO836" s="139"/>
      <c r="BP836" s="139"/>
      <c r="BQ836" s="139"/>
      <c r="BR836" s="140"/>
    </row>
    <row r="837" spans="1:70">
      <c r="B837" s="438"/>
      <c r="D837" s="6" t="s">
        <v>35</v>
      </c>
      <c r="E837" s="186">
        <f>'[84]Business Support 2016'!C57</f>
        <v>29.056916713019081</v>
      </c>
      <c r="F837" s="186">
        <f>'[84]Business Support 2016'!D57</f>
        <v>29.100021405414566</v>
      </c>
      <c r="G837" s="186">
        <f>'[84]Business Support 2016'!E57</f>
        <v>29.005081896538833</v>
      </c>
      <c r="H837" s="186">
        <f>'[84]Business Support 2016'!F57</f>
        <v>29.080230203855901</v>
      </c>
      <c r="I837" s="186">
        <f>'[84]Business Support 2016'!G57</f>
        <v>29.313101190165753</v>
      </c>
      <c r="J837" s="186">
        <f>'[84]Business Support 2016'!H57</f>
        <v>29.476342547061332</v>
      </c>
      <c r="K837" s="186">
        <f>'[84]Business Support 2016'!I57</f>
        <v>29.674390827695078</v>
      </c>
      <c r="L837" s="186">
        <f>'[84]Business Support 2016'!J57</f>
        <v>29.721418508967297</v>
      </c>
      <c r="N837" s="57">
        <f>'[84]Business Support 2016'!M57</f>
        <v>29.056916713019081</v>
      </c>
      <c r="O837" s="57">
        <f>'[84]Business Support 2016'!N57</f>
        <v>29.100021405414566</v>
      </c>
      <c r="P837" s="57">
        <f>'[84]Business Support 2016'!O57</f>
        <v>29.005081896538833</v>
      </c>
      <c r="Q837" s="57">
        <f>'[84]Business Support 2016'!P57</f>
        <v>29.080230203855901</v>
      </c>
      <c r="R837" s="57">
        <f>'[84]Business Support 2016'!Q57</f>
        <v>29.313101190165753</v>
      </c>
      <c r="S837" s="57">
        <f>'[84]Business Support 2016'!R57</f>
        <v>29.476342547061332</v>
      </c>
      <c r="T837" s="57">
        <f>'[84]Business Support 2016'!S57</f>
        <v>29.674390827695078</v>
      </c>
      <c r="U837" s="57">
        <f>'[84]Business Support 2016'!T57</f>
        <v>29.721418508967297</v>
      </c>
      <c r="W837" s="58">
        <f>'[84]Business Support 2016'!W57</f>
        <v>26.523400000000002</v>
      </c>
      <c r="X837" s="196">
        <f>'[84]Business Support 2016'!X57</f>
        <v>0</v>
      </c>
      <c r="Y837" s="196">
        <f>'[84]Business Support 2016'!Y57</f>
        <v>0</v>
      </c>
      <c r="Z837" s="196">
        <f>'[84]Business Support 2016'!Z57</f>
        <v>0</v>
      </c>
      <c r="AA837" s="196">
        <f>'[84]Business Support 2016'!AA57</f>
        <v>0</v>
      </c>
      <c r="AB837" s="196">
        <f>'[84]Business Support 2016'!AB57</f>
        <v>0</v>
      </c>
      <c r="AC837" s="196">
        <f>'[84]Business Support 2016'!AC57</f>
        <v>0</v>
      </c>
      <c r="AD837" s="196">
        <f>'[84]Business Support 2016'!AD57</f>
        <v>0</v>
      </c>
      <c r="AF837" s="57">
        <f t="shared" si="1856"/>
        <v>29.056916713019081</v>
      </c>
      <c r="AG837" s="58">
        <f t="shared" si="1857"/>
        <v>26.523400000000002</v>
      </c>
      <c r="AH837" s="65">
        <f t="shared" si="1858"/>
        <v>-2.533516713019079</v>
      </c>
      <c r="AI837" s="66">
        <f t="shared" si="1859"/>
        <v>-8.7191519253105254E-2</v>
      </c>
      <c r="AK837" s="139"/>
      <c r="AL837" s="139"/>
      <c r="AM837" s="139"/>
      <c r="AN837" s="140"/>
      <c r="AP837" s="139"/>
      <c r="AQ837" s="139"/>
      <c r="AR837" s="139"/>
      <c r="AS837" s="140"/>
      <c r="AU837" s="139"/>
      <c r="AV837" s="139"/>
      <c r="AW837" s="139"/>
      <c r="AX837" s="140"/>
      <c r="AZ837" s="139"/>
      <c r="BA837" s="139"/>
      <c r="BB837" s="139"/>
      <c r="BC837" s="140"/>
      <c r="BE837" s="139"/>
      <c r="BF837" s="139"/>
      <c r="BG837" s="139"/>
      <c r="BH837" s="140"/>
      <c r="BJ837" s="139"/>
      <c r="BK837" s="139"/>
      <c r="BL837" s="139"/>
      <c r="BM837" s="140"/>
      <c r="BO837" s="139"/>
      <c r="BP837" s="139"/>
      <c r="BQ837" s="139"/>
      <c r="BR837" s="140"/>
    </row>
    <row r="838" spans="1:70">
      <c r="B838" s="438"/>
      <c r="D838" s="6" t="s">
        <v>36</v>
      </c>
      <c r="E838" s="186">
        <f>'[84]Business Support 2016'!C58</f>
        <v>30.263645302725521</v>
      </c>
      <c r="F838" s="186">
        <f>'[84]Business Support 2016'!D58</f>
        <v>30.26861531175328</v>
      </c>
      <c r="G838" s="186">
        <f>'[84]Business Support 2016'!E58</f>
        <v>30.119060848430575</v>
      </c>
      <c r="H838" s="186">
        <f>'[84]Business Support 2016'!F58</f>
        <v>30.143191674507815</v>
      </c>
      <c r="I838" s="186">
        <f>'[84]Business Support 2016'!G58</f>
        <v>30.324837237388827</v>
      </c>
      <c r="J838" s="186">
        <f>'[84]Business Support 2016'!H58</f>
        <v>30.461578646745547</v>
      </c>
      <c r="K838" s="186">
        <f>'[84]Business Support 2016'!I58</f>
        <v>30.826875477874356</v>
      </c>
      <c r="L838" s="186">
        <f>'[84]Business Support 2016'!J58</f>
        <v>30.824705407732353</v>
      </c>
      <c r="N838" s="57">
        <f>'[84]Business Support 2016'!M58</f>
        <v>30.263645302725521</v>
      </c>
      <c r="O838" s="57">
        <f>'[84]Business Support 2016'!N58</f>
        <v>30.26861531175328</v>
      </c>
      <c r="P838" s="57">
        <f>'[84]Business Support 2016'!O58</f>
        <v>30.119060848430575</v>
      </c>
      <c r="Q838" s="57">
        <f>'[84]Business Support 2016'!P58</f>
        <v>30.143191674507815</v>
      </c>
      <c r="R838" s="57">
        <f>'[84]Business Support 2016'!Q58</f>
        <v>30.324837237388827</v>
      </c>
      <c r="S838" s="57">
        <f>'[84]Business Support 2016'!R58</f>
        <v>30.461578646745547</v>
      </c>
      <c r="T838" s="57">
        <f>'[84]Business Support 2016'!S58</f>
        <v>30.826875477874356</v>
      </c>
      <c r="U838" s="57">
        <f>'[84]Business Support 2016'!T58</f>
        <v>30.824705407732353</v>
      </c>
      <c r="W838" s="58">
        <f>'[84]Business Support 2016'!W58</f>
        <v>26.614599999999999</v>
      </c>
      <c r="X838" s="196">
        <f>'[84]Business Support 2016'!X58</f>
        <v>0</v>
      </c>
      <c r="Y838" s="196">
        <f>'[84]Business Support 2016'!Y58</f>
        <v>0</v>
      </c>
      <c r="Z838" s="196">
        <f>'[84]Business Support 2016'!Z58</f>
        <v>0</v>
      </c>
      <c r="AA838" s="196">
        <f>'[84]Business Support 2016'!AA58</f>
        <v>0</v>
      </c>
      <c r="AB838" s="196">
        <f>'[84]Business Support 2016'!AB58</f>
        <v>0</v>
      </c>
      <c r="AC838" s="196">
        <f>'[84]Business Support 2016'!AC58</f>
        <v>0</v>
      </c>
      <c r="AD838" s="196">
        <f>'[84]Business Support 2016'!AD58</f>
        <v>0</v>
      </c>
      <c r="AF838" s="57">
        <f t="shared" si="1856"/>
        <v>30.263645302725521</v>
      </c>
      <c r="AG838" s="58">
        <f t="shared" si="1857"/>
        <v>26.614599999999999</v>
      </c>
      <c r="AH838" s="65">
        <f t="shared" si="1858"/>
        <v>-3.6490453027255221</v>
      </c>
      <c r="AI838" s="66">
        <f t="shared" si="1859"/>
        <v>-0.12057520719081689</v>
      </c>
      <c r="AK838" s="139"/>
      <c r="AL838" s="139"/>
      <c r="AM838" s="139"/>
      <c r="AN838" s="140"/>
      <c r="AP838" s="139"/>
      <c r="AQ838" s="139"/>
      <c r="AR838" s="139"/>
      <c r="AS838" s="140"/>
      <c r="AU838" s="139"/>
      <c r="AV838" s="139"/>
      <c r="AW838" s="139"/>
      <c r="AX838" s="140"/>
      <c r="AZ838" s="139"/>
      <c r="BA838" s="139"/>
      <c r="BB838" s="139"/>
      <c r="BC838" s="140"/>
      <c r="BE838" s="139"/>
      <c r="BF838" s="139"/>
      <c r="BG838" s="139"/>
      <c r="BH838" s="140"/>
      <c r="BJ838" s="139"/>
      <c r="BK838" s="139"/>
      <c r="BL838" s="139"/>
      <c r="BM838" s="140"/>
      <c r="BO838" s="139"/>
      <c r="BP838" s="139"/>
      <c r="BQ838" s="139"/>
      <c r="BR838" s="140"/>
    </row>
    <row r="839" spans="1:70">
      <c r="B839" s="438"/>
      <c r="D839" s="6" t="s">
        <v>37</v>
      </c>
      <c r="E839" s="186">
        <f>'[84]Business Support 2016'!C59</f>
        <v>15.74206896753798</v>
      </c>
      <c r="F839" s="186">
        <f>'[84]Business Support 2016'!D59</f>
        <v>15.738178321025536</v>
      </c>
      <c r="G839" s="186">
        <f>'[84]Business Support 2016'!E59</f>
        <v>15.593217480873129</v>
      </c>
      <c r="H839" s="186">
        <f>'[84]Business Support 2016'!F59</f>
        <v>15.711287080449802</v>
      </c>
      <c r="I839" s="186">
        <f>'[84]Business Support 2016'!G59</f>
        <v>15.653331073909245</v>
      </c>
      <c r="J839" s="186">
        <f>'[84]Business Support 2016'!H59</f>
        <v>15.772697804242362</v>
      </c>
      <c r="K839" s="186">
        <f>'[84]Business Support 2016'!I59</f>
        <v>15.798603796905805</v>
      </c>
      <c r="L839" s="186">
        <f>'[84]Business Support 2016'!J59</f>
        <v>15.802956841927463</v>
      </c>
      <c r="N839" s="57">
        <f>'[84]Business Support 2016'!M59</f>
        <v>15.74206896753798</v>
      </c>
      <c r="O839" s="57">
        <f>'[84]Business Support 2016'!N59</f>
        <v>15.738178321025536</v>
      </c>
      <c r="P839" s="57">
        <f>'[84]Business Support 2016'!O59</f>
        <v>15.593217480873129</v>
      </c>
      <c r="Q839" s="57">
        <f>'[84]Business Support 2016'!P59</f>
        <v>15.711287080449802</v>
      </c>
      <c r="R839" s="57">
        <f>'[84]Business Support 2016'!Q59</f>
        <v>15.653331073909245</v>
      </c>
      <c r="S839" s="57">
        <f>'[84]Business Support 2016'!R59</f>
        <v>15.772697804242362</v>
      </c>
      <c r="T839" s="57">
        <f>'[84]Business Support 2016'!S59</f>
        <v>15.798603796905805</v>
      </c>
      <c r="U839" s="57">
        <f>'[84]Business Support 2016'!T59</f>
        <v>15.802956841927463</v>
      </c>
      <c r="W839" s="58">
        <f>'[84]Business Support 2016'!W59</f>
        <v>14.4369</v>
      </c>
      <c r="X839" s="196">
        <f>'[84]Business Support 2016'!X59</f>
        <v>0</v>
      </c>
      <c r="Y839" s="196">
        <f>'[84]Business Support 2016'!Y59</f>
        <v>0</v>
      </c>
      <c r="Z839" s="196">
        <f>'[84]Business Support 2016'!Z59</f>
        <v>0</v>
      </c>
      <c r="AA839" s="196">
        <f>'[84]Business Support 2016'!AA59</f>
        <v>0</v>
      </c>
      <c r="AB839" s="196">
        <f>'[84]Business Support 2016'!AB59</f>
        <v>0</v>
      </c>
      <c r="AC839" s="196">
        <f>'[84]Business Support 2016'!AC59</f>
        <v>0</v>
      </c>
      <c r="AD839" s="196">
        <f>'[84]Business Support 2016'!AD59</f>
        <v>0</v>
      </c>
      <c r="AF839" s="57">
        <f t="shared" si="1856"/>
        <v>15.74206896753798</v>
      </c>
      <c r="AG839" s="58">
        <f t="shared" si="1857"/>
        <v>14.4369</v>
      </c>
      <c r="AH839" s="65">
        <f t="shared" si="1858"/>
        <v>-1.3051689675379805</v>
      </c>
      <c r="AI839" s="66">
        <f t="shared" si="1859"/>
        <v>-8.2909620725801311E-2</v>
      </c>
      <c r="AK839" s="139"/>
      <c r="AL839" s="139"/>
      <c r="AM839" s="139"/>
      <c r="AN839" s="140"/>
      <c r="AP839" s="139"/>
      <c r="AQ839" s="139"/>
      <c r="AR839" s="139"/>
      <c r="AS839" s="140"/>
      <c r="AU839" s="139"/>
      <c r="AV839" s="139"/>
      <c r="AW839" s="139"/>
      <c r="AX839" s="140"/>
      <c r="AZ839" s="139"/>
      <c r="BA839" s="139"/>
      <c r="BB839" s="139"/>
      <c r="BC839" s="140"/>
      <c r="BE839" s="139"/>
      <c r="BF839" s="139"/>
      <c r="BG839" s="139"/>
      <c r="BH839" s="140"/>
      <c r="BJ839" s="139"/>
      <c r="BK839" s="139"/>
      <c r="BL839" s="139"/>
      <c r="BM839" s="140"/>
      <c r="BO839" s="139"/>
      <c r="BP839" s="139"/>
      <c r="BQ839" s="139"/>
      <c r="BR839" s="140"/>
    </row>
    <row r="840" spans="1:70">
      <c r="B840" s="438"/>
      <c r="D840" s="6" t="s">
        <v>38</v>
      </c>
      <c r="E840" s="186">
        <f>'[84]Business Support 2016'!C60</f>
        <v>24.938638861366332</v>
      </c>
      <c r="F840" s="186">
        <f>'[84]Business Support 2016'!D60</f>
        <v>25.003910785893673</v>
      </c>
      <c r="G840" s="186">
        <f>'[84]Business Support 2016'!E60</f>
        <v>25.005235654578684</v>
      </c>
      <c r="H840" s="186">
        <f>'[84]Business Support 2016'!F60</f>
        <v>25.063140305822575</v>
      </c>
      <c r="I840" s="186">
        <f>'[84]Business Support 2016'!G60</f>
        <v>25.157963138294907</v>
      </c>
      <c r="J840" s="186">
        <f>'[84]Business Support 2016'!H60</f>
        <v>25.350095153032033</v>
      </c>
      <c r="K840" s="186">
        <f>'[84]Business Support 2016'!I60</f>
        <v>25.378296810412895</v>
      </c>
      <c r="L840" s="186">
        <f>'[84]Business Support 2016'!J60</f>
        <v>25.528038089921573</v>
      </c>
      <c r="N840" s="57">
        <f>'[84]Business Support 2016'!M60</f>
        <v>24.938638861366332</v>
      </c>
      <c r="O840" s="57">
        <f>'[84]Business Support 2016'!N60</f>
        <v>25.003910785893673</v>
      </c>
      <c r="P840" s="57">
        <f>'[84]Business Support 2016'!O60</f>
        <v>25.005235654578684</v>
      </c>
      <c r="Q840" s="57">
        <f>'[84]Business Support 2016'!P60</f>
        <v>25.063140305822575</v>
      </c>
      <c r="R840" s="57">
        <f>'[84]Business Support 2016'!Q60</f>
        <v>25.157963138294907</v>
      </c>
      <c r="S840" s="57">
        <f>'[84]Business Support 2016'!R60</f>
        <v>25.350095153032033</v>
      </c>
      <c r="T840" s="57">
        <f>'[84]Business Support 2016'!S60</f>
        <v>25.378296810412895</v>
      </c>
      <c r="U840" s="57">
        <f>'[84]Business Support 2016'!T60</f>
        <v>25.528038089921573</v>
      </c>
      <c r="W840" s="58">
        <f>'[84]Business Support 2016'!W60</f>
        <v>23.215100000000003</v>
      </c>
      <c r="X840" s="196">
        <f>'[84]Business Support 2016'!X60</f>
        <v>0</v>
      </c>
      <c r="Y840" s="196">
        <f>'[84]Business Support 2016'!Y60</f>
        <v>0</v>
      </c>
      <c r="Z840" s="196">
        <f>'[84]Business Support 2016'!Z60</f>
        <v>0</v>
      </c>
      <c r="AA840" s="196">
        <f>'[84]Business Support 2016'!AA60</f>
        <v>0</v>
      </c>
      <c r="AB840" s="196">
        <f>'[84]Business Support 2016'!AB60</f>
        <v>0</v>
      </c>
      <c r="AC840" s="196">
        <f>'[84]Business Support 2016'!AC60</f>
        <v>0</v>
      </c>
      <c r="AD840" s="196">
        <f>'[84]Business Support 2016'!AD60</f>
        <v>0</v>
      </c>
      <c r="AF840" s="57">
        <f t="shared" si="1856"/>
        <v>24.938638861366332</v>
      </c>
      <c r="AG840" s="58">
        <f t="shared" si="1857"/>
        <v>23.215100000000003</v>
      </c>
      <c r="AH840" s="65">
        <f t="shared" si="1858"/>
        <v>-1.7235388613663289</v>
      </c>
      <c r="AI840" s="66">
        <f t="shared" si="1859"/>
        <v>-6.9111184092582836E-2</v>
      </c>
      <c r="AK840" s="139"/>
      <c r="AL840" s="139"/>
      <c r="AM840" s="139"/>
      <c r="AN840" s="140"/>
      <c r="AP840" s="139"/>
      <c r="AQ840" s="139"/>
      <c r="AR840" s="139"/>
      <c r="AS840" s="140"/>
      <c r="AU840" s="139"/>
      <c r="AV840" s="139"/>
      <c r="AW840" s="139"/>
      <c r="AX840" s="140"/>
      <c r="AZ840" s="139"/>
      <c r="BA840" s="139"/>
      <c r="BB840" s="139"/>
      <c r="BC840" s="140"/>
      <c r="BE840" s="139"/>
      <c r="BF840" s="139"/>
      <c r="BG840" s="139"/>
      <c r="BH840" s="140"/>
      <c r="BJ840" s="139"/>
      <c r="BK840" s="139"/>
      <c r="BL840" s="139"/>
      <c r="BM840" s="140"/>
      <c r="BO840" s="139"/>
      <c r="BP840" s="139"/>
      <c r="BQ840" s="139"/>
      <c r="BR840" s="140"/>
    </row>
    <row r="841" spans="1:70">
      <c r="B841" s="438"/>
      <c r="D841" s="6" t="s">
        <v>39</v>
      </c>
      <c r="E841" s="186">
        <f>'[84]Business Support 2016'!C61</f>
        <v>23.477185768409999</v>
      </c>
      <c r="F841" s="186">
        <f>'[84]Business Support 2016'!D61</f>
        <v>23.700655172764122</v>
      </c>
      <c r="G841" s="186">
        <f>'[84]Business Support 2016'!E61</f>
        <v>23.332397401755042</v>
      </c>
      <c r="H841" s="186">
        <f>'[84]Business Support 2016'!F61</f>
        <v>23.122807131756019</v>
      </c>
      <c r="I841" s="186">
        <f>'[84]Business Support 2016'!G61</f>
        <v>23.124648446357526</v>
      </c>
      <c r="J841" s="186">
        <f>'[84]Business Support 2016'!H61</f>
        <v>23.144947478165001</v>
      </c>
      <c r="K841" s="186">
        <f>'[84]Business Support 2016'!I61</f>
        <v>23.138413142506078</v>
      </c>
      <c r="L841" s="186">
        <f>'[84]Business Support 2016'!J61</f>
        <v>22.861188148632039</v>
      </c>
      <c r="N841" s="57">
        <f>'[84]Business Support 2016'!M61</f>
        <v>25.409186966152419</v>
      </c>
      <c r="O841" s="57">
        <f>'[84]Business Support 2016'!N61</f>
        <v>24.858187820048521</v>
      </c>
      <c r="P841" s="57">
        <f>'[84]Business Support 2016'!O61</f>
        <v>23.8733880175857</v>
      </c>
      <c r="Q841" s="57">
        <f>'[84]Business Support 2016'!P61</f>
        <v>23.642832336412351</v>
      </c>
      <c r="R841" s="57">
        <f>'[84]Business Support 2016'!Q61</f>
        <v>23.258219341443947</v>
      </c>
      <c r="S841" s="57">
        <f>'[84]Business Support 2016'!R61</f>
        <v>22.777610745934563</v>
      </c>
      <c r="T841" s="57">
        <f>'[84]Business Support 2016'!S61</f>
        <v>22.133735652029618</v>
      </c>
      <c r="U841" s="57">
        <f>'[84]Business Support 2016'!T61</f>
        <v>21.529501072272357</v>
      </c>
      <c r="W841" s="58">
        <f>'[84]Business Support 2016'!W61</f>
        <v>21.172101499952159</v>
      </c>
      <c r="X841" s="196">
        <f>'[84]Business Support 2016'!X61</f>
        <v>0</v>
      </c>
      <c r="Y841" s="196">
        <f>'[84]Business Support 2016'!Y61</f>
        <v>0</v>
      </c>
      <c r="Z841" s="196">
        <f>'[84]Business Support 2016'!Z61</f>
        <v>0</v>
      </c>
      <c r="AA841" s="196">
        <f>'[84]Business Support 2016'!AA61</f>
        <v>0</v>
      </c>
      <c r="AB841" s="196">
        <f>'[84]Business Support 2016'!AB61</f>
        <v>0</v>
      </c>
      <c r="AC841" s="196">
        <f>'[84]Business Support 2016'!AC61</f>
        <v>0</v>
      </c>
      <c r="AD841" s="196">
        <f>'[84]Business Support 2016'!AD61</f>
        <v>0</v>
      </c>
      <c r="AF841" s="57">
        <f t="shared" si="1856"/>
        <v>25.409186966152419</v>
      </c>
      <c r="AG841" s="58">
        <f t="shared" si="1857"/>
        <v>21.172101499952159</v>
      </c>
      <c r="AH841" s="65">
        <f t="shared" si="1858"/>
        <v>-4.2370854662002593</v>
      </c>
      <c r="AI841" s="66">
        <f t="shared" si="1859"/>
        <v>-0.16675407488812929</v>
      </c>
      <c r="AK841" s="139"/>
      <c r="AL841" s="139"/>
      <c r="AM841" s="139"/>
      <c r="AN841" s="140"/>
      <c r="AP841" s="139"/>
      <c r="AQ841" s="139"/>
      <c r="AR841" s="139"/>
      <c r="AS841" s="140"/>
      <c r="AU841" s="139"/>
      <c r="AV841" s="139"/>
      <c r="AW841" s="139"/>
      <c r="AX841" s="140"/>
      <c r="AZ841" s="139"/>
      <c r="BA841" s="139"/>
      <c r="BB841" s="139"/>
      <c r="BC841" s="140"/>
      <c r="BE841" s="139"/>
      <c r="BF841" s="139"/>
      <c r="BG841" s="139"/>
      <c r="BH841" s="140"/>
      <c r="BJ841" s="139"/>
      <c r="BK841" s="139"/>
      <c r="BL841" s="139"/>
      <c r="BM841" s="140"/>
      <c r="BO841" s="139"/>
      <c r="BP841" s="139"/>
      <c r="BQ841" s="139"/>
      <c r="BR841" s="140"/>
    </row>
    <row r="842" spans="1:70">
      <c r="B842" s="438"/>
      <c r="D842" s="6" t="s">
        <v>40</v>
      </c>
      <c r="E842" s="186">
        <f>'[84]Business Support 2016'!C62</f>
        <v>23.839553668854229</v>
      </c>
      <c r="F842" s="186">
        <f>'[84]Business Support 2016'!D62</f>
        <v>23.916569373834932</v>
      </c>
      <c r="G842" s="186">
        <f>'[84]Business Support 2016'!E62</f>
        <v>23.682693272568926</v>
      </c>
      <c r="H842" s="186">
        <f>'[84]Business Support 2016'!F62</f>
        <v>23.8270756868788</v>
      </c>
      <c r="I842" s="186">
        <f>'[84]Business Support 2016'!G62</f>
        <v>23.921012332547985</v>
      </c>
      <c r="J842" s="186">
        <f>'[84]Business Support 2016'!H62</f>
        <v>23.886532949671651</v>
      </c>
      <c r="K842" s="186">
        <f>'[84]Business Support 2016'!I62</f>
        <v>23.796375691960026</v>
      </c>
      <c r="L842" s="186">
        <f>'[84]Business Support 2016'!J62</f>
        <v>23.54741026201566</v>
      </c>
      <c r="N842" s="57">
        <f>'[84]Business Support 2016'!M62</f>
        <v>25.965768310720662</v>
      </c>
      <c r="O842" s="57">
        <f>'[84]Business Support 2016'!N62</f>
        <v>25.633118924761288</v>
      </c>
      <c r="P842" s="57">
        <f>'[84]Business Support 2016'!O62</f>
        <v>24.695580248865056</v>
      </c>
      <c r="Q842" s="57">
        <f>'[84]Business Support 2016'!P62</f>
        <v>24.414041271368994</v>
      </c>
      <c r="R842" s="57">
        <f>'[84]Business Support 2016'!Q62</f>
        <v>23.918963032072849</v>
      </c>
      <c r="S842" s="57">
        <f>'[84]Business Support 2016'!R62</f>
        <v>23.505144560622028</v>
      </c>
      <c r="T842" s="57">
        <f>'[84]Business Support 2016'!S62</f>
        <v>23.34508077364816</v>
      </c>
      <c r="U842" s="57">
        <f>'[84]Business Support 2016'!T62</f>
        <v>22.808537924045229</v>
      </c>
      <c r="W842" s="58">
        <f>'[84]Business Support 2016'!W62</f>
        <v>18.217348221263958</v>
      </c>
      <c r="X842" s="196">
        <f>'[84]Business Support 2016'!X62</f>
        <v>0</v>
      </c>
      <c r="Y842" s="196">
        <f>'[84]Business Support 2016'!Y62</f>
        <v>0</v>
      </c>
      <c r="Z842" s="196">
        <f>'[84]Business Support 2016'!Z62</f>
        <v>0</v>
      </c>
      <c r="AA842" s="196">
        <f>'[84]Business Support 2016'!AA62</f>
        <v>0</v>
      </c>
      <c r="AB842" s="196">
        <f>'[84]Business Support 2016'!AB62</f>
        <v>0</v>
      </c>
      <c r="AC842" s="196">
        <f>'[84]Business Support 2016'!AC62</f>
        <v>0</v>
      </c>
      <c r="AD842" s="196">
        <f>'[84]Business Support 2016'!AD62</f>
        <v>0</v>
      </c>
      <c r="AF842" s="57">
        <f t="shared" si="1856"/>
        <v>25.965768310720662</v>
      </c>
      <c r="AG842" s="58">
        <f t="shared" si="1857"/>
        <v>18.217348221263958</v>
      </c>
      <c r="AH842" s="65">
        <f t="shared" si="1858"/>
        <v>-7.7484200894567046</v>
      </c>
      <c r="AI842" s="66">
        <f t="shared" si="1859"/>
        <v>-0.29840904365836007</v>
      </c>
      <c r="AK842" s="139"/>
      <c r="AL842" s="139"/>
      <c r="AM842" s="139"/>
      <c r="AN842" s="140"/>
      <c r="AP842" s="139"/>
      <c r="AQ842" s="139"/>
      <c r="AR842" s="139"/>
      <c r="AS842" s="140"/>
      <c r="AU842" s="139"/>
      <c r="AV842" s="139"/>
      <c r="AW842" s="139"/>
      <c r="AX842" s="140"/>
      <c r="AZ842" s="139"/>
      <c r="BA842" s="139"/>
      <c r="BB842" s="139"/>
      <c r="BC842" s="140"/>
      <c r="BE842" s="139"/>
      <c r="BF842" s="139"/>
      <c r="BG842" s="139"/>
      <c r="BH842" s="140"/>
      <c r="BJ842" s="139"/>
      <c r="BK842" s="139"/>
      <c r="BL842" s="139"/>
      <c r="BM842" s="140"/>
      <c r="BO842" s="139"/>
      <c r="BP842" s="139"/>
      <c r="BQ842" s="139"/>
      <c r="BR842" s="140"/>
    </row>
    <row r="843" spans="1:70">
      <c r="B843" s="438"/>
      <c r="D843" s="6" t="s">
        <v>41</v>
      </c>
      <c r="E843" s="186">
        <f>'[84]Business Support 2016'!C63</f>
        <v>30.471587954617469</v>
      </c>
      <c r="F843" s="186">
        <f>'[84]Business Support 2016'!D63</f>
        <v>30.756763251899606</v>
      </c>
      <c r="G843" s="186">
        <f>'[84]Business Support 2016'!E63</f>
        <v>30.438600710089542</v>
      </c>
      <c r="H843" s="186">
        <f>'[84]Business Support 2016'!F63</f>
        <v>30.78514133914776</v>
      </c>
      <c r="I843" s="186">
        <f>'[84]Business Support 2016'!G63</f>
        <v>30.77536949180023</v>
      </c>
      <c r="J843" s="186">
        <f>'[84]Business Support 2016'!H63</f>
        <v>30.712725846319426</v>
      </c>
      <c r="K843" s="186">
        <f>'[84]Business Support 2016'!I63</f>
        <v>30.746492407345546</v>
      </c>
      <c r="L843" s="186">
        <f>'[84]Business Support 2016'!J63</f>
        <v>30.324051562872</v>
      </c>
      <c r="N843" s="57">
        <f>'[84]Business Support 2016'!M63</f>
        <v>32.188302044128555</v>
      </c>
      <c r="O843" s="57">
        <f>'[84]Business Support 2016'!N63</f>
        <v>31.562470835543394</v>
      </c>
      <c r="P843" s="57">
        <f>'[84]Business Support 2016'!O63</f>
        <v>30.656435034720989</v>
      </c>
      <c r="Q843" s="57">
        <f>'[84]Business Support 2016'!P63</f>
        <v>30.605675701177752</v>
      </c>
      <c r="R843" s="57">
        <f>'[84]Business Support 2016'!Q63</f>
        <v>30.050857692535971</v>
      </c>
      <c r="S843" s="57">
        <f>'[84]Business Support 2016'!R63</f>
        <v>29.352825697443269</v>
      </c>
      <c r="T843" s="57">
        <f>'[84]Business Support 2016'!S63</f>
        <v>29.078014409459623</v>
      </c>
      <c r="U843" s="57">
        <f>'[84]Business Support 2016'!T63</f>
        <v>28.47045065710844</v>
      </c>
      <c r="W843" s="58">
        <f>'[84]Business Support 2016'!W63</f>
        <v>26.585477045781907</v>
      </c>
      <c r="X843" s="196">
        <f>'[84]Business Support 2016'!X63</f>
        <v>0</v>
      </c>
      <c r="Y843" s="196">
        <f>'[84]Business Support 2016'!Y63</f>
        <v>0</v>
      </c>
      <c r="Z843" s="196">
        <f>'[84]Business Support 2016'!Z63</f>
        <v>0</v>
      </c>
      <c r="AA843" s="196">
        <f>'[84]Business Support 2016'!AA63</f>
        <v>0</v>
      </c>
      <c r="AB843" s="196">
        <f>'[84]Business Support 2016'!AB63</f>
        <v>0</v>
      </c>
      <c r="AC843" s="196">
        <f>'[84]Business Support 2016'!AC63</f>
        <v>0</v>
      </c>
      <c r="AD843" s="196">
        <f>'[84]Business Support 2016'!AD63</f>
        <v>0</v>
      </c>
      <c r="AF843" s="57">
        <f t="shared" si="1856"/>
        <v>32.188302044128555</v>
      </c>
      <c r="AG843" s="58">
        <f t="shared" si="1857"/>
        <v>26.585477045781907</v>
      </c>
      <c r="AH843" s="65">
        <f t="shared" si="1858"/>
        <v>-5.602824998346648</v>
      </c>
      <c r="AI843" s="66">
        <f t="shared" si="1859"/>
        <v>-0.17406401215775391</v>
      </c>
      <c r="AK843" s="139"/>
      <c r="AL843" s="139"/>
      <c r="AM843" s="139"/>
      <c r="AN843" s="140"/>
      <c r="AP843" s="139"/>
      <c r="AQ843" s="139"/>
      <c r="AR843" s="139"/>
      <c r="AS843" s="140"/>
      <c r="AU843" s="139"/>
      <c r="AV843" s="139"/>
      <c r="AW843" s="139"/>
      <c r="AX843" s="140"/>
      <c r="AZ843" s="139"/>
      <c r="BA843" s="139"/>
      <c r="BB843" s="139"/>
      <c r="BC843" s="140"/>
      <c r="BE843" s="139"/>
      <c r="BF843" s="139"/>
      <c r="BG843" s="139"/>
      <c r="BH843" s="140"/>
      <c r="BJ843" s="139"/>
      <c r="BK843" s="139"/>
      <c r="BL843" s="139"/>
      <c r="BM843" s="140"/>
      <c r="BO843" s="139"/>
      <c r="BP843" s="139"/>
      <c r="BQ843" s="139"/>
      <c r="BR843" s="140"/>
    </row>
    <row r="844" spans="1:70">
      <c r="B844" s="438"/>
      <c r="D844" s="6" t="s">
        <v>42</v>
      </c>
      <c r="E844" s="186">
        <f>'[84]Business Support 2016'!C64</f>
        <v>19.730968412602067</v>
      </c>
      <c r="F844" s="186">
        <f>'[84]Business Support 2016'!D64</f>
        <v>21.005708709805226</v>
      </c>
      <c r="G844" s="186">
        <f>'[84]Business Support 2016'!E64</f>
        <v>21.062493137124005</v>
      </c>
      <c r="H844" s="186">
        <f>'[84]Business Support 2016'!F64</f>
        <v>21.02714118906254</v>
      </c>
      <c r="I844" s="186">
        <f>'[84]Business Support 2016'!G64</f>
        <v>21.206006614500794</v>
      </c>
      <c r="J844" s="186">
        <f>'[84]Business Support 2016'!H64</f>
        <v>21.013745939183639</v>
      </c>
      <c r="K844" s="186">
        <f>'[84]Business Support 2016'!I64</f>
        <v>20.878397049347072</v>
      </c>
      <c r="L844" s="186">
        <f>'[84]Business Support 2016'!J64</f>
        <v>21.016862537282162</v>
      </c>
      <c r="N844" s="57">
        <f>'[84]Business Support 2016'!M64</f>
        <v>22.131666885276989</v>
      </c>
      <c r="O844" s="57">
        <f>'[84]Business Support 2016'!N64</f>
        <v>22.267507276474504</v>
      </c>
      <c r="P844" s="57">
        <f>'[84]Business Support 2016'!O64</f>
        <v>22.07135945616194</v>
      </c>
      <c r="Q844" s="57">
        <f>'[84]Business Support 2016'!P64</f>
        <v>21.821272743028146</v>
      </c>
      <c r="R844" s="57">
        <f>'[84]Business Support 2016'!Q64</f>
        <v>21.801404610329953</v>
      </c>
      <c r="S844" s="57">
        <f>'[84]Business Support 2016'!R64</f>
        <v>21.689928518884621</v>
      </c>
      <c r="T844" s="57">
        <f>'[84]Business Support 2016'!S64</f>
        <v>21.612944663645528</v>
      </c>
      <c r="U844" s="57">
        <f>'[84]Business Support 2016'!T64</f>
        <v>21.429594467952771</v>
      </c>
      <c r="W844" s="58">
        <f>'[84]Business Support 2016'!W64</f>
        <v>22.745468032575065</v>
      </c>
      <c r="X844" s="196">
        <f>'[84]Business Support 2016'!X64</f>
        <v>0</v>
      </c>
      <c r="Y844" s="196">
        <f>'[84]Business Support 2016'!Y64</f>
        <v>0</v>
      </c>
      <c r="Z844" s="196">
        <f>'[84]Business Support 2016'!Z64</f>
        <v>0</v>
      </c>
      <c r="AA844" s="196">
        <f>'[84]Business Support 2016'!AA64</f>
        <v>0</v>
      </c>
      <c r="AB844" s="196">
        <f>'[84]Business Support 2016'!AB64</f>
        <v>0</v>
      </c>
      <c r="AC844" s="196">
        <f>'[84]Business Support 2016'!AC64</f>
        <v>0</v>
      </c>
      <c r="AD844" s="196">
        <f>'[84]Business Support 2016'!AD64</f>
        <v>0</v>
      </c>
      <c r="AF844" s="57">
        <f t="shared" si="1856"/>
        <v>22.131666885276989</v>
      </c>
      <c r="AG844" s="58">
        <f t="shared" si="1857"/>
        <v>22.745468032575065</v>
      </c>
      <c r="AH844" s="65">
        <f t="shared" si="1858"/>
        <v>0.61380114729807644</v>
      </c>
      <c r="AI844" s="66">
        <f t="shared" si="1859"/>
        <v>2.7734067681382167E-2</v>
      </c>
      <c r="AK844" s="139"/>
      <c r="AL844" s="139"/>
      <c r="AM844" s="139"/>
      <c r="AN844" s="140"/>
      <c r="AP844" s="139"/>
      <c r="AQ844" s="139"/>
      <c r="AR844" s="139"/>
      <c r="AS844" s="140"/>
      <c r="AU844" s="139"/>
      <c r="AV844" s="139"/>
      <c r="AW844" s="139"/>
      <c r="AX844" s="140"/>
      <c r="AZ844" s="139"/>
      <c r="BA844" s="139"/>
      <c r="BB844" s="139"/>
      <c r="BC844" s="140"/>
      <c r="BE844" s="139"/>
      <c r="BF844" s="139"/>
      <c r="BG844" s="139"/>
      <c r="BH844" s="140"/>
      <c r="BJ844" s="139"/>
      <c r="BK844" s="139"/>
      <c r="BL844" s="139"/>
      <c r="BM844" s="140"/>
      <c r="BO844" s="139"/>
      <c r="BP844" s="139"/>
      <c r="BQ844" s="139"/>
      <c r="BR844" s="140"/>
    </row>
    <row r="845" spans="1:70">
      <c r="B845" s="438"/>
      <c r="D845" s="6" t="s">
        <v>43</v>
      </c>
      <c r="E845" s="186">
        <f>'[84]Business Support 2016'!C65</f>
        <v>18.539603783881162</v>
      </c>
      <c r="F845" s="186">
        <f>'[84]Business Support 2016'!D65</f>
        <v>17.944005741756591</v>
      </c>
      <c r="G845" s="186">
        <f>'[84]Business Support 2016'!E65</f>
        <v>17.713780428287031</v>
      </c>
      <c r="H845" s="186">
        <f>'[84]Business Support 2016'!F65</f>
        <v>17.129165956147872</v>
      </c>
      <c r="I845" s="186">
        <f>'[84]Business Support 2016'!G65</f>
        <v>16.96405230894386</v>
      </c>
      <c r="J845" s="186">
        <f>'[84]Business Support 2016'!H65</f>
        <v>16.646157007305785</v>
      </c>
      <c r="K845" s="186">
        <f>'[84]Business Support 2016'!I65</f>
        <v>17.273184080859121</v>
      </c>
      <c r="L845" s="186">
        <f>'[84]Business Support 2016'!J65</f>
        <v>17.494155958358199</v>
      </c>
      <c r="N845" s="57">
        <f>'[84]Business Support 2016'!M65</f>
        <v>18.429247529992498</v>
      </c>
      <c r="O845" s="57">
        <f>'[84]Business Support 2016'!N65</f>
        <v>18.139120522262573</v>
      </c>
      <c r="P845" s="57">
        <f>'[84]Business Support 2016'!O65</f>
        <v>17.563753417936343</v>
      </c>
      <c r="Q845" s="57">
        <f>'[84]Business Support 2016'!P65</f>
        <v>16.916283430011884</v>
      </c>
      <c r="R845" s="57">
        <f>'[84]Business Support 2016'!Q65</f>
        <v>16.79797786748296</v>
      </c>
      <c r="S845" s="57">
        <f>'[84]Business Support 2016'!R65</f>
        <v>16.410542858969372</v>
      </c>
      <c r="T845" s="57">
        <f>'[84]Business Support 2016'!S65</f>
        <v>16.642529882105666</v>
      </c>
      <c r="U845" s="57">
        <f>'[84]Business Support 2016'!T65</f>
        <v>16.608806144208444</v>
      </c>
      <c r="W845" s="58">
        <f>'[84]Business Support 2016'!W65</f>
        <v>26.247567824200523</v>
      </c>
      <c r="X845" s="196">
        <f>'[84]Business Support 2016'!X65</f>
        <v>0</v>
      </c>
      <c r="Y845" s="196">
        <f>'[84]Business Support 2016'!Y65</f>
        <v>0</v>
      </c>
      <c r="Z845" s="196">
        <f>'[84]Business Support 2016'!Z65</f>
        <v>0</v>
      </c>
      <c r="AA845" s="196">
        <f>'[84]Business Support 2016'!AA65</f>
        <v>0</v>
      </c>
      <c r="AB845" s="196">
        <f>'[84]Business Support 2016'!AB65</f>
        <v>0</v>
      </c>
      <c r="AC845" s="196">
        <f>'[84]Business Support 2016'!AC65</f>
        <v>0</v>
      </c>
      <c r="AD845" s="196">
        <f>'[84]Business Support 2016'!AD65</f>
        <v>0</v>
      </c>
      <c r="AF845" s="57">
        <f t="shared" si="1856"/>
        <v>18.429247529992498</v>
      </c>
      <c r="AG845" s="58">
        <f t="shared" si="1857"/>
        <v>26.247567824200523</v>
      </c>
      <c r="AH845" s="65">
        <f t="shared" si="1858"/>
        <v>7.818320294208025</v>
      </c>
      <c r="AI845" s="66">
        <f t="shared" si="1859"/>
        <v>0.42423437427296889</v>
      </c>
      <c r="AK845" s="139"/>
      <c r="AL845" s="139"/>
      <c r="AM845" s="139"/>
      <c r="AN845" s="140"/>
      <c r="AP845" s="139"/>
      <c r="AQ845" s="139"/>
      <c r="AR845" s="139"/>
      <c r="AS845" s="140"/>
      <c r="AU845" s="139"/>
      <c r="AV845" s="139"/>
      <c r="AW845" s="139"/>
      <c r="AX845" s="140"/>
      <c r="AZ845" s="139"/>
      <c r="BA845" s="139"/>
      <c r="BB845" s="139"/>
      <c r="BC845" s="140"/>
      <c r="BE845" s="139"/>
      <c r="BF845" s="139"/>
      <c r="BG845" s="139"/>
      <c r="BH845" s="140"/>
      <c r="BJ845" s="139"/>
      <c r="BK845" s="139"/>
      <c r="BL845" s="139"/>
      <c r="BM845" s="140"/>
      <c r="BO845" s="139"/>
      <c r="BP845" s="139"/>
      <c r="BQ845" s="139"/>
      <c r="BR845" s="140"/>
    </row>
    <row r="846" spans="1:70">
      <c r="B846" s="438"/>
      <c r="D846" s="6" t="s">
        <v>44</v>
      </c>
      <c r="E846" s="186">
        <f>'[84]Business Support 2016'!C66</f>
        <v>18.775613131217671</v>
      </c>
      <c r="F846" s="186">
        <f>'[84]Business Support 2016'!D66</f>
        <v>19.168363365641312</v>
      </c>
      <c r="G846" s="186">
        <f>'[84]Business Support 2016'!E66</f>
        <v>19.519540475798653</v>
      </c>
      <c r="H846" s="186">
        <f>'[84]Business Support 2016'!F66</f>
        <v>19.713959893499542</v>
      </c>
      <c r="I846" s="186">
        <f>'[84]Business Support 2016'!G66</f>
        <v>19.732250595064436</v>
      </c>
      <c r="J846" s="186">
        <f>'[84]Business Support 2016'!H66</f>
        <v>19.756260207601894</v>
      </c>
      <c r="K846" s="186">
        <f>'[84]Business Support 2016'!I66</f>
        <v>19.788905696495274</v>
      </c>
      <c r="L846" s="186">
        <f>'[84]Business Support 2016'!J66</f>
        <v>19.828105337942535</v>
      </c>
      <c r="N846" s="57">
        <f>'[84]Business Support 2016'!M66</f>
        <v>20.581283997389402</v>
      </c>
      <c r="O846" s="57">
        <f>'[84]Business Support 2016'!N66</f>
        <v>20.822127915999495</v>
      </c>
      <c r="P846" s="57">
        <f>'[84]Business Support 2016'!O66</f>
        <v>20.784016818212503</v>
      </c>
      <c r="Q846" s="57">
        <f>'[84]Business Support 2016'!P66</f>
        <v>20.934713273751822</v>
      </c>
      <c r="R846" s="57">
        <f>'[84]Business Support 2016'!Q66</f>
        <v>20.509803244393211</v>
      </c>
      <c r="S846" s="57">
        <f>'[84]Business Support 2016'!R66</f>
        <v>20.341321646412929</v>
      </c>
      <c r="T846" s="57">
        <f>'[84]Business Support 2016'!S66</f>
        <v>20.371289085343502</v>
      </c>
      <c r="U846" s="57">
        <f>'[84]Business Support 2016'!T66</f>
        <v>20.119284495809794</v>
      </c>
      <c r="W846" s="58">
        <f>'[84]Business Support 2016'!W66</f>
        <v>18.948500000000003</v>
      </c>
      <c r="X846" s="196">
        <f>'[84]Business Support 2016'!X66</f>
        <v>0</v>
      </c>
      <c r="Y846" s="196">
        <f>'[84]Business Support 2016'!Y66</f>
        <v>0</v>
      </c>
      <c r="Z846" s="196">
        <f>'[84]Business Support 2016'!Z66</f>
        <v>0</v>
      </c>
      <c r="AA846" s="196">
        <f>'[84]Business Support 2016'!AA66</f>
        <v>0</v>
      </c>
      <c r="AB846" s="196">
        <f>'[84]Business Support 2016'!AB66</f>
        <v>0</v>
      </c>
      <c r="AC846" s="196">
        <f>'[84]Business Support 2016'!AC66</f>
        <v>0</v>
      </c>
      <c r="AD846" s="196">
        <f>'[84]Business Support 2016'!AD66</f>
        <v>0</v>
      </c>
      <c r="AF846" s="57">
        <f t="shared" si="1856"/>
        <v>20.581283997389402</v>
      </c>
      <c r="AG846" s="58">
        <f t="shared" si="1857"/>
        <v>18.948500000000003</v>
      </c>
      <c r="AH846" s="65">
        <f t="shared" si="1858"/>
        <v>-1.6327839973893994</v>
      </c>
      <c r="AI846" s="66">
        <f t="shared" si="1859"/>
        <v>-7.9333437000165152E-2</v>
      </c>
      <c r="AK846" s="139"/>
      <c r="AL846" s="139"/>
      <c r="AM846" s="139"/>
      <c r="AN846" s="140"/>
      <c r="AP846" s="139"/>
      <c r="AQ846" s="139"/>
      <c r="AR846" s="139"/>
      <c r="AS846" s="140"/>
      <c r="AU846" s="139"/>
      <c r="AV846" s="139"/>
      <c r="AW846" s="139"/>
      <c r="AX846" s="140"/>
      <c r="AZ846" s="139"/>
      <c r="BA846" s="139"/>
      <c r="BB846" s="139"/>
      <c r="BC846" s="140"/>
      <c r="BE846" s="139"/>
      <c r="BF846" s="139"/>
      <c r="BG846" s="139"/>
      <c r="BH846" s="140"/>
      <c r="BJ846" s="139"/>
      <c r="BK846" s="139"/>
      <c r="BL846" s="139"/>
      <c r="BM846" s="140"/>
      <c r="BO846" s="139"/>
      <c r="BP846" s="139"/>
      <c r="BQ846" s="139"/>
      <c r="BR846" s="140"/>
    </row>
    <row r="847" spans="1:70">
      <c r="B847" s="438"/>
      <c r="D847" s="6" t="s">
        <v>45</v>
      </c>
      <c r="E847" s="186">
        <f>'[84]Business Support 2016'!C67</f>
        <v>28.487810280248642</v>
      </c>
      <c r="F847" s="186">
        <f>'[84]Business Support 2016'!D67</f>
        <v>29.143698760872127</v>
      </c>
      <c r="G847" s="186">
        <f>'[84]Business Support 2016'!E67</f>
        <v>29.760801349699484</v>
      </c>
      <c r="H847" s="186">
        <f>'[84]Business Support 2016'!F67</f>
        <v>30.244014396233105</v>
      </c>
      <c r="I847" s="186">
        <f>'[84]Business Support 2016'!G67</f>
        <v>30.302973536855802</v>
      </c>
      <c r="J847" s="186">
        <f>'[84]Business Support 2016'!H67</f>
        <v>30.36222676844131</v>
      </c>
      <c r="K847" s="186">
        <f>'[84]Business Support 2016'!I67</f>
        <v>30.434600245101233</v>
      </c>
      <c r="L847" s="186">
        <f>'[84]Business Support 2016'!J67</f>
        <v>30.509715714907202</v>
      </c>
      <c r="N847" s="57">
        <f>'[84]Business Support 2016'!M67</f>
        <v>32.855263533657855</v>
      </c>
      <c r="O847" s="57">
        <f>'[84]Business Support 2016'!N67</f>
        <v>32.784912139875225</v>
      </c>
      <c r="P847" s="57">
        <f>'[84]Business Support 2016'!O67</f>
        <v>33.073886397174547</v>
      </c>
      <c r="Q847" s="57">
        <f>'[84]Business Support 2016'!P67</f>
        <v>33.198313219467273</v>
      </c>
      <c r="R847" s="57">
        <f>'[84]Business Support 2016'!Q67</f>
        <v>33.033601916712115</v>
      </c>
      <c r="S847" s="57">
        <f>'[84]Business Support 2016'!R67</f>
        <v>32.600499442878203</v>
      </c>
      <c r="T847" s="57">
        <f>'[84]Business Support 2016'!S67</f>
        <v>32.586130884497095</v>
      </c>
      <c r="U847" s="57">
        <f>'[84]Business Support 2016'!T67</f>
        <v>32.141068546687784</v>
      </c>
      <c r="W847" s="58">
        <f>'[84]Business Support 2016'!W67</f>
        <v>32.572331239999997</v>
      </c>
      <c r="X847" s="196">
        <f>'[84]Business Support 2016'!X67</f>
        <v>0</v>
      </c>
      <c r="Y847" s="196">
        <f>'[84]Business Support 2016'!Y67</f>
        <v>0</v>
      </c>
      <c r="Z847" s="196">
        <f>'[84]Business Support 2016'!Z67</f>
        <v>0</v>
      </c>
      <c r="AA847" s="196">
        <f>'[84]Business Support 2016'!AA67</f>
        <v>0</v>
      </c>
      <c r="AB847" s="196">
        <f>'[84]Business Support 2016'!AB67</f>
        <v>0</v>
      </c>
      <c r="AC847" s="196">
        <f>'[84]Business Support 2016'!AC67</f>
        <v>0</v>
      </c>
      <c r="AD847" s="196">
        <f>'[84]Business Support 2016'!AD67</f>
        <v>0</v>
      </c>
      <c r="AF847" s="57">
        <f t="shared" si="1856"/>
        <v>32.855263533657855</v>
      </c>
      <c r="AG847" s="58">
        <f t="shared" si="1857"/>
        <v>32.572331239999997</v>
      </c>
      <c r="AH847" s="65">
        <f t="shared" si="1858"/>
        <v>-0.28293229365785777</v>
      </c>
      <c r="AI847" s="66">
        <f t="shared" si="1859"/>
        <v>-8.6114753993074503E-3</v>
      </c>
      <c r="AK847" s="139"/>
      <c r="AL847" s="139"/>
      <c r="AM847" s="139"/>
      <c r="AN847" s="140"/>
      <c r="AP847" s="139"/>
      <c r="AQ847" s="139"/>
      <c r="AR847" s="139"/>
      <c r="AS847" s="140"/>
      <c r="AU847" s="139"/>
      <c r="AV847" s="139"/>
      <c r="AW847" s="139"/>
      <c r="AX847" s="140"/>
      <c r="AZ847" s="139"/>
      <c r="BA847" s="139"/>
      <c r="BB847" s="139"/>
      <c r="BC847" s="140"/>
      <c r="BE847" s="139"/>
      <c r="BF847" s="139"/>
      <c r="BG847" s="139"/>
      <c r="BH847" s="140"/>
      <c r="BJ847" s="139"/>
      <c r="BK847" s="139"/>
      <c r="BL847" s="139"/>
      <c r="BM847" s="140"/>
      <c r="BO847" s="139"/>
      <c r="BP847" s="139"/>
      <c r="BQ847" s="139"/>
      <c r="BR847" s="140"/>
    </row>
    <row r="848" spans="1:70">
      <c r="A848" s="1"/>
      <c r="B848" s="438"/>
      <c r="D848" s="4" t="s">
        <v>77</v>
      </c>
      <c r="E848" s="187">
        <f>SUM(E834:E847)</f>
        <v>337.09944169646815</v>
      </c>
      <c r="F848" s="187">
        <f t="shared" ref="F848" si="1860">SUM(F834:F847)</f>
        <v>337.78255362954121</v>
      </c>
      <c r="G848" s="187">
        <f t="shared" ref="G848" si="1861">SUM(G834:G847)</f>
        <v>337.13303949913512</v>
      </c>
      <c r="H848" s="187">
        <f t="shared" ref="H848" si="1862">SUM(H834:H847)</f>
        <v>337.92600416828822</v>
      </c>
      <c r="I848" s="187">
        <f t="shared" ref="I848" si="1863">SUM(I834:I847)</f>
        <v>338.05875858546659</v>
      </c>
      <c r="J848" s="187">
        <f t="shared" ref="J848" si="1864">SUM(J834:J847)</f>
        <v>339.10411779146131</v>
      </c>
      <c r="K848" s="187">
        <f t="shared" ref="K848" si="1865">SUM(K834:K847)</f>
        <v>340.143874311383</v>
      </c>
      <c r="L848" s="187">
        <f t="shared" ref="L848" si="1866">SUM(L834:L847)</f>
        <v>339.01846111613753</v>
      </c>
      <c r="M848" s="1"/>
      <c r="N848" s="178">
        <f t="shared" ref="N848" si="1867">SUM(N834:N847)</f>
        <v>355.27804190080633</v>
      </c>
      <c r="O848" s="178">
        <f t="shared" ref="O848" si="1868">SUM(O834:O847)</f>
        <v>352.07836554865463</v>
      </c>
      <c r="P848" s="178">
        <f t="shared" ref="P848" si="1869">SUM(P834:P847)</f>
        <v>347.79458604216239</v>
      </c>
      <c r="Q848" s="178">
        <f t="shared" ref="Q848" si="1870">SUM(Q834:Q847)</f>
        <v>346.97085190302465</v>
      </c>
      <c r="R848" s="178">
        <f t="shared" ref="R848" si="1871">SUM(R834:R847)</f>
        <v>344.12222111997824</v>
      </c>
      <c r="S848" s="178">
        <f t="shared" ref="S848" si="1872">SUM(S834:S847)</f>
        <v>341.68469296109288</v>
      </c>
      <c r="T848" s="178">
        <f t="shared" ref="T848" si="1873">SUM(T834:T847)</f>
        <v>340.57986298566919</v>
      </c>
      <c r="U848" s="178">
        <f t="shared" ref="U848" si="1874">SUM(U834:U847)</f>
        <v>336.66959464070709</v>
      </c>
      <c r="V848" s="1"/>
      <c r="W848" s="183">
        <f>SUM(W834:W847)</f>
        <v>327.14910210799138</v>
      </c>
      <c r="X848" s="197">
        <f t="shared" ref="X848" si="1875">SUM(X834:X847)</f>
        <v>0</v>
      </c>
      <c r="Y848" s="197">
        <f t="shared" ref="Y848" si="1876">SUM(Y834:Y847)</f>
        <v>0</v>
      </c>
      <c r="Z848" s="197">
        <f t="shared" ref="Z848" si="1877">SUM(Z834:Z847)</f>
        <v>0</v>
      </c>
      <c r="AA848" s="197">
        <f t="shared" ref="AA848" si="1878">SUM(AA834:AA847)</f>
        <v>0</v>
      </c>
      <c r="AB848" s="197">
        <f t="shared" ref="AB848" si="1879">SUM(AB834:AB847)</f>
        <v>0</v>
      </c>
      <c r="AC848" s="197">
        <f t="shared" ref="AC848" si="1880">SUM(AC834:AC847)</f>
        <v>0</v>
      </c>
      <c r="AD848" s="197">
        <f t="shared" ref="AD848" si="1881">SUM(AD834:AD847)</f>
        <v>0</v>
      </c>
      <c r="AE848" s="1"/>
      <c r="AF848" s="178">
        <f t="shared" si="1856"/>
        <v>355.27804190080633</v>
      </c>
      <c r="AG848" s="183">
        <f t="shared" si="1857"/>
        <v>327.14910210799138</v>
      </c>
      <c r="AH848" s="67">
        <f t="shared" si="1858"/>
        <v>-28.128939792814947</v>
      </c>
      <c r="AI848" s="68">
        <f t="shared" si="1859"/>
        <v>-7.9174439383643505E-2</v>
      </c>
      <c r="AK848" s="139"/>
      <c r="AL848" s="139"/>
      <c r="AM848" s="139"/>
      <c r="AN848" s="140"/>
      <c r="AP848" s="139"/>
      <c r="AQ848" s="139"/>
      <c r="AR848" s="139"/>
      <c r="AS848" s="140"/>
      <c r="AU848" s="139"/>
      <c r="AV848" s="139"/>
      <c r="AW848" s="139"/>
      <c r="AX848" s="140"/>
      <c r="AZ848" s="139"/>
      <c r="BA848" s="139"/>
      <c r="BB848" s="139"/>
      <c r="BC848" s="140"/>
      <c r="BE848" s="139"/>
      <c r="BF848" s="139"/>
      <c r="BG848" s="139"/>
      <c r="BH848" s="140"/>
      <c r="BJ848" s="139"/>
      <c r="BK848" s="139"/>
      <c r="BL848" s="139"/>
      <c r="BM848" s="140"/>
      <c r="BO848" s="139"/>
      <c r="BP848" s="139"/>
      <c r="BQ848" s="139"/>
      <c r="BR848" s="140"/>
    </row>
    <row r="849" spans="1:70">
      <c r="A849" s="1"/>
      <c r="B849" s="438"/>
      <c r="D849" s="4" t="s">
        <v>181</v>
      </c>
      <c r="E849" s="187">
        <f>E848-SUM(E837:E840)</f>
        <v>237.09817185181925</v>
      </c>
      <c r="F849" s="187">
        <f t="shared" ref="F849" si="1882">F848-SUM(F837:F840)</f>
        <v>237.67182780545414</v>
      </c>
      <c r="G849" s="187">
        <f t="shared" ref="G849" si="1883">G848-SUM(G837:G840)</f>
        <v>237.41044361871391</v>
      </c>
      <c r="H849" s="187">
        <f t="shared" ref="H849" si="1884">H848-SUM(H837:H840)</f>
        <v>237.92815490365211</v>
      </c>
      <c r="I849" s="187">
        <f t="shared" ref="I849" si="1885">I848-SUM(I837:I840)</f>
        <v>237.60952594570784</v>
      </c>
      <c r="J849" s="187">
        <f t="shared" ref="J849" si="1886">J848-SUM(J837:J840)</f>
        <v>238.04340364038003</v>
      </c>
      <c r="K849" s="187">
        <f t="shared" ref="K849" si="1887">K848-SUM(K837:K840)</f>
        <v>238.46570739849489</v>
      </c>
      <c r="L849" s="187">
        <f t="shared" ref="L849" si="1888">L848-SUM(L837:L840)</f>
        <v>237.14134226758884</v>
      </c>
      <c r="M849" s="1"/>
      <c r="N849" s="178">
        <f t="shared" ref="N849" si="1889">N848-SUM(N837:N840)</f>
        <v>255.27677205615743</v>
      </c>
      <c r="O849" s="178">
        <f t="shared" ref="O849" si="1890">O848-SUM(O837:O840)</f>
        <v>251.96763972456756</v>
      </c>
      <c r="P849" s="178">
        <f t="shared" ref="P849" si="1891">P848-SUM(P837:P840)</f>
        <v>248.07199016174118</v>
      </c>
      <c r="Q849" s="178">
        <f t="shared" ref="Q849" si="1892">Q848-SUM(Q837:Q840)</f>
        <v>246.97300263838855</v>
      </c>
      <c r="R849" s="178">
        <f t="shared" ref="R849" si="1893">R848-SUM(R837:R840)</f>
        <v>243.67298848021949</v>
      </c>
      <c r="S849" s="178">
        <f t="shared" ref="S849" si="1894">S848-SUM(S837:S840)</f>
        <v>240.62397881001161</v>
      </c>
      <c r="T849" s="178">
        <f t="shared" ref="T849" si="1895">T848-SUM(T837:T840)</f>
        <v>238.90169607278108</v>
      </c>
      <c r="U849" s="178">
        <f t="shared" ref="U849" si="1896">U848-SUM(U837:U840)</f>
        <v>234.7924757921584</v>
      </c>
      <c r="V849" s="1"/>
      <c r="W849" s="183">
        <f>W848-SUM(W837:W840)</f>
        <v>236.35910210799136</v>
      </c>
      <c r="X849" s="197">
        <f t="shared" ref="X849" si="1897">X848-SUM(X837:X840)</f>
        <v>0</v>
      </c>
      <c r="Y849" s="197">
        <f t="shared" ref="Y849" si="1898">Y848-SUM(Y837:Y840)</f>
        <v>0</v>
      </c>
      <c r="Z849" s="197">
        <f t="shared" ref="Z849" si="1899">Z848-SUM(Z837:Z840)</f>
        <v>0</v>
      </c>
      <c r="AA849" s="197">
        <f t="shared" ref="AA849" si="1900">AA848-SUM(AA837:AA840)</f>
        <v>0</v>
      </c>
      <c r="AB849" s="197">
        <f t="shared" ref="AB849" si="1901">AB848-SUM(AB837:AB840)</f>
        <v>0</v>
      </c>
      <c r="AC849" s="197">
        <f t="shared" ref="AC849" si="1902">AC848-SUM(AC837:AC840)</f>
        <v>0</v>
      </c>
      <c r="AD849" s="197">
        <f t="shared" ref="AD849" si="1903">AD848-SUM(AD837:AD840)</f>
        <v>0</v>
      </c>
      <c r="AE849" s="1"/>
      <c r="AF849" s="178">
        <f t="shared" si="1856"/>
        <v>255.27677205615743</v>
      </c>
      <c r="AG849" s="183">
        <f t="shared" si="1857"/>
        <v>236.35910210799136</v>
      </c>
      <c r="AH849" s="67">
        <f t="shared" si="1858"/>
        <v>-18.917669948166065</v>
      </c>
      <c r="AI849" s="68">
        <f t="shared" si="1859"/>
        <v>-7.4106507207026398E-2</v>
      </c>
      <c r="AK849" s="139"/>
      <c r="AL849" s="139"/>
      <c r="AM849" s="139"/>
      <c r="AN849" s="140"/>
      <c r="AP849" s="139"/>
      <c r="AQ849" s="139"/>
      <c r="AR849" s="139"/>
      <c r="AS849" s="140"/>
      <c r="AU849" s="139"/>
      <c r="AV849" s="139"/>
      <c r="AW849" s="139"/>
      <c r="AX849" s="140"/>
      <c r="AZ849" s="139"/>
      <c r="BA849" s="139"/>
      <c r="BB849" s="139"/>
      <c r="BC849" s="140"/>
      <c r="BE849" s="139"/>
      <c r="BF849" s="139"/>
      <c r="BG849" s="139"/>
      <c r="BH849" s="140"/>
      <c r="BJ849" s="139"/>
      <c r="BK849" s="139"/>
      <c r="BL849" s="139"/>
      <c r="BM849" s="140"/>
      <c r="BO849" s="139"/>
      <c r="BP849" s="139"/>
      <c r="BQ849" s="139"/>
      <c r="BR849" s="140"/>
    </row>
    <row r="850" spans="1:70">
      <c r="B850" s="438"/>
    </row>
    <row r="851" spans="1:70" s="26" customFormat="1">
      <c r="B851" s="438"/>
      <c r="C851" s="12"/>
      <c r="D851" s="142" t="s">
        <v>393</v>
      </c>
    </row>
    <row r="852" spans="1:70" s="26" customFormat="1">
      <c r="B852" s="438"/>
      <c r="C852" s="12"/>
      <c r="D852" s="2"/>
      <c r="E852" s="388" t="s">
        <v>430</v>
      </c>
      <c r="F852" s="389"/>
      <c r="G852" s="389"/>
      <c r="H852" s="389"/>
      <c r="I852" s="389"/>
      <c r="J852" s="389"/>
      <c r="K852" s="389"/>
      <c r="L852" s="390"/>
      <c r="M852" s="2"/>
      <c r="N852" s="388" t="s">
        <v>297</v>
      </c>
      <c r="O852" s="389"/>
      <c r="P852" s="389"/>
      <c r="Q852" s="389"/>
      <c r="R852" s="389"/>
      <c r="S852" s="389"/>
      <c r="T852" s="389"/>
      <c r="U852" s="390"/>
      <c r="V852" s="2"/>
      <c r="W852" s="388" t="s">
        <v>298</v>
      </c>
      <c r="X852" s="389"/>
      <c r="Y852" s="389"/>
      <c r="Z852" s="389"/>
      <c r="AA852" s="389"/>
      <c r="AB852" s="389"/>
      <c r="AC852" s="389"/>
      <c r="AD852" s="390"/>
      <c r="AE852" s="2"/>
      <c r="AF852" s="221" t="s">
        <v>69</v>
      </c>
      <c r="AG852" s="221" t="s">
        <v>194</v>
      </c>
      <c r="AH852" s="397" t="s">
        <v>219</v>
      </c>
      <c r="AI852" s="397"/>
      <c r="AK852" s="27" t="s">
        <v>69</v>
      </c>
      <c r="AL852" s="29" t="s">
        <v>194</v>
      </c>
      <c r="AM852" s="443" t="s">
        <v>219</v>
      </c>
      <c r="AN852" s="443"/>
      <c r="AP852" s="27" t="s">
        <v>69</v>
      </c>
      <c r="AQ852" s="29" t="s">
        <v>194</v>
      </c>
      <c r="AR852" s="443" t="s">
        <v>219</v>
      </c>
      <c r="AS852" s="443"/>
      <c r="AU852" s="27" t="s">
        <v>69</v>
      </c>
      <c r="AV852" s="29" t="s">
        <v>194</v>
      </c>
      <c r="AW852" s="443" t="s">
        <v>219</v>
      </c>
      <c r="AX852" s="443"/>
      <c r="AZ852" s="27" t="s">
        <v>69</v>
      </c>
      <c r="BA852" s="29" t="s">
        <v>194</v>
      </c>
      <c r="BB852" s="443" t="s">
        <v>219</v>
      </c>
      <c r="BC852" s="443"/>
      <c r="BE852" s="27" t="s">
        <v>69</v>
      </c>
      <c r="BF852" s="29" t="s">
        <v>194</v>
      </c>
      <c r="BG852" s="443" t="s">
        <v>219</v>
      </c>
      <c r="BH852" s="443"/>
      <c r="BJ852" s="27" t="s">
        <v>69</v>
      </c>
      <c r="BK852" s="29" t="s">
        <v>194</v>
      </c>
      <c r="BL852" s="443" t="s">
        <v>219</v>
      </c>
      <c r="BM852" s="443"/>
      <c r="BO852" s="27" t="s">
        <v>69</v>
      </c>
      <c r="BP852" s="29" t="s">
        <v>194</v>
      </c>
      <c r="BQ852" s="443" t="s">
        <v>219</v>
      </c>
      <c r="BR852" s="443"/>
    </row>
    <row r="853" spans="1:70" s="26" customFormat="1">
      <c r="B853" s="438"/>
      <c r="C853" s="12"/>
      <c r="D853" s="2"/>
      <c r="E853" s="221">
        <v>2016</v>
      </c>
      <c r="F853" s="221">
        <v>2017</v>
      </c>
      <c r="G853" s="221">
        <v>2018</v>
      </c>
      <c r="H853" s="221">
        <v>2019</v>
      </c>
      <c r="I853" s="221">
        <v>2020</v>
      </c>
      <c r="J853" s="221">
        <v>2021</v>
      </c>
      <c r="K853" s="221">
        <v>2022</v>
      </c>
      <c r="L853" s="221">
        <v>2023</v>
      </c>
      <c r="M853" s="2"/>
      <c r="N853" s="221">
        <v>2016</v>
      </c>
      <c r="O853" s="221">
        <v>2017</v>
      </c>
      <c r="P853" s="221">
        <v>2018</v>
      </c>
      <c r="Q853" s="221">
        <v>2019</v>
      </c>
      <c r="R853" s="221">
        <v>2020</v>
      </c>
      <c r="S853" s="221">
        <v>2021</v>
      </c>
      <c r="T853" s="221">
        <v>2022</v>
      </c>
      <c r="U853" s="221">
        <v>2023</v>
      </c>
      <c r="V853" s="2"/>
      <c r="W853" s="221">
        <v>2016</v>
      </c>
      <c r="X853" s="221">
        <v>2017</v>
      </c>
      <c r="Y853" s="221">
        <v>2018</v>
      </c>
      <c r="Z853" s="221">
        <v>2019</v>
      </c>
      <c r="AA853" s="221">
        <v>2020</v>
      </c>
      <c r="AB853" s="221">
        <v>2021</v>
      </c>
      <c r="AC853" s="221">
        <v>2022</v>
      </c>
      <c r="AD853" s="221">
        <v>2023</v>
      </c>
      <c r="AE853" s="2"/>
      <c r="AF853" s="221" t="s">
        <v>252</v>
      </c>
      <c r="AG853" s="221" t="s">
        <v>252</v>
      </c>
      <c r="AH853" s="221" t="s">
        <v>252</v>
      </c>
      <c r="AI853" s="221" t="s">
        <v>221</v>
      </c>
      <c r="AK853" s="29" t="s">
        <v>252</v>
      </c>
      <c r="AL853" s="29" t="s">
        <v>252</v>
      </c>
      <c r="AM853" s="29" t="s">
        <v>252</v>
      </c>
      <c r="AN853" s="29" t="s">
        <v>221</v>
      </c>
      <c r="AP853" s="29" t="s">
        <v>252</v>
      </c>
      <c r="AQ853" s="29" t="s">
        <v>252</v>
      </c>
      <c r="AR853" s="29" t="s">
        <v>252</v>
      </c>
      <c r="AS853" s="29" t="s">
        <v>221</v>
      </c>
      <c r="AU853" s="29" t="s">
        <v>252</v>
      </c>
      <c r="AV853" s="29" t="s">
        <v>252</v>
      </c>
      <c r="AW853" s="29" t="s">
        <v>252</v>
      </c>
      <c r="AX853" s="29" t="s">
        <v>221</v>
      </c>
      <c r="AZ853" s="29" t="s">
        <v>252</v>
      </c>
      <c r="BA853" s="29" t="s">
        <v>252</v>
      </c>
      <c r="BB853" s="29" t="s">
        <v>252</v>
      </c>
      <c r="BC853" s="29" t="s">
        <v>221</v>
      </c>
      <c r="BE853" s="29" t="s">
        <v>252</v>
      </c>
      <c r="BF853" s="29" t="s">
        <v>252</v>
      </c>
      <c r="BG853" s="29" t="s">
        <v>252</v>
      </c>
      <c r="BH853" s="29" t="s">
        <v>221</v>
      </c>
      <c r="BJ853" s="29" t="s">
        <v>252</v>
      </c>
      <c r="BK853" s="29" t="s">
        <v>252</v>
      </c>
      <c r="BL853" s="29" t="s">
        <v>252</v>
      </c>
      <c r="BM853" s="29" t="s">
        <v>221</v>
      </c>
      <c r="BO853" s="29" t="s">
        <v>252</v>
      </c>
      <c r="BP853" s="29" t="s">
        <v>252</v>
      </c>
      <c r="BQ853" s="29" t="s">
        <v>252</v>
      </c>
      <c r="BR853" s="29" t="s">
        <v>221</v>
      </c>
    </row>
    <row r="854" spans="1:70" s="26" customFormat="1">
      <c r="B854" s="438"/>
      <c r="C854" s="12"/>
      <c r="D854" s="6" t="s">
        <v>27</v>
      </c>
      <c r="E854" s="186">
        <f>'[84]HVP RIGs'!C318</f>
        <v>0</v>
      </c>
      <c r="F854" s="186">
        <f>'[84]HVP RIGs'!D318</f>
        <v>0</v>
      </c>
      <c r="G854" s="186">
        <f>'[84]HVP RIGs'!E318</f>
        <v>0</v>
      </c>
      <c r="H854" s="186">
        <f>'[84]HVP RIGs'!F318</f>
        <v>0</v>
      </c>
      <c r="I854" s="186">
        <f>'[84]HVP RIGs'!G318</f>
        <v>0</v>
      </c>
      <c r="J854" s="186">
        <f>'[84]HVP RIGs'!H318</f>
        <v>0</v>
      </c>
      <c r="K854" s="186">
        <f>'[84]HVP RIGs'!I318</f>
        <v>0</v>
      </c>
      <c r="L854" s="186">
        <f>'[84]HVP RIGs'!J318</f>
        <v>0</v>
      </c>
      <c r="M854" s="2"/>
      <c r="N854" s="57">
        <f>'[84]HVP RIGs'!X8</f>
        <v>0</v>
      </c>
      <c r="O854" s="57">
        <f>'[84]HVP RIGs'!Y8</f>
        <v>0</v>
      </c>
      <c r="P854" s="57">
        <f>'[84]HVP RIGs'!Z8</f>
        <v>0</v>
      </c>
      <c r="Q854" s="57">
        <f>'[84]HVP RIGs'!AA8</f>
        <v>0</v>
      </c>
      <c r="R854" s="57">
        <f>'[84]HVP RIGs'!AB8</f>
        <v>0</v>
      </c>
      <c r="S854" s="57">
        <f>'[84]HVP RIGs'!AC8</f>
        <v>0</v>
      </c>
      <c r="T854" s="57">
        <f>'[84]HVP RIGs'!AD8</f>
        <v>0</v>
      </c>
      <c r="U854" s="57">
        <f>'[84]HVP RIGs'!AE8</f>
        <v>0</v>
      </c>
      <c r="V854" s="2"/>
      <c r="W854" s="58">
        <f>'[84]HVP RIGs'!$AH231</f>
        <v>0</v>
      </c>
      <c r="X854" s="196">
        <f>'[84]Load Related NI'!X130</f>
        <v>0</v>
      </c>
      <c r="Y854" s="196">
        <f>'[84]Load Related NI'!Y130</f>
        <v>0</v>
      </c>
      <c r="Z854" s="196">
        <f>'[84]Load Related NI'!Z130</f>
        <v>0</v>
      </c>
      <c r="AA854" s="196">
        <f>'[84]Load Related NI'!AA130</f>
        <v>0</v>
      </c>
      <c r="AB854" s="196">
        <f>'[84]Load Related NI'!AB130</f>
        <v>0</v>
      </c>
      <c r="AC854" s="196">
        <f>'[84]Load Related NI'!AC130</f>
        <v>0</v>
      </c>
      <c r="AD854" s="196">
        <f>'[84]Load Related NI'!AD130</f>
        <v>0</v>
      </c>
      <c r="AE854" s="2"/>
      <c r="AF854" s="57">
        <f>N854</f>
        <v>0</v>
      </c>
      <c r="AG854" s="58">
        <f>W854</f>
        <v>0</v>
      </c>
      <c r="AH854" s="65" t="str">
        <f>IF(AG854&gt;0,AG854-AF854,"")</f>
        <v/>
      </c>
      <c r="AI854" s="66" t="str">
        <f>IF(AG854&gt;0,AH854/AF854,"")</f>
        <v/>
      </c>
      <c r="AK854" s="139"/>
      <c r="AL854" s="139"/>
      <c r="AM854" s="139"/>
      <c r="AN854" s="140"/>
      <c r="AO854" s="2"/>
      <c r="AP854" s="139"/>
      <c r="AQ854" s="139"/>
      <c r="AR854" s="139"/>
      <c r="AS854" s="140"/>
      <c r="AT854" s="2"/>
      <c r="AU854" s="139"/>
      <c r="AV854" s="139"/>
      <c r="AW854" s="139"/>
      <c r="AX854" s="140"/>
      <c r="AY854" s="2"/>
      <c r="AZ854" s="139"/>
      <c r="BA854" s="139"/>
      <c r="BB854" s="139"/>
      <c r="BC854" s="140"/>
      <c r="BD854" s="2"/>
      <c r="BE854" s="139"/>
      <c r="BF854" s="139"/>
      <c r="BG854" s="139"/>
      <c r="BH854" s="140"/>
      <c r="BI854" s="2"/>
      <c r="BJ854" s="139"/>
      <c r="BK854" s="139"/>
      <c r="BL854" s="139"/>
      <c r="BM854" s="140"/>
      <c r="BN854" s="2"/>
      <c r="BO854" s="139"/>
      <c r="BP854" s="139"/>
      <c r="BQ854" s="139"/>
      <c r="BR854" s="140"/>
    </row>
    <row r="855" spans="1:70" s="26" customFormat="1">
      <c r="B855" s="438"/>
      <c r="C855" s="12"/>
      <c r="D855" s="6" t="s">
        <v>75</v>
      </c>
      <c r="E855" s="186">
        <f>'[84]HVP RIGs'!C319</f>
        <v>0</v>
      </c>
      <c r="F855" s="186">
        <f>'[84]HVP RIGs'!D319</f>
        <v>0</v>
      </c>
      <c r="G855" s="186">
        <f>'[84]HVP RIGs'!E319</f>
        <v>0</v>
      </c>
      <c r="H855" s="186">
        <f>'[84]HVP RIGs'!F319</f>
        <v>0</v>
      </c>
      <c r="I855" s="186">
        <f>'[84]HVP RIGs'!G319</f>
        <v>0</v>
      </c>
      <c r="J855" s="186">
        <f>'[84]HVP RIGs'!H319</f>
        <v>0</v>
      </c>
      <c r="K855" s="186">
        <f>'[84]HVP RIGs'!I319</f>
        <v>0</v>
      </c>
      <c r="L855" s="186">
        <f>'[84]HVP RIGs'!J319</f>
        <v>0</v>
      </c>
      <c r="M855" s="2"/>
      <c r="N855" s="57">
        <f>'[84]HVP RIGs'!X9</f>
        <v>0</v>
      </c>
      <c r="O855" s="57">
        <f>'[84]HVP RIGs'!Y9</f>
        <v>0</v>
      </c>
      <c r="P855" s="57">
        <f>'[84]HVP RIGs'!Z9</f>
        <v>0</v>
      </c>
      <c r="Q855" s="57">
        <f>'[84]HVP RIGs'!AA9</f>
        <v>0</v>
      </c>
      <c r="R855" s="57">
        <f>'[84]HVP RIGs'!AB9</f>
        <v>0</v>
      </c>
      <c r="S855" s="57">
        <f>'[84]HVP RIGs'!AC9</f>
        <v>0</v>
      </c>
      <c r="T855" s="57">
        <f>'[84]HVP RIGs'!AD9</f>
        <v>0</v>
      </c>
      <c r="U855" s="57">
        <f>'[84]HVP RIGs'!AE9</f>
        <v>0</v>
      </c>
      <c r="V855" s="2"/>
      <c r="W855" s="58">
        <f>'[84]HVP RIGs'!$AH232</f>
        <v>0</v>
      </c>
      <c r="X855" s="196">
        <f>'[84]Load Related NI'!X131</f>
        <v>0</v>
      </c>
      <c r="Y855" s="196">
        <f>'[84]Load Related NI'!Y131</f>
        <v>0</v>
      </c>
      <c r="Z855" s="196">
        <f>'[84]Load Related NI'!Z131</f>
        <v>0</v>
      </c>
      <c r="AA855" s="196">
        <f>'[84]Load Related NI'!AA131</f>
        <v>0</v>
      </c>
      <c r="AB855" s="196">
        <f>'[84]Load Related NI'!AB131</f>
        <v>0</v>
      </c>
      <c r="AC855" s="196">
        <f>'[84]Load Related NI'!AC131</f>
        <v>0</v>
      </c>
      <c r="AD855" s="196">
        <f>'[84]Load Related NI'!AD131</f>
        <v>0</v>
      </c>
      <c r="AE855" s="2"/>
      <c r="AF855" s="57">
        <f t="shared" ref="AF855:AF867" si="1904">N855</f>
        <v>0</v>
      </c>
      <c r="AG855" s="58">
        <f t="shared" ref="AG855:AG867" si="1905">W855</f>
        <v>0</v>
      </c>
      <c r="AH855" s="65" t="str">
        <f t="shared" ref="AH855:AH867" si="1906">IF(AG855&gt;0,AG855-AF855,"")</f>
        <v/>
      </c>
      <c r="AI855" s="66" t="str">
        <f t="shared" ref="AI855:AI867" si="1907">IF(AG855&gt;0,AH855/AF855,"")</f>
        <v/>
      </c>
      <c r="AK855" s="139"/>
      <c r="AL855" s="139"/>
      <c r="AM855" s="139"/>
      <c r="AN855" s="140"/>
      <c r="AO855" s="2"/>
      <c r="AP855" s="139"/>
      <c r="AQ855" s="139"/>
      <c r="AR855" s="139"/>
      <c r="AS855" s="140"/>
      <c r="AT855" s="2"/>
      <c r="AU855" s="139"/>
      <c r="AV855" s="139"/>
      <c r="AW855" s="139"/>
      <c r="AX855" s="140"/>
      <c r="AY855" s="2"/>
      <c r="AZ855" s="139"/>
      <c r="BA855" s="139"/>
      <c r="BB855" s="139"/>
      <c r="BC855" s="140"/>
      <c r="BD855" s="2"/>
      <c r="BE855" s="139"/>
      <c r="BF855" s="139"/>
      <c r="BG855" s="139"/>
      <c r="BH855" s="140"/>
      <c r="BI855" s="2"/>
      <c r="BJ855" s="139"/>
      <c r="BK855" s="139"/>
      <c r="BL855" s="139"/>
      <c r="BM855" s="140"/>
      <c r="BN855" s="2"/>
      <c r="BO855" s="139"/>
      <c r="BP855" s="139"/>
      <c r="BQ855" s="139"/>
      <c r="BR855" s="140"/>
    </row>
    <row r="856" spans="1:70" s="26" customFormat="1">
      <c r="B856" s="438"/>
      <c r="C856" s="12"/>
      <c r="D856" s="6" t="s">
        <v>76</v>
      </c>
      <c r="E856" s="186">
        <f>'[84]HVP RIGs'!C320</f>
        <v>11.360640019561234</v>
      </c>
      <c r="F856" s="186">
        <f>'[84]HVP RIGs'!D320</f>
        <v>4.3941614102772908E-4</v>
      </c>
      <c r="G856" s="186">
        <f>'[84]HVP RIGs'!E320</f>
        <v>4.4068910320736097E-4</v>
      </c>
      <c r="H856" s="186">
        <f>'[84]HVP RIGs'!F320</f>
        <v>4.4215910506161253E-4</v>
      </c>
      <c r="I856" s="186">
        <f>'[84]HVP RIGs'!G320</f>
        <v>4.4354417186889898E-4</v>
      </c>
      <c r="J856" s="186">
        <f>'[84]HVP RIGs'!H320</f>
        <v>0</v>
      </c>
      <c r="K856" s="186">
        <f>'[84]HVP RIGs'!I320</f>
        <v>0</v>
      </c>
      <c r="L856" s="186">
        <f>'[84]HVP RIGs'!J320</f>
        <v>0</v>
      </c>
      <c r="M856" s="2"/>
      <c r="N856" s="57">
        <f>'[84]HVP RIGs'!X10</f>
        <v>11.378939030815935</v>
      </c>
      <c r="O856" s="57">
        <f>'[84]HVP RIGs'!Y10</f>
        <v>4.3911262624816126E-4</v>
      </c>
      <c r="P856" s="57">
        <f>'[84]HVP RIGs'!Z10</f>
        <v>4.4038470916369867E-4</v>
      </c>
      <c r="Q856" s="57">
        <f>'[84]HVP RIGs'!AA10</f>
        <v>4.4185369565404552E-4</v>
      </c>
      <c r="R856" s="57">
        <f>'[84]HVP RIGs'!AB10</f>
        <v>4.4323780576400687E-4</v>
      </c>
      <c r="S856" s="57">
        <f>'[84]HVP RIGs'!AC10</f>
        <v>0</v>
      </c>
      <c r="T856" s="57">
        <f>'[84]HVP RIGs'!AD10</f>
        <v>0</v>
      </c>
      <c r="U856" s="57">
        <f>'[84]HVP RIGs'!AE10</f>
        <v>0</v>
      </c>
      <c r="V856" s="2"/>
      <c r="W856" s="58">
        <f>'[84]HVP RIGs'!$AH233</f>
        <v>0</v>
      </c>
      <c r="X856" s="196">
        <f>'[84]Load Related NI'!X132</f>
        <v>0</v>
      </c>
      <c r="Y856" s="196">
        <f>'[84]Load Related NI'!Y132</f>
        <v>0</v>
      </c>
      <c r="Z856" s="196">
        <f>'[84]Load Related NI'!Z132</f>
        <v>0</v>
      </c>
      <c r="AA856" s="196">
        <f>'[84]Load Related NI'!AA132</f>
        <v>0</v>
      </c>
      <c r="AB856" s="196">
        <f>'[84]Load Related NI'!AB132</f>
        <v>0</v>
      </c>
      <c r="AC856" s="196">
        <f>'[84]Load Related NI'!AC132</f>
        <v>0</v>
      </c>
      <c r="AD856" s="196">
        <f>'[84]Load Related NI'!AD132</f>
        <v>0</v>
      </c>
      <c r="AE856" s="2"/>
      <c r="AF856" s="57">
        <f t="shared" si="1904"/>
        <v>11.378939030815935</v>
      </c>
      <c r="AG856" s="58">
        <f t="shared" si="1905"/>
        <v>0</v>
      </c>
      <c r="AH856" s="65" t="str">
        <f t="shared" si="1906"/>
        <v/>
      </c>
      <c r="AI856" s="66" t="str">
        <f t="shared" si="1907"/>
        <v/>
      </c>
      <c r="AK856" s="139"/>
      <c r="AL856" s="139"/>
      <c r="AM856" s="139"/>
      <c r="AN856" s="140"/>
      <c r="AO856" s="2"/>
      <c r="AP856" s="139"/>
      <c r="AQ856" s="139"/>
      <c r="AR856" s="139"/>
      <c r="AS856" s="140"/>
      <c r="AT856" s="2"/>
      <c r="AU856" s="139"/>
      <c r="AV856" s="139"/>
      <c r="AW856" s="139"/>
      <c r="AX856" s="140"/>
      <c r="AY856" s="2"/>
      <c r="AZ856" s="139"/>
      <c r="BA856" s="139"/>
      <c r="BB856" s="139"/>
      <c r="BC856" s="140"/>
      <c r="BD856" s="2"/>
      <c r="BE856" s="139"/>
      <c r="BF856" s="139"/>
      <c r="BG856" s="139"/>
      <c r="BH856" s="140"/>
      <c r="BI856" s="2"/>
      <c r="BJ856" s="139"/>
      <c r="BK856" s="139"/>
      <c r="BL856" s="139"/>
      <c r="BM856" s="140"/>
      <c r="BN856" s="2"/>
      <c r="BO856" s="139"/>
      <c r="BP856" s="139"/>
      <c r="BQ856" s="139"/>
      <c r="BR856" s="140"/>
    </row>
    <row r="857" spans="1:70" s="26" customFormat="1">
      <c r="B857" s="438"/>
      <c r="C857" s="12"/>
      <c r="D857" s="6" t="s">
        <v>35</v>
      </c>
      <c r="E857" s="186">
        <f>'[84]HVP RIGs'!C321</f>
        <v>0</v>
      </c>
      <c r="F857" s="186">
        <f>'[84]HVP RIGs'!D321</f>
        <v>0</v>
      </c>
      <c r="G857" s="186">
        <f>'[84]HVP RIGs'!E321</f>
        <v>0</v>
      </c>
      <c r="H857" s="186">
        <f>'[84]HVP RIGs'!F321</f>
        <v>0</v>
      </c>
      <c r="I857" s="186">
        <f>'[84]HVP RIGs'!G321</f>
        <v>0</v>
      </c>
      <c r="J857" s="186">
        <f>'[84]HVP RIGs'!H321</f>
        <v>0</v>
      </c>
      <c r="K857" s="186">
        <f>'[84]HVP RIGs'!I321</f>
        <v>0</v>
      </c>
      <c r="L857" s="186">
        <f>'[84]HVP RIGs'!J321</f>
        <v>0</v>
      </c>
      <c r="M857" s="2"/>
      <c r="N857" s="57">
        <f>'[84]HVP RIGs'!X11</f>
        <v>0</v>
      </c>
      <c r="O857" s="57">
        <f>'[84]HVP RIGs'!Y11</f>
        <v>0</v>
      </c>
      <c r="P857" s="57">
        <f>'[84]HVP RIGs'!Z11</f>
        <v>0</v>
      </c>
      <c r="Q857" s="57">
        <f>'[84]HVP RIGs'!AA11</f>
        <v>0</v>
      </c>
      <c r="R857" s="57">
        <f>'[84]HVP RIGs'!AB11</f>
        <v>0</v>
      </c>
      <c r="S857" s="57">
        <f>'[84]HVP RIGs'!AC11</f>
        <v>0</v>
      </c>
      <c r="T857" s="57">
        <f>'[84]HVP RIGs'!AD11</f>
        <v>0</v>
      </c>
      <c r="U857" s="57">
        <f>'[84]HVP RIGs'!AE11</f>
        <v>0</v>
      </c>
      <c r="V857" s="2"/>
      <c r="W857" s="58">
        <f>'[84]HVP RIGs'!$AH234</f>
        <v>0</v>
      </c>
      <c r="X857" s="196">
        <f>'[84]Load Related NI'!X133</f>
        <v>0</v>
      </c>
      <c r="Y857" s="196">
        <f>'[84]Load Related NI'!Y133</f>
        <v>0</v>
      </c>
      <c r="Z857" s="196">
        <f>'[84]Load Related NI'!Z133</f>
        <v>0</v>
      </c>
      <c r="AA857" s="196">
        <f>'[84]Load Related NI'!AA133</f>
        <v>0</v>
      </c>
      <c r="AB857" s="196">
        <f>'[84]Load Related NI'!AB133</f>
        <v>0</v>
      </c>
      <c r="AC857" s="196">
        <f>'[84]Load Related NI'!AC133</f>
        <v>0</v>
      </c>
      <c r="AD857" s="196">
        <f>'[84]Load Related NI'!AD133</f>
        <v>0</v>
      </c>
      <c r="AE857" s="2"/>
      <c r="AF857" s="57">
        <f t="shared" si="1904"/>
        <v>0</v>
      </c>
      <c r="AG857" s="58">
        <f t="shared" si="1905"/>
        <v>0</v>
      </c>
      <c r="AH857" s="65" t="str">
        <f t="shared" si="1906"/>
        <v/>
      </c>
      <c r="AI857" s="66" t="str">
        <f t="shared" si="1907"/>
        <v/>
      </c>
      <c r="AK857" s="139"/>
      <c r="AL857" s="139"/>
      <c r="AM857" s="139"/>
      <c r="AN857" s="140"/>
      <c r="AO857" s="2"/>
      <c r="AP857" s="139"/>
      <c r="AQ857" s="139"/>
      <c r="AR857" s="139"/>
      <c r="AS857" s="140"/>
      <c r="AT857" s="2"/>
      <c r="AU857" s="139"/>
      <c r="AV857" s="139"/>
      <c r="AW857" s="139"/>
      <c r="AX857" s="140"/>
      <c r="AY857" s="2"/>
      <c r="AZ857" s="139"/>
      <c r="BA857" s="139"/>
      <c r="BB857" s="139"/>
      <c r="BC857" s="140"/>
      <c r="BD857" s="2"/>
      <c r="BE857" s="139"/>
      <c r="BF857" s="139"/>
      <c r="BG857" s="139"/>
      <c r="BH857" s="140"/>
      <c r="BI857" s="2"/>
      <c r="BJ857" s="139"/>
      <c r="BK857" s="139"/>
      <c r="BL857" s="139"/>
      <c r="BM857" s="140"/>
      <c r="BN857" s="2"/>
      <c r="BO857" s="139"/>
      <c r="BP857" s="139"/>
      <c r="BQ857" s="139"/>
      <c r="BR857" s="140"/>
    </row>
    <row r="858" spans="1:70" s="26" customFormat="1">
      <c r="B858" s="438"/>
      <c r="C858" s="12"/>
      <c r="D858" s="6" t="s">
        <v>36</v>
      </c>
      <c r="E858" s="186">
        <f>'[84]HVP RIGs'!C322</f>
        <v>0</v>
      </c>
      <c r="F858" s="186">
        <f>'[84]HVP RIGs'!D322</f>
        <v>0</v>
      </c>
      <c r="G858" s="186">
        <f>'[84]HVP RIGs'!E322</f>
        <v>0</v>
      </c>
      <c r="H858" s="186">
        <f>'[84]HVP RIGs'!F322</f>
        <v>0</v>
      </c>
      <c r="I858" s="186">
        <f>'[84]HVP RIGs'!G322</f>
        <v>0</v>
      </c>
      <c r="J858" s="186">
        <f>'[84]HVP RIGs'!H322</f>
        <v>0</v>
      </c>
      <c r="K858" s="186">
        <f>'[84]HVP RIGs'!I322</f>
        <v>0</v>
      </c>
      <c r="L858" s="186">
        <f>'[84]HVP RIGs'!J322</f>
        <v>0</v>
      </c>
      <c r="M858" s="2"/>
      <c r="N858" s="57">
        <f>'[84]HVP RIGs'!X12</f>
        <v>0</v>
      </c>
      <c r="O858" s="57">
        <f>'[84]HVP RIGs'!Y12</f>
        <v>0</v>
      </c>
      <c r="P858" s="57">
        <f>'[84]HVP RIGs'!Z12</f>
        <v>0</v>
      </c>
      <c r="Q858" s="57">
        <f>'[84]HVP RIGs'!AA12</f>
        <v>0</v>
      </c>
      <c r="R858" s="57">
        <f>'[84]HVP RIGs'!AB12</f>
        <v>0</v>
      </c>
      <c r="S858" s="57">
        <f>'[84]HVP RIGs'!AC12</f>
        <v>0</v>
      </c>
      <c r="T858" s="57">
        <f>'[84]HVP RIGs'!AD12</f>
        <v>0</v>
      </c>
      <c r="U858" s="57">
        <f>'[84]HVP RIGs'!AE12</f>
        <v>0</v>
      </c>
      <c r="V858" s="2"/>
      <c r="W858" s="58">
        <f>'[84]HVP RIGs'!$AH235</f>
        <v>0</v>
      </c>
      <c r="X858" s="196">
        <f>'[84]Load Related NI'!X134</f>
        <v>0</v>
      </c>
      <c r="Y858" s="196">
        <f>'[84]Load Related NI'!Y134</f>
        <v>0</v>
      </c>
      <c r="Z858" s="196">
        <f>'[84]Load Related NI'!Z134</f>
        <v>0</v>
      </c>
      <c r="AA858" s="196">
        <f>'[84]Load Related NI'!AA134</f>
        <v>0</v>
      </c>
      <c r="AB858" s="196">
        <f>'[84]Load Related NI'!AB134</f>
        <v>0</v>
      </c>
      <c r="AC858" s="196">
        <f>'[84]Load Related NI'!AC134</f>
        <v>0</v>
      </c>
      <c r="AD858" s="196">
        <f>'[84]Load Related NI'!AD134</f>
        <v>0</v>
      </c>
      <c r="AE858" s="2"/>
      <c r="AF858" s="57">
        <f t="shared" si="1904"/>
        <v>0</v>
      </c>
      <c r="AG858" s="58">
        <f t="shared" si="1905"/>
        <v>0</v>
      </c>
      <c r="AH858" s="65" t="str">
        <f t="shared" si="1906"/>
        <v/>
      </c>
      <c r="AI858" s="66" t="str">
        <f t="shared" si="1907"/>
        <v/>
      </c>
      <c r="AK858" s="139"/>
      <c r="AL858" s="139"/>
      <c r="AM858" s="139"/>
      <c r="AN858" s="140"/>
      <c r="AO858" s="2"/>
      <c r="AP858" s="139"/>
      <c r="AQ858" s="139"/>
      <c r="AR858" s="139"/>
      <c r="AS858" s="140"/>
      <c r="AT858" s="2"/>
      <c r="AU858" s="139"/>
      <c r="AV858" s="139"/>
      <c r="AW858" s="139"/>
      <c r="AX858" s="140"/>
      <c r="AY858" s="2"/>
      <c r="AZ858" s="139"/>
      <c r="BA858" s="139"/>
      <c r="BB858" s="139"/>
      <c r="BC858" s="140"/>
      <c r="BD858" s="2"/>
      <c r="BE858" s="139"/>
      <c r="BF858" s="139"/>
      <c r="BG858" s="139"/>
      <c r="BH858" s="140"/>
      <c r="BI858" s="2"/>
      <c r="BJ858" s="139"/>
      <c r="BK858" s="139"/>
      <c r="BL858" s="139"/>
      <c r="BM858" s="140"/>
      <c r="BN858" s="2"/>
      <c r="BO858" s="139"/>
      <c r="BP858" s="139"/>
      <c r="BQ858" s="139"/>
      <c r="BR858" s="140"/>
    </row>
    <row r="859" spans="1:70" s="26" customFormat="1">
      <c r="B859" s="438"/>
      <c r="C859" s="12"/>
      <c r="D859" s="6" t="s">
        <v>37</v>
      </c>
      <c r="E859" s="186">
        <f>'[84]HVP RIGs'!C323</f>
        <v>0</v>
      </c>
      <c r="F859" s="186">
        <f>'[84]HVP RIGs'!D323</f>
        <v>0</v>
      </c>
      <c r="G859" s="186">
        <f>'[84]HVP RIGs'!E323</f>
        <v>0</v>
      </c>
      <c r="H859" s="186">
        <f>'[84]HVP RIGs'!F323</f>
        <v>0</v>
      </c>
      <c r="I859" s="186">
        <f>'[84]HVP RIGs'!G323</f>
        <v>0</v>
      </c>
      <c r="J859" s="186">
        <f>'[84]HVP RIGs'!H323</f>
        <v>0</v>
      </c>
      <c r="K859" s="186">
        <f>'[84]HVP RIGs'!I323</f>
        <v>0</v>
      </c>
      <c r="L859" s="186">
        <f>'[84]HVP RIGs'!J323</f>
        <v>0</v>
      </c>
      <c r="M859" s="2"/>
      <c r="N859" s="57">
        <f>'[84]HVP RIGs'!X13</f>
        <v>0</v>
      </c>
      <c r="O859" s="57">
        <f>'[84]HVP RIGs'!Y13</f>
        <v>0</v>
      </c>
      <c r="P859" s="57">
        <f>'[84]HVP RIGs'!Z13</f>
        <v>0</v>
      </c>
      <c r="Q859" s="57">
        <f>'[84]HVP RIGs'!AA13</f>
        <v>0</v>
      </c>
      <c r="R859" s="57">
        <f>'[84]HVP RIGs'!AB13</f>
        <v>0</v>
      </c>
      <c r="S859" s="57">
        <f>'[84]HVP RIGs'!AC13</f>
        <v>0</v>
      </c>
      <c r="T859" s="57">
        <f>'[84]HVP RIGs'!AD13</f>
        <v>0</v>
      </c>
      <c r="U859" s="57">
        <f>'[84]HVP RIGs'!AE13</f>
        <v>0</v>
      </c>
      <c r="V859" s="2"/>
      <c r="W859" s="58">
        <f>'[84]HVP RIGs'!$AH236</f>
        <v>0</v>
      </c>
      <c r="X859" s="196">
        <f>'[84]Load Related NI'!X135</f>
        <v>0</v>
      </c>
      <c r="Y859" s="196">
        <f>'[84]Load Related NI'!Y135</f>
        <v>0</v>
      </c>
      <c r="Z859" s="196">
        <f>'[84]Load Related NI'!Z135</f>
        <v>0</v>
      </c>
      <c r="AA859" s="196">
        <f>'[84]Load Related NI'!AA135</f>
        <v>0</v>
      </c>
      <c r="AB859" s="196">
        <f>'[84]Load Related NI'!AB135</f>
        <v>0</v>
      </c>
      <c r="AC859" s="196">
        <f>'[84]Load Related NI'!AC135</f>
        <v>0</v>
      </c>
      <c r="AD859" s="196">
        <f>'[84]Load Related NI'!AD135</f>
        <v>0</v>
      </c>
      <c r="AE859" s="2"/>
      <c r="AF859" s="57">
        <f t="shared" si="1904"/>
        <v>0</v>
      </c>
      <c r="AG859" s="58">
        <f t="shared" si="1905"/>
        <v>0</v>
      </c>
      <c r="AH859" s="65" t="str">
        <f t="shared" si="1906"/>
        <v/>
      </c>
      <c r="AI859" s="66" t="str">
        <f t="shared" si="1907"/>
        <v/>
      </c>
      <c r="AK859" s="139"/>
      <c r="AL859" s="139"/>
      <c r="AM859" s="139"/>
      <c r="AN859" s="140"/>
      <c r="AO859" s="2"/>
      <c r="AP859" s="139"/>
      <c r="AQ859" s="139"/>
      <c r="AR859" s="139"/>
      <c r="AS859" s="140"/>
      <c r="AT859" s="2"/>
      <c r="AU859" s="139"/>
      <c r="AV859" s="139"/>
      <c r="AW859" s="139"/>
      <c r="AX859" s="140"/>
      <c r="AY859" s="2"/>
      <c r="AZ859" s="139"/>
      <c r="BA859" s="139"/>
      <c r="BB859" s="139"/>
      <c r="BC859" s="140"/>
      <c r="BD859" s="2"/>
      <c r="BE859" s="139"/>
      <c r="BF859" s="139"/>
      <c r="BG859" s="139"/>
      <c r="BH859" s="140"/>
      <c r="BI859" s="2"/>
      <c r="BJ859" s="139"/>
      <c r="BK859" s="139"/>
      <c r="BL859" s="139"/>
      <c r="BM859" s="140"/>
      <c r="BN859" s="2"/>
      <c r="BO859" s="139"/>
      <c r="BP859" s="139"/>
      <c r="BQ859" s="139"/>
      <c r="BR859" s="140"/>
    </row>
    <row r="860" spans="1:70" s="26" customFormat="1">
      <c r="B860" s="438"/>
      <c r="C860" s="12"/>
      <c r="D860" s="6" t="s">
        <v>38</v>
      </c>
      <c r="E860" s="186">
        <f>'[84]HVP RIGs'!C324</f>
        <v>0</v>
      </c>
      <c r="F860" s="186">
        <f>'[84]HVP RIGs'!D324</f>
        <v>0</v>
      </c>
      <c r="G860" s="186">
        <f>'[84]HVP RIGs'!E324</f>
        <v>0</v>
      </c>
      <c r="H860" s="186">
        <f>'[84]HVP RIGs'!F324</f>
        <v>0</v>
      </c>
      <c r="I860" s="186">
        <f>'[84]HVP RIGs'!G324</f>
        <v>0</v>
      </c>
      <c r="J860" s="186">
        <f>'[84]HVP RIGs'!H324</f>
        <v>0</v>
      </c>
      <c r="K860" s="186">
        <f>'[84]HVP RIGs'!I324</f>
        <v>0</v>
      </c>
      <c r="L860" s="186">
        <f>'[84]HVP RIGs'!J324</f>
        <v>0</v>
      </c>
      <c r="M860" s="2"/>
      <c r="N860" s="57">
        <f>'[84]HVP RIGs'!X14</f>
        <v>0</v>
      </c>
      <c r="O860" s="57">
        <f>'[84]HVP RIGs'!Y14</f>
        <v>0</v>
      </c>
      <c r="P860" s="57">
        <f>'[84]HVP RIGs'!Z14</f>
        <v>0</v>
      </c>
      <c r="Q860" s="57">
        <f>'[84]HVP RIGs'!AA14</f>
        <v>0</v>
      </c>
      <c r="R860" s="57">
        <f>'[84]HVP RIGs'!AB14</f>
        <v>0</v>
      </c>
      <c r="S860" s="57">
        <f>'[84]HVP RIGs'!AC14</f>
        <v>0</v>
      </c>
      <c r="T860" s="57">
        <f>'[84]HVP RIGs'!AD14</f>
        <v>0</v>
      </c>
      <c r="U860" s="57">
        <f>'[84]HVP RIGs'!AE14</f>
        <v>0</v>
      </c>
      <c r="V860" s="2"/>
      <c r="W860" s="58">
        <f>'[84]HVP RIGs'!$AH237</f>
        <v>0</v>
      </c>
      <c r="X860" s="196">
        <f>'[84]Load Related NI'!X136</f>
        <v>0</v>
      </c>
      <c r="Y860" s="196">
        <f>'[84]Load Related NI'!Y136</f>
        <v>0</v>
      </c>
      <c r="Z860" s="196">
        <f>'[84]Load Related NI'!Z136</f>
        <v>0</v>
      </c>
      <c r="AA860" s="196">
        <f>'[84]Load Related NI'!AA136</f>
        <v>0</v>
      </c>
      <c r="AB860" s="196">
        <f>'[84]Load Related NI'!AB136</f>
        <v>0</v>
      </c>
      <c r="AC860" s="196">
        <f>'[84]Load Related NI'!AC136</f>
        <v>0</v>
      </c>
      <c r="AD860" s="196">
        <f>'[84]Load Related NI'!AD136</f>
        <v>0</v>
      </c>
      <c r="AE860" s="2"/>
      <c r="AF860" s="57">
        <f t="shared" si="1904"/>
        <v>0</v>
      </c>
      <c r="AG860" s="58">
        <f t="shared" si="1905"/>
        <v>0</v>
      </c>
      <c r="AH860" s="65" t="str">
        <f t="shared" si="1906"/>
        <v/>
      </c>
      <c r="AI860" s="66" t="str">
        <f t="shared" si="1907"/>
        <v/>
      </c>
      <c r="AK860" s="139"/>
      <c r="AL860" s="139"/>
      <c r="AM860" s="139"/>
      <c r="AN860" s="140"/>
      <c r="AO860" s="2"/>
      <c r="AP860" s="139"/>
      <c r="AQ860" s="139"/>
      <c r="AR860" s="139"/>
      <c r="AS860" s="140"/>
      <c r="AT860" s="2"/>
      <c r="AU860" s="139"/>
      <c r="AV860" s="139"/>
      <c r="AW860" s="139"/>
      <c r="AX860" s="140"/>
      <c r="AY860" s="2"/>
      <c r="AZ860" s="139"/>
      <c r="BA860" s="139"/>
      <c r="BB860" s="139"/>
      <c r="BC860" s="140"/>
      <c r="BD860" s="2"/>
      <c r="BE860" s="139"/>
      <c r="BF860" s="139"/>
      <c r="BG860" s="139"/>
      <c r="BH860" s="140"/>
      <c r="BI860" s="2"/>
      <c r="BJ860" s="139"/>
      <c r="BK860" s="139"/>
      <c r="BL860" s="139"/>
      <c r="BM860" s="140"/>
      <c r="BN860" s="2"/>
      <c r="BO860" s="139"/>
      <c r="BP860" s="139"/>
      <c r="BQ860" s="139"/>
      <c r="BR860" s="140"/>
    </row>
    <row r="861" spans="1:70" s="26" customFormat="1">
      <c r="B861" s="438"/>
      <c r="C861" s="12"/>
      <c r="D861" s="6" t="s">
        <v>39</v>
      </c>
      <c r="E861" s="186">
        <f>'[84]HVP RIGs'!C325</f>
        <v>12.277914481802613</v>
      </c>
      <c r="F861" s="186">
        <f>'[84]HVP RIGs'!D325</f>
        <v>10.752546903021393</v>
      </c>
      <c r="G861" s="186">
        <f>'[84]HVP RIGs'!E325</f>
        <v>16.523988521812925</v>
      </c>
      <c r="H861" s="186">
        <f>'[84]HVP RIGs'!F325</f>
        <v>18.173323460324042</v>
      </c>
      <c r="I861" s="186">
        <f>'[84]HVP RIGs'!G325</f>
        <v>16.358993216329377</v>
      </c>
      <c r="J861" s="186">
        <f>'[84]HVP RIGs'!H325</f>
        <v>8.9339690331814019</v>
      </c>
      <c r="K861" s="186">
        <f>'[84]HVP RIGs'!I325</f>
        <v>8.4955841987782161</v>
      </c>
      <c r="L861" s="186">
        <f>'[84]HVP RIGs'!J325</f>
        <v>6.4319531719901857</v>
      </c>
      <c r="M861" s="2"/>
      <c r="N861" s="57">
        <f>'[84]HVP RIGs'!X15</f>
        <v>11.67516997667841</v>
      </c>
      <c r="O861" s="57">
        <f>'[84]HVP RIGs'!Y15</f>
        <v>10.22468538619033</v>
      </c>
      <c r="P861" s="57">
        <f>'[84]HVP RIGs'!Z15</f>
        <v>15.712796743354156</v>
      </c>
      <c r="Q861" s="57">
        <f>'[84]HVP RIGs'!AA15</f>
        <v>17.281162916952443</v>
      </c>
      <c r="R861" s="57">
        <f>'[84]HVP RIGs'!AB15</f>
        <v>15.555901348804088</v>
      </c>
      <c r="S861" s="57">
        <f>'[84]HVP RIGs'!AC15</f>
        <v>8.4953847156508502</v>
      </c>
      <c r="T861" s="57">
        <f>'[84]HVP RIGs'!AD15</f>
        <v>8.0785209669709701</v>
      </c>
      <c r="U861" s="57">
        <f>'[84]HVP RIGs'!AE15</f>
        <v>6.1161972317302009</v>
      </c>
      <c r="V861" s="2"/>
      <c r="W861" s="58">
        <f>'[84]HVP RIGs'!$AH238</f>
        <v>1.1558657597808806</v>
      </c>
      <c r="X861" s="196">
        <f>'[84]Load Related NI'!X137</f>
        <v>0</v>
      </c>
      <c r="Y861" s="196">
        <f>'[84]Load Related NI'!Y137</f>
        <v>0</v>
      </c>
      <c r="Z861" s="196">
        <f>'[84]Load Related NI'!Z137</f>
        <v>0</v>
      </c>
      <c r="AA861" s="196">
        <f>'[84]Load Related NI'!AA137</f>
        <v>0</v>
      </c>
      <c r="AB861" s="196">
        <f>'[84]Load Related NI'!AB137</f>
        <v>0</v>
      </c>
      <c r="AC861" s="196">
        <f>'[84]Load Related NI'!AC137</f>
        <v>0</v>
      </c>
      <c r="AD861" s="196">
        <f>'[84]Load Related NI'!AD137</f>
        <v>0</v>
      </c>
      <c r="AE861" s="2"/>
      <c r="AF861" s="57">
        <f t="shared" si="1904"/>
        <v>11.67516997667841</v>
      </c>
      <c r="AG861" s="58">
        <f t="shared" si="1905"/>
        <v>1.1558657597808806</v>
      </c>
      <c r="AH861" s="65">
        <f t="shared" si="1906"/>
        <v>-10.519304216897529</v>
      </c>
      <c r="AI861" s="66">
        <f t="shared" si="1907"/>
        <v>-0.90099795017205186</v>
      </c>
      <c r="AK861" s="139"/>
      <c r="AL861" s="139"/>
      <c r="AM861" s="139"/>
      <c r="AN861" s="140"/>
      <c r="AO861" s="2"/>
      <c r="AP861" s="139"/>
      <c r="AQ861" s="139"/>
      <c r="AR861" s="139"/>
      <c r="AS861" s="140"/>
      <c r="AT861" s="2"/>
      <c r="AU861" s="139"/>
      <c r="AV861" s="139"/>
      <c r="AW861" s="139"/>
      <c r="AX861" s="140"/>
      <c r="AY861" s="2"/>
      <c r="AZ861" s="139"/>
      <c r="BA861" s="139"/>
      <c r="BB861" s="139"/>
      <c r="BC861" s="140"/>
      <c r="BD861" s="2"/>
      <c r="BE861" s="139"/>
      <c r="BF861" s="139"/>
      <c r="BG861" s="139"/>
      <c r="BH861" s="140"/>
      <c r="BI861" s="2"/>
      <c r="BJ861" s="139"/>
      <c r="BK861" s="139"/>
      <c r="BL861" s="139"/>
      <c r="BM861" s="140"/>
      <c r="BN861" s="2"/>
      <c r="BO861" s="139"/>
      <c r="BP861" s="139"/>
      <c r="BQ861" s="139"/>
      <c r="BR861" s="140"/>
    </row>
    <row r="862" spans="1:70" s="26" customFormat="1">
      <c r="B862" s="438"/>
      <c r="C862" s="12"/>
      <c r="D862" s="6" t="s">
        <v>40</v>
      </c>
      <c r="E862" s="186">
        <f>'[84]HVP RIGs'!C326</f>
        <v>5.515009638999091</v>
      </c>
      <c r="F862" s="186">
        <f>'[84]HVP RIGs'!D326</f>
        <v>6.7558690616640753</v>
      </c>
      <c r="G862" s="186">
        <f>'[84]HVP RIGs'!E326</f>
        <v>6.7380711714215193</v>
      </c>
      <c r="H862" s="186">
        <f>'[84]HVP RIGs'!F326</f>
        <v>6.3095039725009467</v>
      </c>
      <c r="I862" s="186">
        <f>'[84]HVP RIGs'!G326</f>
        <v>5.2605824143036077</v>
      </c>
      <c r="J862" s="186">
        <f>'[84]HVP RIGs'!H326</f>
        <v>3.1674755285115399</v>
      </c>
      <c r="K862" s="186">
        <f>'[84]HVP RIGs'!I326</f>
        <v>0</v>
      </c>
      <c r="L862" s="186">
        <f>'[84]HVP RIGs'!J326</f>
        <v>0</v>
      </c>
      <c r="M862" s="2"/>
      <c r="N862" s="57">
        <f>'[84]HVP RIGs'!X16</f>
        <v>5.0170838556208803</v>
      </c>
      <c r="O862" s="57">
        <f>'[84]HVP RIGs'!Y16</f>
        <v>6.14591157924339</v>
      </c>
      <c r="P862" s="57">
        <f>'[84]HVP RIGs'!Z16</f>
        <v>6.129720581648642</v>
      </c>
      <c r="Q862" s="57">
        <f>'[84]HVP RIGs'!AA16</f>
        <v>5.739846816143622</v>
      </c>
      <c r="R862" s="57">
        <f>'[84]HVP RIGs'!AB16</f>
        <v>4.7856277376798424</v>
      </c>
      <c r="S862" s="57">
        <f>'[84]HVP RIGs'!AC16</f>
        <v>2.8814981980799548</v>
      </c>
      <c r="T862" s="57">
        <f>'[84]HVP RIGs'!AD16</f>
        <v>0</v>
      </c>
      <c r="U862" s="57">
        <f>'[84]HVP RIGs'!AE16</f>
        <v>0</v>
      </c>
      <c r="V862" s="2"/>
      <c r="W862" s="58">
        <f>'[84]HVP RIGs'!$AH239</f>
        <v>0.40302657180323065</v>
      </c>
      <c r="X862" s="196">
        <f>'[84]Load Related NI'!X138</f>
        <v>0</v>
      </c>
      <c r="Y862" s="196">
        <f>'[84]Load Related NI'!Y138</f>
        <v>0</v>
      </c>
      <c r="Z862" s="196">
        <f>'[84]Load Related NI'!Z138</f>
        <v>0</v>
      </c>
      <c r="AA862" s="196">
        <f>'[84]Load Related NI'!AA138</f>
        <v>0</v>
      </c>
      <c r="AB862" s="196">
        <f>'[84]Load Related NI'!AB138</f>
        <v>0</v>
      </c>
      <c r="AC862" s="196">
        <f>'[84]Load Related NI'!AC138</f>
        <v>0</v>
      </c>
      <c r="AD862" s="196">
        <f>'[84]Load Related NI'!AD138</f>
        <v>0</v>
      </c>
      <c r="AE862" s="2"/>
      <c r="AF862" s="57">
        <f t="shared" si="1904"/>
        <v>5.0170838556208803</v>
      </c>
      <c r="AG862" s="58">
        <f t="shared" si="1905"/>
        <v>0.40302657180323065</v>
      </c>
      <c r="AH862" s="65">
        <f t="shared" si="1906"/>
        <v>-4.6140572838176492</v>
      </c>
      <c r="AI862" s="66">
        <f t="shared" si="1907"/>
        <v>-0.9196691577415631</v>
      </c>
      <c r="AK862" s="139"/>
      <c r="AL862" s="139"/>
      <c r="AM862" s="139"/>
      <c r="AN862" s="140"/>
      <c r="AO862" s="2"/>
      <c r="AP862" s="139"/>
      <c r="AQ862" s="139"/>
      <c r="AR862" s="139"/>
      <c r="AS862" s="140"/>
      <c r="AT862" s="2"/>
      <c r="AU862" s="139"/>
      <c r="AV862" s="139"/>
      <c r="AW862" s="139"/>
      <c r="AX862" s="140"/>
      <c r="AY862" s="2"/>
      <c r="AZ862" s="139"/>
      <c r="BA862" s="139"/>
      <c r="BB862" s="139"/>
      <c r="BC862" s="140"/>
      <c r="BD862" s="2"/>
      <c r="BE862" s="139"/>
      <c r="BF862" s="139"/>
      <c r="BG862" s="139"/>
      <c r="BH862" s="140"/>
      <c r="BI862" s="2"/>
      <c r="BJ862" s="139"/>
      <c r="BK862" s="139"/>
      <c r="BL862" s="139"/>
      <c r="BM862" s="140"/>
      <c r="BN862" s="2"/>
      <c r="BO862" s="139"/>
      <c r="BP862" s="139"/>
      <c r="BQ862" s="139"/>
      <c r="BR862" s="140"/>
    </row>
    <row r="863" spans="1:70" s="26" customFormat="1">
      <c r="B863" s="438"/>
      <c r="C863" s="12"/>
      <c r="D863" s="6" t="s">
        <v>41</v>
      </c>
      <c r="E863" s="186">
        <f>'[84]HVP RIGs'!C327</f>
        <v>12.904788820817119</v>
      </c>
      <c r="F863" s="186">
        <f>'[84]HVP RIGs'!D327</f>
        <v>9.9979182879402355</v>
      </c>
      <c r="G863" s="186">
        <f>'[84]HVP RIGs'!E327</f>
        <v>0.61873817429872202</v>
      </c>
      <c r="H863" s="186">
        <f>'[84]HVP RIGs'!F327</f>
        <v>0</v>
      </c>
      <c r="I863" s="186">
        <f>'[84]HVP RIGs'!G327</f>
        <v>0</v>
      </c>
      <c r="J863" s="186">
        <f>'[84]HVP RIGs'!H327</f>
        <v>0</v>
      </c>
      <c r="K863" s="186">
        <f>'[84]HVP RIGs'!I327</f>
        <v>0</v>
      </c>
      <c r="L863" s="186">
        <f>'[84]HVP RIGs'!J327</f>
        <v>0</v>
      </c>
      <c r="M863" s="2"/>
      <c r="N863" s="57">
        <f>'[84]HVP RIGs'!X17</f>
        <v>12.427645269171695</v>
      </c>
      <c r="O863" s="57">
        <f>'[84]HVP RIGs'!Y17</f>
        <v>9.6282537930611607</v>
      </c>
      <c r="P863" s="57">
        <f>'[84]HVP RIGs'!Z17</f>
        <v>0.59586085843383496</v>
      </c>
      <c r="Q863" s="57">
        <f>'[84]HVP RIGs'!AA17</f>
        <v>0</v>
      </c>
      <c r="R863" s="57">
        <f>'[84]HVP RIGs'!AB17</f>
        <v>0</v>
      </c>
      <c r="S863" s="57">
        <f>'[84]HVP RIGs'!AC17</f>
        <v>0</v>
      </c>
      <c r="T863" s="57">
        <f>'[84]HVP RIGs'!AD17</f>
        <v>0</v>
      </c>
      <c r="U863" s="57">
        <f>'[84]HVP RIGs'!AE17</f>
        <v>0</v>
      </c>
      <c r="V863" s="2"/>
      <c r="W863" s="58">
        <f>'[84]HVP RIGs'!$AH240</f>
        <v>6.5203084786261481E-3</v>
      </c>
      <c r="X863" s="196">
        <f>'[84]Load Related NI'!X139</f>
        <v>0</v>
      </c>
      <c r="Y863" s="196">
        <f>'[84]Load Related NI'!Y139</f>
        <v>0</v>
      </c>
      <c r="Z863" s="196">
        <f>'[84]Load Related NI'!Z139</f>
        <v>0</v>
      </c>
      <c r="AA863" s="196">
        <f>'[84]Load Related NI'!AA139</f>
        <v>0</v>
      </c>
      <c r="AB863" s="196">
        <f>'[84]Load Related NI'!AB139</f>
        <v>0</v>
      </c>
      <c r="AC863" s="196">
        <f>'[84]Load Related NI'!AC139</f>
        <v>0</v>
      </c>
      <c r="AD863" s="196">
        <f>'[84]Load Related NI'!AD139</f>
        <v>0</v>
      </c>
      <c r="AE863" s="2"/>
      <c r="AF863" s="57">
        <f t="shared" si="1904"/>
        <v>12.427645269171695</v>
      </c>
      <c r="AG863" s="58">
        <f t="shared" si="1905"/>
        <v>6.5203084786261481E-3</v>
      </c>
      <c r="AH863" s="65">
        <f t="shared" si="1906"/>
        <v>-12.421124960693069</v>
      </c>
      <c r="AI863" s="66">
        <f t="shared" si="1907"/>
        <v>-0.99947533838169644</v>
      </c>
      <c r="AK863" s="139"/>
      <c r="AL863" s="139"/>
      <c r="AM863" s="139"/>
      <c r="AN863" s="140"/>
      <c r="AO863" s="2"/>
      <c r="AP863" s="139"/>
      <c r="AQ863" s="139"/>
      <c r="AR863" s="139"/>
      <c r="AS863" s="140"/>
      <c r="AT863" s="2"/>
      <c r="AU863" s="139"/>
      <c r="AV863" s="139"/>
      <c r="AW863" s="139"/>
      <c r="AX863" s="140"/>
      <c r="AY863" s="2"/>
      <c r="AZ863" s="139"/>
      <c r="BA863" s="139"/>
      <c r="BB863" s="139"/>
      <c r="BC863" s="140"/>
      <c r="BD863" s="2"/>
      <c r="BE863" s="139"/>
      <c r="BF863" s="139"/>
      <c r="BG863" s="139"/>
      <c r="BH863" s="140"/>
      <c r="BI863" s="2"/>
      <c r="BJ863" s="139"/>
      <c r="BK863" s="139"/>
      <c r="BL863" s="139"/>
      <c r="BM863" s="140"/>
      <c r="BN863" s="2"/>
      <c r="BO863" s="139"/>
      <c r="BP863" s="139"/>
      <c r="BQ863" s="139"/>
      <c r="BR863" s="140"/>
    </row>
    <row r="864" spans="1:70" s="26" customFormat="1">
      <c r="B864" s="438"/>
      <c r="C864" s="12"/>
      <c r="D864" s="6" t="s">
        <v>42</v>
      </c>
      <c r="E864" s="186">
        <f>'[84]HVP RIGs'!C328</f>
        <v>0</v>
      </c>
      <c r="F864" s="186">
        <f>'[84]HVP RIGs'!D328</f>
        <v>0</v>
      </c>
      <c r="G864" s="186">
        <f>'[84]HVP RIGs'!E328</f>
        <v>0</v>
      </c>
      <c r="H864" s="186">
        <f>'[84]HVP RIGs'!F328</f>
        <v>0</v>
      </c>
      <c r="I864" s="186">
        <f>'[84]HVP RIGs'!G328</f>
        <v>0</v>
      </c>
      <c r="J864" s="186">
        <f>'[84]HVP RIGs'!H328</f>
        <v>0</v>
      </c>
      <c r="K864" s="186">
        <f>'[84]HVP RIGs'!I328</f>
        <v>0</v>
      </c>
      <c r="L864" s="186">
        <f>'[84]HVP RIGs'!J328</f>
        <v>0</v>
      </c>
      <c r="M864" s="2"/>
      <c r="N864" s="57">
        <f>'[84]HVP RIGs'!X18</f>
        <v>0</v>
      </c>
      <c r="O864" s="57">
        <f>'[84]HVP RIGs'!Y18</f>
        <v>0</v>
      </c>
      <c r="P864" s="57">
        <f>'[84]HVP RIGs'!Z18</f>
        <v>0</v>
      </c>
      <c r="Q864" s="57">
        <f>'[84]HVP RIGs'!AA18</f>
        <v>0</v>
      </c>
      <c r="R864" s="57">
        <f>'[84]HVP RIGs'!AB18</f>
        <v>0</v>
      </c>
      <c r="S864" s="57">
        <f>'[84]HVP RIGs'!AC18</f>
        <v>0</v>
      </c>
      <c r="T864" s="57">
        <f>'[84]HVP RIGs'!AD18</f>
        <v>0</v>
      </c>
      <c r="U864" s="57">
        <f>'[84]HVP RIGs'!AE18</f>
        <v>0</v>
      </c>
      <c r="V864" s="2"/>
      <c r="W864" s="58">
        <f>'[84]HVP RIGs'!$AH241</f>
        <v>0</v>
      </c>
      <c r="X864" s="196">
        <f>'[84]Load Related NI'!X140</f>
        <v>0</v>
      </c>
      <c r="Y864" s="196">
        <f>'[84]Load Related NI'!Y140</f>
        <v>0</v>
      </c>
      <c r="Z864" s="196">
        <f>'[84]Load Related NI'!Z140</f>
        <v>0</v>
      </c>
      <c r="AA864" s="196">
        <f>'[84]Load Related NI'!AA140</f>
        <v>0</v>
      </c>
      <c r="AB864" s="196">
        <f>'[84]Load Related NI'!AB140</f>
        <v>0</v>
      </c>
      <c r="AC864" s="196">
        <f>'[84]Load Related NI'!AC140</f>
        <v>0</v>
      </c>
      <c r="AD864" s="196">
        <f>'[84]Load Related NI'!AD140</f>
        <v>0</v>
      </c>
      <c r="AE864" s="2"/>
      <c r="AF864" s="57">
        <f t="shared" si="1904"/>
        <v>0</v>
      </c>
      <c r="AG864" s="58">
        <f t="shared" si="1905"/>
        <v>0</v>
      </c>
      <c r="AH864" s="65" t="str">
        <f t="shared" si="1906"/>
        <v/>
      </c>
      <c r="AI864" s="66" t="str">
        <f t="shared" si="1907"/>
        <v/>
      </c>
      <c r="AK864" s="139"/>
      <c r="AL864" s="139"/>
      <c r="AM864" s="139"/>
      <c r="AN864" s="140"/>
      <c r="AO864" s="2"/>
      <c r="AP864" s="139"/>
      <c r="AQ864" s="139"/>
      <c r="AR864" s="139"/>
      <c r="AS864" s="140"/>
      <c r="AT864" s="2"/>
      <c r="AU864" s="139"/>
      <c r="AV864" s="139"/>
      <c r="AW864" s="139"/>
      <c r="AX864" s="140"/>
      <c r="AY864" s="2"/>
      <c r="AZ864" s="139"/>
      <c r="BA864" s="139"/>
      <c r="BB864" s="139"/>
      <c r="BC864" s="140"/>
      <c r="BD864" s="2"/>
      <c r="BE864" s="139"/>
      <c r="BF864" s="139"/>
      <c r="BG864" s="139"/>
      <c r="BH864" s="140"/>
      <c r="BI864" s="2"/>
      <c r="BJ864" s="139"/>
      <c r="BK864" s="139"/>
      <c r="BL864" s="139"/>
      <c r="BM864" s="140"/>
      <c r="BN864" s="2"/>
      <c r="BO864" s="139"/>
      <c r="BP864" s="139"/>
      <c r="BQ864" s="139"/>
      <c r="BR864" s="140"/>
    </row>
    <row r="865" spans="1:70" s="26" customFormat="1">
      <c r="B865" s="438"/>
      <c r="C865" s="12"/>
      <c r="D865" s="6" t="s">
        <v>43</v>
      </c>
      <c r="E865" s="186">
        <f>'[84]HVP RIGs'!C329</f>
        <v>0</v>
      </c>
      <c r="F865" s="186">
        <f>'[84]HVP RIGs'!D329</f>
        <v>0</v>
      </c>
      <c r="G865" s="186">
        <f>'[84]HVP RIGs'!E329</f>
        <v>0</v>
      </c>
      <c r="H865" s="186">
        <f>'[84]HVP RIGs'!F329</f>
        <v>0</v>
      </c>
      <c r="I865" s="186">
        <f>'[84]HVP RIGs'!G329</f>
        <v>0</v>
      </c>
      <c r="J865" s="186">
        <f>'[84]HVP RIGs'!H329</f>
        <v>0</v>
      </c>
      <c r="K865" s="186">
        <f>'[84]HVP RIGs'!I329</f>
        <v>0</v>
      </c>
      <c r="L865" s="186">
        <f>'[84]HVP RIGs'!J329</f>
        <v>0</v>
      </c>
      <c r="M865" s="2"/>
      <c r="N865" s="57">
        <f>'[84]HVP RIGs'!X19</f>
        <v>0</v>
      </c>
      <c r="O865" s="57">
        <f>'[84]HVP RIGs'!Y19</f>
        <v>0</v>
      </c>
      <c r="P865" s="57">
        <f>'[84]HVP RIGs'!Z19</f>
        <v>0</v>
      </c>
      <c r="Q865" s="57">
        <f>'[84]HVP RIGs'!AA19</f>
        <v>0</v>
      </c>
      <c r="R865" s="57">
        <f>'[84]HVP RIGs'!AB19</f>
        <v>0</v>
      </c>
      <c r="S865" s="57">
        <f>'[84]HVP RIGs'!AC19</f>
        <v>0</v>
      </c>
      <c r="T865" s="57">
        <f>'[84]HVP RIGs'!AD19</f>
        <v>0</v>
      </c>
      <c r="U865" s="57">
        <f>'[84]HVP RIGs'!AE19</f>
        <v>0</v>
      </c>
      <c r="V865" s="2"/>
      <c r="W865" s="58">
        <f>'[84]HVP RIGs'!$AH242</f>
        <v>0</v>
      </c>
      <c r="X865" s="196">
        <f>'[84]Load Related NI'!X141</f>
        <v>0</v>
      </c>
      <c r="Y865" s="196">
        <f>'[84]Load Related NI'!Y141</f>
        <v>0</v>
      </c>
      <c r="Z865" s="196">
        <f>'[84]Load Related NI'!Z141</f>
        <v>0</v>
      </c>
      <c r="AA865" s="196">
        <f>'[84]Load Related NI'!AA141</f>
        <v>0</v>
      </c>
      <c r="AB865" s="196">
        <f>'[84]Load Related NI'!AB141</f>
        <v>0</v>
      </c>
      <c r="AC865" s="196">
        <f>'[84]Load Related NI'!AC141</f>
        <v>0</v>
      </c>
      <c r="AD865" s="196">
        <f>'[84]Load Related NI'!AD141</f>
        <v>0</v>
      </c>
      <c r="AE865" s="2"/>
      <c r="AF865" s="57">
        <f t="shared" si="1904"/>
        <v>0</v>
      </c>
      <c r="AG865" s="58">
        <f t="shared" si="1905"/>
        <v>0</v>
      </c>
      <c r="AH865" s="65" t="str">
        <f t="shared" si="1906"/>
        <v/>
      </c>
      <c r="AI865" s="66" t="str">
        <f t="shared" si="1907"/>
        <v/>
      </c>
      <c r="AK865" s="139"/>
      <c r="AL865" s="139"/>
      <c r="AM865" s="139"/>
      <c r="AN865" s="140"/>
      <c r="AO865" s="2"/>
      <c r="AP865" s="139"/>
      <c r="AQ865" s="139"/>
      <c r="AR865" s="139"/>
      <c r="AS865" s="140"/>
      <c r="AT865" s="2"/>
      <c r="AU865" s="139"/>
      <c r="AV865" s="139"/>
      <c r="AW865" s="139"/>
      <c r="AX865" s="140"/>
      <c r="AY865" s="2"/>
      <c r="AZ865" s="139"/>
      <c r="BA865" s="139"/>
      <c r="BB865" s="139"/>
      <c r="BC865" s="140"/>
      <c r="BD865" s="2"/>
      <c r="BE865" s="139"/>
      <c r="BF865" s="139"/>
      <c r="BG865" s="139"/>
      <c r="BH865" s="140"/>
      <c r="BI865" s="2"/>
      <c r="BJ865" s="139"/>
      <c r="BK865" s="139"/>
      <c r="BL865" s="139"/>
      <c r="BM865" s="140"/>
      <c r="BN865" s="2"/>
      <c r="BO865" s="139"/>
      <c r="BP865" s="139"/>
      <c r="BQ865" s="139"/>
      <c r="BR865" s="140"/>
    </row>
    <row r="866" spans="1:70" s="26" customFormat="1">
      <c r="B866" s="438"/>
      <c r="C866" s="12"/>
      <c r="D866" s="6" t="s">
        <v>44</v>
      </c>
      <c r="E866" s="186">
        <f>'[84]HVP RIGs'!C330</f>
        <v>0</v>
      </c>
      <c r="F866" s="186">
        <f>'[84]HVP RIGs'!D330</f>
        <v>0</v>
      </c>
      <c r="G866" s="186">
        <f>'[84]HVP RIGs'!E330</f>
        <v>0</v>
      </c>
      <c r="H866" s="186">
        <f>'[84]HVP RIGs'!F330</f>
        <v>0</v>
      </c>
      <c r="I866" s="186">
        <f>'[84]HVP RIGs'!G330</f>
        <v>0</v>
      </c>
      <c r="J866" s="186">
        <f>'[84]HVP RIGs'!H330</f>
        <v>0</v>
      </c>
      <c r="K866" s="186">
        <f>'[84]HVP RIGs'!I330</f>
        <v>0</v>
      </c>
      <c r="L866" s="186">
        <f>'[84]HVP RIGs'!J330</f>
        <v>0</v>
      </c>
      <c r="M866" s="2"/>
      <c r="N866" s="57">
        <f>'[84]HVP RIGs'!X20</f>
        <v>0</v>
      </c>
      <c r="O866" s="57">
        <f>'[84]HVP RIGs'!Y20</f>
        <v>0</v>
      </c>
      <c r="P866" s="57">
        <f>'[84]HVP RIGs'!Z20</f>
        <v>0</v>
      </c>
      <c r="Q866" s="57">
        <f>'[84]HVP RIGs'!AA20</f>
        <v>0</v>
      </c>
      <c r="R866" s="57">
        <f>'[84]HVP RIGs'!AB20</f>
        <v>0</v>
      </c>
      <c r="S866" s="57">
        <f>'[84]HVP RIGs'!AC20</f>
        <v>0</v>
      </c>
      <c r="T866" s="57">
        <f>'[84]HVP RIGs'!AD20</f>
        <v>0</v>
      </c>
      <c r="U866" s="57">
        <f>'[84]HVP RIGs'!AE20</f>
        <v>0</v>
      </c>
      <c r="V866" s="2"/>
      <c r="W866" s="58">
        <f>'[84]HVP RIGs'!$AH243</f>
        <v>0</v>
      </c>
      <c r="X866" s="196">
        <f>'[84]Load Related NI'!X142</f>
        <v>0</v>
      </c>
      <c r="Y866" s="196">
        <f>'[84]Load Related NI'!Y142</f>
        <v>0</v>
      </c>
      <c r="Z866" s="196">
        <f>'[84]Load Related NI'!Z142</f>
        <v>0</v>
      </c>
      <c r="AA866" s="196">
        <f>'[84]Load Related NI'!AA142</f>
        <v>0</v>
      </c>
      <c r="AB866" s="196">
        <f>'[84]Load Related NI'!AB142</f>
        <v>0</v>
      </c>
      <c r="AC866" s="196">
        <f>'[84]Load Related NI'!AC142</f>
        <v>0</v>
      </c>
      <c r="AD866" s="196">
        <f>'[84]Load Related NI'!AD142</f>
        <v>0</v>
      </c>
      <c r="AE866" s="2"/>
      <c r="AF866" s="57">
        <f t="shared" si="1904"/>
        <v>0</v>
      </c>
      <c r="AG866" s="58">
        <f t="shared" si="1905"/>
        <v>0</v>
      </c>
      <c r="AH866" s="65" t="str">
        <f t="shared" si="1906"/>
        <v/>
      </c>
      <c r="AI866" s="66" t="str">
        <f t="shared" si="1907"/>
        <v/>
      </c>
      <c r="AK866" s="139"/>
      <c r="AL866" s="139"/>
      <c r="AM866" s="139"/>
      <c r="AN866" s="140"/>
      <c r="AO866" s="2"/>
      <c r="AP866" s="139"/>
      <c r="AQ866" s="139"/>
      <c r="AR866" s="139"/>
      <c r="AS866" s="140"/>
      <c r="AT866" s="2"/>
      <c r="AU866" s="139"/>
      <c r="AV866" s="139"/>
      <c r="AW866" s="139"/>
      <c r="AX866" s="140"/>
      <c r="AY866" s="2"/>
      <c r="AZ866" s="139"/>
      <c r="BA866" s="139"/>
      <c r="BB866" s="139"/>
      <c r="BC866" s="140"/>
      <c r="BD866" s="2"/>
      <c r="BE866" s="139"/>
      <c r="BF866" s="139"/>
      <c r="BG866" s="139"/>
      <c r="BH866" s="140"/>
      <c r="BI866" s="2"/>
      <c r="BJ866" s="139"/>
      <c r="BK866" s="139"/>
      <c r="BL866" s="139"/>
      <c r="BM866" s="140"/>
      <c r="BN866" s="2"/>
      <c r="BO866" s="139"/>
      <c r="BP866" s="139"/>
      <c r="BQ866" s="139"/>
      <c r="BR866" s="140"/>
    </row>
    <row r="867" spans="1:70" s="26" customFormat="1">
      <c r="B867" s="438"/>
      <c r="C867" s="12"/>
      <c r="D867" s="6" t="s">
        <v>45</v>
      </c>
      <c r="E867" s="186">
        <f>'[84]HVP RIGs'!C331</f>
        <v>5.2271125674462731</v>
      </c>
      <c r="F867" s="186">
        <f>'[84]HVP RIGs'!D331</f>
        <v>5.2137283658406215</v>
      </c>
      <c r="G867" s="186">
        <f>'[84]HVP RIGs'!E331</f>
        <v>10.407518077785637</v>
      </c>
      <c r="H867" s="186">
        <f>'[84]HVP RIGs'!F331</f>
        <v>10.326959819577382</v>
      </c>
      <c r="I867" s="186">
        <f>'[84]HVP RIGs'!G331</f>
        <v>0</v>
      </c>
      <c r="J867" s="186">
        <f>'[84]HVP RIGs'!H331</f>
        <v>0</v>
      </c>
      <c r="K867" s="186">
        <f>'[84]HVP RIGs'!I331</f>
        <v>0</v>
      </c>
      <c r="L867" s="186">
        <f>'[84]HVP RIGs'!J331</f>
        <v>0</v>
      </c>
      <c r="M867" s="2"/>
      <c r="N867" s="57">
        <f>'[84]HVP RIGs'!X21</f>
        <v>4.700595103928455</v>
      </c>
      <c r="O867" s="57">
        <f>'[84]HVP RIGs'!Y21</f>
        <v>4.688559068406791</v>
      </c>
      <c r="P867" s="57">
        <f>'[84]HVP RIGs'!Z21</f>
        <v>9.3591878669616761</v>
      </c>
      <c r="Q867" s="57">
        <f>'[84]HVP RIGs'!AA21</f>
        <v>9.286744094376207</v>
      </c>
      <c r="R867" s="57">
        <f>'[84]HVP RIGs'!AB21</f>
        <v>0</v>
      </c>
      <c r="S867" s="57">
        <f>'[84]HVP RIGs'!AC21</f>
        <v>0</v>
      </c>
      <c r="T867" s="57">
        <f>'[84]HVP RIGs'!AD21</f>
        <v>0</v>
      </c>
      <c r="U867" s="57">
        <f>'[84]HVP RIGs'!AE21</f>
        <v>0</v>
      </c>
      <c r="V867" s="2"/>
      <c r="W867" s="58">
        <f>'[84]HVP RIGs'!$AH244</f>
        <v>0.55289604000000014</v>
      </c>
      <c r="X867" s="196">
        <f>'[84]Load Related NI'!X143</f>
        <v>0</v>
      </c>
      <c r="Y867" s="196">
        <f>'[84]Load Related NI'!Y143</f>
        <v>0</v>
      </c>
      <c r="Z867" s="196">
        <f>'[84]Load Related NI'!Z143</f>
        <v>0</v>
      </c>
      <c r="AA867" s="196">
        <f>'[84]Load Related NI'!AA143</f>
        <v>0</v>
      </c>
      <c r="AB867" s="196">
        <f>'[84]Load Related NI'!AB143</f>
        <v>0</v>
      </c>
      <c r="AC867" s="196">
        <f>'[84]Load Related NI'!AC143</f>
        <v>0</v>
      </c>
      <c r="AD867" s="196">
        <f>'[84]Load Related NI'!AD143</f>
        <v>0</v>
      </c>
      <c r="AE867" s="2"/>
      <c r="AF867" s="57">
        <f t="shared" si="1904"/>
        <v>4.700595103928455</v>
      </c>
      <c r="AG867" s="58">
        <f t="shared" si="1905"/>
        <v>0.55289604000000014</v>
      </c>
      <c r="AH867" s="65">
        <f t="shared" si="1906"/>
        <v>-4.1476990639284548</v>
      </c>
      <c r="AI867" s="66">
        <f t="shared" si="1907"/>
        <v>-0.88237743779762579</v>
      </c>
      <c r="AK867" s="139"/>
      <c r="AL867" s="139"/>
      <c r="AM867" s="139"/>
      <c r="AN867" s="140"/>
      <c r="AO867" s="2"/>
      <c r="AP867" s="139"/>
      <c r="AQ867" s="139"/>
      <c r="AR867" s="139"/>
      <c r="AS867" s="140"/>
      <c r="AT867" s="2"/>
      <c r="AU867" s="139"/>
      <c r="AV867" s="139"/>
      <c r="AW867" s="139"/>
      <c r="AX867" s="140"/>
      <c r="AY867" s="2"/>
      <c r="AZ867" s="139"/>
      <c r="BA867" s="139"/>
      <c r="BB867" s="139"/>
      <c r="BC867" s="140"/>
      <c r="BD867" s="2"/>
      <c r="BE867" s="139"/>
      <c r="BF867" s="139"/>
      <c r="BG867" s="139"/>
      <c r="BH867" s="140"/>
      <c r="BI867" s="2"/>
      <c r="BJ867" s="139"/>
      <c r="BK867" s="139"/>
      <c r="BL867" s="139"/>
      <c r="BM867" s="140"/>
      <c r="BN867" s="2"/>
      <c r="BO867" s="139"/>
      <c r="BP867" s="139"/>
      <c r="BQ867" s="139"/>
      <c r="BR867" s="140"/>
    </row>
    <row r="868" spans="1:70" s="26" customFormat="1">
      <c r="A868" s="30"/>
      <c r="B868" s="438"/>
      <c r="C868" s="12"/>
      <c r="D868" s="4" t="s">
        <v>77</v>
      </c>
      <c r="E868" s="187">
        <f>SUM(E854:E867)</f>
        <v>47.285465528626332</v>
      </c>
      <c r="F868" s="187">
        <f t="shared" ref="F868:L868" si="1908">SUM(F854:F867)</f>
        <v>32.720502034607357</v>
      </c>
      <c r="G868" s="187">
        <f t="shared" si="1908"/>
        <v>34.288756634422015</v>
      </c>
      <c r="H868" s="187">
        <f t="shared" si="1908"/>
        <v>34.810229411507436</v>
      </c>
      <c r="I868" s="187">
        <f t="shared" si="1908"/>
        <v>21.620019174804852</v>
      </c>
      <c r="J868" s="187">
        <f t="shared" si="1908"/>
        <v>12.101444561692942</v>
      </c>
      <c r="K868" s="187">
        <f t="shared" si="1908"/>
        <v>8.4955841987782161</v>
      </c>
      <c r="L868" s="187">
        <f t="shared" si="1908"/>
        <v>6.4319531719901857</v>
      </c>
      <c r="M868" s="1"/>
      <c r="N868" s="178">
        <f t="shared" ref="N868:U868" si="1909">SUM(N854:N867)</f>
        <v>45.199433236215377</v>
      </c>
      <c r="O868" s="178">
        <f t="shared" si="1909"/>
        <v>30.687848939527917</v>
      </c>
      <c r="P868" s="178">
        <f t="shared" si="1909"/>
        <v>31.798006435107471</v>
      </c>
      <c r="Q868" s="178">
        <f t="shared" si="1909"/>
        <v>32.308195681167931</v>
      </c>
      <c r="R868" s="178">
        <f t="shared" si="1909"/>
        <v>20.341972324289692</v>
      </c>
      <c r="S868" s="178">
        <f t="shared" si="1909"/>
        <v>11.376882913730805</v>
      </c>
      <c r="T868" s="178">
        <f t="shared" si="1909"/>
        <v>8.0785209669709701</v>
      </c>
      <c r="U868" s="178">
        <f t="shared" si="1909"/>
        <v>6.1161972317302009</v>
      </c>
      <c r="V868" s="1"/>
      <c r="W868" s="183">
        <f>SUM(W854:W867)</f>
        <v>2.1183086800627375</v>
      </c>
      <c r="X868" s="197">
        <f t="shared" ref="X868:AD868" si="1910">SUM(X854:X867)</f>
        <v>0</v>
      </c>
      <c r="Y868" s="197">
        <f t="shared" si="1910"/>
        <v>0</v>
      </c>
      <c r="Z868" s="197">
        <f t="shared" si="1910"/>
        <v>0</v>
      </c>
      <c r="AA868" s="197">
        <f t="shared" si="1910"/>
        <v>0</v>
      </c>
      <c r="AB868" s="197">
        <f t="shared" si="1910"/>
        <v>0</v>
      </c>
      <c r="AC868" s="197">
        <f t="shared" si="1910"/>
        <v>0</v>
      </c>
      <c r="AD868" s="197">
        <f t="shared" si="1910"/>
        <v>0</v>
      </c>
      <c r="AE868" s="1"/>
      <c r="AF868" s="178">
        <f t="shared" ref="AF868:AF869" si="1911">N868</f>
        <v>45.199433236215377</v>
      </c>
      <c r="AG868" s="183">
        <f t="shared" ref="AG868:AG869" si="1912">W868</f>
        <v>2.1183086800627375</v>
      </c>
      <c r="AH868" s="67">
        <f t="shared" ref="AH868:AH869" si="1913">AG868-AF868</f>
        <v>-43.081124556152638</v>
      </c>
      <c r="AI868" s="68">
        <f t="shared" ref="AI868:AI869" si="1914">AH868/AF868</f>
        <v>-0.95313417606383888</v>
      </c>
      <c r="AK868" s="139"/>
      <c r="AL868" s="139"/>
      <c r="AM868" s="139"/>
      <c r="AN868" s="140"/>
      <c r="AO868" s="2"/>
      <c r="AP868" s="139"/>
      <c r="AQ868" s="139"/>
      <c r="AR868" s="139"/>
      <c r="AS868" s="140"/>
      <c r="AT868" s="2"/>
      <c r="AU868" s="139"/>
      <c r="AV868" s="139"/>
      <c r="AW868" s="139"/>
      <c r="AX868" s="140"/>
      <c r="AY868" s="2"/>
      <c r="AZ868" s="139"/>
      <c r="BA868" s="139"/>
      <c r="BB868" s="139"/>
      <c r="BC868" s="140"/>
      <c r="BD868" s="2"/>
      <c r="BE868" s="139"/>
      <c r="BF868" s="139"/>
      <c r="BG868" s="139"/>
      <c r="BH868" s="140"/>
      <c r="BI868" s="2"/>
      <c r="BJ868" s="139"/>
      <c r="BK868" s="139"/>
      <c r="BL868" s="139"/>
      <c r="BM868" s="140"/>
      <c r="BN868" s="2"/>
      <c r="BO868" s="139"/>
      <c r="BP868" s="139"/>
      <c r="BQ868" s="139"/>
      <c r="BR868" s="140"/>
    </row>
    <row r="869" spans="1:70" s="26" customFormat="1">
      <c r="A869" s="30"/>
      <c r="B869" s="438"/>
      <c r="C869" s="12"/>
      <c r="D869" s="4" t="s">
        <v>181</v>
      </c>
      <c r="E869" s="187">
        <f>E868-SUM(E857:E860)</f>
        <v>47.285465528626332</v>
      </c>
      <c r="F869" s="187">
        <f t="shared" ref="F869:L869" si="1915">F868-SUM(F857:F860)</f>
        <v>32.720502034607357</v>
      </c>
      <c r="G869" s="187">
        <f t="shared" si="1915"/>
        <v>34.288756634422015</v>
      </c>
      <c r="H869" s="187">
        <f t="shared" si="1915"/>
        <v>34.810229411507436</v>
      </c>
      <c r="I869" s="187">
        <f t="shared" si="1915"/>
        <v>21.620019174804852</v>
      </c>
      <c r="J869" s="187">
        <f t="shared" si="1915"/>
        <v>12.101444561692942</v>
      </c>
      <c r="K869" s="187">
        <f t="shared" si="1915"/>
        <v>8.4955841987782161</v>
      </c>
      <c r="L869" s="187">
        <f t="shared" si="1915"/>
        <v>6.4319531719901857</v>
      </c>
      <c r="M869" s="1"/>
      <c r="N869" s="178">
        <f t="shared" ref="N869:U869" si="1916">N868-SUM(N857:N860)</f>
        <v>45.199433236215377</v>
      </c>
      <c r="O869" s="178">
        <f t="shared" si="1916"/>
        <v>30.687848939527917</v>
      </c>
      <c r="P869" s="178">
        <f t="shared" si="1916"/>
        <v>31.798006435107471</v>
      </c>
      <c r="Q869" s="178">
        <f t="shared" si="1916"/>
        <v>32.308195681167931</v>
      </c>
      <c r="R869" s="178">
        <f t="shared" si="1916"/>
        <v>20.341972324289692</v>
      </c>
      <c r="S869" s="178">
        <f t="shared" si="1916"/>
        <v>11.376882913730805</v>
      </c>
      <c r="T869" s="178">
        <f t="shared" si="1916"/>
        <v>8.0785209669709701</v>
      </c>
      <c r="U869" s="178">
        <f t="shared" si="1916"/>
        <v>6.1161972317302009</v>
      </c>
      <c r="V869" s="1"/>
      <c r="W869" s="183">
        <f>W868-SUM(W857:W860)</f>
        <v>2.1183086800627375</v>
      </c>
      <c r="X869" s="197">
        <f t="shared" ref="X869:AD869" si="1917">X868-SUM(X857:X860)</f>
        <v>0</v>
      </c>
      <c r="Y869" s="197">
        <f t="shared" si="1917"/>
        <v>0</v>
      </c>
      <c r="Z869" s="197">
        <f t="shared" si="1917"/>
        <v>0</v>
      </c>
      <c r="AA869" s="197">
        <f t="shared" si="1917"/>
        <v>0</v>
      </c>
      <c r="AB869" s="197">
        <f t="shared" si="1917"/>
        <v>0</v>
      </c>
      <c r="AC869" s="197">
        <f t="shared" si="1917"/>
        <v>0</v>
      </c>
      <c r="AD869" s="197">
        <f t="shared" si="1917"/>
        <v>0</v>
      </c>
      <c r="AE869" s="1"/>
      <c r="AF869" s="178">
        <f t="shared" si="1911"/>
        <v>45.199433236215377</v>
      </c>
      <c r="AG869" s="183">
        <f t="shared" si="1912"/>
        <v>2.1183086800627375</v>
      </c>
      <c r="AH869" s="67">
        <f t="shared" si="1913"/>
        <v>-43.081124556152638</v>
      </c>
      <c r="AI869" s="68">
        <f t="shared" si="1914"/>
        <v>-0.95313417606383888</v>
      </c>
      <c r="AK869" s="139"/>
      <c r="AL869" s="139"/>
      <c r="AM869" s="139"/>
      <c r="AN869" s="140"/>
      <c r="AO869" s="2"/>
      <c r="AP869" s="139"/>
      <c r="AQ869" s="139"/>
      <c r="AR869" s="139"/>
      <c r="AS869" s="140"/>
      <c r="AT869" s="2"/>
      <c r="AU869" s="139"/>
      <c r="AV869" s="139"/>
      <c r="AW869" s="139"/>
      <c r="AX869" s="140"/>
      <c r="AY869" s="2"/>
      <c r="AZ869" s="139"/>
      <c r="BA869" s="139"/>
      <c r="BB869" s="139"/>
      <c r="BC869" s="140"/>
      <c r="BD869" s="2"/>
      <c r="BE869" s="139"/>
      <c r="BF869" s="139"/>
      <c r="BG869" s="139"/>
      <c r="BH869" s="140"/>
      <c r="BI869" s="2"/>
      <c r="BJ869" s="139"/>
      <c r="BK869" s="139"/>
      <c r="BL869" s="139"/>
      <c r="BM869" s="140"/>
      <c r="BN869" s="2"/>
      <c r="BO869" s="139"/>
      <c r="BP869" s="139"/>
      <c r="BQ869" s="139"/>
      <c r="BR869" s="140"/>
    </row>
    <row r="870" spans="1:70">
      <c r="B870" s="438"/>
      <c r="O870" s="13">
        <f t="shared" ref="O870:R870" si="1918">O869-SUM(O858:O861)</f>
        <v>20.463163553337587</v>
      </c>
      <c r="P870" s="13">
        <f t="shared" si="1918"/>
        <v>16.085209691753313</v>
      </c>
      <c r="Q870" s="13">
        <f t="shared" si="1918"/>
        <v>15.027032764215488</v>
      </c>
      <c r="R870" s="13">
        <f t="shared" si="1918"/>
        <v>4.7860709754856039</v>
      </c>
    </row>
    <row r="871" spans="1:70">
      <c r="B871" s="438"/>
      <c r="D871" s="142" t="s">
        <v>394</v>
      </c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</row>
    <row r="872" spans="1:70">
      <c r="B872" s="438"/>
      <c r="E872" s="388" t="s">
        <v>430</v>
      </c>
      <c r="F872" s="389"/>
      <c r="G872" s="389"/>
      <c r="H872" s="389"/>
      <c r="I872" s="389"/>
      <c r="J872" s="389"/>
      <c r="K872" s="389"/>
      <c r="L872" s="390"/>
      <c r="N872" s="388" t="s">
        <v>297</v>
      </c>
      <c r="O872" s="389"/>
      <c r="P872" s="389"/>
      <c r="Q872" s="389"/>
      <c r="R872" s="389"/>
      <c r="S872" s="389"/>
      <c r="T872" s="389"/>
      <c r="U872" s="390"/>
      <c r="W872" s="388" t="s">
        <v>298</v>
      </c>
      <c r="X872" s="389"/>
      <c r="Y872" s="389"/>
      <c r="Z872" s="389"/>
      <c r="AA872" s="389"/>
      <c r="AB872" s="389"/>
      <c r="AC872" s="389"/>
      <c r="AD872" s="390"/>
      <c r="AF872" s="275" t="s">
        <v>69</v>
      </c>
      <c r="AG872" s="275" t="s">
        <v>194</v>
      </c>
      <c r="AH872" s="397" t="s">
        <v>219</v>
      </c>
      <c r="AI872" s="397"/>
      <c r="AJ872" s="26"/>
      <c r="AK872" s="27" t="s">
        <v>69</v>
      </c>
      <c r="AL872" s="29" t="s">
        <v>194</v>
      </c>
      <c r="AM872" s="443" t="s">
        <v>219</v>
      </c>
      <c r="AN872" s="443"/>
      <c r="AO872" s="26"/>
      <c r="AP872" s="27" t="s">
        <v>69</v>
      </c>
      <c r="AQ872" s="29" t="s">
        <v>194</v>
      </c>
      <c r="AR872" s="443" t="s">
        <v>219</v>
      </c>
      <c r="AS872" s="443"/>
      <c r="AT872" s="26"/>
      <c r="AU872" s="27" t="s">
        <v>69</v>
      </c>
      <c r="AV872" s="29" t="s">
        <v>194</v>
      </c>
      <c r="AW872" s="443" t="s">
        <v>219</v>
      </c>
      <c r="AX872" s="443"/>
      <c r="AY872" s="26"/>
      <c r="AZ872" s="27" t="s">
        <v>69</v>
      </c>
      <c r="BA872" s="29" t="s">
        <v>194</v>
      </c>
      <c r="BB872" s="443" t="s">
        <v>219</v>
      </c>
      <c r="BC872" s="443"/>
      <c r="BD872" s="26"/>
      <c r="BE872" s="27" t="s">
        <v>69</v>
      </c>
      <c r="BF872" s="29" t="s">
        <v>194</v>
      </c>
      <c r="BG872" s="443" t="s">
        <v>219</v>
      </c>
      <c r="BH872" s="443"/>
      <c r="BI872" s="26"/>
      <c r="BJ872" s="27" t="s">
        <v>69</v>
      </c>
      <c r="BK872" s="29" t="s">
        <v>194</v>
      </c>
      <c r="BL872" s="443" t="s">
        <v>219</v>
      </c>
      <c r="BM872" s="443"/>
      <c r="BN872" s="26"/>
      <c r="BO872" s="27" t="s">
        <v>69</v>
      </c>
      <c r="BP872" s="29" t="s">
        <v>194</v>
      </c>
      <c r="BQ872" s="443" t="s">
        <v>219</v>
      </c>
      <c r="BR872" s="443"/>
    </row>
    <row r="873" spans="1:70">
      <c r="B873" s="438"/>
      <c r="E873" s="275">
        <v>2016</v>
      </c>
      <c r="F873" s="275">
        <v>2017</v>
      </c>
      <c r="G873" s="275">
        <v>2018</v>
      </c>
      <c r="H873" s="275">
        <v>2019</v>
      </c>
      <c r="I873" s="275">
        <v>2020</v>
      </c>
      <c r="J873" s="275">
        <v>2021</v>
      </c>
      <c r="K873" s="275">
        <v>2022</v>
      </c>
      <c r="L873" s="275">
        <v>2023</v>
      </c>
      <c r="N873" s="275">
        <v>2016</v>
      </c>
      <c r="O873" s="275">
        <v>2017</v>
      </c>
      <c r="P873" s="275">
        <v>2018</v>
      </c>
      <c r="Q873" s="275">
        <v>2019</v>
      </c>
      <c r="R873" s="275">
        <v>2020</v>
      </c>
      <c r="S873" s="275">
        <v>2021</v>
      </c>
      <c r="T873" s="275">
        <v>2022</v>
      </c>
      <c r="U873" s="275">
        <v>2023</v>
      </c>
      <c r="W873" s="275">
        <v>2016</v>
      </c>
      <c r="X873" s="275">
        <v>2017</v>
      </c>
      <c r="Y873" s="275">
        <v>2018</v>
      </c>
      <c r="Z873" s="275">
        <v>2019</v>
      </c>
      <c r="AA873" s="275">
        <v>2020</v>
      </c>
      <c r="AB873" s="275">
        <v>2021</v>
      </c>
      <c r="AC873" s="275">
        <v>2022</v>
      </c>
      <c r="AD873" s="275">
        <v>2023</v>
      </c>
      <c r="AF873" s="275" t="s">
        <v>252</v>
      </c>
      <c r="AG873" s="275" t="s">
        <v>252</v>
      </c>
      <c r="AH873" s="275" t="s">
        <v>252</v>
      </c>
      <c r="AI873" s="275" t="s">
        <v>221</v>
      </c>
      <c r="AJ873" s="26"/>
      <c r="AK873" s="29" t="s">
        <v>252</v>
      </c>
      <c r="AL873" s="29" t="s">
        <v>252</v>
      </c>
      <c r="AM873" s="29" t="s">
        <v>252</v>
      </c>
      <c r="AN873" s="29" t="s">
        <v>221</v>
      </c>
      <c r="AO873" s="26"/>
      <c r="AP873" s="29" t="s">
        <v>252</v>
      </c>
      <c r="AQ873" s="29" t="s">
        <v>252</v>
      </c>
      <c r="AR873" s="29" t="s">
        <v>252</v>
      </c>
      <c r="AS873" s="29" t="s">
        <v>221</v>
      </c>
      <c r="AT873" s="26"/>
      <c r="AU873" s="29" t="s">
        <v>252</v>
      </c>
      <c r="AV873" s="29" t="s">
        <v>252</v>
      </c>
      <c r="AW873" s="29" t="s">
        <v>252</v>
      </c>
      <c r="AX873" s="29" t="s">
        <v>221</v>
      </c>
      <c r="AY873" s="26"/>
      <c r="AZ873" s="29" t="s">
        <v>252</v>
      </c>
      <c r="BA873" s="29" t="s">
        <v>252</v>
      </c>
      <c r="BB873" s="29" t="s">
        <v>252</v>
      </c>
      <c r="BC873" s="29" t="s">
        <v>221</v>
      </c>
      <c r="BD873" s="26"/>
      <c r="BE873" s="29" t="s">
        <v>252</v>
      </c>
      <c r="BF873" s="29" t="s">
        <v>252</v>
      </c>
      <c r="BG873" s="29" t="s">
        <v>252</v>
      </c>
      <c r="BH873" s="29" t="s">
        <v>221</v>
      </c>
      <c r="BI873" s="26"/>
      <c r="BJ873" s="29" t="s">
        <v>252</v>
      </c>
      <c r="BK873" s="29" t="s">
        <v>252</v>
      </c>
      <c r="BL873" s="29" t="s">
        <v>252</v>
      </c>
      <c r="BM873" s="29" t="s">
        <v>221</v>
      </c>
      <c r="BN873" s="26"/>
      <c r="BO873" s="29" t="s">
        <v>252</v>
      </c>
      <c r="BP873" s="29" t="s">
        <v>252</v>
      </c>
      <c r="BQ873" s="29" t="s">
        <v>252</v>
      </c>
      <c r="BR873" s="29" t="s">
        <v>221</v>
      </c>
    </row>
    <row r="874" spans="1:70">
      <c r="B874" s="438"/>
      <c r="D874" s="6" t="s">
        <v>27</v>
      </c>
      <c r="E874" s="94"/>
      <c r="F874" s="94"/>
      <c r="G874" s="94"/>
      <c r="H874" s="94"/>
      <c r="I874" s="94"/>
      <c r="J874" s="94"/>
      <c r="K874" s="94"/>
      <c r="L874" s="94"/>
      <c r="N874" s="94"/>
      <c r="O874" s="94"/>
      <c r="P874" s="94"/>
      <c r="Q874" s="94"/>
      <c r="R874" s="94"/>
      <c r="S874" s="94"/>
      <c r="T874" s="94"/>
      <c r="U874" s="94"/>
      <c r="W874" s="58">
        <f>'[84]HVP RIGs'!$AH171</f>
        <v>0</v>
      </c>
      <c r="X874" s="196">
        <f>'[84]Load Related NI'!X150</f>
        <v>0</v>
      </c>
      <c r="Y874" s="196">
        <f>'[84]Load Related NI'!Y150</f>
        <v>0</v>
      </c>
      <c r="Z874" s="196">
        <f>'[84]Load Related NI'!Z150</f>
        <v>0</v>
      </c>
      <c r="AA874" s="196">
        <f>'[84]Load Related NI'!AA150</f>
        <v>0</v>
      </c>
      <c r="AB874" s="196">
        <f>'[84]Load Related NI'!AB150</f>
        <v>0</v>
      </c>
      <c r="AC874" s="196">
        <f>'[84]Load Related NI'!AC150</f>
        <v>0</v>
      </c>
      <c r="AD874" s="196">
        <f>'[84]Load Related NI'!AD150</f>
        <v>0</v>
      </c>
      <c r="AF874" s="57">
        <f>N874</f>
        <v>0</v>
      </c>
      <c r="AG874" s="58">
        <f>W874</f>
        <v>0</v>
      </c>
      <c r="AH874" s="65" t="str">
        <f>IF(AG874&gt;0,AG874-AF874,"")</f>
        <v/>
      </c>
      <c r="AI874" s="66" t="str">
        <f>IF(AG874&gt;0,AH874/AF874,"")</f>
        <v/>
      </c>
      <c r="AJ874" s="26"/>
      <c r="AK874" s="139"/>
      <c r="AL874" s="139"/>
      <c r="AM874" s="139"/>
      <c r="AN874" s="140"/>
      <c r="AP874" s="139"/>
      <c r="AQ874" s="139"/>
      <c r="AR874" s="139"/>
      <c r="AS874" s="140"/>
      <c r="AU874" s="139"/>
      <c r="AV874" s="139"/>
      <c r="AW874" s="139"/>
      <c r="AX874" s="140"/>
      <c r="AZ874" s="139"/>
      <c r="BA874" s="139"/>
      <c r="BB874" s="139"/>
      <c r="BC874" s="140"/>
      <c r="BE874" s="139"/>
      <c r="BF874" s="139"/>
      <c r="BG874" s="139"/>
      <c r="BH874" s="140"/>
      <c r="BJ874" s="139"/>
      <c r="BK874" s="139"/>
      <c r="BL874" s="139"/>
      <c r="BM874" s="140"/>
      <c r="BO874" s="139"/>
      <c r="BP874" s="139"/>
      <c r="BQ874" s="139"/>
      <c r="BR874" s="140"/>
    </row>
    <row r="875" spans="1:70">
      <c r="B875" s="438"/>
      <c r="D875" s="6" t="s">
        <v>75</v>
      </c>
      <c r="E875" s="94"/>
      <c r="F875" s="94"/>
      <c r="G875" s="94"/>
      <c r="H875" s="94"/>
      <c r="I875" s="94"/>
      <c r="J875" s="94"/>
      <c r="K875" s="94"/>
      <c r="L875" s="94"/>
      <c r="N875" s="94"/>
      <c r="O875" s="94"/>
      <c r="P875" s="94"/>
      <c r="Q875" s="94"/>
      <c r="R875" s="94"/>
      <c r="S875" s="94"/>
      <c r="T875" s="94"/>
      <c r="U875" s="94"/>
      <c r="W875" s="58">
        <f>'[84]HVP RIGs'!$AH172</f>
        <v>0</v>
      </c>
      <c r="X875" s="196">
        <f>'[84]Load Related NI'!X151</f>
        <v>0</v>
      </c>
      <c r="Y875" s="196">
        <f>'[84]Load Related NI'!Y151</f>
        <v>0</v>
      </c>
      <c r="Z875" s="196">
        <f>'[84]Load Related NI'!Z151</f>
        <v>0</v>
      </c>
      <c r="AA875" s="196">
        <f>'[84]Load Related NI'!AA151</f>
        <v>0</v>
      </c>
      <c r="AB875" s="196">
        <f>'[84]Load Related NI'!AB151</f>
        <v>0</v>
      </c>
      <c r="AC875" s="196">
        <f>'[84]Load Related NI'!AC151</f>
        <v>0</v>
      </c>
      <c r="AD875" s="196">
        <f>'[84]Load Related NI'!AD151</f>
        <v>0</v>
      </c>
      <c r="AF875" s="57">
        <f t="shared" ref="AF875:AF889" si="1919">N875</f>
        <v>0</v>
      </c>
      <c r="AG875" s="58">
        <f t="shared" ref="AG875:AG889" si="1920">W875</f>
        <v>0</v>
      </c>
      <c r="AH875" s="65" t="str">
        <f t="shared" ref="AH875:AH887" si="1921">IF(AG875&gt;0,AG875-AF875,"")</f>
        <v/>
      </c>
      <c r="AI875" s="66" t="str">
        <f t="shared" ref="AI875:AI887" si="1922">IF(AG875&gt;0,AH875/AF875,"")</f>
        <v/>
      </c>
      <c r="AJ875" s="26"/>
      <c r="AK875" s="139"/>
      <c r="AL875" s="139"/>
      <c r="AM875" s="139"/>
      <c r="AN875" s="140"/>
      <c r="AP875" s="139"/>
      <c r="AQ875" s="139"/>
      <c r="AR875" s="139"/>
      <c r="AS875" s="140"/>
      <c r="AU875" s="139"/>
      <c r="AV875" s="139"/>
      <c r="AW875" s="139"/>
      <c r="AX875" s="140"/>
      <c r="AZ875" s="139"/>
      <c r="BA875" s="139"/>
      <c r="BB875" s="139"/>
      <c r="BC875" s="140"/>
      <c r="BE875" s="139"/>
      <c r="BF875" s="139"/>
      <c r="BG875" s="139"/>
      <c r="BH875" s="140"/>
      <c r="BJ875" s="139"/>
      <c r="BK875" s="139"/>
      <c r="BL875" s="139"/>
      <c r="BM875" s="140"/>
      <c r="BO875" s="139"/>
      <c r="BP875" s="139"/>
      <c r="BQ875" s="139"/>
      <c r="BR875" s="140"/>
    </row>
    <row r="876" spans="1:70">
      <c r="B876" s="438"/>
      <c r="D876" s="6" t="s">
        <v>76</v>
      </c>
      <c r="E876" s="94"/>
      <c r="F876" s="94"/>
      <c r="G876" s="94"/>
      <c r="H876" s="94"/>
      <c r="I876" s="94"/>
      <c r="J876" s="94"/>
      <c r="K876" s="94"/>
      <c r="L876" s="94"/>
      <c r="N876" s="94"/>
      <c r="O876" s="94"/>
      <c r="P876" s="94"/>
      <c r="Q876" s="94"/>
      <c r="R876" s="94"/>
      <c r="S876" s="94"/>
      <c r="T876" s="94"/>
      <c r="U876" s="94"/>
      <c r="W876" s="58">
        <f>'[84]HVP RIGs'!$AH173</f>
        <v>21.650244319717089</v>
      </c>
      <c r="X876" s="196">
        <f>'[84]Load Related NI'!X152</f>
        <v>0</v>
      </c>
      <c r="Y876" s="196">
        <f>'[84]Load Related NI'!Y152</f>
        <v>0</v>
      </c>
      <c r="Z876" s="196">
        <f>'[84]Load Related NI'!Z152</f>
        <v>0</v>
      </c>
      <c r="AA876" s="196">
        <f>'[84]Load Related NI'!AA152</f>
        <v>0</v>
      </c>
      <c r="AB876" s="196">
        <f>'[84]Load Related NI'!AB152</f>
        <v>0</v>
      </c>
      <c r="AC876" s="196">
        <f>'[84]Load Related NI'!AC152</f>
        <v>0</v>
      </c>
      <c r="AD876" s="196">
        <f>'[84]Load Related NI'!AD152</f>
        <v>0</v>
      </c>
      <c r="AF876" s="57">
        <f t="shared" si="1919"/>
        <v>0</v>
      </c>
      <c r="AG876" s="58">
        <f t="shared" si="1920"/>
        <v>21.650244319717089</v>
      </c>
      <c r="AH876" s="65">
        <f t="shared" si="1921"/>
        <v>21.650244319717089</v>
      </c>
      <c r="AI876" s="66" t="e">
        <f t="shared" si="1922"/>
        <v>#DIV/0!</v>
      </c>
      <c r="AJ876" s="26"/>
      <c r="AK876" s="139"/>
      <c r="AL876" s="139"/>
      <c r="AM876" s="139"/>
      <c r="AN876" s="140"/>
      <c r="AP876" s="139"/>
      <c r="AQ876" s="139"/>
      <c r="AR876" s="139"/>
      <c r="AS876" s="140"/>
      <c r="AU876" s="139"/>
      <c r="AV876" s="139"/>
      <c r="AW876" s="139"/>
      <c r="AX876" s="140"/>
      <c r="AZ876" s="139"/>
      <c r="BA876" s="139"/>
      <c r="BB876" s="139"/>
      <c r="BC876" s="140"/>
      <c r="BE876" s="139"/>
      <c r="BF876" s="139"/>
      <c r="BG876" s="139"/>
      <c r="BH876" s="140"/>
      <c r="BJ876" s="139"/>
      <c r="BK876" s="139"/>
      <c r="BL876" s="139"/>
      <c r="BM876" s="140"/>
      <c r="BO876" s="139"/>
      <c r="BP876" s="139"/>
      <c r="BQ876" s="139"/>
      <c r="BR876" s="140"/>
    </row>
    <row r="877" spans="1:70">
      <c r="B877" s="438"/>
      <c r="D877" s="6" t="s">
        <v>35</v>
      </c>
      <c r="E877" s="94"/>
      <c r="F877" s="94"/>
      <c r="G877" s="94"/>
      <c r="H877" s="94"/>
      <c r="I877" s="94"/>
      <c r="J877" s="94"/>
      <c r="K877" s="94"/>
      <c r="L877" s="94"/>
      <c r="N877" s="94"/>
      <c r="O877" s="94"/>
      <c r="P877" s="94"/>
      <c r="Q877" s="94"/>
      <c r="R877" s="94"/>
      <c r="S877" s="94"/>
      <c r="T877" s="94"/>
      <c r="U877" s="94"/>
      <c r="W877" s="58">
        <f>'[84]HVP RIGs'!$AH174</f>
        <v>0</v>
      </c>
      <c r="X877" s="196">
        <f>'[84]Load Related NI'!X153</f>
        <v>0</v>
      </c>
      <c r="Y877" s="196">
        <f>'[84]Load Related NI'!Y153</f>
        <v>0</v>
      </c>
      <c r="Z877" s="196">
        <f>'[84]Load Related NI'!Z153</f>
        <v>0</v>
      </c>
      <c r="AA877" s="196">
        <f>'[84]Load Related NI'!AA153</f>
        <v>0</v>
      </c>
      <c r="AB877" s="196">
        <f>'[84]Load Related NI'!AB153</f>
        <v>0</v>
      </c>
      <c r="AC877" s="196">
        <f>'[84]Load Related NI'!AC153</f>
        <v>0</v>
      </c>
      <c r="AD877" s="196">
        <f>'[84]Load Related NI'!AD153</f>
        <v>0</v>
      </c>
      <c r="AF877" s="57">
        <f t="shared" si="1919"/>
        <v>0</v>
      </c>
      <c r="AG877" s="58">
        <f t="shared" si="1920"/>
        <v>0</v>
      </c>
      <c r="AH877" s="65" t="str">
        <f t="shared" si="1921"/>
        <v/>
      </c>
      <c r="AI877" s="66" t="str">
        <f t="shared" si="1922"/>
        <v/>
      </c>
      <c r="AJ877" s="26"/>
      <c r="AK877" s="139"/>
      <c r="AL877" s="139"/>
      <c r="AM877" s="139"/>
      <c r="AN877" s="140"/>
      <c r="AP877" s="139"/>
      <c r="AQ877" s="139"/>
      <c r="AR877" s="139"/>
      <c r="AS877" s="140"/>
      <c r="AU877" s="139"/>
      <c r="AV877" s="139"/>
      <c r="AW877" s="139"/>
      <c r="AX877" s="140"/>
      <c r="AZ877" s="139"/>
      <c r="BA877" s="139"/>
      <c r="BB877" s="139"/>
      <c r="BC877" s="140"/>
      <c r="BE877" s="139"/>
      <c r="BF877" s="139"/>
      <c r="BG877" s="139"/>
      <c r="BH877" s="140"/>
      <c r="BJ877" s="139"/>
      <c r="BK877" s="139"/>
      <c r="BL877" s="139"/>
      <c r="BM877" s="140"/>
      <c r="BO877" s="139"/>
      <c r="BP877" s="139"/>
      <c r="BQ877" s="139"/>
      <c r="BR877" s="140"/>
    </row>
    <row r="878" spans="1:70">
      <c r="B878" s="438"/>
      <c r="D878" s="6" t="s">
        <v>36</v>
      </c>
      <c r="E878" s="94"/>
      <c r="F878" s="94"/>
      <c r="G878" s="94"/>
      <c r="H878" s="94"/>
      <c r="I878" s="94"/>
      <c r="J878" s="94"/>
      <c r="K878" s="94"/>
      <c r="L878" s="94"/>
      <c r="N878" s="94"/>
      <c r="O878" s="94"/>
      <c r="P878" s="94"/>
      <c r="Q878" s="94"/>
      <c r="R878" s="94"/>
      <c r="S878" s="94"/>
      <c r="T878" s="94"/>
      <c r="U878" s="94"/>
      <c r="W878" s="58">
        <f>'[84]HVP RIGs'!$AH175</f>
        <v>0.16550000000000004</v>
      </c>
      <c r="X878" s="196">
        <f>'[84]Load Related NI'!X154</f>
        <v>0</v>
      </c>
      <c r="Y878" s="196">
        <f>'[84]Load Related NI'!Y154</f>
        <v>0</v>
      </c>
      <c r="Z878" s="196">
        <f>'[84]Load Related NI'!Z154</f>
        <v>0</v>
      </c>
      <c r="AA878" s="196">
        <f>'[84]Load Related NI'!AA154</f>
        <v>0</v>
      </c>
      <c r="AB878" s="196">
        <f>'[84]Load Related NI'!AB154</f>
        <v>0</v>
      </c>
      <c r="AC878" s="196">
        <f>'[84]Load Related NI'!AC154</f>
        <v>0</v>
      </c>
      <c r="AD878" s="196">
        <f>'[84]Load Related NI'!AD154</f>
        <v>0</v>
      </c>
      <c r="AF878" s="57">
        <f t="shared" si="1919"/>
        <v>0</v>
      </c>
      <c r="AG878" s="58">
        <f t="shared" si="1920"/>
        <v>0.16550000000000004</v>
      </c>
      <c r="AH878" s="65">
        <f t="shared" si="1921"/>
        <v>0.16550000000000004</v>
      </c>
      <c r="AI878" s="66" t="e">
        <f t="shared" si="1922"/>
        <v>#DIV/0!</v>
      </c>
      <c r="AJ878" s="26"/>
      <c r="AK878" s="139"/>
      <c r="AL878" s="139"/>
      <c r="AM878" s="139"/>
      <c r="AN878" s="140"/>
      <c r="AP878" s="139"/>
      <c r="AQ878" s="139"/>
      <c r="AR878" s="139"/>
      <c r="AS878" s="140"/>
      <c r="AU878" s="139"/>
      <c r="AV878" s="139"/>
      <c r="AW878" s="139"/>
      <c r="AX878" s="140"/>
      <c r="AZ878" s="139"/>
      <c r="BA878" s="139"/>
      <c r="BB878" s="139"/>
      <c r="BC878" s="140"/>
      <c r="BE878" s="139"/>
      <c r="BF878" s="139"/>
      <c r="BG878" s="139"/>
      <c r="BH878" s="140"/>
      <c r="BJ878" s="139"/>
      <c r="BK878" s="139"/>
      <c r="BL878" s="139"/>
      <c r="BM878" s="140"/>
      <c r="BO878" s="139"/>
      <c r="BP878" s="139"/>
      <c r="BQ878" s="139"/>
      <c r="BR878" s="140"/>
    </row>
    <row r="879" spans="1:70">
      <c r="B879" s="438"/>
      <c r="D879" s="6" t="s">
        <v>37</v>
      </c>
      <c r="E879" s="94"/>
      <c r="F879" s="94"/>
      <c r="G879" s="94"/>
      <c r="H879" s="94"/>
      <c r="I879" s="94"/>
      <c r="J879" s="94"/>
      <c r="K879" s="94"/>
      <c r="L879" s="94"/>
      <c r="N879" s="94"/>
      <c r="O879" s="94"/>
      <c r="P879" s="94"/>
      <c r="Q879" s="94"/>
      <c r="R879" s="94"/>
      <c r="S879" s="94"/>
      <c r="T879" s="94"/>
      <c r="U879" s="94"/>
      <c r="W879" s="58">
        <f>'[84]HVP RIGs'!$AH176</f>
        <v>0</v>
      </c>
      <c r="X879" s="196">
        <f>'[84]Load Related NI'!X155</f>
        <v>0</v>
      </c>
      <c r="Y879" s="196">
        <f>'[84]Load Related NI'!Y155</f>
        <v>0</v>
      </c>
      <c r="Z879" s="196">
        <f>'[84]Load Related NI'!Z155</f>
        <v>0</v>
      </c>
      <c r="AA879" s="196">
        <f>'[84]Load Related NI'!AA155</f>
        <v>0</v>
      </c>
      <c r="AB879" s="196">
        <f>'[84]Load Related NI'!AB155</f>
        <v>0</v>
      </c>
      <c r="AC879" s="196">
        <f>'[84]Load Related NI'!AC155</f>
        <v>0</v>
      </c>
      <c r="AD879" s="196">
        <f>'[84]Load Related NI'!AD155</f>
        <v>0</v>
      </c>
      <c r="AF879" s="57">
        <f t="shared" si="1919"/>
        <v>0</v>
      </c>
      <c r="AG879" s="58">
        <f t="shared" si="1920"/>
        <v>0</v>
      </c>
      <c r="AH879" s="65" t="str">
        <f t="shared" si="1921"/>
        <v/>
      </c>
      <c r="AI879" s="66" t="str">
        <f t="shared" si="1922"/>
        <v/>
      </c>
      <c r="AJ879" s="26"/>
      <c r="AK879" s="139"/>
      <c r="AL879" s="139"/>
      <c r="AM879" s="139"/>
      <c r="AN879" s="140"/>
      <c r="AP879" s="139"/>
      <c r="AQ879" s="139"/>
      <c r="AR879" s="139"/>
      <c r="AS879" s="140"/>
      <c r="AU879" s="139"/>
      <c r="AV879" s="139"/>
      <c r="AW879" s="139"/>
      <c r="AX879" s="140"/>
      <c r="AZ879" s="139"/>
      <c r="BA879" s="139"/>
      <c r="BB879" s="139"/>
      <c r="BC879" s="140"/>
      <c r="BE879" s="139"/>
      <c r="BF879" s="139"/>
      <c r="BG879" s="139"/>
      <c r="BH879" s="140"/>
      <c r="BJ879" s="139"/>
      <c r="BK879" s="139"/>
      <c r="BL879" s="139"/>
      <c r="BM879" s="140"/>
      <c r="BO879" s="139"/>
      <c r="BP879" s="139"/>
      <c r="BQ879" s="139"/>
      <c r="BR879" s="140"/>
    </row>
    <row r="880" spans="1:70">
      <c r="B880" s="438"/>
      <c r="D880" s="6" t="s">
        <v>38</v>
      </c>
      <c r="E880" s="94"/>
      <c r="F880" s="94"/>
      <c r="G880" s="94"/>
      <c r="H880" s="94"/>
      <c r="I880" s="94"/>
      <c r="J880" s="94"/>
      <c r="K880" s="94"/>
      <c r="L880" s="94"/>
      <c r="N880" s="94"/>
      <c r="O880" s="94"/>
      <c r="P880" s="94"/>
      <c r="Q880" s="94"/>
      <c r="R880" s="94"/>
      <c r="S880" s="94"/>
      <c r="T880" s="94"/>
      <c r="U880" s="94"/>
      <c r="W880" s="58">
        <f>'[84]HVP RIGs'!$AH177</f>
        <v>0</v>
      </c>
      <c r="X880" s="196">
        <f>'[84]Load Related NI'!X156</f>
        <v>0</v>
      </c>
      <c r="Y880" s="196">
        <f>'[84]Load Related NI'!Y156</f>
        <v>0</v>
      </c>
      <c r="Z880" s="196">
        <f>'[84]Load Related NI'!Z156</f>
        <v>0</v>
      </c>
      <c r="AA880" s="196">
        <f>'[84]Load Related NI'!AA156</f>
        <v>0</v>
      </c>
      <c r="AB880" s="196">
        <f>'[84]Load Related NI'!AB156</f>
        <v>0</v>
      </c>
      <c r="AC880" s="196">
        <f>'[84]Load Related NI'!AC156</f>
        <v>0</v>
      </c>
      <c r="AD880" s="196">
        <f>'[84]Load Related NI'!AD156</f>
        <v>0</v>
      </c>
      <c r="AF880" s="57">
        <f t="shared" si="1919"/>
        <v>0</v>
      </c>
      <c r="AG880" s="58">
        <f t="shared" si="1920"/>
        <v>0</v>
      </c>
      <c r="AH880" s="65" t="str">
        <f t="shared" si="1921"/>
        <v/>
      </c>
      <c r="AI880" s="66" t="str">
        <f t="shared" si="1922"/>
        <v/>
      </c>
      <c r="AJ880" s="26"/>
      <c r="AK880" s="139"/>
      <c r="AL880" s="139"/>
      <c r="AM880" s="139"/>
      <c r="AN880" s="140"/>
      <c r="AP880" s="139"/>
      <c r="AQ880" s="139"/>
      <c r="AR880" s="139"/>
      <c r="AS880" s="140"/>
      <c r="AU880" s="139"/>
      <c r="AV880" s="139"/>
      <c r="AW880" s="139"/>
      <c r="AX880" s="140"/>
      <c r="AZ880" s="139"/>
      <c r="BA880" s="139"/>
      <c r="BB880" s="139"/>
      <c r="BC880" s="140"/>
      <c r="BE880" s="139"/>
      <c r="BF880" s="139"/>
      <c r="BG880" s="139"/>
      <c r="BH880" s="140"/>
      <c r="BJ880" s="139"/>
      <c r="BK880" s="139"/>
      <c r="BL880" s="139"/>
      <c r="BM880" s="140"/>
      <c r="BO880" s="139"/>
      <c r="BP880" s="139"/>
      <c r="BQ880" s="139"/>
      <c r="BR880" s="140"/>
    </row>
    <row r="881" spans="2:70">
      <c r="B881" s="438"/>
      <c r="D881" s="6" t="s">
        <v>39</v>
      </c>
      <c r="E881" s="94"/>
      <c r="F881" s="94"/>
      <c r="G881" s="94"/>
      <c r="H881" s="94"/>
      <c r="I881" s="94"/>
      <c r="J881" s="94"/>
      <c r="K881" s="94"/>
      <c r="L881" s="94"/>
      <c r="N881" s="94"/>
      <c r="O881" s="94"/>
      <c r="P881" s="94"/>
      <c r="Q881" s="94"/>
      <c r="R881" s="94"/>
      <c r="S881" s="94"/>
      <c r="T881" s="94"/>
      <c r="U881" s="94"/>
      <c r="W881" s="58">
        <f>'[84]HVP RIGs'!$AH178</f>
        <v>12.603559609384806</v>
      </c>
      <c r="X881" s="196">
        <f>'[84]Load Related NI'!X157</f>
        <v>0</v>
      </c>
      <c r="Y881" s="196">
        <f>'[84]Load Related NI'!Y157</f>
        <v>0</v>
      </c>
      <c r="Z881" s="196">
        <f>'[84]Load Related NI'!Z157</f>
        <v>0</v>
      </c>
      <c r="AA881" s="196">
        <f>'[84]Load Related NI'!AA157</f>
        <v>0</v>
      </c>
      <c r="AB881" s="196">
        <f>'[84]Load Related NI'!AB157</f>
        <v>0</v>
      </c>
      <c r="AC881" s="196">
        <f>'[84]Load Related NI'!AC157</f>
        <v>0</v>
      </c>
      <c r="AD881" s="196">
        <f>'[84]Load Related NI'!AD157</f>
        <v>0</v>
      </c>
      <c r="AF881" s="57">
        <f t="shared" si="1919"/>
        <v>0</v>
      </c>
      <c r="AG881" s="58">
        <f t="shared" si="1920"/>
        <v>12.603559609384806</v>
      </c>
      <c r="AH881" s="65">
        <f t="shared" si="1921"/>
        <v>12.603559609384806</v>
      </c>
      <c r="AI881" s="66" t="e">
        <f t="shared" si="1922"/>
        <v>#DIV/0!</v>
      </c>
      <c r="AJ881" s="26"/>
      <c r="AK881" s="139"/>
      <c r="AL881" s="139"/>
      <c r="AM881" s="139"/>
      <c r="AN881" s="140"/>
      <c r="AP881" s="139"/>
      <c r="AQ881" s="139"/>
      <c r="AR881" s="139"/>
      <c r="AS881" s="140"/>
      <c r="AU881" s="139"/>
      <c r="AV881" s="139"/>
      <c r="AW881" s="139"/>
      <c r="AX881" s="140"/>
      <c r="AZ881" s="139"/>
      <c r="BA881" s="139"/>
      <c r="BB881" s="139"/>
      <c r="BC881" s="140"/>
      <c r="BE881" s="139"/>
      <c r="BF881" s="139"/>
      <c r="BG881" s="139"/>
      <c r="BH881" s="140"/>
      <c r="BJ881" s="139"/>
      <c r="BK881" s="139"/>
      <c r="BL881" s="139"/>
      <c r="BM881" s="140"/>
      <c r="BO881" s="139"/>
      <c r="BP881" s="139"/>
      <c r="BQ881" s="139"/>
      <c r="BR881" s="140"/>
    </row>
    <row r="882" spans="2:70">
      <c r="B882" s="438"/>
      <c r="D882" s="6" t="s">
        <v>40</v>
      </c>
      <c r="E882" s="94"/>
      <c r="F882" s="94"/>
      <c r="G882" s="94"/>
      <c r="H882" s="94"/>
      <c r="I882" s="94"/>
      <c r="J882" s="94"/>
      <c r="K882" s="94"/>
      <c r="L882" s="94"/>
      <c r="N882" s="94"/>
      <c r="O882" s="94"/>
      <c r="P882" s="94"/>
      <c r="Q882" s="94"/>
      <c r="R882" s="94"/>
      <c r="S882" s="94"/>
      <c r="T882" s="94"/>
      <c r="U882" s="94"/>
      <c r="W882" s="58">
        <f>'[84]HVP RIGs'!$AH179</f>
        <v>-0.32097720041139838</v>
      </c>
      <c r="X882" s="196">
        <f>'[84]Load Related NI'!X158</f>
        <v>0</v>
      </c>
      <c r="Y882" s="196">
        <f>'[84]Load Related NI'!Y158</f>
        <v>0</v>
      </c>
      <c r="Z882" s="196">
        <f>'[84]Load Related NI'!Z158</f>
        <v>0</v>
      </c>
      <c r="AA882" s="196">
        <f>'[84]Load Related NI'!AA158</f>
        <v>0</v>
      </c>
      <c r="AB882" s="196">
        <f>'[84]Load Related NI'!AB158</f>
        <v>0</v>
      </c>
      <c r="AC882" s="196">
        <f>'[84]Load Related NI'!AC158</f>
        <v>0</v>
      </c>
      <c r="AD882" s="196">
        <f>'[84]Load Related NI'!AD158</f>
        <v>0</v>
      </c>
      <c r="AF882" s="57">
        <f t="shared" si="1919"/>
        <v>0</v>
      </c>
      <c r="AG882" s="58">
        <f t="shared" si="1920"/>
        <v>-0.32097720041139838</v>
      </c>
      <c r="AH882" s="65" t="str">
        <f t="shared" si="1921"/>
        <v/>
      </c>
      <c r="AI882" s="66" t="str">
        <f t="shared" si="1922"/>
        <v/>
      </c>
      <c r="AJ882" s="26"/>
      <c r="AK882" s="139"/>
      <c r="AL882" s="139"/>
      <c r="AM882" s="139"/>
      <c r="AN882" s="140"/>
      <c r="AP882" s="139"/>
      <c r="AQ882" s="139"/>
      <c r="AR882" s="139"/>
      <c r="AS882" s="140"/>
      <c r="AU882" s="139"/>
      <c r="AV882" s="139"/>
      <c r="AW882" s="139"/>
      <c r="AX882" s="140"/>
      <c r="AZ882" s="139"/>
      <c r="BA882" s="139"/>
      <c r="BB882" s="139"/>
      <c r="BC882" s="140"/>
      <c r="BE882" s="139"/>
      <c r="BF882" s="139"/>
      <c r="BG882" s="139"/>
      <c r="BH882" s="140"/>
      <c r="BJ882" s="139"/>
      <c r="BK882" s="139"/>
      <c r="BL882" s="139"/>
      <c r="BM882" s="140"/>
      <c r="BO882" s="139"/>
      <c r="BP882" s="139"/>
      <c r="BQ882" s="139"/>
      <c r="BR882" s="140"/>
    </row>
    <row r="883" spans="2:70">
      <c r="B883" s="438"/>
      <c r="D883" s="6" t="s">
        <v>41</v>
      </c>
      <c r="E883" s="94"/>
      <c r="F883" s="94"/>
      <c r="G883" s="94"/>
      <c r="H883" s="94"/>
      <c r="I883" s="94"/>
      <c r="J883" s="94"/>
      <c r="K883" s="94"/>
      <c r="L883" s="94"/>
      <c r="N883" s="94"/>
      <c r="O883" s="94"/>
      <c r="P883" s="94"/>
      <c r="Q883" s="94"/>
      <c r="R883" s="94"/>
      <c r="S883" s="94"/>
      <c r="T883" s="94"/>
      <c r="U883" s="94"/>
      <c r="W883" s="58">
        <f>'[84]HVP RIGs'!$AH180</f>
        <v>0.36921776094634368</v>
      </c>
      <c r="X883" s="196">
        <f>'[84]Load Related NI'!X159</f>
        <v>0</v>
      </c>
      <c r="Y883" s="196">
        <f>'[84]Load Related NI'!Y159</f>
        <v>0</v>
      </c>
      <c r="Z883" s="196">
        <f>'[84]Load Related NI'!Z159</f>
        <v>0</v>
      </c>
      <c r="AA883" s="196">
        <f>'[84]Load Related NI'!AA159</f>
        <v>0</v>
      </c>
      <c r="AB883" s="196">
        <f>'[84]Load Related NI'!AB159</f>
        <v>0</v>
      </c>
      <c r="AC883" s="196">
        <f>'[84]Load Related NI'!AC159</f>
        <v>0</v>
      </c>
      <c r="AD883" s="196">
        <f>'[84]Load Related NI'!AD159</f>
        <v>0</v>
      </c>
      <c r="AF883" s="57">
        <f t="shared" si="1919"/>
        <v>0</v>
      </c>
      <c r="AG883" s="58">
        <f t="shared" si="1920"/>
        <v>0.36921776094634368</v>
      </c>
      <c r="AH883" s="65">
        <f t="shared" si="1921"/>
        <v>0.36921776094634368</v>
      </c>
      <c r="AI883" s="66" t="e">
        <f t="shared" si="1922"/>
        <v>#DIV/0!</v>
      </c>
      <c r="AJ883" s="26"/>
      <c r="AK883" s="139"/>
      <c r="AL883" s="139"/>
      <c r="AM883" s="139"/>
      <c r="AN883" s="140"/>
      <c r="AP883" s="139"/>
      <c r="AQ883" s="139"/>
      <c r="AR883" s="139"/>
      <c r="AS883" s="140"/>
      <c r="AU883" s="139"/>
      <c r="AV883" s="139"/>
      <c r="AW883" s="139"/>
      <c r="AX883" s="140"/>
      <c r="AZ883" s="139"/>
      <c r="BA883" s="139"/>
      <c r="BB883" s="139"/>
      <c r="BC883" s="140"/>
      <c r="BE883" s="139"/>
      <c r="BF883" s="139"/>
      <c r="BG883" s="139"/>
      <c r="BH883" s="140"/>
      <c r="BJ883" s="139"/>
      <c r="BK883" s="139"/>
      <c r="BL883" s="139"/>
      <c r="BM883" s="140"/>
      <c r="BO883" s="139"/>
      <c r="BP883" s="139"/>
      <c r="BQ883" s="139"/>
      <c r="BR883" s="140"/>
    </row>
    <row r="884" spans="2:70">
      <c r="B884" s="438"/>
      <c r="D884" s="6" t="s">
        <v>42</v>
      </c>
      <c r="E884" s="94"/>
      <c r="F884" s="94"/>
      <c r="G884" s="94"/>
      <c r="H884" s="94"/>
      <c r="I884" s="94"/>
      <c r="J884" s="94"/>
      <c r="K884" s="94"/>
      <c r="L884" s="94"/>
      <c r="N884" s="94"/>
      <c r="O884" s="94"/>
      <c r="P884" s="94"/>
      <c r="Q884" s="94"/>
      <c r="R884" s="94"/>
      <c r="S884" s="94"/>
      <c r="T884" s="94"/>
      <c r="U884" s="94"/>
      <c r="W884" s="58">
        <f>'[84]HVP RIGs'!$AH181</f>
        <v>0</v>
      </c>
      <c r="X884" s="196">
        <f>'[84]Load Related NI'!X160</f>
        <v>0</v>
      </c>
      <c r="Y884" s="196">
        <f>'[84]Load Related NI'!Y160</f>
        <v>0</v>
      </c>
      <c r="Z884" s="196">
        <f>'[84]Load Related NI'!Z160</f>
        <v>0</v>
      </c>
      <c r="AA884" s="196">
        <f>'[84]Load Related NI'!AA160</f>
        <v>0</v>
      </c>
      <c r="AB884" s="196">
        <f>'[84]Load Related NI'!AB160</f>
        <v>0</v>
      </c>
      <c r="AC884" s="196">
        <f>'[84]Load Related NI'!AC160</f>
        <v>0</v>
      </c>
      <c r="AD884" s="196">
        <f>'[84]Load Related NI'!AD160</f>
        <v>0</v>
      </c>
      <c r="AF884" s="57">
        <f t="shared" si="1919"/>
        <v>0</v>
      </c>
      <c r="AG884" s="58">
        <f t="shared" si="1920"/>
        <v>0</v>
      </c>
      <c r="AH884" s="65" t="str">
        <f t="shared" si="1921"/>
        <v/>
      </c>
      <c r="AI884" s="66" t="str">
        <f t="shared" si="1922"/>
        <v/>
      </c>
      <c r="AJ884" s="26"/>
      <c r="AK884" s="139"/>
      <c r="AL884" s="139"/>
      <c r="AM884" s="139"/>
      <c r="AN884" s="140"/>
      <c r="AP884" s="139"/>
      <c r="AQ884" s="139"/>
      <c r="AR884" s="139"/>
      <c r="AS884" s="140"/>
      <c r="AU884" s="139"/>
      <c r="AV884" s="139"/>
      <c r="AW884" s="139"/>
      <c r="AX884" s="140"/>
      <c r="AZ884" s="139"/>
      <c r="BA884" s="139"/>
      <c r="BB884" s="139"/>
      <c r="BC884" s="140"/>
      <c r="BE884" s="139"/>
      <c r="BF884" s="139"/>
      <c r="BG884" s="139"/>
      <c r="BH884" s="140"/>
      <c r="BJ884" s="139"/>
      <c r="BK884" s="139"/>
      <c r="BL884" s="139"/>
      <c r="BM884" s="140"/>
      <c r="BO884" s="139"/>
      <c r="BP884" s="139"/>
      <c r="BQ884" s="139"/>
      <c r="BR884" s="140"/>
    </row>
    <row r="885" spans="2:70">
      <c r="B885" s="438"/>
      <c r="D885" s="6" t="s">
        <v>43</v>
      </c>
      <c r="E885" s="94"/>
      <c r="F885" s="94"/>
      <c r="G885" s="94"/>
      <c r="H885" s="94"/>
      <c r="I885" s="94"/>
      <c r="J885" s="94"/>
      <c r="K885" s="94"/>
      <c r="L885" s="94"/>
      <c r="N885" s="94"/>
      <c r="O885" s="94"/>
      <c r="P885" s="94"/>
      <c r="Q885" s="94"/>
      <c r="R885" s="94"/>
      <c r="S885" s="94"/>
      <c r="T885" s="94"/>
      <c r="U885" s="94"/>
      <c r="W885" s="58">
        <f>'[84]HVP RIGs'!$AH182</f>
        <v>1.3192405512086811</v>
      </c>
      <c r="X885" s="196">
        <f>'[84]Load Related NI'!X161</f>
        <v>0</v>
      </c>
      <c r="Y885" s="196">
        <f>'[84]Load Related NI'!Y161</f>
        <v>0</v>
      </c>
      <c r="Z885" s="196">
        <f>'[84]Load Related NI'!Z161</f>
        <v>0</v>
      </c>
      <c r="AA885" s="196">
        <f>'[84]Load Related NI'!AA161</f>
        <v>0</v>
      </c>
      <c r="AB885" s="196">
        <f>'[84]Load Related NI'!AB161</f>
        <v>0</v>
      </c>
      <c r="AC885" s="196">
        <f>'[84]Load Related NI'!AC161</f>
        <v>0</v>
      </c>
      <c r="AD885" s="196">
        <f>'[84]Load Related NI'!AD161</f>
        <v>0</v>
      </c>
      <c r="AF885" s="57">
        <f t="shared" si="1919"/>
        <v>0</v>
      </c>
      <c r="AG885" s="58">
        <f t="shared" si="1920"/>
        <v>1.3192405512086811</v>
      </c>
      <c r="AH885" s="65">
        <f t="shared" si="1921"/>
        <v>1.3192405512086811</v>
      </c>
      <c r="AI885" s="66" t="e">
        <f t="shared" si="1922"/>
        <v>#DIV/0!</v>
      </c>
      <c r="AJ885" s="26"/>
      <c r="AK885" s="139"/>
      <c r="AL885" s="139"/>
      <c r="AM885" s="139"/>
      <c r="AN885" s="140"/>
      <c r="AP885" s="139"/>
      <c r="AQ885" s="139"/>
      <c r="AR885" s="139"/>
      <c r="AS885" s="140"/>
      <c r="AU885" s="139"/>
      <c r="AV885" s="139"/>
      <c r="AW885" s="139"/>
      <c r="AX885" s="140"/>
      <c r="AZ885" s="139"/>
      <c r="BA885" s="139"/>
      <c r="BB885" s="139"/>
      <c r="BC885" s="140"/>
      <c r="BE885" s="139"/>
      <c r="BF885" s="139"/>
      <c r="BG885" s="139"/>
      <c r="BH885" s="140"/>
      <c r="BJ885" s="139"/>
      <c r="BK885" s="139"/>
      <c r="BL885" s="139"/>
      <c r="BM885" s="140"/>
      <c r="BO885" s="139"/>
      <c r="BP885" s="139"/>
      <c r="BQ885" s="139"/>
      <c r="BR885" s="140"/>
    </row>
    <row r="886" spans="2:70">
      <c r="B886" s="438"/>
      <c r="D886" s="6" t="s">
        <v>44</v>
      </c>
      <c r="E886" s="94"/>
      <c r="F886" s="94"/>
      <c r="G886" s="94"/>
      <c r="H886" s="94"/>
      <c r="I886" s="94"/>
      <c r="J886" s="94"/>
      <c r="K886" s="94"/>
      <c r="L886" s="94"/>
      <c r="N886" s="94"/>
      <c r="O886" s="94"/>
      <c r="P886" s="94"/>
      <c r="Q886" s="94"/>
      <c r="R886" s="94"/>
      <c r="S886" s="94"/>
      <c r="T886" s="94"/>
      <c r="U886" s="94"/>
      <c r="W886" s="58">
        <f>'[84]HVP RIGs'!$AH183</f>
        <v>0</v>
      </c>
      <c r="X886" s="196">
        <f>'[84]Load Related NI'!X162</f>
        <v>0</v>
      </c>
      <c r="Y886" s="196">
        <f>'[84]Load Related NI'!Y162</f>
        <v>0</v>
      </c>
      <c r="Z886" s="196">
        <f>'[84]Load Related NI'!Z162</f>
        <v>0</v>
      </c>
      <c r="AA886" s="196">
        <f>'[84]Load Related NI'!AA162</f>
        <v>0</v>
      </c>
      <c r="AB886" s="196">
        <f>'[84]Load Related NI'!AB162</f>
        <v>0</v>
      </c>
      <c r="AC886" s="196">
        <f>'[84]Load Related NI'!AC162</f>
        <v>0</v>
      </c>
      <c r="AD886" s="196">
        <f>'[84]Load Related NI'!AD162</f>
        <v>0</v>
      </c>
      <c r="AF886" s="57">
        <f t="shared" si="1919"/>
        <v>0</v>
      </c>
      <c r="AG886" s="58">
        <f t="shared" si="1920"/>
        <v>0</v>
      </c>
      <c r="AH886" s="65" t="str">
        <f t="shared" si="1921"/>
        <v/>
      </c>
      <c r="AI886" s="66" t="str">
        <f t="shared" si="1922"/>
        <v/>
      </c>
      <c r="AJ886" s="26"/>
      <c r="AK886" s="139"/>
      <c r="AL886" s="139"/>
      <c r="AM886" s="139"/>
      <c r="AN886" s="140"/>
      <c r="AP886" s="139"/>
      <c r="AQ886" s="139"/>
      <c r="AR886" s="139"/>
      <c r="AS886" s="140"/>
      <c r="AU886" s="139"/>
      <c r="AV886" s="139"/>
      <c r="AW886" s="139"/>
      <c r="AX886" s="140"/>
      <c r="AZ886" s="139"/>
      <c r="BA886" s="139"/>
      <c r="BB886" s="139"/>
      <c r="BC886" s="140"/>
      <c r="BE886" s="139"/>
      <c r="BF886" s="139"/>
      <c r="BG886" s="139"/>
      <c r="BH886" s="140"/>
      <c r="BJ886" s="139"/>
      <c r="BK886" s="139"/>
      <c r="BL886" s="139"/>
      <c r="BM886" s="140"/>
      <c r="BO886" s="139"/>
      <c r="BP886" s="139"/>
      <c r="BQ886" s="139"/>
      <c r="BR886" s="140"/>
    </row>
    <row r="887" spans="2:70">
      <c r="B887" s="438"/>
      <c r="D887" s="6" t="s">
        <v>45</v>
      </c>
      <c r="E887" s="94"/>
      <c r="F887" s="94"/>
      <c r="G887" s="94"/>
      <c r="H887" s="94"/>
      <c r="I887" s="94"/>
      <c r="J887" s="94"/>
      <c r="K887" s="94"/>
      <c r="L887" s="94"/>
      <c r="N887" s="94"/>
      <c r="O887" s="94"/>
      <c r="P887" s="94"/>
      <c r="Q887" s="94"/>
      <c r="R887" s="94"/>
      <c r="S887" s="94"/>
      <c r="T887" s="94"/>
      <c r="U887" s="94"/>
      <c r="W887" s="58">
        <f>'[84]HVP RIGs'!$AH184</f>
        <v>0</v>
      </c>
      <c r="X887" s="196">
        <f>'[84]Load Related NI'!X163</f>
        <v>0</v>
      </c>
      <c r="Y887" s="196">
        <f>'[84]Load Related NI'!Y163</f>
        <v>0</v>
      </c>
      <c r="Z887" s="196">
        <f>'[84]Load Related NI'!Z163</f>
        <v>0</v>
      </c>
      <c r="AA887" s="196">
        <f>'[84]Load Related NI'!AA163</f>
        <v>0</v>
      </c>
      <c r="AB887" s="196">
        <f>'[84]Load Related NI'!AB163</f>
        <v>0</v>
      </c>
      <c r="AC887" s="196">
        <f>'[84]Load Related NI'!AC163</f>
        <v>0</v>
      </c>
      <c r="AD887" s="196">
        <f>'[84]Load Related NI'!AD163</f>
        <v>0</v>
      </c>
      <c r="AF887" s="57">
        <f t="shared" si="1919"/>
        <v>0</v>
      </c>
      <c r="AG887" s="58">
        <f t="shared" si="1920"/>
        <v>0</v>
      </c>
      <c r="AH887" s="65" t="str">
        <f t="shared" si="1921"/>
        <v/>
      </c>
      <c r="AI887" s="66" t="str">
        <f t="shared" si="1922"/>
        <v/>
      </c>
      <c r="AJ887" s="26"/>
      <c r="AK887" s="139"/>
      <c r="AL887" s="139"/>
      <c r="AM887" s="139"/>
      <c r="AN887" s="140"/>
      <c r="AP887" s="139"/>
      <c r="AQ887" s="139"/>
      <c r="AR887" s="139"/>
      <c r="AS887" s="140"/>
      <c r="AU887" s="139"/>
      <c r="AV887" s="139"/>
      <c r="AW887" s="139"/>
      <c r="AX887" s="140"/>
      <c r="AZ887" s="139"/>
      <c r="BA887" s="139"/>
      <c r="BB887" s="139"/>
      <c r="BC887" s="140"/>
      <c r="BE887" s="139"/>
      <c r="BF887" s="139"/>
      <c r="BG887" s="139"/>
      <c r="BH887" s="140"/>
      <c r="BJ887" s="139"/>
      <c r="BK887" s="139"/>
      <c r="BL887" s="139"/>
      <c r="BM887" s="140"/>
      <c r="BO887" s="139"/>
      <c r="BP887" s="139"/>
      <c r="BQ887" s="139"/>
      <c r="BR887" s="140"/>
    </row>
    <row r="888" spans="2:70">
      <c r="B888" s="438"/>
      <c r="D888" s="4" t="s">
        <v>77</v>
      </c>
      <c r="E888" s="94"/>
      <c r="F888" s="94"/>
      <c r="G888" s="94"/>
      <c r="H888" s="94"/>
      <c r="I888" s="94"/>
      <c r="J888" s="94"/>
      <c r="K888" s="94"/>
      <c r="L888" s="94"/>
      <c r="M888" s="1"/>
      <c r="N888" s="94"/>
      <c r="O888" s="94"/>
      <c r="P888" s="94"/>
      <c r="Q888" s="94"/>
      <c r="R888" s="94"/>
      <c r="S888" s="94"/>
      <c r="T888" s="94"/>
      <c r="U888" s="94"/>
      <c r="V888" s="1"/>
      <c r="W888" s="183">
        <f>SUM(W874:W887)</f>
        <v>35.786785040845523</v>
      </c>
      <c r="X888" s="197">
        <f t="shared" ref="X888:AD888" si="1923">SUM(X874:X887)</f>
        <v>0</v>
      </c>
      <c r="Y888" s="197">
        <f t="shared" si="1923"/>
        <v>0</v>
      </c>
      <c r="Z888" s="197">
        <f t="shared" si="1923"/>
        <v>0</v>
      </c>
      <c r="AA888" s="197">
        <f t="shared" si="1923"/>
        <v>0</v>
      </c>
      <c r="AB888" s="197">
        <f t="shared" si="1923"/>
        <v>0</v>
      </c>
      <c r="AC888" s="197">
        <f t="shared" si="1923"/>
        <v>0</v>
      </c>
      <c r="AD888" s="197">
        <f t="shared" si="1923"/>
        <v>0</v>
      </c>
      <c r="AE888" s="1"/>
      <c r="AF888" s="178">
        <f t="shared" si="1919"/>
        <v>0</v>
      </c>
      <c r="AG888" s="183">
        <f t="shared" si="1920"/>
        <v>35.786785040845523</v>
      </c>
      <c r="AH888" s="67">
        <f t="shared" ref="AH888:AH889" si="1924">AG888-AF888</f>
        <v>35.786785040845523</v>
      </c>
      <c r="AI888" s="68" t="e">
        <f t="shared" ref="AI888:AI889" si="1925">AH888/AF888</f>
        <v>#DIV/0!</v>
      </c>
      <c r="AJ888" s="26"/>
      <c r="AK888" s="139"/>
      <c r="AL888" s="139"/>
      <c r="AM888" s="139"/>
      <c r="AN888" s="140"/>
      <c r="AP888" s="139"/>
      <c r="AQ888" s="139"/>
      <c r="AR888" s="139"/>
      <c r="AS888" s="140"/>
      <c r="AU888" s="139"/>
      <c r="AV888" s="139"/>
      <c r="AW888" s="139"/>
      <c r="AX888" s="140"/>
      <c r="AZ888" s="139"/>
      <c r="BA888" s="139"/>
      <c r="BB888" s="139"/>
      <c r="BC888" s="140"/>
      <c r="BE888" s="139"/>
      <c r="BF888" s="139"/>
      <c r="BG888" s="139"/>
      <c r="BH888" s="140"/>
      <c r="BJ888" s="139"/>
      <c r="BK888" s="139"/>
      <c r="BL888" s="139"/>
      <c r="BM888" s="140"/>
      <c r="BO888" s="139"/>
      <c r="BP888" s="139"/>
      <c r="BQ888" s="139"/>
      <c r="BR888" s="140"/>
    </row>
    <row r="889" spans="2:70">
      <c r="B889" s="438"/>
      <c r="D889" s="4" t="s">
        <v>181</v>
      </c>
      <c r="E889" s="94"/>
      <c r="F889" s="94"/>
      <c r="G889" s="94"/>
      <c r="H889" s="94"/>
      <c r="I889" s="94"/>
      <c r="J889" s="94"/>
      <c r="K889" s="94"/>
      <c r="L889" s="94"/>
      <c r="M889" s="1"/>
      <c r="N889" s="94"/>
      <c r="O889" s="94"/>
      <c r="P889" s="94"/>
      <c r="Q889" s="94"/>
      <c r="R889" s="94"/>
      <c r="S889" s="94"/>
      <c r="T889" s="94"/>
      <c r="U889" s="94"/>
      <c r="V889" s="1"/>
      <c r="W889" s="183">
        <f>W888-SUM(W877:W880)</f>
        <v>35.621285040845521</v>
      </c>
      <c r="X889" s="197">
        <f t="shared" ref="X889:AD889" si="1926">X888-SUM(X877:X880)</f>
        <v>0</v>
      </c>
      <c r="Y889" s="197">
        <f t="shared" si="1926"/>
        <v>0</v>
      </c>
      <c r="Z889" s="197">
        <f t="shared" si="1926"/>
        <v>0</v>
      </c>
      <c r="AA889" s="197">
        <f t="shared" si="1926"/>
        <v>0</v>
      </c>
      <c r="AB889" s="197">
        <f t="shared" si="1926"/>
        <v>0</v>
      </c>
      <c r="AC889" s="197">
        <f t="shared" si="1926"/>
        <v>0</v>
      </c>
      <c r="AD889" s="197">
        <f t="shared" si="1926"/>
        <v>0</v>
      </c>
      <c r="AE889" s="1"/>
      <c r="AF889" s="178">
        <f t="shared" si="1919"/>
        <v>0</v>
      </c>
      <c r="AG889" s="183">
        <f t="shared" si="1920"/>
        <v>35.621285040845521</v>
      </c>
      <c r="AH889" s="67">
        <f t="shared" si="1924"/>
        <v>35.621285040845521</v>
      </c>
      <c r="AI889" s="68" t="e">
        <f t="shared" si="1925"/>
        <v>#DIV/0!</v>
      </c>
      <c r="AJ889" s="26"/>
      <c r="AK889" s="139"/>
      <c r="AL889" s="139"/>
      <c r="AM889" s="139"/>
      <c r="AN889" s="140"/>
      <c r="AP889" s="139"/>
      <c r="AQ889" s="139"/>
      <c r="AR889" s="139"/>
      <c r="AS889" s="140"/>
      <c r="AU889" s="139"/>
      <c r="AV889" s="139"/>
      <c r="AW889" s="139"/>
      <c r="AX889" s="140"/>
      <c r="AZ889" s="139"/>
      <c r="BA889" s="139"/>
      <c r="BB889" s="139"/>
      <c r="BC889" s="140"/>
      <c r="BE889" s="139"/>
      <c r="BF889" s="139"/>
      <c r="BG889" s="139"/>
      <c r="BH889" s="140"/>
      <c r="BJ889" s="139"/>
      <c r="BK889" s="139"/>
      <c r="BL889" s="139"/>
      <c r="BM889" s="140"/>
      <c r="BO889" s="139"/>
      <c r="BP889" s="139"/>
      <c r="BQ889" s="139"/>
      <c r="BR889" s="140"/>
    </row>
    <row r="890" spans="2:70">
      <c r="B890" s="438"/>
      <c r="O890" s="13"/>
      <c r="P890" s="13"/>
      <c r="Q890" s="13"/>
      <c r="R890" s="13"/>
    </row>
    <row r="891" spans="2:70">
      <c r="B891" s="438"/>
      <c r="D891" s="141" t="s">
        <v>349</v>
      </c>
    </row>
    <row r="892" spans="2:70">
      <c r="B892" s="438"/>
      <c r="E892" s="388" t="s">
        <v>430</v>
      </c>
      <c r="F892" s="389"/>
      <c r="G892" s="389"/>
      <c r="H892" s="389"/>
      <c r="I892" s="389"/>
      <c r="J892" s="389"/>
      <c r="K892" s="389"/>
      <c r="L892" s="390"/>
      <c r="N892" s="388" t="s">
        <v>297</v>
      </c>
      <c r="O892" s="389"/>
      <c r="P892" s="389"/>
      <c r="Q892" s="389"/>
      <c r="R892" s="389"/>
      <c r="S892" s="389"/>
      <c r="T892" s="389"/>
      <c r="U892" s="390"/>
      <c r="W892" s="388" t="s">
        <v>298</v>
      </c>
      <c r="X892" s="389"/>
      <c r="Y892" s="389"/>
      <c r="Z892" s="389"/>
      <c r="AA892" s="389"/>
      <c r="AB892" s="389"/>
      <c r="AC892" s="389"/>
      <c r="AD892" s="390"/>
      <c r="AF892" s="221" t="s">
        <v>69</v>
      </c>
      <c r="AG892" s="221" t="s">
        <v>194</v>
      </c>
      <c r="AH892" s="397" t="s">
        <v>219</v>
      </c>
      <c r="AI892" s="397"/>
      <c r="AK892" s="7" t="s">
        <v>69</v>
      </c>
      <c r="AL892" s="6" t="s">
        <v>194</v>
      </c>
      <c r="AM892" s="392" t="s">
        <v>219</v>
      </c>
      <c r="AN892" s="392"/>
      <c r="AP892" s="7" t="s">
        <v>69</v>
      </c>
      <c r="AQ892" s="6" t="s">
        <v>194</v>
      </c>
      <c r="AR892" s="392" t="s">
        <v>219</v>
      </c>
      <c r="AS892" s="392"/>
      <c r="AU892" s="7" t="s">
        <v>69</v>
      </c>
      <c r="AV892" s="6" t="s">
        <v>194</v>
      </c>
      <c r="AW892" s="392" t="s">
        <v>219</v>
      </c>
      <c r="AX892" s="392"/>
      <c r="AZ892" s="7" t="s">
        <v>69</v>
      </c>
      <c r="BA892" s="6" t="s">
        <v>194</v>
      </c>
      <c r="BB892" s="392" t="s">
        <v>219</v>
      </c>
      <c r="BC892" s="392"/>
      <c r="BE892" s="7" t="s">
        <v>69</v>
      </c>
      <c r="BF892" s="6" t="s">
        <v>194</v>
      </c>
      <c r="BG892" s="392" t="s">
        <v>219</v>
      </c>
      <c r="BH892" s="392"/>
      <c r="BJ892" s="7" t="s">
        <v>69</v>
      </c>
      <c r="BK892" s="6" t="s">
        <v>194</v>
      </c>
      <c r="BL892" s="392" t="s">
        <v>219</v>
      </c>
      <c r="BM892" s="392"/>
      <c r="BO892" s="7" t="s">
        <v>69</v>
      </c>
      <c r="BP892" s="6" t="s">
        <v>194</v>
      </c>
      <c r="BQ892" s="392" t="s">
        <v>219</v>
      </c>
      <c r="BR892" s="392"/>
    </row>
    <row r="893" spans="2:70">
      <c r="B893" s="438"/>
      <c r="E893" s="221">
        <v>2016</v>
      </c>
      <c r="F893" s="221">
        <v>2017</v>
      </c>
      <c r="G893" s="221">
        <v>2018</v>
      </c>
      <c r="H893" s="221">
        <v>2019</v>
      </c>
      <c r="I893" s="221">
        <v>2020</v>
      </c>
      <c r="J893" s="221">
        <v>2021</v>
      </c>
      <c r="K893" s="221">
        <v>2022</v>
      </c>
      <c r="L893" s="221">
        <v>2023</v>
      </c>
      <c r="N893" s="221">
        <v>2016</v>
      </c>
      <c r="O893" s="221">
        <v>2017</v>
      </c>
      <c r="P893" s="221">
        <v>2018</v>
      </c>
      <c r="Q893" s="221">
        <v>2019</v>
      </c>
      <c r="R893" s="221">
        <v>2020</v>
      </c>
      <c r="S893" s="221">
        <v>2021</v>
      </c>
      <c r="T893" s="221">
        <v>2022</v>
      </c>
      <c r="U893" s="221">
        <v>2023</v>
      </c>
      <c r="W893" s="221">
        <v>2016</v>
      </c>
      <c r="X893" s="221">
        <v>2017</v>
      </c>
      <c r="Y893" s="221">
        <v>2018</v>
      </c>
      <c r="Z893" s="221">
        <v>2019</v>
      </c>
      <c r="AA893" s="221">
        <v>2020</v>
      </c>
      <c r="AB893" s="221">
        <v>2021</v>
      </c>
      <c r="AC893" s="221">
        <v>2022</v>
      </c>
      <c r="AD893" s="221">
        <v>2023</v>
      </c>
      <c r="AF893" s="221" t="s">
        <v>252</v>
      </c>
      <c r="AG893" s="221" t="s">
        <v>252</v>
      </c>
      <c r="AH893" s="221" t="s">
        <v>252</v>
      </c>
      <c r="AI893" s="221" t="s">
        <v>221</v>
      </c>
      <c r="AK893" s="6" t="s">
        <v>252</v>
      </c>
      <c r="AL893" s="6" t="s">
        <v>252</v>
      </c>
      <c r="AM893" s="6" t="s">
        <v>252</v>
      </c>
      <c r="AN893" s="6" t="s">
        <v>221</v>
      </c>
      <c r="AP893" s="6" t="s">
        <v>252</v>
      </c>
      <c r="AQ893" s="6" t="s">
        <v>252</v>
      </c>
      <c r="AR893" s="6" t="s">
        <v>252</v>
      </c>
      <c r="AS893" s="6" t="s">
        <v>221</v>
      </c>
      <c r="AU893" s="6" t="s">
        <v>252</v>
      </c>
      <c r="AV893" s="6" t="s">
        <v>252</v>
      </c>
      <c r="AW893" s="6" t="s">
        <v>252</v>
      </c>
      <c r="AX893" s="6" t="s">
        <v>221</v>
      </c>
      <c r="AZ893" s="6" t="s">
        <v>252</v>
      </c>
      <c r="BA893" s="6" t="s">
        <v>252</v>
      </c>
      <c r="BB893" s="6" t="s">
        <v>252</v>
      </c>
      <c r="BC893" s="6" t="s">
        <v>221</v>
      </c>
      <c r="BE893" s="6" t="s">
        <v>252</v>
      </c>
      <c r="BF893" s="6" t="s">
        <v>252</v>
      </c>
      <c r="BG893" s="6" t="s">
        <v>252</v>
      </c>
      <c r="BH893" s="6" t="s">
        <v>221</v>
      </c>
      <c r="BJ893" s="6" t="s">
        <v>252</v>
      </c>
      <c r="BK893" s="6" t="s">
        <v>252</v>
      </c>
      <c r="BL893" s="6" t="s">
        <v>252</v>
      </c>
      <c r="BM893" s="6" t="s">
        <v>221</v>
      </c>
      <c r="BO893" s="6" t="s">
        <v>252</v>
      </c>
      <c r="BP893" s="6" t="s">
        <v>252</v>
      </c>
      <c r="BQ893" s="6" t="s">
        <v>252</v>
      </c>
      <c r="BR893" s="6" t="s">
        <v>221</v>
      </c>
    </row>
    <row r="894" spans="2:70">
      <c r="B894" s="438"/>
      <c r="D894" s="6" t="s">
        <v>27</v>
      </c>
      <c r="E894" s="186">
        <f t="shared" ref="E894:L907" si="1927">SUM(E854, E834, E814, E794,E774,E754,E734,E714,E694,E674,E654,E634,E614,E594,E574,E554,E534,E514,E494,E474,E454,E434,E414,E394,E374,E354,E334,E314,E294,)</f>
        <v>250.46461540025172</v>
      </c>
      <c r="F894" s="186">
        <f t="shared" si="1927"/>
        <v>238.45190358143108</v>
      </c>
      <c r="G894" s="186">
        <f t="shared" si="1927"/>
        <v>239.34585276027346</v>
      </c>
      <c r="H894" s="186">
        <f t="shared" si="1927"/>
        <v>242.20432540262033</v>
      </c>
      <c r="I894" s="186">
        <f t="shared" si="1927"/>
        <v>244.3225227014093</v>
      </c>
      <c r="J894" s="186">
        <f t="shared" si="1927"/>
        <v>248.54263364328639</v>
      </c>
      <c r="K894" s="186">
        <f t="shared" si="1927"/>
        <v>259.62259097534144</v>
      </c>
      <c r="L894" s="186">
        <f t="shared" si="1927"/>
        <v>252.92533051966703</v>
      </c>
      <c r="N894" s="57">
        <f t="shared" ref="N894:N907" si="1928">SUM(N854,N834,N814,N794,N774,N754,N734,N714,N694,N674,N654,N634,N614,N594,N574,N554,N534,N514,N494,N474,N454,N434,N414,N394,N374,N354,N334,N314,N294)</f>
        <v>250.54958652393839</v>
      </c>
      <c r="O894" s="57">
        <f t="shared" ref="O894:U894" si="1929">SUM(O854,O834,O814,O794,O774,O754,O734,O714,O694,O674,O654,O634,O614,O594,O574,O554,O534,O514,O494,O474,O454,O434,O414,O394,O374,O354,O334,O314,O294)</f>
        <v>236.7511983680883</v>
      </c>
      <c r="P894" s="57">
        <f t="shared" si="1929"/>
        <v>236.00243153727672</v>
      </c>
      <c r="Q894" s="57">
        <f t="shared" si="1929"/>
        <v>237.15066863868287</v>
      </c>
      <c r="R894" s="57">
        <f t="shared" si="1929"/>
        <v>237.3890354542782</v>
      </c>
      <c r="S894" s="57">
        <f t="shared" si="1929"/>
        <v>238.30891028100783</v>
      </c>
      <c r="T894" s="57">
        <f t="shared" si="1929"/>
        <v>246.80198125033556</v>
      </c>
      <c r="U894" s="57">
        <f t="shared" si="1929"/>
        <v>238.32151621767639</v>
      </c>
      <c r="W894" s="58">
        <f>SUM(W854,W834,W814,W794,W774,W754,W734,W714,W694,W674,W654,W634,W614,W594,W574,W554,W534,W514,W494,W474,W454,W434,W414,W394,W374,W354,W334,W314,W294,W874)</f>
        <v>245.45156612533839</v>
      </c>
      <c r="X894" s="196">
        <f t="shared" ref="X894:AD907" si="1930">SUM(X834, X814, X794,X774,X754,X734,X714,X694,X674,X654,X634,X614,X594,X574,X554,X534,X514,X494,X474,X454,X434,X414,X394,X374,X354,X334,X314,X294,X854)</f>
        <v>0</v>
      </c>
      <c r="Y894" s="196">
        <f t="shared" si="1930"/>
        <v>0</v>
      </c>
      <c r="Z894" s="196">
        <f t="shared" si="1930"/>
        <v>0</v>
      </c>
      <c r="AA894" s="196">
        <f t="shared" si="1930"/>
        <v>0</v>
      </c>
      <c r="AB894" s="196">
        <f t="shared" si="1930"/>
        <v>0</v>
      </c>
      <c r="AC894" s="196">
        <f t="shared" si="1930"/>
        <v>0</v>
      </c>
      <c r="AD894" s="196">
        <f t="shared" si="1930"/>
        <v>0</v>
      </c>
      <c r="AF894" s="57">
        <f>N894</f>
        <v>250.54958652393839</v>
      </c>
      <c r="AG894" s="58">
        <f>W894</f>
        <v>245.45156612533839</v>
      </c>
      <c r="AH894" s="65">
        <f>AG894-AF894</f>
        <v>-5.0980203985999992</v>
      </c>
      <c r="AI894" s="66">
        <f>AH894/AF894</f>
        <v>-2.034735107460621E-2</v>
      </c>
      <c r="AK894" s="139"/>
      <c r="AL894" s="139"/>
      <c r="AM894" s="139"/>
      <c r="AN894" s="140"/>
      <c r="AP894" s="139"/>
      <c r="AQ894" s="139"/>
      <c r="AR894" s="139"/>
      <c r="AS894" s="140"/>
      <c r="AU894" s="139"/>
      <c r="AV894" s="139"/>
      <c r="AW894" s="139"/>
      <c r="AX894" s="140"/>
      <c r="AZ894" s="139"/>
      <c r="BA894" s="139"/>
      <c r="BB894" s="139"/>
      <c r="BC894" s="140"/>
      <c r="BE894" s="139"/>
      <c r="BF894" s="139"/>
      <c r="BG894" s="139"/>
      <c r="BH894" s="140"/>
      <c r="BJ894" s="139"/>
      <c r="BK894" s="139"/>
      <c r="BL894" s="139"/>
      <c r="BM894" s="140"/>
      <c r="BO894" s="139"/>
      <c r="BP894" s="139"/>
      <c r="BQ894" s="139"/>
      <c r="BR894" s="140"/>
    </row>
    <row r="895" spans="2:70">
      <c r="B895" s="438"/>
      <c r="D895" s="6" t="s">
        <v>75</v>
      </c>
      <c r="E895" s="186">
        <f t="shared" si="1927"/>
        <v>201.57324929969434</v>
      </c>
      <c r="F895" s="186">
        <f t="shared" si="1927"/>
        <v>196.4968675602816</v>
      </c>
      <c r="G895" s="186">
        <f t="shared" si="1927"/>
        <v>183.78265641489202</v>
      </c>
      <c r="H895" s="186">
        <f t="shared" si="1927"/>
        <v>183.71152324150967</v>
      </c>
      <c r="I895" s="186">
        <f t="shared" si="1927"/>
        <v>182.50629370852428</v>
      </c>
      <c r="J895" s="186">
        <f t="shared" si="1927"/>
        <v>169.99071870961583</v>
      </c>
      <c r="K895" s="186">
        <f t="shared" si="1927"/>
        <v>160.76471701431444</v>
      </c>
      <c r="L895" s="186">
        <f t="shared" si="1927"/>
        <v>158.98724083158669</v>
      </c>
      <c r="N895" s="57">
        <f t="shared" si="1928"/>
        <v>193.10941313378902</v>
      </c>
      <c r="O895" s="57">
        <f t="shared" ref="O895:U895" si="1931">SUM(O855,O835,O815,O795,O775,O755,O735,O715,O695,O675,O655,O635,O615,O595,O575,O555,O535,O515,O495,O475,O455,O435,O415,O395,O375,O355,O335,O315,O295)</f>
        <v>186.93257610322047</v>
      </c>
      <c r="P895" s="57">
        <f t="shared" si="1931"/>
        <v>173.74301430324732</v>
      </c>
      <c r="Q895" s="57">
        <f t="shared" si="1931"/>
        <v>172.51138006739077</v>
      </c>
      <c r="R895" s="57">
        <f t="shared" si="1931"/>
        <v>169.88315282967622</v>
      </c>
      <c r="S895" s="57">
        <f t="shared" si="1931"/>
        <v>157.15836855025805</v>
      </c>
      <c r="T895" s="57">
        <f t="shared" si="1931"/>
        <v>148.04328296470456</v>
      </c>
      <c r="U895" s="57">
        <f t="shared" si="1931"/>
        <v>145.15129769748259</v>
      </c>
      <c r="W895" s="58">
        <f t="shared" ref="W895:W905" si="1932">SUM(W855,W835,W815,W795,W775,W755,W735,W715,W695,W675,W655,W635,W615,W595,W575,W555,W535,W515,W495,W475,W455,W435,W415,W395,W375,W355,W335,W315,W295,W875)</f>
        <v>190.77743837445257</v>
      </c>
      <c r="X895" s="196">
        <f t="shared" si="1930"/>
        <v>0</v>
      </c>
      <c r="Y895" s="196">
        <f t="shared" si="1930"/>
        <v>0</v>
      </c>
      <c r="Z895" s="196">
        <f t="shared" si="1930"/>
        <v>0</v>
      </c>
      <c r="AA895" s="196">
        <f t="shared" si="1930"/>
        <v>0</v>
      </c>
      <c r="AB895" s="196">
        <f t="shared" si="1930"/>
        <v>0</v>
      </c>
      <c r="AC895" s="196">
        <f t="shared" si="1930"/>
        <v>0</v>
      </c>
      <c r="AD895" s="196">
        <f t="shared" si="1930"/>
        <v>0</v>
      </c>
      <c r="AF895" s="57">
        <f t="shared" ref="AF895:AF909" si="1933">N895</f>
        <v>193.10941313378902</v>
      </c>
      <c r="AG895" s="58">
        <f t="shared" ref="AG895:AG909" si="1934">W895</f>
        <v>190.77743837445257</v>
      </c>
      <c r="AH895" s="65">
        <f t="shared" ref="AH895:AH909" si="1935">AG895-AF895</f>
        <v>-2.3319747593364468</v>
      </c>
      <c r="AI895" s="66">
        <f t="shared" ref="AI895:AI909" si="1936">AH895/AF895</f>
        <v>-1.2075924842259351E-2</v>
      </c>
      <c r="AK895" s="139"/>
      <c r="AL895" s="139"/>
      <c r="AM895" s="139"/>
      <c r="AN895" s="140"/>
      <c r="AP895" s="139"/>
      <c r="AQ895" s="139"/>
      <c r="AR895" s="139"/>
      <c r="AS895" s="140"/>
      <c r="AU895" s="139"/>
      <c r="AV895" s="139"/>
      <c r="AW895" s="139"/>
      <c r="AX895" s="140"/>
      <c r="AZ895" s="139"/>
      <c r="BA895" s="139"/>
      <c r="BB895" s="139"/>
      <c r="BC895" s="140"/>
      <c r="BE895" s="139"/>
      <c r="BF895" s="139"/>
      <c r="BG895" s="139"/>
      <c r="BH895" s="140"/>
      <c r="BJ895" s="139"/>
      <c r="BK895" s="139"/>
      <c r="BL895" s="139"/>
      <c r="BM895" s="140"/>
      <c r="BO895" s="139"/>
      <c r="BP895" s="139"/>
      <c r="BQ895" s="139"/>
      <c r="BR895" s="140"/>
    </row>
    <row r="896" spans="2:70">
      <c r="B896" s="438"/>
      <c r="D896" s="6" t="s">
        <v>76</v>
      </c>
      <c r="E896" s="186">
        <f t="shared" si="1927"/>
        <v>261.33686156158643</v>
      </c>
      <c r="F896" s="186">
        <f t="shared" si="1927"/>
        <v>247.33306288429154</v>
      </c>
      <c r="G896" s="186">
        <f t="shared" si="1927"/>
        <v>243.02094160371206</v>
      </c>
      <c r="H896" s="186">
        <f t="shared" si="1927"/>
        <v>246.16258352085165</v>
      </c>
      <c r="I896" s="186">
        <f t="shared" si="1927"/>
        <v>234.33529127567448</v>
      </c>
      <c r="J896" s="186">
        <f t="shared" si="1927"/>
        <v>226.75376295632196</v>
      </c>
      <c r="K896" s="186">
        <f t="shared" si="1927"/>
        <v>214.34895551952602</v>
      </c>
      <c r="L896" s="186">
        <f t="shared" si="1927"/>
        <v>221.89241170568471</v>
      </c>
      <c r="N896" s="57">
        <f t="shared" si="1928"/>
        <v>254.04133017917152</v>
      </c>
      <c r="O896" s="57">
        <f t="shared" ref="O896:U896" si="1937">SUM(O856,O836,O816,O796,O776,O756,O736,O716,O696,O676,O656,O636,O616,O596,O576,O556,O536,O516,O496,O476,O456,O436,O416,O396,O376,O356,O336,O316,O296)</f>
        <v>238.26513731148029</v>
      </c>
      <c r="P896" s="57">
        <f t="shared" si="1937"/>
        <v>232.49253340929096</v>
      </c>
      <c r="Q896" s="57">
        <f t="shared" si="1937"/>
        <v>233.87672714420341</v>
      </c>
      <c r="R896" s="57">
        <f t="shared" si="1937"/>
        <v>221.4080009729162</v>
      </c>
      <c r="S896" s="57">
        <f t="shared" si="1937"/>
        <v>212.55997401999412</v>
      </c>
      <c r="T896" s="57">
        <f t="shared" si="1937"/>
        <v>200.10725779287728</v>
      </c>
      <c r="U896" s="57">
        <f t="shared" si="1937"/>
        <v>204.93988154453911</v>
      </c>
      <c r="W896" s="58">
        <f t="shared" si="1932"/>
        <v>249.59475535133919</v>
      </c>
      <c r="X896" s="196">
        <f t="shared" si="1930"/>
        <v>0</v>
      </c>
      <c r="Y896" s="196">
        <f t="shared" si="1930"/>
        <v>0</v>
      </c>
      <c r="Z896" s="196">
        <f t="shared" si="1930"/>
        <v>0</v>
      </c>
      <c r="AA896" s="196">
        <f t="shared" si="1930"/>
        <v>0</v>
      </c>
      <c r="AB896" s="196">
        <f t="shared" si="1930"/>
        <v>0</v>
      </c>
      <c r="AC896" s="196">
        <f t="shared" si="1930"/>
        <v>0</v>
      </c>
      <c r="AD896" s="196">
        <f t="shared" si="1930"/>
        <v>0</v>
      </c>
      <c r="AF896" s="57">
        <f t="shared" si="1933"/>
        <v>254.04133017917152</v>
      </c>
      <c r="AG896" s="58">
        <f t="shared" si="1934"/>
        <v>249.59475535133919</v>
      </c>
      <c r="AH896" s="65">
        <f t="shared" si="1935"/>
        <v>-4.446574827832336</v>
      </c>
      <c r="AI896" s="66">
        <f t="shared" si="1936"/>
        <v>-1.7503352012431337E-2</v>
      </c>
      <c r="AK896" s="139"/>
      <c r="AL896" s="139"/>
      <c r="AM896" s="139"/>
      <c r="AN896" s="140"/>
      <c r="AP896" s="139"/>
      <c r="AQ896" s="139"/>
      <c r="AR896" s="139"/>
      <c r="AS896" s="140"/>
      <c r="AU896" s="139"/>
      <c r="AV896" s="139"/>
      <c r="AW896" s="139"/>
      <c r="AX896" s="140"/>
      <c r="AZ896" s="139"/>
      <c r="BA896" s="139"/>
      <c r="BB896" s="139"/>
      <c r="BC896" s="140"/>
      <c r="BE896" s="139"/>
      <c r="BF896" s="139"/>
      <c r="BG896" s="139"/>
      <c r="BH896" s="140"/>
      <c r="BJ896" s="139"/>
      <c r="BK896" s="139"/>
      <c r="BL896" s="139"/>
      <c r="BM896" s="140"/>
      <c r="BO896" s="139"/>
      <c r="BP896" s="139"/>
      <c r="BQ896" s="139"/>
      <c r="BR896" s="140"/>
    </row>
    <row r="897" spans="1:70">
      <c r="B897" s="438"/>
      <c r="D897" s="6" t="s">
        <v>35</v>
      </c>
      <c r="E897" s="186">
        <f t="shared" si="1927"/>
        <v>275.18998658106619</v>
      </c>
      <c r="F897" s="186">
        <f t="shared" si="1927"/>
        <v>275.01895729282882</v>
      </c>
      <c r="G897" s="186">
        <f t="shared" si="1927"/>
        <v>266.40214472722067</v>
      </c>
      <c r="H897" s="186">
        <f t="shared" si="1927"/>
        <v>270.7793528839556</v>
      </c>
      <c r="I897" s="186">
        <f t="shared" si="1927"/>
        <v>279.07700026924437</v>
      </c>
      <c r="J897" s="186">
        <f t="shared" si="1927"/>
        <v>285.14242842605688</v>
      </c>
      <c r="K897" s="186">
        <f t="shared" si="1927"/>
        <v>284.27104152013254</v>
      </c>
      <c r="L897" s="186">
        <f t="shared" si="1927"/>
        <v>287.18210151918942</v>
      </c>
      <c r="N897" s="57">
        <f t="shared" si="1928"/>
        <v>275.18998658106619</v>
      </c>
      <c r="O897" s="57">
        <f t="shared" ref="O897:U897" si="1938">SUM(O857,O837,O817,O797,O777,O757,O737,O717,O697,O677,O657,O637,O617,O597,O577,O557,O537,O517,O497,O477,O457,O437,O417,O397,O377,O357,O337,O317,O297)</f>
        <v>275.01895729282882</v>
      </c>
      <c r="P897" s="57">
        <f t="shared" si="1938"/>
        <v>266.40214472722067</v>
      </c>
      <c r="Q897" s="57">
        <f t="shared" si="1938"/>
        <v>270.7793528839556</v>
      </c>
      <c r="R897" s="57">
        <f t="shared" si="1938"/>
        <v>279.07700026924437</v>
      </c>
      <c r="S897" s="57">
        <f t="shared" si="1938"/>
        <v>285.14242842605688</v>
      </c>
      <c r="T897" s="57">
        <f t="shared" si="1938"/>
        <v>284.27104152013254</v>
      </c>
      <c r="U897" s="57">
        <f t="shared" si="1938"/>
        <v>287.18210151918942</v>
      </c>
      <c r="W897" s="58">
        <f t="shared" si="1932"/>
        <v>315.05270000000002</v>
      </c>
      <c r="X897" s="196">
        <f t="shared" si="1930"/>
        <v>0</v>
      </c>
      <c r="Y897" s="196">
        <f t="shared" si="1930"/>
        <v>0</v>
      </c>
      <c r="Z897" s="196">
        <f t="shared" si="1930"/>
        <v>0</v>
      </c>
      <c r="AA897" s="196">
        <f t="shared" si="1930"/>
        <v>0</v>
      </c>
      <c r="AB897" s="196">
        <f t="shared" si="1930"/>
        <v>0</v>
      </c>
      <c r="AC897" s="196">
        <f t="shared" si="1930"/>
        <v>0</v>
      </c>
      <c r="AD897" s="196">
        <f t="shared" si="1930"/>
        <v>0</v>
      </c>
      <c r="AF897" s="57">
        <f t="shared" si="1933"/>
        <v>275.18998658106619</v>
      </c>
      <c r="AG897" s="58">
        <f t="shared" si="1934"/>
        <v>315.05270000000002</v>
      </c>
      <c r="AH897" s="65">
        <f t="shared" si="1935"/>
        <v>39.862713418933822</v>
      </c>
      <c r="AI897" s="66">
        <f t="shared" si="1936"/>
        <v>0.14485524678490058</v>
      </c>
      <c r="AK897" s="139"/>
      <c r="AL897" s="139"/>
      <c r="AM897" s="139"/>
      <c r="AN897" s="140"/>
      <c r="AP897" s="139"/>
      <c r="AQ897" s="139"/>
      <c r="AR897" s="139"/>
      <c r="AS897" s="140"/>
      <c r="AU897" s="139"/>
      <c r="AV897" s="139"/>
      <c r="AW897" s="139"/>
      <c r="AX897" s="140"/>
      <c r="AZ897" s="139"/>
      <c r="BA897" s="139"/>
      <c r="BB897" s="139"/>
      <c r="BC897" s="140"/>
      <c r="BE897" s="139"/>
      <c r="BF897" s="139"/>
      <c r="BG897" s="139"/>
      <c r="BH897" s="140"/>
      <c r="BJ897" s="139"/>
      <c r="BK897" s="139"/>
      <c r="BL897" s="139"/>
      <c r="BM897" s="140"/>
      <c r="BO897" s="139"/>
      <c r="BP897" s="139"/>
      <c r="BQ897" s="139"/>
      <c r="BR897" s="140"/>
    </row>
    <row r="898" spans="1:70">
      <c r="B898" s="438"/>
      <c r="D898" s="6" t="s">
        <v>36</v>
      </c>
      <c r="E898" s="186">
        <f t="shared" si="1927"/>
        <v>301.35907278872992</v>
      </c>
      <c r="F898" s="186">
        <f t="shared" si="1927"/>
        <v>293.76705848948302</v>
      </c>
      <c r="G898" s="186">
        <f t="shared" si="1927"/>
        <v>260.83821255849602</v>
      </c>
      <c r="H898" s="186">
        <f t="shared" si="1927"/>
        <v>265.0395401841015</v>
      </c>
      <c r="I898" s="186">
        <f t="shared" si="1927"/>
        <v>262.20320047163193</v>
      </c>
      <c r="J898" s="186">
        <f t="shared" si="1927"/>
        <v>273.45510250273998</v>
      </c>
      <c r="K898" s="186">
        <f t="shared" si="1927"/>
        <v>289.05301503177628</v>
      </c>
      <c r="L898" s="186">
        <f t="shared" si="1927"/>
        <v>281.07323848097997</v>
      </c>
      <c r="N898" s="57">
        <f t="shared" si="1928"/>
        <v>301.35907278872992</v>
      </c>
      <c r="O898" s="57">
        <f t="shared" ref="O898:U898" si="1939">SUM(O858,O838,O818,O798,O778,O758,O738,O718,O698,O678,O658,O638,O618,O598,O578,O558,O538,O518,O498,O478,O458,O438,O418,O398,O378,O358,O338,O318,O298)</f>
        <v>293.76705848948302</v>
      </c>
      <c r="P898" s="57">
        <f t="shared" si="1939"/>
        <v>260.83821255849602</v>
      </c>
      <c r="Q898" s="57">
        <f t="shared" si="1939"/>
        <v>265.0395401841015</v>
      </c>
      <c r="R898" s="57">
        <f t="shared" si="1939"/>
        <v>262.20320047163193</v>
      </c>
      <c r="S898" s="57">
        <f t="shared" si="1939"/>
        <v>273.45510250273998</v>
      </c>
      <c r="T898" s="57">
        <f t="shared" si="1939"/>
        <v>289.05301503177628</v>
      </c>
      <c r="U898" s="57">
        <f t="shared" si="1939"/>
        <v>281.07323848097997</v>
      </c>
      <c r="W898" s="58">
        <f t="shared" si="1932"/>
        <v>311.72640000000001</v>
      </c>
      <c r="X898" s="196">
        <f t="shared" si="1930"/>
        <v>0</v>
      </c>
      <c r="Y898" s="196">
        <f t="shared" si="1930"/>
        <v>0</v>
      </c>
      <c r="Z898" s="196">
        <f t="shared" si="1930"/>
        <v>0</v>
      </c>
      <c r="AA898" s="196">
        <f t="shared" si="1930"/>
        <v>0</v>
      </c>
      <c r="AB898" s="196">
        <f t="shared" si="1930"/>
        <v>0</v>
      </c>
      <c r="AC898" s="196">
        <f t="shared" si="1930"/>
        <v>0</v>
      </c>
      <c r="AD898" s="196">
        <f t="shared" si="1930"/>
        <v>0</v>
      </c>
      <c r="AF898" s="57">
        <f t="shared" si="1933"/>
        <v>301.35907278872992</v>
      </c>
      <c r="AG898" s="58">
        <f t="shared" si="1934"/>
        <v>311.72640000000001</v>
      </c>
      <c r="AH898" s="65">
        <f t="shared" si="1935"/>
        <v>10.367327211270094</v>
      </c>
      <c r="AI898" s="66">
        <f t="shared" si="1936"/>
        <v>3.4401908379039205E-2</v>
      </c>
      <c r="AK898" s="139"/>
      <c r="AL898" s="139"/>
      <c r="AM898" s="139"/>
      <c r="AN898" s="140"/>
      <c r="AP898" s="139"/>
      <c r="AQ898" s="139"/>
      <c r="AR898" s="139"/>
      <c r="AS898" s="140"/>
      <c r="AU898" s="139"/>
      <c r="AV898" s="139"/>
      <c r="AW898" s="139"/>
      <c r="AX898" s="140"/>
      <c r="AZ898" s="139"/>
      <c r="BA898" s="139"/>
      <c r="BB898" s="139"/>
      <c r="BC898" s="140"/>
      <c r="BE898" s="139"/>
      <c r="BF898" s="139"/>
      <c r="BG898" s="139"/>
      <c r="BH898" s="140"/>
      <c r="BJ898" s="139"/>
      <c r="BK898" s="139"/>
      <c r="BL898" s="139"/>
      <c r="BM898" s="140"/>
      <c r="BO898" s="139"/>
      <c r="BP898" s="139"/>
      <c r="BQ898" s="139"/>
      <c r="BR898" s="140"/>
    </row>
    <row r="899" spans="1:70">
      <c r="B899" s="438"/>
      <c r="D899" s="6" t="s">
        <v>37</v>
      </c>
      <c r="E899" s="186">
        <f t="shared" si="1927"/>
        <v>155.56385197568824</v>
      </c>
      <c r="F899" s="186">
        <f t="shared" si="1927"/>
        <v>155.21005822059021</v>
      </c>
      <c r="G899" s="186">
        <f t="shared" si="1927"/>
        <v>147.48123957394716</v>
      </c>
      <c r="H899" s="186">
        <f t="shared" si="1927"/>
        <v>156.79871671457539</v>
      </c>
      <c r="I899" s="186">
        <f t="shared" si="1927"/>
        <v>143.57249843292723</v>
      </c>
      <c r="J899" s="186">
        <f t="shared" si="1927"/>
        <v>144.31017901715177</v>
      </c>
      <c r="K899" s="186">
        <f t="shared" si="1927"/>
        <v>140.19571911029701</v>
      </c>
      <c r="L899" s="186">
        <f t="shared" si="1927"/>
        <v>142.65312146858003</v>
      </c>
      <c r="N899" s="57">
        <f t="shared" si="1928"/>
        <v>155.56385197568824</v>
      </c>
      <c r="O899" s="57">
        <f t="shared" ref="O899:U899" si="1940">SUM(O859,O839,O819,O799,O779,O759,O739,O719,O699,O679,O659,O639,O619,O599,O579,O559,O539,O519,O499,O479,O459,O439,O419,O399,O379,O359,O339,O319,O299)</f>
        <v>155.21005822059021</v>
      </c>
      <c r="P899" s="57">
        <f t="shared" si="1940"/>
        <v>147.48123957394716</v>
      </c>
      <c r="Q899" s="57">
        <f t="shared" si="1940"/>
        <v>156.79871671457539</v>
      </c>
      <c r="R899" s="57">
        <f t="shared" si="1940"/>
        <v>143.57249843292723</v>
      </c>
      <c r="S899" s="57">
        <f t="shared" si="1940"/>
        <v>144.31017901715177</v>
      </c>
      <c r="T899" s="57">
        <f t="shared" si="1940"/>
        <v>140.19571911029701</v>
      </c>
      <c r="U899" s="57">
        <f t="shared" si="1940"/>
        <v>142.65312146858003</v>
      </c>
      <c r="W899" s="58">
        <f t="shared" si="1932"/>
        <v>144.98375421</v>
      </c>
      <c r="X899" s="196">
        <f t="shared" si="1930"/>
        <v>0</v>
      </c>
      <c r="Y899" s="196">
        <f t="shared" si="1930"/>
        <v>0</v>
      </c>
      <c r="Z899" s="196">
        <f t="shared" si="1930"/>
        <v>0</v>
      </c>
      <c r="AA899" s="196">
        <f t="shared" si="1930"/>
        <v>0</v>
      </c>
      <c r="AB899" s="196">
        <f t="shared" si="1930"/>
        <v>0</v>
      </c>
      <c r="AC899" s="196">
        <f t="shared" si="1930"/>
        <v>0</v>
      </c>
      <c r="AD899" s="196">
        <f t="shared" si="1930"/>
        <v>0</v>
      </c>
      <c r="AF899" s="57">
        <f t="shared" si="1933"/>
        <v>155.56385197568824</v>
      </c>
      <c r="AG899" s="58">
        <f t="shared" si="1934"/>
        <v>144.98375421</v>
      </c>
      <c r="AH899" s="65">
        <f t="shared" si="1935"/>
        <v>-10.580097765688237</v>
      </c>
      <c r="AI899" s="66">
        <f t="shared" si="1936"/>
        <v>-6.801128688521875E-2</v>
      </c>
      <c r="AK899" s="139"/>
      <c r="AL899" s="139"/>
      <c r="AM899" s="139"/>
      <c r="AN899" s="140"/>
      <c r="AP899" s="139"/>
      <c r="AQ899" s="139"/>
      <c r="AR899" s="139"/>
      <c r="AS899" s="140"/>
      <c r="AU899" s="139"/>
      <c r="AV899" s="139"/>
      <c r="AW899" s="139"/>
      <c r="AX899" s="140"/>
      <c r="AZ899" s="139"/>
      <c r="BA899" s="139"/>
      <c r="BB899" s="139"/>
      <c r="BC899" s="140"/>
      <c r="BE899" s="139"/>
      <c r="BF899" s="139"/>
      <c r="BG899" s="139"/>
      <c r="BH899" s="140"/>
      <c r="BJ899" s="139"/>
      <c r="BK899" s="139"/>
      <c r="BL899" s="139"/>
      <c r="BM899" s="140"/>
      <c r="BO899" s="139"/>
      <c r="BP899" s="139"/>
      <c r="BQ899" s="139"/>
      <c r="BR899" s="140"/>
    </row>
    <row r="900" spans="1:70">
      <c r="B900" s="438"/>
      <c r="D900" s="6" t="s">
        <v>38</v>
      </c>
      <c r="E900" s="186">
        <f t="shared" si="1927"/>
        <v>227.45087617662307</v>
      </c>
      <c r="F900" s="186">
        <f t="shared" si="1927"/>
        <v>227.06951110435</v>
      </c>
      <c r="G900" s="186">
        <f t="shared" si="1927"/>
        <v>221.81371835051195</v>
      </c>
      <c r="H900" s="186">
        <f t="shared" si="1927"/>
        <v>225.86848723008731</v>
      </c>
      <c r="I900" s="186">
        <f t="shared" si="1927"/>
        <v>221.92176869278077</v>
      </c>
      <c r="J900" s="186">
        <f t="shared" si="1927"/>
        <v>224.91242392624264</v>
      </c>
      <c r="K900" s="186">
        <f t="shared" si="1927"/>
        <v>225.74293187265229</v>
      </c>
      <c r="L900" s="186">
        <f t="shared" si="1927"/>
        <v>236.24515194365316</v>
      </c>
      <c r="N900" s="57">
        <f t="shared" si="1928"/>
        <v>227.45087617662307</v>
      </c>
      <c r="O900" s="57">
        <f t="shared" ref="O900:U900" si="1941">SUM(O860,O840,O820,O800,O780,O760,O740,O720,O700,O680,O660,O640,O620,O600,O580,O560,O540,O520,O500,O480,O460,O440,O420,O400,O380,O360,O340,O320,O300)</f>
        <v>227.06951110435</v>
      </c>
      <c r="P900" s="57">
        <f t="shared" si="1941"/>
        <v>221.81371835051195</v>
      </c>
      <c r="Q900" s="57">
        <f t="shared" si="1941"/>
        <v>225.86848723008731</v>
      </c>
      <c r="R900" s="57">
        <f t="shared" si="1941"/>
        <v>221.92176869278077</v>
      </c>
      <c r="S900" s="57">
        <f t="shared" si="1941"/>
        <v>224.91242392624264</v>
      </c>
      <c r="T900" s="57">
        <f t="shared" si="1941"/>
        <v>225.74293187265229</v>
      </c>
      <c r="U900" s="57">
        <f t="shared" si="1941"/>
        <v>236.24515194365316</v>
      </c>
      <c r="W900" s="58">
        <f t="shared" si="1932"/>
        <v>227.97049999999996</v>
      </c>
      <c r="X900" s="196">
        <f t="shared" si="1930"/>
        <v>0</v>
      </c>
      <c r="Y900" s="196">
        <f t="shared" si="1930"/>
        <v>0</v>
      </c>
      <c r="Z900" s="196">
        <f t="shared" si="1930"/>
        <v>0</v>
      </c>
      <c r="AA900" s="196">
        <f t="shared" si="1930"/>
        <v>0</v>
      </c>
      <c r="AB900" s="196">
        <f t="shared" si="1930"/>
        <v>0</v>
      </c>
      <c r="AC900" s="196">
        <f t="shared" si="1930"/>
        <v>0</v>
      </c>
      <c r="AD900" s="196">
        <f t="shared" si="1930"/>
        <v>0</v>
      </c>
      <c r="AF900" s="57">
        <f t="shared" si="1933"/>
        <v>227.45087617662307</v>
      </c>
      <c r="AG900" s="58">
        <f t="shared" si="1934"/>
        <v>227.97049999999996</v>
      </c>
      <c r="AH900" s="65">
        <f t="shared" si="1935"/>
        <v>0.5196238233768895</v>
      </c>
      <c r="AI900" s="66">
        <f t="shared" si="1936"/>
        <v>2.2845540633283142E-3</v>
      </c>
      <c r="AK900" s="139"/>
      <c r="AL900" s="139"/>
      <c r="AM900" s="139"/>
      <c r="AN900" s="140"/>
      <c r="AP900" s="139"/>
      <c r="AQ900" s="139"/>
      <c r="AR900" s="139"/>
      <c r="AS900" s="140"/>
      <c r="AU900" s="139"/>
      <c r="AV900" s="139"/>
      <c r="AW900" s="139"/>
      <c r="AX900" s="140"/>
      <c r="AZ900" s="139"/>
      <c r="BA900" s="139"/>
      <c r="BB900" s="139"/>
      <c r="BC900" s="140"/>
      <c r="BE900" s="139"/>
      <c r="BF900" s="139"/>
      <c r="BG900" s="139"/>
      <c r="BH900" s="140"/>
      <c r="BJ900" s="139"/>
      <c r="BK900" s="139"/>
      <c r="BL900" s="139"/>
      <c r="BM900" s="140"/>
      <c r="BO900" s="139"/>
      <c r="BP900" s="139"/>
      <c r="BQ900" s="139"/>
      <c r="BR900" s="140"/>
    </row>
    <row r="901" spans="1:70">
      <c r="B901" s="438"/>
      <c r="D901" s="6" t="s">
        <v>39</v>
      </c>
      <c r="E901" s="186">
        <f t="shared" si="1927"/>
        <v>280.17663292580295</v>
      </c>
      <c r="F901" s="186">
        <f t="shared" si="1927"/>
        <v>276.69038681854568</v>
      </c>
      <c r="G901" s="186">
        <f t="shared" si="1927"/>
        <v>264.32393125085309</v>
      </c>
      <c r="H901" s="186">
        <f t="shared" si="1927"/>
        <v>255.65054288952402</v>
      </c>
      <c r="I901" s="186">
        <f t="shared" si="1927"/>
        <v>263.34274055250052</v>
      </c>
      <c r="J901" s="186">
        <f t="shared" si="1927"/>
        <v>253.91962656773688</v>
      </c>
      <c r="K901" s="186">
        <f t="shared" si="1927"/>
        <v>241.16065365540462</v>
      </c>
      <c r="L901" s="186">
        <f t="shared" si="1927"/>
        <v>231.96998269906118</v>
      </c>
      <c r="N901" s="57">
        <f t="shared" si="1928"/>
        <v>261.28677627191888</v>
      </c>
      <c r="O901" s="57">
        <f t="shared" ref="O901:U901" si="1942">SUM(O861,O841,O821,O801,O781,O761,O741,O721,O701,O681,O661,O641,O621,O601,O581,O561,O541,O521,O501,O481,O461,O441,O421,O401,O381,O361,O341,O321,O301)</f>
        <v>255.32779720632888</v>
      </c>
      <c r="P901" s="57">
        <f t="shared" si="1942"/>
        <v>241.88578082356744</v>
      </c>
      <c r="Q901" s="57">
        <f t="shared" si="1942"/>
        <v>231.86511095348015</v>
      </c>
      <c r="R901" s="57">
        <f t="shared" si="1942"/>
        <v>235.96014629350935</v>
      </c>
      <c r="S901" s="57">
        <f t="shared" si="1942"/>
        <v>224.61535607484208</v>
      </c>
      <c r="T901" s="57">
        <f t="shared" si="1942"/>
        <v>211.05304812046393</v>
      </c>
      <c r="U901" s="57">
        <f t="shared" si="1942"/>
        <v>200.55431579200041</v>
      </c>
      <c r="W901" s="58">
        <f t="shared" si="1932"/>
        <v>179.03550472823886</v>
      </c>
      <c r="X901" s="196">
        <f t="shared" si="1930"/>
        <v>0</v>
      </c>
      <c r="Y901" s="196">
        <f t="shared" si="1930"/>
        <v>0</v>
      </c>
      <c r="Z901" s="196">
        <f t="shared" si="1930"/>
        <v>0</v>
      </c>
      <c r="AA901" s="196">
        <f t="shared" si="1930"/>
        <v>0</v>
      </c>
      <c r="AB901" s="196">
        <f t="shared" si="1930"/>
        <v>0</v>
      </c>
      <c r="AC901" s="196">
        <f t="shared" si="1930"/>
        <v>0</v>
      </c>
      <c r="AD901" s="196">
        <f t="shared" si="1930"/>
        <v>0</v>
      </c>
      <c r="AF901" s="57">
        <f t="shared" si="1933"/>
        <v>261.28677627191888</v>
      </c>
      <c r="AG901" s="58">
        <f t="shared" si="1934"/>
        <v>179.03550472823886</v>
      </c>
      <c r="AH901" s="65">
        <f t="shared" si="1935"/>
        <v>-82.251271543680019</v>
      </c>
      <c r="AI901" s="66">
        <f t="shared" si="1936"/>
        <v>-0.31479308948295887</v>
      </c>
      <c r="AK901" s="139"/>
      <c r="AL901" s="139"/>
      <c r="AM901" s="139"/>
      <c r="AN901" s="140"/>
      <c r="AP901" s="139"/>
      <c r="AQ901" s="139"/>
      <c r="AR901" s="139"/>
      <c r="AS901" s="140"/>
      <c r="AU901" s="139"/>
      <c r="AV901" s="139"/>
      <c r="AW901" s="139"/>
      <c r="AX901" s="140"/>
      <c r="AZ901" s="139"/>
      <c r="BA901" s="139"/>
      <c r="BB901" s="139"/>
      <c r="BC901" s="140"/>
      <c r="BE901" s="139"/>
      <c r="BF901" s="139"/>
      <c r="BG901" s="139"/>
      <c r="BH901" s="140"/>
      <c r="BJ901" s="139"/>
      <c r="BK901" s="139"/>
      <c r="BL901" s="139"/>
      <c r="BM901" s="140"/>
      <c r="BO901" s="139"/>
      <c r="BP901" s="139"/>
      <c r="BQ901" s="139"/>
      <c r="BR901" s="140"/>
    </row>
    <row r="902" spans="1:70">
      <c r="B902" s="438"/>
      <c r="D902" s="6" t="s">
        <v>40</v>
      </c>
      <c r="E902" s="186">
        <f t="shared" si="1927"/>
        <v>247.23931545120362</v>
      </c>
      <c r="F902" s="186">
        <f t="shared" si="1927"/>
        <v>271.92304487548711</v>
      </c>
      <c r="G902" s="186">
        <f t="shared" si="1927"/>
        <v>258.83054905859552</v>
      </c>
      <c r="H902" s="186">
        <f t="shared" si="1927"/>
        <v>247.23674039602906</v>
      </c>
      <c r="I902" s="186">
        <f t="shared" si="1927"/>
        <v>238.96889345342888</v>
      </c>
      <c r="J902" s="186">
        <f t="shared" si="1927"/>
        <v>234.43374505743722</v>
      </c>
      <c r="K902" s="186">
        <f t="shared" si="1927"/>
        <v>238.54273825375077</v>
      </c>
      <c r="L902" s="186">
        <f t="shared" si="1927"/>
        <v>232.41833836855201</v>
      </c>
      <c r="N902" s="57">
        <f t="shared" si="1928"/>
        <v>235.50310246033666</v>
      </c>
      <c r="O902" s="57">
        <f t="shared" ref="O902:U902" si="1943">SUM(O862,O842,O822,O802,O782,O762,O742,O722,O702,O682,O662,O642,O622,O602,O582,O562,O542,O522,O502,O482,O462,O442,O422,O402,O382,O362,O342,O322,O302)</f>
        <v>256.67499276277675</v>
      </c>
      <c r="P902" s="57">
        <f t="shared" si="1943"/>
        <v>241.73907031070564</v>
      </c>
      <c r="Q902" s="57">
        <f t="shared" si="1943"/>
        <v>228.47160570870236</v>
      </c>
      <c r="R902" s="57">
        <f t="shared" si="1943"/>
        <v>218.3999914142961</v>
      </c>
      <c r="S902" s="57">
        <f t="shared" si="1943"/>
        <v>212.07502771552208</v>
      </c>
      <c r="T902" s="57">
        <f t="shared" si="1943"/>
        <v>213.39276873947406</v>
      </c>
      <c r="U902" s="57">
        <f t="shared" si="1943"/>
        <v>205.59595394348773</v>
      </c>
      <c r="W902" s="58">
        <f t="shared" si="1932"/>
        <v>163.58441684824763</v>
      </c>
      <c r="X902" s="196">
        <f t="shared" si="1930"/>
        <v>0</v>
      </c>
      <c r="Y902" s="196">
        <f t="shared" si="1930"/>
        <v>0</v>
      </c>
      <c r="Z902" s="196">
        <f t="shared" si="1930"/>
        <v>0</v>
      </c>
      <c r="AA902" s="196">
        <f t="shared" si="1930"/>
        <v>0</v>
      </c>
      <c r="AB902" s="196">
        <f t="shared" si="1930"/>
        <v>0</v>
      </c>
      <c r="AC902" s="196">
        <f t="shared" si="1930"/>
        <v>0</v>
      </c>
      <c r="AD902" s="196">
        <f t="shared" si="1930"/>
        <v>0</v>
      </c>
      <c r="AF902" s="57">
        <f t="shared" si="1933"/>
        <v>235.50310246033666</v>
      </c>
      <c r="AG902" s="58">
        <f t="shared" si="1934"/>
        <v>163.58441684824763</v>
      </c>
      <c r="AH902" s="65">
        <f t="shared" si="1935"/>
        <v>-71.918685612089035</v>
      </c>
      <c r="AI902" s="66">
        <f t="shared" si="1936"/>
        <v>-0.30538317695496836</v>
      </c>
      <c r="AK902" s="139"/>
      <c r="AL902" s="139"/>
      <c r="AM902" s="139"/>
      <c r="AN902" s="140"/>
      <c r="AP902" s="139"/>
      <c r="AQ902" s="139"/>
      <c r="AR902" s="139"/>
      <c r="AS902" s="140"/>
      <c r="AU902" s="139"/>
      <c r="AV902" s="139"/>
      <c r="AW902" s="139"/>
      <c r="AX902" s="140"/>
      <c r="AZ902" s="139"/>
      <c r="BA902" s="139"/>
      <c r="BB902" s="139"/>
      <c r="BC902" s="140"/>
      <c r="BE902" s="139"/>
      <c r="BF902" s="139"/>
      <c r="BG902" s="139"/>
      <c r="BH902" s="140"/>
      <c r="BJ902" s="139"/>
      <c r="BK902" s="139"/>
      <c r="BL902" s="139"/>
      <c r="BM902" s="140"/>
      <c r="BO902" s="139"/>
      <c r="BP902" s="139"/>
      <c r="BQ902" s="139"/>
      <c r="BR902" s="140"/>
    </row>
    <row r="903" spans="1:70">
      <c r="B903" s="438"/>
      <c r="D903" s="6" t="s">
        <v>41</v>
      </c>
      <c r="E903" s="186">
        <f t="shared" si="1927"/>
        <v>368.0463956758008</v>
      </c>
      <c r="F903" s="186">
        <f t="shared" si="1927"/>
        <v>381.9251527508419</v>
      </c>
      <c r="G903" s="186">
        <f t="shared" si="1927"/>
        <v>367.2803107080851</v>
      </c>
      <c r="H903" s="186">
        <f t="shared" si="1927"/>
        <v>368.33266439974045</v>
      </c>
      <c r="I903" s="186">
        <f t="shared" si="1927"/>
        <v>368.26458763556496</v>
      </c>
      <c r="J903" s="186">
        <f t="shared" si="1927"/>
        <v>357.08934539383085</v>
      </c>
      <c r="K903" s="186">
        <f t="shared" si="1927"/>
        <v>359.85824244546029</v>
      </c>
      <c r="L903" s="186">
        <f t="shared" si="1927"/>
        <v>346.89027570749465</v>
      </c>
      <c r="N903" s="57">
        <f t="shared" si="1928"/>
        <v>350.4412140574824</v>
      </c>
      <c r="O903" s="57">
        <f t="shared" ref="O903:U903" si="1944">SUM(O863,O843,O823,O803,O783,O763,O743,O723,O703,O683,O663,O643,O623,O603,O583,O563,O543,O523,O503,O483,O463,O443,O423,O403,O383,O363,O343,O323,O303)</f>
        <v>359.55449102917055</v>
      </c>
      <c r="P903" s="57">
        <f t="shared" si="1944"/>
        <v>341.41022698462359</v>
      </c>
      <c r="Q903" s="57">
        <f t="shared" si="1944"/>
        <v>337.38531868761879</v>
      </c>
      <c r="R903" s="57">
        <f t="shared" si="1944"/>
        <v>333.74097324778046</v>
      </c>
      <c r="S903" s="57">
        <f t="shared" si="1944"/>
        <v>320.61610427938223</v>
      </c>
      <c r="T903" s="57">
        <f t="shared" si="1944"/>
        <v>319.61811479004007</v>
      </c>
      <c r="U903" s="57">
        <f t="shared" si="1944"/>
        <v>303.71728660908542</v>
      </c>
      <c r="W903" s="58">
        <f t="shared" si="1932"/>
        <v>269.23285415493638</v>
      </c>
      <c r="X903" s="196">
        <f t="shared" si="1930"/>
        <v>0</v>
      </c>
      <c r="Y903" s="196">
        <f t="shared" si="1930"/>
        <v>0</v>
      </c>
      <c r="Z903" s="196">
        <f t="shared" si="1930"/>
        <v>0</v>
      </c>
      <c r="AA903" s="196">
        <f t="shared" si="1930"/>
        <v>0</v>
      </c>
      <c r="AB903" s="196">
        <f t="shared" si="1930"/>
        <v>0</v>
      </c>
      <c r="AC903" s="196">
        <f t="shared" si="1930"/>
        <v>0</v>
      </c>
      <c r="AD903" s="196">
        <f t="shared" si="1930"/>
        <v>0</v>
      </c>
      <c r="AF903" s="57">
        <f t="shared" si="1933"/>
        <v>350.4412140574824</v>
      </c>
      <c r="AG903" s="58">
        <f t="shared" si="1934"/>
        <v>269.23285415493638</v>
      </c>
      <c r="AH903" s="65">
        <f t="shared" si="1935"/>
        <v>-81.208359902546022</v>
      </c>
      <c r="AI903" s="66">
        <f t="shared" si="1936"/>
        <v>-0.231731761690637</v>
      </c>
      <c r="AK903" s="139"/>
      <c r="AL903" s="139"/>
      <c r="AM903" s="139"/>
      <c r="AN903" s="140"/>
      <c r="AP903" s="139"/>
      <c r="AQ903" s="139"/>
      <c r="AR903" s="139"/>
      <c r="AS903" s="140"/>
      <c r="AU903" s="139"/>
      <c r="AV903" s="139"/>
      <c r="AW903" s="139"/>
      <c r="AX903" s="140"/>
      <c r="AZ903" s="139"/>
      <c r="BA903" s="139"/>
      <c r="BB903" s="139"/>
      <c r="BC903" s="140"/>
      <c r="BE903" s="139"/>
      <c r="BF903" s="139"/>
      <c r="BG903" s="139"/>
      <c r="BH903" s="140"/>
      <c r="BJ903" s="139"/>
      <c r="BK903" s="139"/>
      <c r="BL903" s="139"/>
      <c r="BM903" s="140"/>
      <c r="BO903" s="139"/>
      <c r="BP903" s="139"/>
      <c r="BQ903" s="139"/>
      <c r="BR903" s="140"/>
    </row>
    <row r="904" spans="1:70">
      <c r="B904" s="438"/>
      <c r="D904" s="6" t="s">
        <v>42</v>
      </c>
      <c r="E904" s="186">
        <f t="shared" si="1927"/>
        <v>212.7901791107827</v>
      </c>
      <c r="F904" s="186">
        <f t="shared" si="1927"/>
        <v>210.8223314243341</v>
      </c>
      <c r="G904" s="186">
        <f t="shared" si="1927"/>
        <v>216.86417060938095</v>
      </c>
      <c r="H904" s="186">
        <f t="shared" si="1927"/>
        <v>208.50872340377296</v>
      </c>
      <c r="I904" s="186">
        <f t="shared" si="1927"/>
        <v>206.21048125026772</v>
      </c>
      <c r="J904" s="186">
        <f t="shared" si="1927"/>
        <v>202.18358595260494</v>
      </c>
      <c r="K904" s="186">
        <f t="shared" si="1927"/>
        <v>196.70867569484821</v>
      </c>
      <c r="L904" s="186">
        <f t="shared" si="1927"/>
        <v>194.37261094630409</v>
      </c>
      <c r="N904" s="57">
        <f t="shared" si="1928"/>
        <v>217.59606501564596</v>
      </c>
      <c r="O904" s="57">
        <f t="shared" ref="O904:U904" si="1945">SUM(O864,O844,O824,O804,O784,O764,O744,O724,O704,O684,O664,O644,O624,O604,O584,O564,O544,O524,O504,O484,O464,O444,O424,O404,O384,O364,O344,O324,O304)</f>
        <v>212.40457537817173</v>
      </c>
      <c r="P904" s="57">
        <f t="shared" si="1945"/>
        <v>215.37394396097588</v>
      </c>
      <c r="Q904" s="57">
        <f t="shared" si="1945"/>
        <v>204.12687784827747</v>
      </c>
      <c r="R904" s="57">
        <f t="shared" si="1945"/>
        <v>198.17885224809584</v>
      </c>
      <c r="S904" s="57">
        <f t="shared" si="1945"/>
        <v>190.84822169256375</v>
      </c>
      <c r="T904" s="57">
        <f t="shared" si="1945"/>
        <v>182.41120763313285</v>
      </c>
      <c r="U904" s="57">
        <f t="shared" si="1945"/>
        <v>176.83408791942929</v>
      </c>
      <c r="W904" s="58">
        <f t="shared" si="1932"/>
        <v>200.03709442502353</v>
      </c>
      <c r="X904" s="196">
        <f t="shared" si="1930"/>
        <v>0</v>
      </c>
      <c r="Y904" s="196">
        <f t="shared" si="1930"/>
        <v>0</v>
      </c>
      <c r="Z904" s="196">
        <f t="shared" si="1930"/>
        <v>0</v>
      </c>
      <c r="AA904" s="196">
        <f t="shared" si="1930"/>
        <v>0</v>
      </c>
      <c r="AB904" s="196">
        <f t="shared" si="1930"/>
        <v>0</v>
      </c>
      <c r="AC904" s="196">
        <f t="shared" si="1930"/>
        <v>0</v>
      </c>
      <c r="AD904" s="196">
        <f t="shared" si="1930"/>
        <v>0</v>
      </c>
      <c r="AF904" s="57">
        <f t="shared" si="1933"/>
        <v>217.59606501564596</v>
      </c>
      <c r="AG904" s="58">
        <f t="shared" si="1934"/>
        <v>200.03709442502353</v>
      </c>
      <c r="AH904" s="65">
        <f t="shared" si="1935"/>
        <v>-17.558970590622437</v>
      </c>
      <c r="AI904" s="66">
        <f t="shared" si="1936"/>
        <v>-8.0695257928308034E-2</v>
      </c>
      <c r="AK904" s="139"/>
      <c r="AL904" s="139"/>
      <c r="AM904" s="139"/>
      <c r="AN904" s="140"/>
      <c r="AP904" s="139"/>
      <c r="AQ904" s="139"/>
      <c r="AR904" s="139"/>
      <c r="AS904" s="140"/>
      <c r="AU904" s="139"/>
      <c r="AV904" s="139"/>
      <c r="AW904" s="139"/>
      <c r="AX904" s="140"/>
      <c r="AZ904" s="139"/>
      <c r="BA904" s="139"/>
      <c r="BB904" s="139"/>
      <c r="BC904" s="140"/>
      <c r="BE904" s="139"/>
      <c r="BF904" s="139"/>
      <c r="BG904" s="139"/>
      <c r="BH904" s="140"/>
      <c r="BJ904" s="139"/>
      <c r="BK904" s="139"/>
      <c r="BL904" s="139"/>
      <c r="BM904" s="140"/>
      <c r="BO904" s="139"/>
      <c r="BP904" s="139"/>
      <c r="BQ904" s="139"/>
      <c r="BR904" s="140"/>
    </row>
    <row r="905" spans="1:70">
      <c r="B905" s="438"/>
      <c r="D905" s="6" t="s">
        <v>43</v>
      </c>
      <c r="E905" s="186">
        <f t="shared" si="1927"/>
        <v>272.89779172274433</v>
      </c>
      <c r="F905" s="186">
        <f t="shared" si="1927"/>
        <v>287.35953550906885</v>
      </c>
      <c r="G905" s="186">
        <f t="shared" si="1927"/>
        <v>264.81993476578111</v>
      </c>
      <c r="H905" s="186">
        <f t="shared" si="1927"/>
        <v>244.53714108555036</v>
      </c>
      <c r="I905" s="186">
        <f t="shared" si="1927"/>
        <v>247.1092146311579</v>
      </c>
      <c r="J905" s="186">
        <f t="shared" si="1927"/>
        <v>254.55506896611715</v>
      </c>
      <c r="K905" s="186">
        <f t="shared" si="1927"/>
        <v>240.5760464590457</v>
      </c>
      <c r="L905" s="186">
        <f t="shared" si="1927"/>
        <v>221.26828905089155</v>
      </c>
      <c r="N905" s="57">
        <f t="shared" si="1928"/>
        <v>248.83971175187071</v>
      </c>
      <c r="O905" s="57">
        <f t="shared" ref="O905:U905" si="1946">SUM(O865,O845,O825,O805,O785,O765,O745,O725,O705,O685,O665,O645,O625,O605,O585,O565,O545,O525,O505,O485,O465,O445,O425,O405,O385,O365,O345,O325,O305)</f>
        <v>257.27019163635379</v>
      </c>
      <c r="P905" s="57">
        <f t="shared" si="1946"/>
        <v>233.75659858168558</v>
      </c>
      <c r="Q905" s="57">
        <f t="shared" si="1946"/>
        <v>212.85594716721428</v>
      </c>
      <c r="R905" s="57">
        <f t="shared" si="1946"/>
        <v>211.27203794171047</v>
      </c>
      <c r="S905" s="57">
        <f t="shared" si="1946"/>
        <v>214.86610909407412</v>
      </c>
      <c r="T905" s="57">
        <f t="shared" si="1946"/>
        <v>199.88980330387116</v>
      </c>
      <c r="U905" s="57">
        <f t="shared" si="1946"/>
        <v>180.01527963083149</v>
      </c>
      <c r="W905" s="58">
        <f t="shared" si="1932"/>
        <v>248.992158909843</v>
      </c>
      <c r="X905" s="196">
        <f t="shared" si="1930"/>
        <v>0</v>
      </c>
      <c r="Y905" s="196">
        <f t="shared" si="1930"/>
        <v>0</v>
      </c>
      <c r="Z905" s="196">
        <f t="shared" si="1930"/>
        <v>0</v>
      </c>
      <c r="AA905" s="196">
        <f t="shared" si="1930"/>
        <v>0</v>
      </c>
      <c r="AB905" s="196">
        <f t="shared" si="1930"/>
        <v>0</v>
      </c>
      <c r="AC905" s="196">
        <f t="shared" si="1930"/>
        <v>0</v>
      </c>
      <c r="AD905" s="196">
        <f t="shared" si="1930"/>
        <v>0</v>
      </c>
      <c r="AF905" s="57">
        <f t="shared" si="1933"/>
        <v>248.83971175187071</v>
      </c>
      <c r="AG905" s="58">
        <f t="shared" si="1934"/>
        <v>248.992158909843</v>
      </c>
      <c r="AH905" s="65">
        <f t="shared" si="1935"/>
        <v>0.15244715797228992</v>
      </c>
      <c r="AI905" s="66">
        <f t="shared" si="1936"/>
        <v>6.1263195049953215E-4</v>
      </c>
      <c r="AK905" s="139"/>
      <c r="AL905" s="139"/>
      <c r="AM905" s="139"/>
      <c r="AN905" s="140"/>
      <c r="AP905" s="139"/>
      <c r="AQ905" s="139"/>
      <c r="AR905" s="139"/>
      <c r="AS905" s="140"/>
      <c r="AU905" s="139"/>
      <c r="AV905" s="139"/>
      <c r="AW905" s="139"/>
      <c r="AX905" s="140"/>
      <c r="AZ905" s="139"/>
      <c r="BA905" s="139"/>
      <c r="BB905" s="139"/>
      <c r="BC905" s="140"/>
      <c r="BE905" s="139"/>
      <c r="BF905" s="139"/>
      <c r="BG905" s="139"/>
      <c r="BH905" s="140"/>
      <c r="BJ905" s="139"/>
      <c r="BK905" s="139"/>
      <c r="BL905" s="139"/>
      <c r="BM905" s="140"/>
      <c r="BO905" s="139"/>
      <c r="BP905" s="139"/>
      <c r="BQ905" s="139"/>
      <c r="BR905" s="140"/>
    </row>
    <row r="906" spans="1:70">
      <c r="B906" s="438"/>
      <c r="D906" s="6" t="s">
        <v>44</v>
      </c>
      <c r="E906" s="186">
        <f t="shared" si="1927"/>
        <v>154.01885578415528</v>
      </c>
      <c r="F906" s="186">
        <f t="shared" si="1927"/>
        <v>157.72850005540644</v>
      </c>
      <c r="G906" s="186">
        <f t="shared" si="1927"/>
        <v>158.73067141516609</v>
      </c>
      <c r="H906" s="186">
        <f t="shared" si="1927"/>
        <v>159.21399632991236</v>
      </c>
      <c r="I906" s="186">
        <f t="shared" si="1927"/>
        <v>161.64155869777156</v>
      </c>
      <c r="J906" s="186">
        <f t="shared" si="1927"/>
        <v>160.95785017843517</v>
      </c>
      <c r="K906" s="186">
        <f t="shared" si="1927"/>
        <v>165.67738521270419</v>
      </c>
      <c r="L906" s="186">
        <f t="shared" si="1927"/>
        <v>161.77755128088558</v>
      </c>
      <c r="N906" s="57">
        <f t="shared" si="1928"/>
        <v>147.41223003372306</v>
      </c>
      <c r="O906" s="57">
        <f t="shared" ref="O906:U906" si="1947">SUM(O866,O846,O826,O806,O786,O766,O746,O726,O706,O686,O666,O646,O626,O606,O586,O566,O546,O526,O506,O486,O466,O446,O426,O406,O386,O366,O346,O326,O306)</f>
        <v>148.31691770271806</v>
      </c>
      <c r="P906" s="57">
        <f t="shared" si="1947"/>
        <v>147.85572416848444</v>
      </c>
      <c r="Q906" s="57">
        <f t="shared" si="1947"/>
        <v>148.00173400293775</v>
      </c>
      <c r="R906" s="57">
        <f t="shared" si="1947"/>
        <v>148.99005646642192</v>
      </c>
      <c r="S906" s="57">
        <f t="shared" si="1947"/>
        <v>147.44678084064361</v>
      </c>
      <c r="T906" s="57">
        <f t="shared" si="1947"/>
        <v>150.54630012555404</v>
      </c>
      <c r="U906" s="57">
        <f t="shared" si="1947"/>
        <v>145.9104666656547</v>
      </c>
      <c r="W906" s="58">
        <f>SUM(W866,W846,W826,W806,W786,W766,W746,W726,W706,W686,W666,W646,W626,W606,W586,W566,W546,W526,W506,W486,W466,W446,W426,W406,W386,W366,W346,W326,W306,W886)</f>
        <v>130.72685195237719</v>
      </c>
      <c r="X906" s="196">
        <f t="shared" si="1930"/>
        <v>0</v>
      </c>
      <c r="Y906" s="196">
        <f t="shared" si="1930"/>
        <v>0</v>
      </c>
      <c r="Z906" s="196">
        <f t="shared" si="1930"/>
        <v>0</v>
      </c>
      <c r="AA906" s="196">
        <f t="shared" si="1930"/>
        <v>0</v>
      </c>
      <c r="AB906" s="196">
        <f t="shared" si="1930"/>
        <v>0</v>
      </c>
      <c r="AC906" s="196">
        <f t="shared" si="1930"/>
        <v>0</v>
      </c>
      <c r="AD906" s="196">
        <f t="shared" si="1930"/>
        <v>0</v>
      </c>
      <c r="AF906" s="57">
        <f t="shared" si="1933"/>
        <v>147.41223003372306</v>
      </c>
      <c r="AG906" s="58">
        <f t="shared" si="1934"/>
        <v>130.72685195237719</v>
      </c>
      <c r="AH906" s="65">
        <f t="shared" si="1935"/>
        <v>-16.685378081345874</v>
      </c>
      <c r="AI906" s="66">
        <f t="shared" si="1936"/>
        <v>-0.1131885602539817</v>
      </c>
      <c r="AK906" s="139"/>
      <c r="AL906" s="139"/>
      <c r="AM906" s="139"/>
      <c r="AN906" s="140"/>
      <c r="AP906" s="139"/>
      <c r="AQ906" s="139"/>
      <c r="AR906" s="139"/>
      <c r="AS906" s="140"/>
      <c r="AU906" s="139"/>
      <c r="AV906" s="139"/>
      <c r="AW906" s="139"/>
      <c r="AX906" s="140"/>
      <c r="AZ906" s="139"/>
      <c r="BA906" s="139"/>
      <c r="BB906" s="139"/>
      <c r="BC906" s="140"/>
      <c r="BE906" s="139"/>
      <c r="BF906" s="139"/>
      <c r="BG906" s="139"/>
      <c r="BH906" s="140"/>
      <c r="BJ906" s="139"/>
      <c r="BK906" s="139"/>
      <c r="BL906" s="139"/>
      <c r="BM906" s="140"/>
      <c r="BO906" s="139"/>
      <c r="BP906" s="139"/>
      <c r="BQ906" s="139"/>
      <c r="BR906" s="140"/>
    </row>
    <row r="907" spans="1:70">
      <c r="B907" s="438"/>
      <c r="D907" s="6" t="s">
        <v>45</v>
      </c>
      <c r="E907" s="186">
        <f t="shared" si="1927"/>
        <v>326.53125997512342</v>
      </c>
      <c r="F907" s="186">
        <f t="shared" si="1927"/>
        <v>335.83667307021597</v>
      </c>
      <c r="G907" s="186">
        <f t="shared" si="1927"/>
        <v>328.32985808197731</v>
      </c>
      <c r="H907" s="186">
        <f t="shared" si="1927"/>
        <v>330.01813510596833</v>
      </c>
      <c r="I907" s="186">
        <f t="shared" si="1927"/>
        <v>297.83657770562394</v>
      </c>
      <c r="J907" s="186">
        <f t="shared" si="1927"/>
        <v>303.90819090443932</v>
      </c>
      <c r="K907" s="186">
        <f t="shared" si="1927"/>
        <v>320.08318746222108</v>
      </c>
      <c r="L907" s="186">
        <f t="shared" si="1927"/>
        <v>314.95229616855147</v>
      </c>
      <c r="N907" s="57">
        <f t="shared" si="1928"/>
        <v>323.83326144484653</v>
      </c>
      <c r="O907" s="57">
        <f t="shared" ref="O907:U907" si="1948">SUM(O867,O847,O827,O807,O787,O767,O747,O727,O707,O687,O667,O647,O627,O607,O587,O567,O547,O527,O507,O487,O467,O447,O427,O407,O387,O367,O347,O327,O307)</f>
        <v>329.35799809565225</v>
      </c>
      <c r="P907" s="57">
        <f t="shared" si="1948"/>
        <v>319.70426735136385</v>
      </c>
      <c r="Q907" s="57">
        <f t="shared" si="1948"/>
        <v>318.83507588887107</v>
      </c>
      <c r="R907" s="57">
        <f t="shared" si="1948"/>
        <v>286.59424863747626</v>
      </c>
      <c r="S907" s="57">
        <f t="shared" si="1948"/>
        <v>288.12667545020633</v>
      </c>
      <c r="T907" s="57">
        <f t="shared" si="1948"/>
        <v>299.24715953670596</v>
      </c>
      <c r="U907" s="57">
        <f t="shared" si="1948"/>
        <v>291.59127892198285</v>
      </c>
      <c r="W907" s="58">
        <f>SUM(W867,W847,W827,W807,W787,W767,W747,W727,W707,W687,W667,W647,W627,W607,W587,W567,W547,W527,W507,W487,W467,W447,W427,W407,W387,W367,W347,W327,W307,W887)</f>
        <v>276.47478511710005</v>
      </c>
      <c r="X907" s="196">
        <f t="shared" si="1930"/>
        <v>0</v>
      </c>
      <c r="Y907" s="196">
        <f t="shared" si="1930"/>
        <v>0</v>
      </c>
      <c r="Z907" s="196">
        <f t="shared" si="1930"/>
        <v>0</v>
      </c>
      <c r="AA907" s="196">
        <f t="shared" si="1930"/>
        <v>0</v>
      </c>
      <c r="AB907" s="196">
        <f t="shared" si="1930"/>
        <v>0</v>
      </c>
      <c r="AC907" s="196">
        <f t="shared" si="1930"/>
        <v>0</v>
      </c>
      <c r="AD907" s="196">
        <f t="shared" si="1930"/>
        <v>0</v>
      </c>
      <c r="AF907" s="57">
        <f t="shared" si="1933"/>
        <v>323.83326144484653</v>
      </c>
      <c r="AG907" s="58">
        <f t="shared" si="1934"/>
        <v>276.47478511710005</v>
      </c>
      <c r="AH907" s="65">
        <f t="shared" si="1935"/>
        <v>-47.358476327746473</v>
      </c>
      <c r="AI907" s="66">
        <f t="shared" si="1936"/>
        <v>-0.14624339734728672</v>
      </c>
      <c r="AK907" s="139"/>
      <c r="AL907" s="139"/>
      <c r="AM907" s="139"/>
      <c r="AN907" s="140"/>
      <c r="AP907" s="139"/>
      <c r="AQ907" s="139"/>
      <c r="AR907" s="139"/>
      <c r="AS907" s="140"/>
      <c r="AU907" s="139"/>
      <c r="AV907" s="139"/>
      <c r="AW907" s="139"/>
      <c r="AX907" s="140"/>
      <c r="AZ907" s="139"/>
      <c r="BA907" s="139"/>
      <c r="BB907" s="139"/>
      <c r="BC907" s="140"/>
      <c r="BE907" s="139"/>
      <c r="BF907" s="139"/>
      <c r="BG907" s="139"/>
      <c r="BH907" s="140"/>
      <c r="BJ907" s="139"/>
      <c r="BK907" s="139"/>
      <c r="BL907" s="139"/>
      <c r="BM907" s="140"/>
      <c r="BO907" s="139"/>
      <c r="BP907" s="139"/>
      <c r="BQ907" s="139"/>
      <c r="BR907" s="140"/>
    </row>
    <row r="908" spans="1:70">
      <c r="A908" s="1"/>
      <c r="B908" s="438"/>
      <c r="D908" s="4" t="s">
        <v>77</v>
      </c>
      <c r="E908" s="187">
        <f>SUM(E894:E907)</f>
        <v>3534.6389444292531</v>
      </c>
      <c r="F908" s="187">
        <f t="shared" ref="F908" si="1949">SUM(F894:F907)</f>
        <v>3555.6330436371568</v>
      </c>
      <c r="G908" s="187">
        <f t="shared" ref="G908" si="1950">SUM(G894:G907)</f>
        <v>3421.8641918788917</v>
      </c>
      <c r="H908" s="187">
        <f t="shared" ref="H908" si="1951">SUM(H894:H907)</f>
        <v>3404.0624727881996</v>
      </c>
      <c r="I908" s="187">
        <f t="shared" ref="I908" si="1952">SUM(I894:I907)</f>
        <v>3351.3126294785075</v>
      </c>
      <c r="J908" s="187">
        <f t="shared" ref="J908" si="1953">SUM(J894:J907)</f>
        <v>3340.1546622020173</v>
      </c>
      <c r="K908" s="187">
        <f t="shared" ref="K908" si="1954">SUM(K894:K907)</f>
        <v>3336.6059002274751</v>
      </c>
      <c r="L908" s="187">
        <f t="shared" ref="L908" si="1955">SUM(L894:L907)</f>
        <v>3284.6079406910821</v>
      </c>
      <c r="M908" s="1"/>
      <c r="N908" s="178">
        <f>SUM(N894:N907)</f>
        <v>3442.1764783948302</v>
      </c>
      <c r="O908" s="178">
        <f t="shared" ref="O908" si="1956">SUM(O894:O907)</f>
        <v>3431.9214607012132</v>
      </c>
      <c r="P908" s="178">
        <f t="shared" ref="P908" si="1957">SUM(P894:P907)</f>
        <v>3280.4989066413968</v>
      </c>
      <c r="Q908" s="178">
        <f t="shared" ref="Q908" si="1958">SUM(Q894:Q907)</f>
        <v>3243.5665431200987</v>
      </c>
      <c r="R908" s="178">
        <f t="shared" ref="R908" si="1959">SUM(R894:R907)</f>
        <v>3168.5909633727447</v>
      </c>
      <c r="S908" s="178">
        <f t="shared" ref="S908" si="1960">SUM(S894:S907)</f>
        <v>3134.441661870685</v>
      </c>
      <c r="T908" s="178">
        <f t="shared" ref="T908" si="1961">SUM(T894:T907)</f>
        <v>3110.3736317920179</v>
      </c>
      <c r="U908" s="178">
        <f t="shared" ref="U908" si="1962">SUM(U894:U907)</f>
        <v>3039.784978354573</v>
      </c>
      <c r="V908" s="1"/>
      <c r="W908" s="183">
        <f>SUM(W894:W907)</f>
        <v>3153.6407801968971</v>
      </c>
      <c r="X908" s="197">
        <f t="shared" ref="X908" si="1963">SUM(X894:X907)</f>
        <v>0</v>
      </c>
      <c r="Y908" s="197">
        <f t="shared" ref="Y908" si="1964">SUM(Y894:Y907)</f>
        <v>0</v>
      </c>
      <c r="Z908" s="197">
        <f t="shared" ref="Z908" si="1965">SUM(Z894:Z907)</f>
        <v>0</v>
      </c>
      <c r="AA908" s="197">
        <f t="shared" ref="AA908" si="1966">SUM(AA894:AA907)</f>
        <v>0</v>
      </c>
      <c r="AB908" s="197">
        <f t="shared" ref="AB908" si="1967">SUM(AB894:AB907)</f>
        <v>0</v>
      </c>
      <c r="AC908" s="197">
        <f t="shared" ref="AC908" si="1968">SUM(AC894:AC907)</f>
        <v>0</v>
      </c>
      <c r="AD908" s="197">
        <f t="shared" ref="AD908" si="1969">SUM(AD894:AD907)</f>
        <v>0</v>
      </c>
      <c r="AE908" s="1"/>
      <c r="AF908" s="178">
        <f t="shared" si="1933"/>
        <v>3442.1764783948302</v>
      </c>
      <c r="AG908" s="183">
        <f t="shared" si="1934"/>
        <v>3153.6407801968971</v>
      </c>
      <c r="AH908" s="67">
        <f t="shared" si="1935"/>
        <v>-288.53569819793302</v>
      </c>
      <c r="AI908" s="68">
        <f t="shared" si="1936"/>
        <v>-8.3823621481628433E-2</v>
      </c>
      <c r="AK908" s="139"/>
      <c r="AL908" s="139"/>
      <c r="AM908" s="139"/>
      <c r="AN908" s="140"/>
      <c r="AP908" s="139"/>
      <c r="AQ908" s="139"/>
      <c r="AR908" s="139"/>
      <c r="AS908" s="140"/>
      <c r="AU908" s="139"/>
      <c r="AV908" s="139"/>
      <c r="AW908" s="139"/>
      <c r="AX908" s="140"/>
      <c r="AZ908" s="139"/>
      <c r="BA908" s="139"/>
      <c r="BB908" s="139"/>
      <c r="BC908" s="140"/>
      <c r="BE908" s="139"/>
      <c r="BF908" s="139"/>
      <c r="BG908" s="139"/>
      <c r="BH908" s="140"/>
      <c r="BJ908" s="139"/>
      <c r="BK908" s="139"/>
      <c r="BL908" s="139"/>
      <c r="BM908" s="140"/>
      <c r="BO908" s="139"/>
      <c r="BP908" s="139"/>
      <c r="BQ908" s="139"/>
      <c r="BR908" s="140"/>
    </row>
    <row r="909" spans="1:70">
      <c r="A909" s="1"/>
      <c r="B909" s="438"/>
      <c r="D909" s="4" t="s">
        <v>181</v>
      </c>
      <c r="E909" s="187">
        <f>E908-SUM(E897:E900)</f>
        <v>2575.0751569071454</v>
      </c>
      <c r="F909" s="187">
        <f t="shared" ref="F909" si="1970">F908-SUM(F897:F900)</f>
        <v>2604.5674585299048</v>
      </c>
      <c r="G909" s="187">
        <f t="shared" ref="G909" si="1971">G908-SUM(G897:G900)</f>
        <v>2525.3288766687156</v>
      </c>
      <c r="H909" s="187">
        <f t="shared" ref="H909" si="1972">H908-SUM(H897:H900)</f>
        <v>2485.5763757754794</v>
      </c>
      <c r="I909" s="187">
        <f t="shared" ref="I909" si="1973">I908-SUM(I897:I900)</f>
        <v>2444.538161611923</v>
      </c>
      <c r="J909" s="187">
        <f t="shared" ref="J909" si="1974">J908-SUM(J897:J900)</f>
        <v>2412.3345283298258</v>
      </c>
      <c r="K909" s="187">
        <f t="shared" ref="K909" si="1975">K908-SUM(K897:K900)</f>
        <v>2397.3431926926169</v>
      </c>
      <c r="L909" s="187">
        <f t="shared" ref="L909" si="1976">L908-SUM(L897:L900)</f>
        <v>2337.4543272786796</v>
      </c>
      <c r="M909" s="1"/>
      <c r="N909" s="178">
        <f>N908-SUM(N897:N900)</f>
        <v>2482.6126908727229</v>
      </c>
      <c r="O909" s="178">
        <f t="shared" ref="O909" si="1977">O908-SUM(O897:O900)</f>
        <v>2480.8558755939612</v>
      </c>
      <c r="P909" s="178">
        <f t="shared" ref="P909" si="1978">P908-SUM(P897:P900)</f>
        <v>2383.9635914312212</v>
      </c>
      <c r="Q909" s="178">
        <f t="shared" ref="Q909" si="1979">Q908-SUM(Q897:Q900)</f>
        <v>2325.0804461073785</v>
      </c>
      <c r="R909" s="178">
        <f t="shared" ref="R909" si="1980">R908-SUM(R897:R900)</f>
        <v>2261.8164955061602</v>
      </c>
      <c r="S909" s="178">
        <f t="shared" ref="S909" si="1981">S908-SUM(S897:S900)</f>
        <v>2206.6215279984935</v>
      </c>
      <c r="T909" s="178">
        <f t="shared" ref="T909" si="1982">T908-SUM(T897:T900)</f>
        <v>2171.1109242571597</v>
      </c>
      <c r="U909" s="178">
        <f t="shared" ref="U909" si="1983">U908-SUM(U897:U900)</f>
        <v>2092.6313649421704</v>
      </c>
      <c r="V909" s="1"/>
      <c r="W909" s="183">
        <f>W908-SUM(W897:W900)</f>
        <v>2153.9074259868971</v>
      </c>
      <c r="X909" s="197">
        <f t="shared" ref="X909" si="1984">X908-SUM(X897:X900)</f>
        <v>0</v>
      </c>
      <c r="Y909" s="197">
        <f t="shared" ref="Y909" si="1985">Y908-SUM(Y897:Y900)</f>
        <v>0</v>
      </c>
      <c r="Z909" s="197">
        <f t="shared" ref="Z909" si="1986">Z908-SUM(Z897:Z900)</f>
        <v>0</v>
      </c>
      <c r="AA909" s="197">
        <f t="shared" ref="AA909" si="1987">AA908-SUM(AA897:AA900)</f>
        <v>0</v>
      </c>
      <c r="AB909" s="197">
        <f t="shared" ref="AB909" si="1988">AB908-SUM(AB897:AB900)</f>
        <v>0</v>
      </c>
      <c r="AC909" s="197">
        <f t="shared" ref="AC909" si="1989">AC908-SUM(AC897:AC900)</f>
        <v>0</v>
      </c>
      <c r="AD909" s="197">
        <f t="shared" ref="AD909" si="1990">AD908-SUM(AD897:AD900)</f>
        <v>0</v>
      </c>
      <c r="AE909" s="1"/>
      <c r="AF909" s="178">
        <f t="shared" si="1933"/>
        <v>2482.6126908727229</v>
      </c>
      <c r="AG909" s="183">
        <f t="shared" si="1934"/>
        <v>2153.9074259868971</v>
      </c>
      <c r="AH909" s="67">
        <f t="shared" si="1935"/>
        <v>-328.70526488582573</v>
      </c>
      <c r="AI909" s="68">
        <f t="shared" si="1936"/>
        <v>-0.1324029584213052</v>
      </c>
      <c r="AK909" s="139"/>
      <c r="AL909" s="139"/>
      <c r="AM909" s="139"/>
      <c r="AN909" s="140"/>
      <c r="AP909" s="139"/>
      <c r="AQ909" s="139"/>
      <c r="AR909" s="139"/>
      <c r="AS909" s="140"/>
      <c r="AU909" s="139"/>
      <c r="AV909" s="139"/>
      <c r="AW909" s="139"/>
      <c r="AX909" s="140"/>
      <c r="AZ909" s="139"/>
      <c r="BA909" s="139"/>
      <c r="BB909" s="139"/>
      <c r="BC909" s="140"/>
      <c r="BE909" s="139"/>
      <c r="BF909" s="139"/>
      <c r="BG909" s="139"/>
      <c r="BH909" s="140"/>
      <c r="BJ909" s="139"/>
      <c r="BK909" s="139"/>
      <c r="BL909" s="139"/>
      <c r="BM909" s="140"/>
      <c r="BO909" s="139"/>
      <c r="BP909" s="139"/>
      <c r="BQ909" s="139"/>
      <c r="BR909" s="140"/>
    </row>
    <row r="910" spans="1:70">
      <c r="B910" s="438"/>
    </row>
    <row r="911" spans="1:70">
      <c r="B911" s="438"/>
      <c r="D911" s="141" t="s">
        <v>467</v>
      </c>
    </row>
    <row r="912" spans="1:70">
      <c r="B912" s="438"/>
      <c r="E912" s="388" t="s">
        <v>430</v>
      </c>
      <c r="F912" s="389"/>
      <c r="G912" s="389"/>
      <c r="H912" s="389"/>
      <c r="I912" s="389"/>
      <c r="J912" s="389"/>
      <c r="K912" s="389"/>
      <c r="L912" s="390"/>
      <c r="N912" s="388" t="s">
        <v>297</v>
      </c>
      <c r="O912" s="389"/>
      <c r="P912" s="389"/>
      <c r="Q912" s="389"/>
      <c r="R912" s="389"/>
      <c r="S912" s="389"/>
      <c r="T912" s="389"/>
      <c r="U912" s="390"/>
      <c r="W912" s="388" t="s">
        <v>298</v>
      </c>
      <c r="X912" s="389"/>
      <c r="Y912" s="389"/>
      <c r="Z912" s="389"/>
      <c r="AA912" s="389"/>
      <c r="AB912" s="389"/>
      <c r="AC912" s="389"/>
      <c r="AD912" s="390"/>
      <c r="AF912" s="267" t="s">
        <v>69</v>
      </c>
      <c r="AG912" s="267" t="s">
        <v>194</v>
      </c>
      <c r="AH912" s="397" t="s">
        <v>219</v>
      </c>
      <c r="AI912" s="397"/>
      <c r="AK912" s="7" t="s">
        <v>69</v>
      </c>
      <c r="AL912" s="6" t="s">
        <v>194</v>
      </c>
      <c r="AM912" s="392" t="s">
        <v>219</v>
      </c>
      <c r="AN912" s="392"/>
      <c r="AP912" s="7" t="s">
        <v>69</v>
      </c>
      <c r="AQ912" s="6" t="s">
        <v>194</v>
      </c>
      <c r="AR912" s="392" t="s">
        <v>219</v>
      </c>
      <c r="AS912" s="392"/>
      <c r="AU912" s="7" t="s">
        <v>69</v>
      </c>
      <c r="AV912" s="6" t="s">
        <v>194</v>
      </c>
      <c r="AW912" s="392" t="s">
        <v>219</v>
      </c>
      <c r="AX912" s="392"/>
      <c r="AZ912" s="7" t="s">
        <v>69</v>
      </c>
      <c r="BA912" s="6" t="s">
        <v>194</v>
      </c>
      <c r="BB912" s="392" t="s">
        <v>219</v>
      </c>
      <c r="BC912" s="392"/>
      <c r="BE912" s="7" t="s">
        <v>69</v>
      </c>
      <c r="BF912" s="6" t="s">
        <v>194</v>
      </c>
      <c r="BG912" s="392" t="s">
        <v>219</v>
      </c>
      <c r="BH912" s="392"/>
      <c r="BJ912" s="7" t="s">
        <v>69</v>
      </c>
      <c r="BK912" s="6" t="s">
        <v>194</v>
      </c>
      <c r="BL912" s="392" t="s">
        <v>219</v>
      </c>
      <c r="BM912" s="392"/>
      <c r="BO912" s="7" t="s">
        <v>69</v>
      </c>
      <c r="BP912" s="6" t="s">
        <v>194</v>
      </c>
      <c r="BQ912" s="392" t="s">
        <v>219</v>
      </c>
      <c r="BR912" s="392"/>
    </row>
    <row r="913" spans="1:70">
      <c r="B913" s="438"/>
      <c r="E913" s="267">
        <v>2016</v>
      </c>
      <c r="F913" s="267">
        <v>2017</v>
      </c>
      <c r="G913" s="267">
        <v>2018</v>
      </c>
      <c r="H913" s="267">
        <v>2019</v>
      </c>
      <c r="I913" s="267">
        <v>2020</v>
      </c>
      <c r="J913" s="267">
        <v>2021</v>
      </c>
      <c r="K913" s="267">
        <v>2022</v>
      </c>
      <c r="L913" s="267">
        <v>2023</v>
      </c>
      <c r="N913" s="267">
        <v>2016</v>
      </c>
      <c r="O913" s="267">
        <v>2017</v>
      </c>
      <c r="P913" s="267">
        <v>2018</v>
      </c>
      <c r="Q913" s="267">
        <v>2019</v>
      </c>
      <c r="R913" s="267">
        <v>2020</v>
      </c>
      <c r="S913" s="267">
        <v>2021</v>
      </c>
      <c r="T913" s="267">
        <v>2022</v>
      </c>
      <c r="U913" s="267">
        <v>2023</v>
      </c>
      <c r="W913" s="267">
        <v>2016</v>
      </c>
      <c r="X913" s="267">
        <v>2017</v>
      </c>
      <c r="Y913" s="267">
        <v>2018</v>
      </c>
      <c r="Z913" s="267">
        <v>2019</v>
      </c>
      <c r="AA913" s="267">
        <v>2020</v>
      </c>
      <c r="AB913" s="267">
        <v>2021</v>
      </c>
      <c r="AC913" s="267">
        <v>2022</v>
      </c>
      <c r="AD913" s="267">
        <v>2023</v>
      </c>
      <c r="AF913" s="267" t="s">
        <v>252</v>
      </c>
      <c r="AG913" s="267" t="s">
        <v>252</v>
      </c>
      <c r="AH913" s="267" t="s">
        <v>252</v>
      </c>
      <c r="AI913" s="267" t="s">
        <v>221</v>
      </c>
      <c r="AK913" s="6" t="s">
        <v>252</v>
      </c>
      <c r="AL913" s="6" t="s">
        <v>252</v>
      </c>
      <c r="AM913" s="6" t="s">
        <v>252</v>
      </c>
      <c r="AN913" s="6" t="s">
        <v>221</v>
      </c>
      <c r="AP913" s="6" t="s">
        <v>252</v>
      </c>
      <c r="AQ913" s="6" t="s">
        <v>252</v>
      </c>
      <c r="AR913" s="6" t="s">
        <v>252</v>
      </c>
      <c r="AS913" s="6" t="s">
        <v>221</v>
      </c>
      <c r="AU913" s="6" t="s">
        <v>252</v>
      </c>
      <c r="AV913" s="6" t="s">
        <v>252</v>
      </c>
      <c r="AW913" s="6" t="s">
        <v>252</v>
      </c>
      <c r="AX913" s="6" t="s">
        <v>221</v>
      </c>
      <c r="AZ913" s="6" t="s">
        <v>252</v>
      </c>
      <c r="BA913" s="6" t="s">
        <v>252</v>
      </c>
      <c r="BB913" s="6" t="s">
        <v>252</v>
      </c>
      <c r="BC913" s="6" t="s">
        <v>221</v>
      </c>
      <c r="BE913" s="6" t="s">
        <v>252</v>
      </c>
      <c r="BF913" s="6" t="s">
        <v>252</v>
      </c>
      <c r="BG913" s="6" t="s">
        <v>252</v>
      </c>
      <c r="BH913" s="6" t="s">
        <v>221</v>
      </c>
      <c r="BJ913" s="6" t="s">
        <v>252</v>
      </c>
      <c r="BK913" s="6" t="s">
        <v>252</v>
      </c>
      <c r="BL913" s="6" t="s">
        <v>252</v>
      </c>
      <c r="BM913" s="6" t="s">
        <v>221</v>
      </c>
      <c r="BO913" s="6" t="s">
        <v>252</v>
      </c>
      <c r="BP913" s="6" t="s">
        <v>252</v>
      </c>
      <c r="BQ913" s="6" t="s">
        <v>252</v>
      </c>
      <c r="BR913" s="6" t="s">
        <v>221</v>
      </c>
    </row>
    <row r="914" spans="1:70">
      <c r="B914" s="438"/>
      <c r="D914" s="6" t="s">
        <v>27</v>
      </c>
      <c r="E914" s="94"/>
      <c r="F914" s="94"/>
      <c r="G914" s="94"/>
      <c r="H914" s="94"/>
      <c r="I914" s="94"/>
      <c r="J914" s="94"/>
      <c r="K914" s="94"/>
      <c r="L914" s="94"/>
      <c r="N914" s="270">
        <f>'[84]Total to PCFM'!$AI399</f>
        <v>-3.1518811063508331E-2</v>
      </c>
      <c r="O914" s="94"/>
      <c r="P914" s="94"/>
      <c r="Q914" s="94"/>
      <c r="R914" s="94"/>
      <c r="S914" s="94"/>
      <c r="T914" s="94"/>
      <c r="U914" s="94"/>
      <c r="W914" s="58">
        <f>'[84]Actual total to PCFM'!$Q27</f>
        <v>-1.2046625404361153</v>
      </c>
      <c r="X914" s="94"/>
      <c r="Y914" s="94"/>
      <c r="Z914" s="94"/>
      <c r="AA914" s="94"/>
      <c r="AB914" s="94"/>
      <c r="AC914" s="94"/>
      <c r="AD914" s="94"/>
      <c r="AF914" s="94"/>
      <c r="AG914" s="94"/>
      <c r="AH914" s="94"/>
      <c r="AI914" s="94"/>
      <c r="AK914" s="139"/>
      <c r="AL914" s="139"/>
      <c r="AM914" s="139"/>
      <c r="AN914" s="140"/>
      <c r="AP914" s="139"/>
      <c r="AQ914" s="139"/>
      <c r="AR914" s="139"/>
      <c r="AS914" s="140"/>
      <c r="AU914" s="139"/>
      <c r="AV914" s="139"/>
      <c r="AW914" s="139"/>
      <c r="AX914" s="140"/>
      <c r="AZ914" s="139"/>
      <c r="BA914" s="139"/>
      <c r="BB914" s="139"/>
      <c r="BC914" s="140"/>
      <c r="BE914" s="139"/>
      <c r="BF914" s="139"/>
      <c r="BG914" s="139"/>
      <c r="BH914" s="140"/>
      <c r="BJ914" s="139"/>
      <c r="BK914" s="139"/>
      <c r="BL914" s="139"/>
      <c r="BM914" s="140"/>
      <c r="BO914" s="139"/>
      <c r="BP914" s="139"/>
      <c r="BQ914" s="139"/>
      <c r="BR914" s="140"/>
    </row>
    <row r="915" spans="1:70">
      <c r="B915" s="438"/>
      <c r="D915" s="6" t="s">
        <v>75</v>
      </c>
      <c r="E915" s="94"/>
      <c r="F915" s="94"/>
      <c r="G915" s="94"/>
      <c r="H915" s="94"/>
      <c r="I915" s="94"/>
      <c r="J915" s="94"/>
      <c r="K915" s="94"/>
      <c r="L915" s="94"/>
      <c r="N915" s="270">
        <f>'[84]Total to PCFM'!$AI400</f>
        <v>1.0546850031761166</v>
      </c>
      <c r="O915" s="94"/>
      <c r="P915" s="94"/>
      <c r="Q915" s="94"/>
      <c r="R915" s="94"/>
      <c r="S915" s="94"/>
      <c r="T915" s="94"/>
      <c r="U915" s="94"/>
      <c r="W915" s="58">
        <f>'[84]Actual total to PCFM'!$Q28</f>
        <v>-3.1947475806289849</v>
      </c>
      <c r="X915" s="94"/>
      <c r="Y915" s="94"/>
      <c r="Z915" s="94"/>
      <c r="AA915" s="94"/>
      <c r="AB915" s="94"/>
      <c r="AC915" s="94"/>
      <c r="AD915" s="94"/>
      <c r="AF915" s="94"/>
      <c r="AG915" s="94"/>
      <c r="AH915" s="94"/>
      <c r="AI915" s="94"/>
      <c r="AK915" s="139"/>
      <c r="AL915" s="139"/>
      <c r="AM915" s="139"/>
      <c r="AN915" s="140"/>
      <c r="AP915" s="139"/>
      <c r="AQ915" s="139"/>
      <c r="AR915" s="139"/>
      <c r="AS915" s="140"/>
      <c r="AU915" s="139"/>
      <c r="AV915" s="139"/>
      <c r="AW915" s="139"/>
      <c r="AX915" s="140"/>
      <c r="AZ915" s="139"/>
      <c r="BA915" s="139"/>
      <c r="BB915" s="139"/>
      <c r="BC915" s="140"/>
      <c r="BE915" s="139"/>
      <c r="BF915" s="139"/>
      <c r="BG915" s="139"/>
      <c r="BH915" s="140"/>
      <c r="BJ915" s="139"/>
      <c r="BK915" s="139"/>
      <c r="BL915" s="139"/>
      <c r="BM915" s="140"/>
      <c r="BO915" s="139"/>
      <c r="BP915" s="139"/>
      <c r="BQ915" s="139"/>
      <c r="BR915" s="140"/>
    </row>
    <row r="916" spans="1:70">
      <c r="B916" s="438"/>
      <c r="D916" s="6" t="s">
        <v>76</v>
      </c>
      <c r="E916" s="94"/>
      <c r="F916" s="94"/>
      <c r="G916" s="94"/>
      <c r="H916" s="94"/>
      <c r="I916" s="94"/>
      <c r="J916" s="94"/>
      <c r="K916" s="94"/>
      <c r="L916" s="94"/>
      <c r="N916" s="270">
        <f>'[84]Total to PCFM'!$AI401</f>
        <v>1.5106667088945782</v>
      </c>
      <c r="O916" s="94"/>
      <c r="P916" s="94"/>
      <c r="Q916" s="94"/>
      <c r="R916" s="94"/>
      <c r="S916" s="94"/>
      <c r="T916" s="94"/>
      <c r="U916" s="94"/>
      <c r="W916" s="58">
        <f>'[84]Actual total to PCFM'!$Q29</f>
        <v>-1.6484997225496529</v>
      </c>
      <c r="X916" s="94"/>
      <c r="Y916" s="94"/>
      <c r="Z916" s="94"/>
      <c r="AA916" s="94"/>
      <c r="AB916" s="94"/>
      <c r="AC916" s="94"/>
      <c r="AD916" s="94"/>
      <c r="AF916" s="94"/>
      <c r="AG916" s="94"/>
      <c r="AH916" s="94"/>
      <c r="AI916" s="94"/>
      <c r="AK916" s="139"/>
      <c r="AL916" s="139"/>
      <c r="AM916" s="139"/>
      <c r="AN916" s="140"/>
      <c r="AP916" s="139"/>
      <c r="AQ916" s="139"/>
      <c r="AR916" s="139"/>
      <c r="AS916" s="140"/>
      <c r="AU916" s="139"/>
      <c r="AV916" s="139"/>
      <c r="AW916" s="139"/>
      <c r="AX916" s="140"/>
      <c r="AZ916" s="139"/>
      <c r="BA916" s="139"/>
      <c r="BB916" s="139"/>
      <c r="BC916" s="140"/>
      <c r="BE916" s="139"/>
      <c r="BF916" s="139"/>
      <c r="BG916" s="139"/>
      <c r="BH916" s="140"/>
      <c r="BJ916" s="139"/>
      <c r="BK916" s="139"/>
      <c r="BL916" s="139"/>
      <c r="BM916" s="140"/>
      <c r="BO916" s="139"/>
      <c r="BP916" s="139"/>
      <c r="BQ916" s="139"/>
      <c r="BR916" s="140"/>
    </row>
    <row r="917" spans="1:70">
      <c r="B917" s="438"/>
      <c r="D917" s="6" t="s">
        <v>35</v>
      </c>
      <c r="E917" s="94"/>
      <c r="F917" s="94"/>
      <c r="G917" s="94"/>
      <c r="H917" s="94"/>
      <c r="I917" s="94"/>
      <c r="J917" s="94"/>
      <c r="K917" s="94"/>
      <c r="L917" s="94"/>
      <c r="N917" s="270">
        <f>'[84]Total to PCFM'!$AI402</f>
        <v>0.96249128374374182</v>
      </c>
      <c r="O917" s="94"/>
      <c r="P917" s="94"/>
      <c r="Q917" s="94"/>
      <c r="R917" s="94"/>
      <c r="S917" s="94"/>
      <c r="T917" s="94"/>
      <c r="U917" s="94"/>
      <c r="W917" s="58">
        <f>'[84]Actual total to PCFM'!$Q30</f>
        <v>-3.2665424299999999</v>
      </c>
      <c r="X917" s="94"/>
      <c r="Y917" s="94"/>
      <c r="Z917" s="94"/>
      <c r="AA917" s="94"/>
      <c r="AB917" s="94"/>
      <c r="AC917" s="94"/>
      <c r="AD917" s="94"/>
      <c r="AF917" s="94"/>
      <c r="AG917" s="94"/>
      <c r="AH917" s="94"/>
      <c r="AI917" s="94"/>
      <c r="AK917" s="139"/>
      <c r="AL917" s="139"/>
      <c r="AM917" s="139"/>
      <c r="AN917" s="140"/>
      <c r="AP917" s="139"/>
      <c r="AQ917" s="139"/>
      <c r="AR917" s="139"/>
      <c r="AS917" s="140"/>
      <c r="AU917" s="139"/>
      <c r="AV917" s="139"/>
      <c r="AW917" s="139"/>
      <c r="AX917" s="140"/>
      <c r="AZ917" s="139"/>
      <c r="BA917" s="139"/>
      <c r="BB917" s="139"/>
      <c r="BC917" s="140"/>
      <c r="BE917" s="139"/>
      <c r="BF917" s="139"/>
      <c r="BG917" s="139"/>
      <c r="BH917" s="140"/>
      <c r="BJ917" s="139"/>
      <c r="BK917" s="139"/>
      <c r="BL917" s="139"/>
      <c r="BM917" s="140"/>
      <c r="BO917" s="139"/>
      <c r="BP917" s="139"/>
      <c r="BQ917" s="139"/>
      <c r="BR917" s="140"/>
    </row>
    <row r="918" spans="1:70">
      <c r="B918" s="438"/>
      <c r="D918" s="6" t="s">
        <v>36</v>
      </c>
      <c r="E918" s="94"/>
      <c r="F918" s="94"/>
      <c r="G918" s="94"/>
      <c r="H918" s="94"/>
      <c r="I918" s="94"/>
      <c r="J918" s="94"/>
      <c r="K918" s="94"/>
      <c r="L918" s="94"/>
      <c r="N918" s="270">
        <f>'[84]Total to PCFM'!$AI403</f>
        <v>0.4905783891897415</v>
      </c>
      <c r="O918" s="94"/>
      <c r="P918" s="94"/>
      <c r="Q918" s="94"/>
      <c r="R918" s="94"/>
      <c r="S918" s="94"/>
      <c r="T918" s="94"/>
      <c r="U918" s="94"/>
      <c r="W918" s="58">
        <f>'[84]Actual total to PCFM'!$Q31</f>
        <v>-3.8256473299999993</v>
      </c>
      <c r="X918" s="94"/>
      <c r="Y918" s="94"/>
      <c r="Z918" s="94"/>
      <c r="AA918" s="94"/>
      <c r="AB918" s="94"/>
      <c r="AC918" s="94"/>
      <c r="AD918" s="94"/>
      <c r="AF918" s="94"/>
      <c r="AG918" s="94"/>
      <c r="AH918" s="94"/>
      <c r="AI918" s="94"/>
      <c r="AK918" s="139"/>
      <c r="AL918" s="139"/>
      <c r="AM918" s="139"/>
      <c r="AN918" s="140"/>
      <c r="AP918" s="139"/>
      <c r="AQ918" s="139"/>
      <c r="AR918" s="139"/>
      <c r="AS918" s="140"/>
      <c r="AU918" s="139"/>
      <c r="AV918" s="139"/>
      <c r="AW918" s="139"/>
      <c r="AX918" s="140"/>
      <c r="AZ918" s="139"/>
      <c r="BA918" s="139"/>
      <c r="BB918" s="139"/>
      <c r="BC918" s="140"/>
      <c r="BE918" s="139"/>
      <c r="BF918" s="139"/>
      <c r="BG918" s="139"/>
      <c r="BH918" s="140"/>
      <c r="BJ918" s="139"/>
      <c r="BK918" s="139"/>
      <c r="BL918" s="139"/>
      <c r="BM918" s="140"/>
      <c r="BO918" s="139"/>
      <c r="BP918" s="139"/>
      <c r="BQ918" s="139"/>
      <c r="BR918" s="140"/>
    </row>
    <row r="919" spans="1:70">
      <c r="B919" s="438"/>
      <c r="D919" s="6" t="s">
        <v>37</v>
      </c>
      <c r="E919" s="94"/>
      <c r="F919" s="94"/>
      <c r="G919" s="94"/>
      <c r="H919" s="94"/>
      <c r="I919" s="94"/>
      <c r="J919" s="94"/>
      <c r="K919" s="94"/>
      <c r="L919" s="94"/>
      <c r="N919" s="270">
        <f>'[84]Total to PCFM'!$AI404</f>
        <v>0.23119103441708388</v>
      </c>
      <c r="O919" s="94"/>
      <c r="P919" s="94"/>
      <c r="Q919" s="94"/>
      <c r="R919" s="94"/>
      <c r="S919" s="94"/>
      <c r="T919" s="94"/>
      <c r="U919" s="94"/>
      <c r="W919" s="58">
        <f>'[84]Actual total to PCFM'!$Q32</f>
        <v>-2.6418007100000001</v>
      </c>
      <c r="X919" s="94"/>
      <c r="Y919" s="94"/>
      <c r="Z919" s="94"/>
      <c r="AA919" s="94"/>
      <c r="AB919" s="94"/>
      <c r="AC919" s="94"/>
      <c r="AD919" s="94"/>
      <c r="AF919" s="94"/>
      <c r="AG919" s="94"/>
      <c r="AH919" s="94"/>
      <c r="AI919" s="94"/>
      <c r="AK919" s="139"/>
      <c r="AL919" s="139"/>
      <c r="AM919" s="139"/>
      <c r="AN919" s="140"/>
      <c r="AP919" s="139"/>
      <c r="AQ919" s="139"/>
      <c r="AR919" s="139"/>
      <c r="AS919" s="140"/>
      <c r="AU919" s="139"/>
      <c r="AV919" s="139"/>
      <c r="AW919" s="139"/>
      <c r="AX919" s="140"/>
      <c r="AZ919" s="139"/>
      <c r="BA919" s="139"/>
      <c r="BB919" s="139"/>
      <c r="BC919" s="140"/>
      <c r="BE919" s="139"/>
      <c r="BF919" s="139"/>
      <c r="BG919" s="139"/>
      <c r="BH919" s="140"/>
      <c r="BJ919" s="139"/>
      <c r="BK919" s="139"/>
      <c r="BL919" s="139"/>
      <c r="BM919" s="140"/>
      <c r="BO919" s="139"/>
      <c r="BP919" s="139"/>
      <c r="BQ919" s="139"/>
      <c r="BR919" s="140"/>
    </row>
    <row r="920" spans="1:70">
      <c r="B920" s="438"/>
      <c r="D920" s="6" t="s">
        <v>38</v>
      </c>
      <c r="E920" s="94"/>
      <c r="F920" s="94"/>
      <c r="G920" s="94"/>
      <c r="H920" s="94"/>
      <c r="I920" s="94"/>
      <c r="J920" s="94"/>
      <c r="K920" s="94"/>
      <c r="L920" s="94"/>
      <c r="N920" s="270">
        <f>'[84]Total to PCFM'!$AI405</f>
        <v>0.18067720540308571</v>
      </c>
      <c r="O920" s="94"/>
      <c r="P920" s="94"/>
      <c r="Q920" s="94"/>
      <c r="R920" s="94"/>
      <c r="S920" s="94"/>
      <c r="T920" s="94"/>
      <c r="U920" s="94"/>
      <c r="W920" s="58">
        <f>'[84]Actual total to PCFM'!$Q33</f>
        <v>-4.8308782580000003</v>
      </c>
      <c r="X920" s="94"/>
      <c r="Y920" s="94"/>
      <c r="Z920" s="94"/>
      <c r="AA920" s="94"/>
      <c r="AB920" s="94"/>
      <c r="AC920" s="94"/>
      <c r="AD920" s="94"/>
      <c r="AF920" s="94"/>
      <c r="AG920" s="94"/>
      <c r="AH920" s="94"/>
      <c r="AI920" s="94"/>
      <c r="AK920" s="139"/>
      <c r="AL920" s="139"/>
      <c r="AM920" s="139"/>
      <c r="AN920" s="140"/>
      <c r="AP920" s="139"/>
      <c r="AQ920" s="139"/>
      <c r="AR920" s="139"/>
      <c r="AS920" s="140"/>
      <c r="AU920" s="139"/>
      <c r="AV920" s="139"/>
      <c r="AW920" s="139"/>
      <c r="AX920" s="140"/>
      <c r="AZ920" s="139"/>
      <c r="BA920" s="139"/>
      <c r="BB920" s="139"/>
      <c r="BC920" s="140"/>
      <c r="BE920" s="139"/>
      <c r="BF920" s="139"/>
      <c r="BG920" s="139"/>
      <c r="BH920" s="140"/>
      <c r="BJ920" s="139"/>
      <c r="BK920" s="139"/>
      <c r="BL920" s="139"/>
      <c r="BM920" s="140"/>
      <c r="BO920" s="139"/>
      <c r="BP920" s="139"/>
      <c r="BQ920" s="139"/>
      <c r="BR920" s="140"/>
    </row>
    <row r="921" spans="1:70">
      <c r="B921" s="438"/>
      <c r="D921" s="6" t="s">
        <v>39</v>
      </c>
      <c r="E921" s="94"/>
      <c r="F921" s="94"/>
      <c r="G921" s="94"/>
      <c r="H921" s="94"/>
      <c r="I921" s="94"/>
      <c r="J921" s="94"/>
      <c r="K921" s="94"/>
      <c r="L921" s="94"/>
      <c r="N921" s="270">
        <f>'[84]Total to PCFM'!$AI406</f>
        <v>0.81423419486257276</v>
      </c>
      <c r="O921" s="94"/>
      <c r="P921" s="94"/>
      <c r="Q921" s="94"/>
      <c r="R921" s="94"/>
      <c r="S921" s="94"/>
      <c r="T921" s="94"/>
      <c r="U921" s="94"/>
      <c r="W921" s="58">
        <f>'[84]Actual total to PCFM'!$Q34</f>
        <v>10.015991207332378</v>
      </c>
      <c r="X921" s="94"/>
      <c r="Y921" s="94"/>
      <c r="Z921" s="94"/>
      <c r="AA921" s="94"/>
      <c r="AB921" s="94"/>
      <c r="AC921" s="94"/>
      <c r="AD921" s="94"/>
      <c r="AF921" s="94"/>
      <c r="AG921" s="94"/>
      <c r="AH921" s="94"/>
      <c r="AI921" s="94"/>
      <c r="AK921" s="139"/>
      <c r="AL921" s="139"/>
      <c r="AM921" s="139"/>
      <c r="AN921" s="140"/>
      <c r="AP921" s="139"/>
      <c r="AQ921" s="139"/>
      <c r="AR921" s="139"/>
      <c r="AS921" s="140"/>
      <c r="AU921" s="139"/>
      <c r="AV921" s="139"/>
      <c r="AW921" s="139"/>
      <c r="AX921" s="140"/>
      <c r="AZ921" s="139"/>
      <c r="BA921" s="139"/>
      <c r="BB921" s="139"/>
      <c r="BC921" s="140"/>
      <c r="BE921" s="139"/>
      <c r="BF921" s="139"/>
      <c r="BG921" s="139"/>
      <c r="BH921" s="140"/>
      <c r="BJ921" s="139"/>
      <c r="BK921" s="139"/>
      <c r="BL921" s="139"/>
      <c r="BM921" s="140"/>
      <c r="BO921" s="139"/>
      <c r="BP921" s="139"/>
      <c r="BQ921" s="139"/>
      <c r="BR921" s="140"/>
    </row>
    <row r="922" spans="1:70">
      <c r="B922" s="438"/>
      <c r="D922" s="6" t="s">
        <v>40</v>
      </c>
      <c r="E922" s="94"/>
      <c r="F922" s="94"/>
      <c r="G922" s="94"/>
      <c r="H922" s="94"/>
      <c r="I922" s="94"/>
      <c r="J922" s="94"/>
      <c r="K922" s="94"/>
      <c r="L922" s="94"/>
      <c r="N922" s="270">
        <f>'[84]Total to PCFM'!$AI407</f>
        <v>0.83850484305516626</v>
      </c>
      <c r="O922" s="94"/>
      <c r="P922" s="94"/>
      <c r="Q922" s="94"/>
      <c r="R922" s="94"/>
      <c r="S922" s="94"/>
      <c r="T922" s="94"/>
      <c r="U922" s="94"/>
      <c r="W922" s="58">
        <f>'[84]Actual total to PCFM'!$Q35</f>
        <v>9.3879753266713362</v>
      </c>
      <c r="X922" s="94"/>
      <c r="Y922" s="94"/>
      <c r="Z922" s="94"/>
      <c r="AA922" s="94"/>
      <c r="AB922" s="94"/>
      <c r="AC922" s="94"/>
      <c r="AD922" s="94"/>
      <c r="AF922" s="94"/>
      <c r="AG922" s="94"/>
      <c r="AH922" s="94"/>
      <c r="AI922" s="94"/>
      <c r="AK922" s="139"/>
      <c r="AL922" s="139"/>
      <c r="AM922" s="139"/>
      <c r="AN922" s="140"/>
      <c r="AP922" s="139"/>
      <c r="AQ922" s="139"/>
      <c r="AR922" s="139"/>
      <c r="AS922" s="140"/>
      <c r="AU922" s="139"/>
      <c r="AV922" s="139"/>
      <c r="AW922" s="139"/>
      <c r="AX922" s="140"/>
      <c r="AZ922" s="139"/>
      <c r="BA922" s="139"/>
      <c r="BB922" s="139"/>
      <c r="BC922" s="140"/>
      <c r="BE922" s="139"/>
      <c r="BF922" s="139"/>
      <c r="BG922" s="139"/>
      <c r="BH922" s="140"/>
      <c r="BJ922" s="139"/>
      <c r="BK922" s="139"/>
      <c r="BL922" s="139"/>
      <c r="BM922" s="140"/>
      <c r="BO922" s="139"/>
      <c r="BP922" s="139"/>
      <c r="BQ922" s="139"/>
      <c r="BR922" s="140"/>
    </row>
    <row r="923" spans="1:70">
      <c r="B923" s="438"/>
      <c r="D923" s="6" t="s">
        <v>41</v>
      </c>
      <c r="E923" s="94"/>
      <c r="F923" s="94"/>
      <c r="G923" s="94"/>
      <c r="H923" s="94"/>
      <c r="I923" s="94"/>
      <c r="J923" s="94"/>
      <c r="K923" s="94"/>
      <c r="L923" s="94"/>
      <c r="N923" s="270">
        <f>'[84]Total to PCFM'!$AI408</f>
        <v>2.5100261188806514</v>
      </c>
      <c r="O923" s="94"/>
      <c r="P923" s="94"/>
      <c r="Q923" s="94"/>
      <c r="R923" s="94"/>
      <c r="S923" s="94"/>
      <c r="T923" s="94"/>
      <c r="U923" s="94"/>
      <c r="W923" s="58">
        <f>'[84]Actual total to PCFM'!$Q36</f>
        <v>11.634957185572494</v>
      </c>
      <c r="X923" s="94"/>
      <c r="Y923" s="94"/>
      <c r="Z923" s="94"/>
      <c r="AA923" s="94"/>
      <c r="AB923" s="94"/>
      <c r="AC923" s="94"/>
      <c r="AD923" s="94"/>
      <c r="AF923" s="94"/>
      <c r="AG923" s="94"/>
      <c r="AH923" s="94"/>
      <c r="AI923" s="94"/>
      <c r="AK923" s="139"/>
      <c r="AL923" s="139"/>
      <c r="AM923" s="139"/>
      <c r="AN923" s="140"/>
      <c r="AP923" s="139"/>
      <c r="AQ923" s="139"/>
      <c r="AR923" s="139"/>
      <c r="AS923" s="140"/>
      <c r="AU923" s="139"/>
      <c r="AV923" s="139"/>
      <c r="AW923" s="139"/>
      <c r="AX923" s="140"/>
      <c r="AZ923" s="139"/>
      <c r="BA923" s="139"/>
      <c r="BB923" s="139"/>
      <c r="BC923" s="140"/>
      <c r="BE923" s="139"/>
      <c r="BF923" s="139"/>
      <c r="BG923" s="139"/>
      <c r="BH923" s="140"/>
      <c r="BJ923" s="139"/>
      <c r="BK923" s="139"/>
      <c r="BL923" s="139"/>
      <c r="BM923" s="140"/>
      <c r="BO923" s="139"/>
      <c r="BP923" s="139"/>
      <c r="BQ923" s="139"/>
      <c r="BR923" s="140"/>
    </row>
    <row r="924" spans="1:70">
      <c r="B924" s="438"/>
      <c r="D924" s="6" t="s">
        <v>42</v>
      </c>
      <c r="E924" s="94"/>
      <c r="F924" s="94"/>
      <c r="G924" s="94"/>
      <c r="H924" s="94"/>
      <c r="I924" s="94"/>
      <c r="J924" s="94"/>
      <c r="K924" s="94"/>
      <c r="L924" s="94"/>
      <c r="N924" s="270">
        <f>'[84]Total to PCFM'!$AI409</f>
        <v>-0.14683054245018901</v>
      </c>
      <c r="O924" s="94"/>
      <c r="P924" s="94"/>
      <c r="Q924" s="94"/>
      <c r="R924" s="94"/>
      <c r="S924" s="94"/>
      <c r="T924" s="94"/>
      <c r="U924" s="94"/>
      <c r="W924" s="58">
        <f>'[84]Actual total to PCFM'!$Q37</f>
        <v>-8.2485501290339744</v>
      </c>
      <c r="X924" s="94"/>
      <c r="Y924" s="94"/>
      <c r="Z924" s="94"/>
      <c r="AA924" s="94"/>
      <c r="AB924" s="94"/>
      <c r="AC924" s="94"/>
      <c r="AD924" s="94"/>
      <c r="AF924" s="94"/>
      <c r="AG924" s="94"/>
      <c r="AH924" s="94"/>
      <c r="AI924" s="94"/>
      <c r="AK924" s="139"/>
      <c r="AL924" s="139"/>
      <c r="AM924" s="139"/>
      <c r="AN924" s="140"/>
      <c r="AP924" s="139"/>
      <c r="AQ924" s="139"/>
      <c r="AR924" s="139"/>
      <c r="AS924" s="140"/>
      <c r="AU924" s="139"/>
      <c r="AV924" s="139"/>
      <c r="AW924" s="139"/>
      <c r="AX924" s="140"/>
      <c r="AZ924" s="139"/>
      <c r="BA924" s="139"/>
      <c r="BB924" s="139"/>
      <c r="BC924" s="140"/>
      <c r="BE924" s="139"/>
      <c r="BF924" s="139"/>
      <c r="BG924" s="139"/>
      <c r="BH924" s="140"/>
      <c r="BJ924" s="139"/>
      <c r="BK924" s="139"/>
      <c r="BL924" s="139"/>
      <c r="BM924" s="140"/>
      <c r="BO924" s="139"/>
      <c r="BP924" s="139"/>
      <c r="BQ924" s="139"/>
      <c r="BR924" s="140"/>
    </row>
    <row r="925" spans="1:70">
      <c r="B925" s="438"/>
      <c r="D925" s="6" t="s">
        <v>43</v>
      </c>
      <c r="E925" s="94"/>
      <c r="F925" s="94"/>
      <c r="G925" s="94"/>
      <c r="H925" s="94"/>
      <c r="I925" s="94"/>
      <c r="J925" s="94"/>
      <c r="K925" s="94"/>
      <c r="L925" s="94"/>
      <c r="N925" s="270">
        <f>'[84]Total to PCFM'!$AI410</f>
        <v>0.46220641787142575</v>
      </c>
      <c r="O925" s="94"/>
      <c r="P925" s="94"/>
      <c r="Q925" s="94"/>
      <c r="R925" s="94"/>
      <c r="S925" s="94"/>
      <c r="T925" s="94"/>
      <c r="U925" s="94"/>
      <c r="W925" s="58">
        <f>'[84]Actual total to PCFM'!$Q38</f>
        <v>-10.15892875366379</v>
      </c>
      <c r="X925" s="94"/>
      <c r="Y925" s="94"/>
      <c r="Z925" s="94"/>
      <c r="AA925" s="94"/>
      <c r="AB925" s="94"/>
      <c r="AC925" s="94"/>
      <c r="AD925" s="94"/>
      <c r="AF925" s="94"/>
      <c r="AG925" s="94"/>
      <c r="AH925" s="94"/>
      <c r="AI925" s="94"/>
      <c r="AK925" s="139"/>
      <c r="AL925" s="139"/>
      <c r="AM925" s="139"/>
      <c r="AN925" s="140"/>
      <c r="AP925" s="139"/>
      <c r="AQ925" s="139"/>
      <c r="AR925" s="139"/>
      <c r="AS925" s="140"/>
      <c r="AU925" s="139"/>
      <c r="AV925" s="139"/>
      <c r="AW925" s="139"/>
      <c r="AX925" s="140"/>
      <c r="AZ925" s="139"/>
      <c r="BA925" s="139"/>
      <c r="BB925" s="139"/>
      <c r="BC925" s="140"/>
      <c r="BE925" s="139"/>
      <c r="BF925" s="139"/>
      <c r="BG925" s="139"/>
      <c r="BH925" s="140"/>
      <c r="BJ925" s="139"/>
      <c r="BK925" s="139"/>
      <c r="BL925" s="139"/>
      <c r="BM925" s="140"/>
      <c r="BO925" s="139"/>
      <c r="BP925" s="139"/>
      <c r="BQ925" s="139"/>
      <c r="BR925" s="140"/>
    </row>
    <row r="926" spans="1:70">
      <c r="B926" s="438"/>
      <c r="D926" s="6" t="s">
        <v>44</v>
      </c>
      <c r="E926" s="94"/>
      <c r="F926" s="94"/>
      <c r="G926" s="94"/>
      <c r="H926" s="94"/>
      <c r="I926" s="94"/>
      <c r="J926" s="94"/>
      <c r="K926" s="94"/>
      <c r="L926" s="94"/>
      <c r="N926" s="270">
        <f>'[84]Total to PCFM'!$AI411</f>
        <v>22.579626345393994</v>
      </c>
      <c r="O926" s="94"/>
      <c r="P926" s="94"/>
      <c r="Q926" s="94"/>
      <c r="R926" s="94"/>
      <c r="S926" s="94"/>
      <c r="T926" s="94"/>
      <c r="U926" s="94"/>
      <c r="W926" s="58">
        <f>'[84]Actual total to PCFM'!$Q39</f>
        <v>20.015401000000001</v>
      </c>
      <c r="X926" s="94"/>
      <c r="Y926" s="94"/>
      <c r="Z926" s="94"/>
      <c r="AA926" s="94"/>
      <c r="AB926" s="94"/>
      <c r="AC926" s="94"/>
      <c r="AD926" s="94"/>
      <c r="AF926" s="94"/>
      <c r="AG926" s="94"/>
      <c r="AH926" s="94"/>
      <c r="AI926" s="94"/>
      <c r="AK926" s="139"/>
      <c r="AL926" s="139"/>
      <c r="AM926" s="139"/>
      <c r="AN926" s="140"/>
      <c r="AP926" s="139"/>
      <c r="AQ926" s="139"/>
      <c r="AR926" s="139"/>
      <c r="AS926" s="140"/>
      <c r="AU926" s="139"/>
      <c r="AV926" s="139"/>
      <c r="AW926" s="139"/>
      <c r="AX926" s="140"/>
      <c r="AZ926" s="139"/>
      <c r="BA926" s="139"/>
      <c r="BB926" s="139"/>
      <c r="BC926" s="140"/>
      <c r="BE926" s="139"/>
      <c r="BF926" s="139"/>
      <c r="BG926" s="139"/>
      <c r="BH926" s="140"/>
      <c r="BJ926" s="139"/>
      <c r="BK926" s="139"/>
      <c r="BL926" s="139"/>
      <c r="BM926" s="140"/>
      <c r="BO926" s="139"/>
      <c r="BP926" s="139"/>
      <c r="BQ926" s="139"/>
      <c r="BR926" s="140"/>
    </row>
    <row r="927" spans="1:70">
      <c r="B927" s="438"/>
      <c r="D927" s="6" t="s">
        <v>45</v>
      </c>
      <c r="E927" s="94"/>
      <c r="F927" s="94"/>
      <c r="G927" s="94"/>
      <c r="H927" s="94"/>
      <c r="I927" s="94"/>
      <c r="J927" s="94"/>
      <c r="K927" s="94"/>
      <c r="L927" s="94"/>
      <c r="N927" s="270">
        <f>'[84]Total to PCFM'!$AI412</f>
        <v>0.9773124396750793</v>
      </c>
      <c r="O927" s="94"/>
      <c r="P927" s="94"/>
      <c r="Q927" s="94"/>
      <c r="R927" s="94"/>
      <c r="S927" s="94"/>
      <c r="T927" s="94"/>
      <c r="U927" s="94"/>
      <c r="W927" s="58">
        <f>'[84]Actual total to PCFM'!$Q40</f>
        <v>-0.19886800000000004</v>
      </c>
      <c r="X927" s="94"/>
      <c r="Y927" s="94"/>
      <c r="Z927" s="94"/>
      <c r="AA927" s="94"/>
      <c r="AB927" s="94"/>
      <c r="AC927" s="94"/>
      <c r="AD927" s="94"/>
      <c r="AF927" s="94"/>
      <c r="AG927" s="94"/>
      <c r="AH927" s="94"/>
      <c r="AI927" s="94"/>
      <c r="AK927" s="139"/>
      <c r="AL927" s="139"/>
      <c r="AM927" s="139"/>
      <c r="AN927" s="140"/>
      <c r="AP927" s="139"/>
      <c r="AQ927" s="139"/>
      <c r="AR927" s="139"/>
      <c r="AS927" s="140"/>
      <c r="AU927" s="139"/>
      <c r="AV927" s="139"/>
      <c r="AW927" s="139"/>
      <c r="AX927" s="140"/>
      <c r="AZ927" s="139"/>
      <c r="BA927" s="139"/>
      <c r="BB927" s="139"/>
      <c r="BC927" s="140"/>
      <c r="BE927" s="139"/>
      <c r="BF927" s="139"/>
      <c r="BG927" s="139"/>
      <c r="BH927" s="140"/>
      <c r="BJ927" s="139"/>
      <c r="BK927" s="139"/>
      <c r="BL927" s="139"/>
      <c r="BM927" s="140"/>
      <c r="BO927" s="139"/>
      <c r="BP927" s="139"/>
      <c r="BQ927" s="139"/>
      <c r="BR927" s="140"/>
    </row>
    <row r="928" spans="1:70">
      <c r="A928" s="1"/>
      <c r="B928" s="438"/>
      <c r="D928" s="4" t="s">
        <v>77</v>
      </c>
      <c r="E928" s="94"/>
      <c r="F928" s="94"/>
      <c r="G928" s="94"/>
      <c r="H928" s="94"/>
      <c r="I928" s="94"/>
      <c r="J928" s="94"/>
      <c r="K928" s="94"/>
      <c r="L928" s="94"/>
      <c r="M928" s="1"/>
      <c r="N928" s="271">
        <f>SUM(N914:N927)</f>
        <v>32.433850631049545</v>
      </c>
      <c r="O928" s="94"/>
      <c r="P928" s="94"/>
      <c r="Q928" s="94"/>
      <c r="R928" s="94"/>
      <c r="S928" s="94"/>
      <c r="T928" s="94"/>
      <c r="U928" s="94"/>
      <c r="V928" s="1"/>
      <c r="W928" s="183">
        <f>SUM(W914:W927)</f>
        <v>11.835199265263689</v>
      </c>
      <c r="X928" s="94"/>
      <c r="Y928" s="94"/>
      <c r="Z928" s="94"/>
      <c r="AA928" s="94"/>
      <c r="AB928" s="94"/>
      <c r="AC928" s="94"/>
      <c r="AD928" s="94"/>
      <c r="AE928" s="1"/>
      <c r="AF928" s="94"/>
      <c r="AG928" s="94"/>
      <c r="AH928" s="94"/>
      <c r="AI928" s="94"/>
      <c r="AK928" s="139"/>
      <c r="AL928" s="139"/>
      <c r="AM928" s="139"/>
      <c r="AN928" s="140"/>
      <c r="AP928" s="139"/>
      <c r="AQ928" s="139"/>
      <c r="AR928" s="139"/>
      <c r="AS928" s="140"/>
      <c r="AU928" s="139"/>
      <c r="AV928" s="139"/>
      <c r="AW928" s="139"/>
      <c r="AX928" s="140"/>
      <c r="AZ928" s="139"/>
      <c r="BA928" s="139"/>
      <c r="BB928" s="139"/>
      <c r="BC928" s="140"/>
      <c r="BE928" s="139"/>
      <c r="BF928" s="139"/>
      <c r="BG928" s="139"/>
      <c r="BH928" s="140"/>
      <c r="BJ928" s="139"/>
      <c r="BK928" s="139"/>
      <c r="BL928" s="139"/>
      <c r="BM928" s="140"/>
      <c r="BO928" s="139"/>
      <c r="BP928" s="139"/>
      <c r="BQ928" s="139"/>
      <c r="BR928" s="140"/>
    </row>
    <row r="929" spans="1:70">
      <c r="A929" s="1"/>
      <c r="B929" s="439"/>
      <c r="D929" s="4" t="s">
        <v>181</v>
      </c>
      <c r="E929" s="94"/>
      <c r="F929" s="94"/>
      <c r="G929" s="94"/>
      <c r="H929" s="94"/>
      <c r="I929" s="94"/>
      <c r="J929" s="94"/>
      <c r="K929" s="94"/>
      <c r="L929" s="94"/>
      <c r="M929" s="1"/>
      <c r="N929" s="271">
        <f>N928-SUM(N917:N920)</f>
        <v>30.568912718295891</v>
      </c>
      <c r="O929" s="94"/>
      <c r="P929" s="94"/>
      <c r="Q929" s="94"/>
      <c r="R929" s="94"/>
      <c r="S929" s="94"/>
      <c r="T929" s="94"/>
      <c r="U929" s="94"/>
      <c r="V929" s="1"/>
      <c r="W929" s="183">
        <f>W928-SUM(W917:W920)</f>
        <v>26.40006799326369</v>
      </c>
      <c r="X929" s="94"/>
      <c r="Y929" s="94"/>
      <c r="Z929" s="94"/>
      <c r="AA929" s="94"/>
      <c r="AB929" s="94"/>
      <c r="AC929" s="94"/>
      <c r="AD929" s="94"/>
      <c r="AE929" s="1"/>
      <c r="AF929" s="94"/>
      <c r="AG929" s="94"/>
      <c r="AH929" s="94"/>
      <c r="AI929" s="94"/>
      <c r="AK929" s="139"/>
      <c r="AL929" s="139"/>
      <c r="AM929" s="139"/>
      <c r="AN929" s="140"/>
      <c r="AP929" s="139"/>
      <c r="AQ929" s="139"/>
      <c r="AR929" s="139"/>
      <c r="AS929" s="140"/>
      <c r="AU929" s="139"/>
      <c r="AV929" s="139"/>
      <c r="AW929" s="139"/>
      <c r="AX929" s="140"/>
      <c r="AZ929" s="139"/>
      <c r="BA929" s="139"/>
      <c r="BB929" s="139"/>
      <c r="BC929" s="140"/>
      <c r="BE929" s="139"/>
      <c r="BF929" s="139"/>
      <c r="BG929" s="139"/>
      <c r="BH929" s="140"/>
      <c r="BJ929" s="139"/>
      <c r="BK929" s="139"/>
      <c r="BL929" s="139"/>
      <c r="BM929" s="140"/>
      <c r="BO929" s="139"/>
      <c r="BP929" s="139"/>
      <c r="BQ929" s="139"/>
      <c r="BR929" s="140"/>
    </row>
    <row r="930" spans="1:70">
      <c r="C930" s="2"/>
    </row>
    <row r="931" spans="1:70" ht="15">
      <c r="W931" s="277"/>
    </row>
    <row r="932" spans="1:70" ht="15">
      <c r="W932" s="277"/>
    </row>
    <row r="933" spans="1:70" ht="15">
      <c r="W933" s="277"/>
    </row>
    <row r="934" spans="1:70" ht="15">
      <c r="W934" s="277"/>
    </row>
    <row r="935" spans="1:70" ht="15">
      <c r="W935" s="277"/>
    </row>
    <row r="936" spans="1:70" ht="15">
      <c r="W936" s="277"/>
    </row>
    <row r="939" spans="1:70">
      <c r="W939" s="328"/>
      <c r="Y939" s="328"/>
    </row>
    <row r="940" spans="1:70">
      <c r="W940" s="328"/>
      <c r="Y940" s="328"/>
    </row>
    <row r="941" spans="1:70">
      <c r="W941" s="328"/>
      <c r="Y941" s="328"/>
    </row>
    <row r="942" spans="1:70">
      <c r="W942" s="328"/>
      <c r="Y942" s="328"/>
    </row>
    <row r="943" spans="1:70">
      <c r="W943" s="328"/>
      <c r="Y943" s="328"/>
    </row>
    <row r="944" spans="1:70">
      <c r="W944" s="328"/>
      <c r="Y944" s="328"/>
    </row>
    <row r="945" spans="23:25">
      <c r="W945" s="328"/>
      <c r="Y945" s="328"/>
    </row>
    <row r="946" spans="23:25">
      <c r="W946" s="328"/>
      <c r="Y946" s="328"/>
    </row>
    <row r="947" spans="23:25">
      <c r="W947" s="328"/>
      <c r="Y947" s="328"/>
    </row>
    <row r="948" spans="23:25">
      <c r="W948" s="328"/>
      <c r="Y948" s="328"/>
    </row>
    <row r="949" spans="23:25">
      <c r="W949" s="328"/>
      <c r="Y949" s="328"/>
    </row>
    <row r="950" spans="23:25">
      <c r="W950" s="328"/>
      <c r="Y950" s="328"/>
    </row>
    <row r="951" spans="23:25">
      <c r="W951" s="328"/>
      <c r="Y951" s="328"/>
    </row>
    <row r="952" spans="23:25">
      <c r="W952" s="328"/>
      <c r="Y952" s="328"/>
    </row>
    <row r="953" spans="23:25">
      <c r="W953" s="328"/>
    </row>
  </sheetData>
  <sortState ref="O154:S168">
    <sortCondition descending="1" ref="P96:P110"/>
  </sortState>
  <mergeCells count="454">
    <mergeCell ref="E872:L872"/>
    <mergeCell ref="N872:U872"/>
    <mergeCell ref="W872:AD872"/>
    <mergeCell ref="AH872:AI872"/>
    <mergeCell ref="AM872:AN872"/>
    <mergeCell ref="AR872:AS872"/>
    <mergeCell ref="AW872:AX872"/>
    <mergeCell ref="BB872:BC872"/>
    <mergeCell ref="BG872:BH872"/>
    <mergeCell ref="BQ269:BR269"/>
    <mergeCell ref="AH852:AI852"/>
    <mergeCell ref="AM852:AN852"/>
    <mergeCell ref="AR852:AS852"/>
    <mergeCell ref="AW852:AX852"/>
    <mergeCell ref="BB852:BC852"/>
    <mergeCell ref="BG852:BH852"/>
    <mergeCell ref="BL852:BM852"/>
    <mergeCell ref="BQ852:BR852"/>
    <mergeCell ref="BL292:BM292"/>
    <mergeCell ref="BQ292:BR292"/>
    <mergeCell ref="AH312:AI312"/>
    <mergeCell ref="AM312:AN312"/>
    <mergeCell ref="AR312:AS312"/>
    <mergeCell ref="AW312:AX312"/>
    <mergeCell ref="BB312:BC312"/>
    <mergeCell ref="BG312:BH312"/>
    <mergeCell ref="BL312:BM312"/>
    <mergeCell ref="BQ312:BR312"/>
    <mergeCell ref="AH292:AI292"/>
    <mergeCell ref="AM292:AN292"/>
    <mergeCell ref="AR292:AS292"/>
    <mergeCell ref="AW292:AX292"/>
    <mergeCell ref="BB292:BC292"/>
    <mergeCell ref="W149:AD149"/>
    <mergeCell ref="N149:U149"/>
    <mergeCell ref="E149:L149"/>
    <mergeCell ref="E169:L169"/>
    <mergeCell ref="N169:U169"/>
    <mergeCell ref="W169:AD169"/>
    <mergeCell ref="BB269:BC269"/>
    <mergeCell ref="BG269:BH269"/>
    <mergeCell ref="BL269:BM269"/>
    <mergeCell ref="AH269:AI269"/>
    <mergeCell ref="AM269:AN269"/>
    <mergeCell ref="AR269:AS269"/>
    <mergeCell ref="AW269:AX269"/>
    <mergeCell ref="AH209:AI209"/>
    <mergeCell ref="AM209:AN209"/>
    <mergeCell ref="AR209:AS209"/>
    <mergeCell ref="AW209:AX209"/>
    <mergeCell ref="AH149:AI149"/>
    <mergeCell ref="AM149:AN149"/>
    <mergeCell ref="AR149:AS149"/>
    <mergeCell ref="AW149:AX149"/>
    <mergeCell ref="BB169:BC169"/>
    <mergeCell ref="BG169:BH169"/>
    <mergeCell ref="BL169:BM169"/>
    <mergeCell ref="BQ169:BR169"/>
    <mergeCell ref="AH189:AI189"/>
    <mergeCell ref="AM189:AN189"/>
    <mergeCell ref="AR189:AS189"/>
    <mergeCell ref="AW189:AX189"/>
    <mergeCell ref="BB189:BC189"/>
    <mergeCell ref="BG189:BH189"/>
    <mergeCell ref="BL189:BM189"/>
    <mergeCell ref="BQ189:BR189"/>
    <mergeCell ref="AH169:AI169"/>
    <mergeCell ref="AM169:AN169"/>
    <mergeCell ref="AR169:AS169"/>
    <mergeCell ref="AW169:AX169"/>
    <mergeCell ref="BB209:BC209"/>
    <mergeCell ref="BG209:BH209"/>
    <mergeCell ref="BL209:BM209"/>
    <mergeCell ref="BQ209:BR209"/>
    <mergeCell ref="BL229:BM229"/>
    <mergeCell ref="BQ229:BR229"/>
    <mergeCell ref="AH249:AI249"/>
    <mergeCell ref="AM249:AN249"/>
    <mergeCell ref="AR249:AS249"/>
    <mergeCell ref="AW249:AX249"/>
    <mergeCell ref="BB249:BC249"/>
    <mergeCell ref="BG249:BH249"/>
    <mergeCell ref="BL249:BM249"/>
    <mergeCell ref="BQ249:BR249"/>
    <mergeCell ref="AH229:AI229"/>
    <mergeCell ref="AM229:AN229"/>
    <mergeCell ref="AR229:AS229"/>
    <mergeCell ref="AW229:AX229"/>
    <mergeCell ref="BB229:BC229"/>
    <mergeCell ref="BG229:BH229"/>
    <mergeCell ref="BG292:BH292"/>
    <mergeCell ref="BL332:BM332"/>
    <mergeCell ref="BQ332:BR332"/>
    <mergeCell ref="AH352:AI352"/>
    <mergeCell ref="AM352:AN352"/>
    <mergeCell ref="AR352:AS352"/>
    <mergeCell ref="AW352:AX352"/>
    <mergeCell ref="BB352:BC352"/>
    <mergeCell ref="BG352:BH352"/>
    <mergeCell ref="BL352:BM352"/>
    <mergeCell ref="BQ352:BR352"/>
    <mergeCell ref="AH332:AI332"/>
    <mergeCell ref="AM332:AN332"/>
    <mergeCell ref="AR332:AS332"/>
    <mergeCell ref="AW332:AX332"/>
    <mergeCell ref="BB332:BC332"/>
    <mergeCell ref="BG332:BH332"/>
    <mergeCell ref="BL372:BM372"/>
    <mergeCell ref="BQ372:BR372"/>
    <mergeCell ref="AH372:AI372"/>
    <mergeCell ref="AM372:AN372"/>
    <mergeCell ref="AR372:AS372"/>
    <mergeCell ref="AW372:AX372"/>
    <mergeCell ref="BB372:BC372"/>
    <mergeCell ref="BG372:BH372"/>
    <mergeCell ref="BL392:BM392"/>
    <mergeCell ref="BQ392:BR392"/>
    <mergeCell ref="AH412:AI412"/>
    <mergeCell ref="AM412:AN412"/>
    <mergeCell ref="AR412:AS412"/>
    <mergeCell ref="AW412:AX412"/>
    <mergeCell ref="BB412:BC412"/>
    <mergeCell ref="BG412:BH412"/>
    <mergeCell ref="BL412:BM412"/>
    <mergeCell ref="BQ412:BR412"/>
    <mergeCell ref="AH392:AI392"/>
    <mergeCell ref="AM392:AN392"/>
    <mergeCell ref="AR392:AS392"/>
    <mergeCell ref="AW392:AX392"/>
    <mergeCell ref="BB392:BC392"/>
    <mergeCell ref="BG392:BH392"/>
    <mergeCell ref="BL432:BM432"/>
    <mergeCell ref="BQ432:BR432"/>
    <mergeCell ref="AH452:AI452"/>
    <mergeCell ref="AM452:AN452"/>
    <mergeCell ref="AR452:AS452"/>
    <mergeCell ref="AW452:AX452"/>
    <mergeCell ref="BB452:BC452"/>
    <mergeCell ref="BG452:BH452"/>
    <mergeCell ref="BL452:BM452"/>
    <mergeCell ref="BQ452:BR452"/>
    <mergeCell ref="AH432:AI432"/>
    <mergeCell ref="AM432:AN432"/>
    <mergeCell ref="AR432:AS432"/>
    <mergeCell ref="AW432:AX432"/>
    <mergeCell ref="BB432:BC432"/>
    <mergeCell ref="BG432:BH432"/>
    <mergeCell ref="BL472:BM472"/>
    <mergeCell ref="BQ472:BR472"/>
    <mergeCell ref="AH492:AI492"/>
    <mergeCell ref="AM492:AN492"/>
    <mergeCell ref="AR492:AS492"/>
    <mergeCell ref="AW492:AX492"/>
    <mergeCell ref="BB492:BC492"/>
    <mergeCell ref="BG492:BH492"/>
    <mergeCell ref="BL492:BM492"/>
    <mergeCell ref="BQ492:BR492"/>
    <mergeCell ref="AH472:AI472"/>
    <mergeCell ref="AM472:AN472"/>
    <mergeCell ref="AR472:AS472"/>
    <mergeCell ref="AW472:AX472"/>
    <mergeCell ref="BB472:BC472"/>
    <mergeCell ref="BG472:BH472"/>
    <mergeCell ref="BL512:BM512"/>
    <mergeCell ref="BQ512:BR512"/>
    <mergeCell ref="AH532:AI532"/>
    <mergeCell ref="AM532:AN532"/>
    <mergeCell ref="AR532:AS532"/>
    <mergeCell ref="AW532:AX532"/>
    <mergeCell ref="BB532:BC532"/>
    <mergeCell ref="BG532:BH532"/>
    <mergeCell ref="BL532:BM532"/>
    <mergeCell ref="BQ532:BR532"/>
    <mergeCell ref="AH512:AI512"/>
    <mergeCell ref="AM512:AN512"/>
    <mergeCell ref="AR512:AS512"/>
    <mergeCell ref="AW512:AX512"/>
    <mergeCell ref="BB512:BC512"/>
    <mergeCell ref="BG512:BH512"/>
    <mergeCell ref="BL552:BM552"/>
    <mergeCell ref="BQ552:BR552"/>
    <mergeCell ref="AH572:AI572"/>
    <mergeCell ref="AM572:AN572"/>
    <mergeCell ref="AR572:AS572"/>
    <mergeCell ref="AW572:AX572"/>
    <mergeCell ref="BB572:BC572"/>
    <mergeCell ref="BG572:BH572"/>
    <mergeCell ref="BL572:BM572"/>
    <mergeCell ref="BQ572:BR572"/>
    <mergeCell ref="AH552:AI552"/>
    <mergeCell ref="AM552:AN552"/>
    <mergeCell ref="AR552:AS552"/>
    <mergeCell ref="AW552:AX552"/>
    <mergeCell ref="BB552:BC552"/>
    <mergeCell ref="BG552:BH552"/>
    <mergeCell ref="BL592:BM592"/>
    <mergeCell ref="BQ592:BR592"/>
    <mergeCell ref="AH612:AI612"/>
    <mergeCell ref="AM612:AN612"/>
    <mergeCell ref="AR612:AS612"/>
    <mergeCell ref="AW612:AX612"/>
    <mergeCell ref="BB612:BC612"/>
    <mergeCell ref="BG612:BH612"/>
    <mergeCell ref="BL612:BM612"/>
    <mergeCell ref="BQ612:BR612"/>
    <mergeCell ref="AH592:AI592"/>
    <mergeCell ref="AM592:AN592"/>
    <mergeCell ref="AR592:AS592"/>
    <mergeCell ref="AW592:AX592"/>
    <mergeCell ref="BB592:BC592"/>
    <mergeCell ref="BG592:BH592"/>
    <mergeCell ref="BL632:BM632"/>
    <mergeCell ref="BQ632:BR632"/>
    <mergeCell ref="AH652:AI652"/>
    <mergeCell ref="AM652:AN652"/>
    <mergeCell ref="AR652:AS652"/>
    <mergeCell ref="AW652:AX652"/>
    <mergeCell ref="BB652:BC652"/>
    <mergeCell ref="BG652:BH652"/>
    <mergeCell ref="BL652:BM652"/>
    <mergeCell ref="BQ652:BR652"/>
    <mergeCell ref="AH632:AI632"/>
    <mergeCell ref="AM632:AN632"/>
    <mergeCell ref="AR632:AS632"/>
    <mergeCell ref="AW632:AX632"/>
    <mergeCell ref="BB632:BC632"/>
    <mergeCell ref="BG632:BH632"/>
    <mergeCell ref="BL672:BM672"/>
    <mergeCell ref="BQ672:BR672"/>
    <mergeCell ref="AH692:AI692"/>
    <mergeCell ref="AM692:AN692"/>
    <mergeCell ref="AR692:AS692"/>
    <mergeCell ref="AW692:AX692"/>
    <mergeCell ref="BB692:BC692"/>
    <mergeCell ref="BG692:BH692"/>
    <mergeCell ref="BL692:BM692"/>
    <mergeCell ref="BQ692:BR692"/>
    <mergeCell ref="AH672:AI672"/>
    <mergeCell ref="AM672:AN672"/>
    <mergeCell ref="AR672:AS672"/>
    <mergeCell ref="AW672:AX672"/>
    <mergeCell ref="BB672:BC672"/>
    <mergeCell ref="BG672:BH672"/>
    <mergeCell ref="BL712:BM712"/>
    <mergeCell ref="BQ712:BR712"/>
    <mergeCell ref="AH732:AI732"/>
    <mergeCell ref="AM732:AN732"/>
    <mergeCell ref="AR732:AS732"/>
    <mergeCell ref="AW732:AX732"/>
    <mergeCell ref="BB732:BC732"/>
    <mergeCell ref="BG732:BH732"/>
    <mergeCell ref="BL732:BM732"/>
    <mergeCell ref="BQ732:BR732"/>
    <mergeCell ref="AH712:AI712"/>
    <mergeCell ref="AM712:AN712"/>
    <mergeCell ref="AR712:AS712"/>
    <mergeCell ref="AW712:AX712"/>
    <mergeCell ref="BB712:BC712"/>
    <mergeCell ref="BG712:BH712"/>
    <mergeCell ref="BB792:BC792"/>
    <mergeCell ref="BG792:BH792"/>
    <mergeCell ref="BL752:BM752"/>
    <mergeCell ref="BQ752:BR752"/>
    <mergeCell ref="AH772:AI772"/>
    <mergeCell ref="AM772:AN772"/>
    <mergeCell ref="AR772:AS772"/>
    <mergeCell ref="AW772:AX772"/>
    <mergeCell ref="BB772:BC772"/>
    <mergeCell ref="BG772:BH772"/>
    <mergeCell ref="BL772:BM772"/>
    <mergeCell ref="BQ772:BR772"/>
    <mergeCell ref="AH752:AI752"/>
    <mergeCell ref="AM752:AN752"/>
    <mergeCell ref="AR752:AS752"/>
    <mergeCell ref="AW752:AX752"/>
    <mergeCell ref="BB752:BC752"/>
    <mergeCell ref="BG752:BH752"/>
    <mergeCell ref="BB149:BC149"/>
    <mergeCell ref="BG149:BH149"/>
    <mergeCell ref="BL149:BM149"/>
    <mergeCell ref="BQ149:BR149"/>
    <mergeCell ref="AH832:AI832"/>
    <mergeCell ref="AM832:AN832"/>
    <mergeCell ref="AR832:AS832"/>
    <mergeCell ref="AW832:AX832"/>
    <mergeCell ref="BB832:BC832"/>
    <mergeCell ref="BG832:BH832"/>
    <mergeCell ref="BL792:BM792"/>
    <mergeCell ref="BQ792:BR792"/>
    <mergeCell ref="AH812:AI812"/>
    <mergeCell ref="AM812:AN812"/>
    <mergeCell ref="AR812:AS812"/>
    <mergeCell ref="AW812:AX812"/>
    <mergeCell ref="BB812:BC812"/>
    <mergeCell ref="BG812:BH812"/>
    <mergeCell ref="BL812:BM812"/>
    <mergeCell ref="BQ812:BR812"/>
    <mergeCell ref="AH792:AI792"/>
    <mergeCell ref="AM792:AN792"/>
    <mergeCell ref="AR792:AS792"/>
    <mergeCell ref="AW792:AX792"/>
    <mergeCell ref="BL892:BM892"/>
    <mergeCell ref="BQ892:BR892"/>
    <mergeCell ref="AH892:AI892"/>
    <mergeCell ref="AM892:AN892"/>
    <mergeCell ref="AR892:AS892"/>
    <mergeCell ref="AW892:AX892"/>
    <mergeCell ref="BB892:BC892"/>
    <mergeCell ref="BG892:BH892"/>
    <mergeCell ref="BL832:BM832"/>
    <mergeCell ref="BQ832:BR832"/>
    <mergeCell ref="BL872:BM872"/>
    <mergeCell ref="BQ872:BR872"/>
    <mergeCell ref="E189:L189"/>
    <mergeCell ref="N189:U189"/>
    <mergeCell ref="W189:AD189"/>
    <mergeCell ref="E209:L209"/>
    <mergeCell ref="N209:U209"/>
    <mergeCell ref="W209:AD209"/>
    <mergeCell ref="E229:L229"/>
    <mergeCell ref="N229:U229"/>
    <mergeCell ref="W229:AD229"/>
    <mergeCell ref="E249:L249"/>
    <mergeCell ref="N249:U249"/>
    <mergeCell ref="W249:AD249"/>
    <mergeCell ref="E269:L269"/>
    <mergeCell ref="N269:U269"/>
    <mergeCell ref="W269:AD269"/>
    <mergeCell ref="E292:L292"/>
    <mergeCell ref="N292:U292"/>
    <mergeCell ref="W292:AD292"/>
    <mergeCell ref="E312:L312"/>
    <mergeCell ref="N312:U312"/>
    <mergeCell ref="W312:AD312"/>
    <mergeCell ref="E332:L332"/>
    <mergeCell ref="N332:U332"/>
    <mergeCell ref="W332:AD332"/>
    <mergeCell ref="E352:L352"/>
    <mergeCell ref="N352:U352"/>
    <mergeCell ref="W352:AD352"/>
    <mergeCell ref="E372:L372"/>
    <mergeCell ref="N372:U372"/>
    <mergeCell ref="W372:AD372"/>
    <mergeCell ref="E392:L392"/>
    <mergeCell ref="N392:U392"/>
    <mergeCell ref="W392:AD392"/>
    <mergeCell ref="E412:L412"/>
    <mergeCell ref="N412:U412"/>
    <mergeCell ref="W412:AD412"/>
    <mergeCell ref="E432:L432"/>
    <mergeCell ref="N432:U432"/>
    <mergeCell ref="W432:AD432"/>
    <mergeCell ref="E452:L452"/>
    <mergeCell ref="N452:U452"/>
    <mergeCell ref="W452:AD452"/>
    <mergeCell ref="E472:L472"/>
    <mergeCell ref="N472:U472"/>
    <mergeCell ref="W472:AD472"/>
    <mergeCell ref="E492:L492"/>
    <mergeCell ref="N492:U492"/>
    <mergeCell ref="W492:AD492"/>
    <mergeCell ref="E512:L512"/>
    <mergeCell ref="N512:U512"/>
    <mergeCell ref="W512:AD512"/>
    <mergeCell ref="E532:L532"/>
    <mergeCell ref="N532:U532"/>
    <mergeCell ref="W532:AD532"/>
    <mergeCell ref="E552:L552"/>
    <mergeCell ref="N552:U552"/>
    <mergeCell ref="W552:AD552"/>
    <mergeCell ref="E572:L572"/>
    <mergeCell ref="N572:U572"/>
    <mergeCell ref="W572:AD572"/>
    <mergeCell ref="E592:L592"/>
    <mergeCell ref="N592:U592"/>
    <mergeCell ref="W592:AD592"/>
    <mergeCell ref="E612:L612"/>
    <mergeCell ref="N612:U612"/>
    <mergeCell ref="W612:AD612"/>
    <mergeCell ref="E632:L632"/>
    <mergeCell ref="N632:U632"/>
    <mergeCell ref="W632:AD632"/>
    <mergeCell ref="E652:L652"/>
    <mergeCell ref="N652:U652"/>
    <mergeCell ref="W652:AD652"/>
    <mergeCell ref="E672:L672"/>
    <mergeCell ref="N672:U672"/>
    <mergeCell ref="W672:AD672"/>
    <mergeCell ref="E692:L692"/>
    <mergeCell ref="N692:U692"/>
    <mergeCell ref="W692:AD692"/>
    <mergeCell ref="E712:L712"/>
    <mergeCell ref="N712:U712"/>
    <mergeCell ref="W712:AD712"/>
    <mergeCell ref="E832:L832"/>
    <mergeCell ref="N832:U832"/>
    <mergeCell ref="W832:AD832"/>
    <mergeCell ref="E732:L732"/>
    <mergeCell ref="N732:U732"/>
    <mergeCell ref="W732:AD732"/>
    <mergeCell ref="E752:L752"/>
    <mergeCell ref="N752:U752"/>
    <mergeCell ref="W752:AD752"/>
    <mergeCell ref="E772:L772"/>
    <mergeCell ref="N772:U772"/>
    <mergeCell ref="W772:AD772"/>
    <mergeCell ref="W812:AD812"/>
    <mergeCell ref="H29:J29"/>
    <mergeCell ref="K29:M29"/>
    <mergeCell ref="V29:X29"/>
    <mergeCell ref="E92:P92"/>
    <mergeCell ref="E29:G29"/>
    <mergeCell ref="B3:B45"/>
    <mergeCell ref="B48:B142"/>
    <mergeCell ref="E114:H114"/>
    <mergeCell ref="I114:L114"/>
    <mergeCell ref="E134:H134"/>
    <mergeCell ref="I134:L134"/>
    <mergeCell ref="Q92:W92"/>
    <mergeCell ref="K49:O49"/>
    <mergeCell ref="P49:W49"/>
    <mergeCell ref="F49:J49"/>
    <mergeCell ref="F71:J71"/>
    <mergeCell ref="K71:O71"/>
    <mergeCell ref="P71:W71"/>
    <mergeCell ref="F93:J93"/>
    <mergeCell ref="K93:O93"/>
    <mergeCell ref="P93:W93"/>
    <mergeCell ref="N29:P29"/>
    <mergeCell ref="S29:U29"/>
    <mergeCell ref="Y29:AA29"/>
    <mergeCell ref="B146:B929"/>
    <mergeCell ref="BL912:BM912"/>
    <mergeCell ref="BQ912:BR912"/>
    <mergeCell ref="E912:L912"/>
    <mergeCell ref="N912:U912"/>
    <mergeCell ref="W912:AD912"/>
    <mergeCell ref="AH912:AI912"/>
    <mergeCell ref="AM912:AN912"/>
    <mergeCell ref="AR912:AS912"/>
    <mergeCell ref="AW912:AX912"/>
    <mergeCell ref="BB912:BC912"/>
    <mergeCell ref="BG912:BH912"/>
    <mergeCell ref="E852:L852"/>
    <mergeCell ref="N852:U852"/>
    <mergeCell ref="W852:AD852"/>
    <mergeCell ref="E892:L892"/>
    <mergeCell ref="N892:U892"/>
    <mergeCell ref="W892:AD892"/>
    <mergeCell ref="E792:L792"/>
    <mergeCell ref="N792:U792"/>
    <mergeCell ref="W792:AD792"/>
    <mergeCell ref="E812:L812"/>
    <mergeCell ref="N812:U812"/>
  </mergeCells>
  <pageMargins left="0.7" right="0.7" top="0.75" bottom="0.75" header="0.3" footer="0.3"/>
  <pageSetup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tatus xmlns="http://schemas.microsoft.com/sharepoint/v3/fields">Draft</_Status>
    <Descriptor xmlns="631298fc-6a88-4548-b7d9-3b164918c4a3" xsi:nil="true"/>
    <_x003a_ xmlns="631298fc-6a88-4548-b7d9-3b164918c4a3" xsi:nil="true"/>
    <Classification xmlns="631298fc-6a88-4548-b7d9-3b164918c4a3">Unclassified</Classification>
    <_x003a__x003a_ xmlns="631298fc-6a88-4548-b7d9-3b164918c4a3">-Main Document</_x003a__x003a_>
    <Publication_x0020_Date_x003a_ xmlns="631298fc-6a88-4548-b7d9-3b164918c4a3">2017-02-23T00:00:00+00:00</Publication_x0020_Date_x003a_>
    <Recipient xmlns="631298fc-6a88-4548-b7d9-3b164918c4a3" xsi:nil="true"/>
    <Ref_x0020_No xmlns="631298fc-6a88-4548-b7d9-3b164918c4a3" xsi:nil="true"/>
  </documentManagement>
</p:properties>
</file>

<file path=customXml/item2.xml><?xml version="1.0" encoding="utf-8"?>
<?mso-contentType ?>
<SharedContentType xmlns="Microsoft.SharePoint.Taxonomy.ContentTypeSync" SourceId="69773578-b348-4185-91b0-0c3a7eda8d2a" ContentTypeId="0x01010062488AB1AA15E14D84DFA7E22D330EDE" PreviousValue="false"/>
</file>

<file path=customXml/item3.xml><?xml version="1.0" encoding="utf-8"?>
<sisl xmlns:xsi="http://www.w3.org/2001/XMLSchema-instance" xmlns:xsd="http://www.w3.org/2001/XMLSchema" xmlns="http://www.boldonjames.com/2008/01/sie/internal/label" sislVersion="0" policy="973096ae-7329-4b3b-9368-47aeba6959e1">
  <element uid="id_classification_nonbusiness" value=""/>
  <element uid="eaadb568-f939-47e9-ab90-f00bdd47735e" value=""/>
</sisl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OfgemExternalPublication" ma:contentTypeID="0x01010062488AB1AA15E14D84DFA7E22D330EDE00A10DDC8B10A8BB419D1F7A795026A071" ma:contentTypeVersion="10" ma:contentTypeDescription="Documents published externally eg Consultation" ma:contentTypeScope="" ma:versionID="a34ca8ae373ff12e3f1526b62143ad17">
  <xsd:schema xmlns:xsd="http://www.w3.org/2001/XMLSchema" xmlns:xs="http://www.w3.org/2001/XMLSchema" xmlns:p="http://schemas.microsoft.com/office/2006/metadata/properties" xmlns:ns2="631298fc-6a88-4548-b7d9-3b164918c4a3" xmlns:ns3="http://schemas.microsoft.com/sharepoint/v3/fields" targetNamespace="http://schemas.microsoft.com/office/2006/metadata/properties" ma:root="true" ma:fieldsID="2c7365f9bfad669809a12b91756adaa5" ns2:_="" ns3:_="">
    <xsd:import namespace="631298fc-6a88-4548-b7d9-3b164918c4a3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_x003a_" minOccurs="0"/>
                <xsd:element ref="ns2:_x003a__x003a_" minOccurs="0"/>
                <xsd:element ref="ns2:Ref_x0020_No" minOccurs="0"/>
                <xsd:element ref="ns2:Recipient" minOccurs="0"/>
                <xsd:element ref="ns2:Classification" minOccurs="0"/>
                <xsd:element ref="ns2:Descriptor" minOccurs="0"/>
                <xsd:element ref="ns3:_Status" minOccurs="0"/>
                <xsd:element ref="ns2:Publication_x0020_Date_x003a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1298fc-6a88-4548-b7d9-3b164918c4a3" elementFormDefault="qualified">
    <xsd:import namespace="http://schemas.microsoft.com/office/2006/documentManagement/types"/>
    <xsd:import namespace="http://schemas.microsoft.com/office/infopath/2007/PartnerControls"/>
    <xsd:element name="_x003a_" ma:index="8" nillable="true" ma:displayName=":" ma:description="To group documents together eg Responses with a Consultation Doc.  The format is Main Document Publication Date as YYYY/MM/DD - Main Document Title - Ref No &#10;(keep the Title part short and use copy and paste to ensure grouping works - check in Publication view)" ma:internalName="_x003A_">
      <xsd:simpleType>
        <xsd:restriction base="dms:Text">
          <xsd:maxLength value="255"/>
        </xsd:restriction>
      </xsd:simpleType>
    </xsd:element>
    <xsd:element name="_x003a__x003a_" ma:index="9" nillable="true" ma:displayName="::" ma:default="-Main Document" ma:description="Used to place Subsidiary Documents and Responses as 'children' to the Main Document, with Subsidiary Documents first" ma:format="Dropdown" ma:internalName="_x003A__x003A_">
      <xsd:simpleType>
        <xsd:restriction base="dms:Choice">
          <xsd:enumeration value="-Main Document"/>
          <xsd:enumeration value="-Subsidiary Document"/>
          <xsd:enumeration value="Response"/>
        </xsd:restriction>
      </xsd:simpleType>
    </xsd:element>
    <xsd:element name="Ref_x0020_No" ma:index="10" nillable="true" ma:displayName="Ref No" ma:description="Generally the Ofgem Reference Number assigned by Comms for external publication" ma:internalName="Ref_x0020_No">
      <xsd:simpleType>
        <xsd:restriction base="dms:Text">
          <xsd:maxLength value="255"/>
        </xsd:restriction>
      </xsd:simpleType>
    </xsd:element>
    <xsd:element name="Recipient" ma:index="11" nillable="true" ma:displayName="Recipient" ma:description="Internal or external person(s) or group (eg Exec, SMT or Authority).  For Legal Advice put recipient of advice." ma:internalName="Recipient">
      <xsd:simpleType>
        <xsd:restriction base="dms:Text">
          <xsd:maxLength value="255"/>
        </xsd:restriction>
      </xsd:simpleType>
    </xsd:element>
    <xsd:element name="Classification" ma:index="12" nillable="true" ma:displayName="Classification" ma:default="Unclassified" ma:format="Dropdown" ma:hidden="true" ma:internalName="Classification" ma:readOnly="false">
      <xsd:simpleType>
        <xsd:restriction base="dms:Choice">
          <xsd:enumeration value="Unclassified"/>
          <xsd:enumeration value="Protect"/>
          <xsd:enumeration value="Restricted"/>
        </xsd:restriction>
      </xsd:simpleType>
    </xsd:element>
    <xsd:element name="Descriptor" ma:index="13" nillable="true" ma:displayName="Descriptor" ma:format="Dropdown" ma:hidden="true" ma:internalName="Descriptor" ma:readOnly="false">
      <xsd:simpleType>
        <xsd:restriction base="dms:Choice">
          <xsd:enumeration value="Commercial"/>
          <xsd:enumeration value="Management"/>
          <xsd:enumeration value="Market Sensitive"/>
          <xsd:enumeration value="Staff"/>
        </xsd:restriction>
      </xsd:simpleType>
    </xsd:element>
    <xsd:element name="Publication_x0020_Date_x003a_" ma:index="15" nillable="true" ma:displayName="Publication Date:" ma:default="[today]" ma:description="The Publication Date" ma:format="DateOnly" ma:internalName="Publication_x0020_Date_x003A_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Status" ma:index="14" nillable="true" ma:displayName="Status" ma:default="Draft" ma:description="Choose the appropriate status from the drop-down" ma:format="Dropdown" ma:internalName="_Status">
      <xsd:simpleType>
        <xsd:restriction base="dms:Choice">
          <xsd:enumeration value="Draft"/>
          <xsd:enumeration value="For comment"/>
          <xsd:enumeration value="Peer Reviewed"/>
          <xsd:enumeration value="Head of Dept Reviewed"/>
          <xsd:enumeration value="Legally Reviewed"/>
          <xsd:enumeration value="MD Approved"/>
          <xsd:enumeration value="Final not for Registry"/>
          <xsd:enumeration value="Final and Sent to Registry"/>
          <xsd:enumeration value="Published"/>
          <xsd:enumeration value="For deletion review"/>
          <xsd:enumeration value="External Draft"/>
          <xsd:enumeration value="External for comment"/>
          <xsd:enumeration value="External for action"/>
          <xsd:enumeration value="External Final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 ma:displayName="Status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32F28B0-067A-4C1C-9190-B6A15A4200C3}">
  <ds:schemaRefs>
    <ds:schemaRef ds:uri="http://schemas.microsoft.com/office/2006/documentManagement/types"/>
    <ds:schemaRef ds:uri="http://purl.org/dc/dcmitype/"/>
    <ds:schemaRef ds:uri="http://purl.org/dc/elements/1.1/"/>
    <ds:schemaRef ds:uri="http://www.w3.org/XML/1998/namespace"/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schemas.microsoft.com/sharepoint/v3/fields"/>
    <ds:schemaRef ds:uri="631298fc-6a88-4548-b7d9-3b164918c4a3"/>
  </ds:schemaRefs>
</ds:datastoreItem>
</file>

<file path=customXml/itemProps2.xml><?xml version="1.0" encoding="utf-8"?>
<ds:datastoreItem xmlns:ds="http://schemas.openxmlformats.org/officeDocument/2006/customXml" ds:itemID="{7F6B1228-3A72-4265-BC38-23FD408D2348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1B0653FA-D148-48EF-9484-85E262A9B1B7}">
  <ds:schemaRefs>
    <ds:schemaRef ds:uri="http://www.w3.org/2001/XMLSchema"/>
    <ds:schemaRef ds:uri="http://www.boldonjames.com/2008/01/sie/internal/label"/>
  </ds:schemaRefs>
</ds:datastoreItem>
</file>

<file path=customXml/itemProps4.xml><?xml version="1.0" encoding="utf-8"?>
<ds:datastoreItem xmlns:ds="http://schemas.openxmlformats.org/officeDocument/2006/customXml" ds:itemID="{2AC3C4DB-1261-4AB1-9CFD-2371BBDD12ED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4B986629-0210-4FC9-A9E3-15D403706D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1298fc-6a88-4548-b7d9-3b164918c4a3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Cover and guide</vt:lpstr>
      <vt:lpstr>Ch2 finance</vt:lpstr>
      <vt:lpstr>Ch2 finance - RoRE</vt:lpstr>
      <vt:lpstr>Ch3 outputs - reliability</vt:lpstr>
      <vt:lpstr>Ch3 outputs - environment</vt:lpstr>
      <vt:lpstr>Ch3 outputs - connections</vt:lpstr>
      <vt:lpstr>Ch3 outputs - cust sat</vt:lpstr>
      <vt:lpstr>Ch4 innovation</vt:lpstr>
      <vt:lpstr>Ch5 expenditure v allowance</vt:lpstr>
      <vt:lpstr>Appendix 2</vt:lpstr>
      <vt:lpstr>'Ch2 finance'!_ftnref1</vt:lpstr>
      <vt:lpstr>'Ch2 finance'!_Ref470007842</vt:lpstr>
      <vt:lpstr>'Ch3 outputs - reliability'!_Toc469395373</vt:lpstr>
      <vt:lpstr>'Ch3 outputs - reliability'!_Toc469559255</vt:lpstr>
      <vt:lpstr>'Ch2 finance - RoRE'!Print_Area</vt:lpstr>
    </vt:vector>
  </TitlesOfParts>
  <Company>Ofgem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RIIO-ED1 Annual Report Data 2015-16</dc:title>
  <dc:creator>Tessa Quinton</dc:creator>
  <cp:lastModifiedBy>Laura Chester</cp:lastModifiedBy>
  <dcterms:created xsi:type="dcterms:W3CDTF">2016-10-04T14:41:50Z</dcterms:created>
  <dcterms:modified xsi:type="dcterms:W3CDTF">2017-02-23T14:04:42Z</dcterms:modified>
  <cp:contentStatus>Draft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27bbb694-5e8a-42d4-9bdb-538557a4db7b</vt:lpwstr>
  </property>
  <property fmtid="{D5CDD505-2E9C-101B-9397-08002B2CF9AE}" pid="3" name="bjSaver">
    <vt:lpwstr>bmhr3xLztmk6DQfcAhbjz8OIXSgTuyrs</vt:lpwstr>
  </property>
  <property fmtid="{D5CDD505-2E9C-101B-9397-08002B2CF9AE}" pid="4" name="ContentTypeId">
    <vt:lpwstr>0x01010062488AB1AA15E14D84DFA7E22D330EDE00A10DDC8B10A8BB419D1F7A795026A071</vt:lpwstr>
  </property>
  <property fmtid="{D5CDD505-2E9C-101B-9397-08002B2CF9AE}" pid="5" name="BJSCc5a055b0-1bed-4579_x">
    <vt:lpwstr/>
  </property>
  <property fmtid="{D5CDD505-2E9C-101B-9397-08002B2CF9AE}" pid="6" name="BJSCdd9eba61-d6b9-469b_x">
    <vt:lpwstr>Internal Only</vt:lpwstr>
  </property>
  <property fmtid="{D5CDD505-2E9C-101B-9397-08002B2CF9AE}" pid="7" name="BJSCSummaryMarking">
    <vt:lpwstr>OFFICIAL Internal Only</vt:lpwstr>
  </property>
  <property fmtid="{D5CDD505-2E9C-101B-9397-08002B2CF9AE}" pid="8" name="BJSCInternalLabel">
    <vt:lpwstr>&lt;?xml version="1.0" encoding="us-ascii"?&gt;&lt;sisl xmlns:xsi="http://www.w3.org/2001/XMLSchema-instance" xmlns:xsd="http://www.w3.org/2001/XMLSchema" sislVersion="0" policy="973096ae-7329-4b3b-9368-47aeba6959e1" xmlns="http://www.boldonjames.com/2008/01/sie/i</vt:lpwstr>
  </property>
  <property fmtid="{D5CDD505-2E9C-101B-9397-08002B2CF9AE}" pid="9" name="bjDocumentLabelXML">
    <vt:lpwstr>&lt;?xml version="1.0" encoding="us-ascii"?&gt;&lt;sisl xmlns:xsi="http://www.w3.org/2001/XMLSchema-instance" xmlns:xsd="http://www.w3.org/2001/XMLSchema" sislVersion="0" policy="973096ae-7329-4b3b-9368-47aeba6959e1" xmlns="http://www.boldonjames.com/2008/01/sie/i</vt:lpwstr>
  </property>
  <property fmtid="{D5CDD505-2E9C-101B-9397-08002B2CF9AE}" pid="10" name="bjDocumentLabelXML-0">
    <vt:lpwstr>nternal/label"&gt;&lt;element uid="id_classification_nonbusiness" value="" /&gt;&lt;element uid="eaadb568-f939-47e9-ab90-f00bdd47735e" value="" /&gt;&lt;/sisl&gt;</vt:lpwstr>
  </property>
  <property fmtid="{D5CDD505-2E9C-101B-9397-08002B2CF9AE}" pid="11" name="bjDocumentSecurityLabel">
    <vt:lpwstr>OFFICIAL Internal Only</vt:lpwstr>
  </property>
  <property fmtid="{D5CDD505-2E9C-101B-9397-08002B2CF9AE}" pid="12" name="bjCentreHeaderLabel">
    <vt:lpwstr>&amp;"Verdana,Regular"&amp;10&amp;K000000Internal Only</vt:lpwstr>
  </property>
  <property fmtid="{D5CDD505-2E9C-101B-9397-08002B2CF9AE}" pid="13" name="bjCentreFooterLabel">
    <vt:lpwstr>&amp;"Verdana,Regular"&amp;10&amp;K000000Internal Only</vt:lpwstr>
  </property>
  <property fmtid="{D5CDD505-2E9C-101B-9397-08002B2CF9AE}" pid="14" name="Organisation">
    <vt:lpwstr>Choose an Organisation</vt:lpwstr>
  </property>
</Properties>
</file>