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630" yWindow="735" windowWidth="6600" windowHeight="7905" tabRatio="610"/>
  </bookViews>
  <sheets>
    <sheet name="NSL" sheetId="117" r:id="rId1"/>
    <sheet name="NEMO" sheetId="122" r:id="rId2"/>
    <sheet name="Example Project" sheetId="124" r:id="rId3"/>
    <sheet name="Cable Data" sheetId="115" r:id="rId4"/>
    <sheet name="Converter Data" sheetId="114" r:id="rId5"/>
    <sheet name="Other" sheetId="116" r:id="rId6"/>
    <sheet name="Converter Database" sheetId="123" r:id="rId7"/>
  </sheets>
  <definedNames>
    <definedName name="Asset_Classes" localSheetId="2">'Example Project'!$T$2:$T$4</definedName>
    <definedName name="Asset_Classes" localSheetId="1">NEMO!$T$2:$T$4</definedName>
    <definedName name="Asset_Classes" localSheetId="0">NSL!$T$2:$T$4</definedName>
    <definedName name="Asset_Classes">#REF!</definedName>
    <definedName name="Burial_Depth">'Cable Data'!$T$36:$T$38</definedName>
    <definedName name="Cable_Bundling">'Cable Data'!$T$30:$T$31</definedName>
    <definedName name="Cable_Name">'Cable Data'!$B$7:$B$22</definedName>
    <definedName name="Cable_Types">'Cable Data'!$B$30:$B$45</definedName>
    <definedName name="Component">'Converter Data'!$B$6:$B$8</definedName>
    <definedName name="Converter_arrangement">'Cable Data'!$P$30:$P$41</definedName>
    <definedName name="Converter_Arrangements">'Converter Data'!$K$6:$K$9</definedName>
    <definedName name="Converters">'Converter Data'!$B$15:$B$36</definedName>
    <definedName name="Failure_Range">'Cable Data'!$C$29:$E$29</definedName>
    <definedName name="Installation_Risk">'Cable Data'!$W$30:$W$32</definedName>
    <definedName name="Interconnector_Name" localSheetId="2">#REF!</definedName>
    <definedName name="Interconnector_Name" localSheetId="1">#REF!</definedName>
    <definedName name="Interconnector_Name" localSheetId="0">#REF!</definedName>
    <definedName name="Interconnector_Name">#REF!</definedName>
    <definedName name="OTHER">Other!$C$6:$C$21</definedName>
    <definedName name="Other_Assets" localSheetId="2">Other!#REF!</definedName>
    <definedName name="Other_Assets" localSheetId="1">Other!#REF!</definedName>
    <definedName name="Other_Assets" localSheetId="0">Other!#REF!</definedName>
    <definedName name="Other_Assets">Other!#REF!</definedName>
    <definedName name="Scheduled_Maintenance_Arrangements">Other!$J$6:$J$7</definedName>
    <definedName name="Transformer_Names" localSheetId="2">Other!#REF!,Other!#REF!,Other!#REF!,Other!#REF!,Other!#REF!,Other!#REF!</definedName>
    <definedName name="Transformer_Names" localSheetId="1">Other!#REF!,Other!#REF!,Other!#REF!,Other!#REF!,Other!#REF!,Other!#REF!</definedName>
    <definedName name="Transformer_Names" localSheetId="0">Other!#REF!,Other!#REF!,Other!#REF!,Other!#REF!,Other!#REF!,Other!#REF!</definedName>
    <definedName name="Transformer_Names">Other!#REF!,Other!#REF!,Other!#REF!,Other!#REF!,Other!#REF!,Other!#REF!</definedName>
  </definedNames>
  <calcPr calcId="145621"/>
</workbook>
</file>

<file path=xl/calcChain.xml><?xml version="1.0" encoding="utf-8"?>
<calcChain xmlns="http://schemas.openxmlformats.org/spreadsheetml/2006/main">
  <c r="G9" i="115" l="1"/>
  <c r="O13" i="122"/>
  <c r="F472" i="123" l="1"/>
  <c r="E472" i="123"/>
  <c r="D472" i="123" s="1"/>
  <c r="F471" i="123"/>
  <c r="E471" i="123"/>
  <c r="D471" i="123" s="1"/>
  <c r="F470" i="123"/>
  <c r="E470" i="123"/>
  <c r="D470" i="123" s="1"/>
  <c r="F469" i="123"/>
  <c r="E469" i="123"/>
  <c r="D469" i="123" s="1"/>
  <c r="F468" i="123"/>
  <c r="E468" i="123"/>
  <c r="D468" i="123" s="1"/>
  <c r="F467" i="123"/>
  <c r="E467" i="123"/>
  <c r="D467" i="123" s="1"/>
  <c r="F466" i="123"/>
  <c r="E466" i="123"/>
  <c r="D466" i="123" s="1"/>
  <c r="F465" i="123"/>
  <c r="E465" i="123"/>
  <c r="D465" i="123" s="1"/>
  <c r="F464" i="123"/>
  <c r="E464" i="123"/>
  <c r="D464" i="123" s="1"/>
  <c r="F463" i="123"/>
  <c r="E463" i="123"/>
  <c r="D463" i="123" s="1"/>
  <c r="F462" i="123"/>
  <c r="E462" i="123"/>
  <c r="D462" i="123" s="1"/>
  <c r="F461" i="123"/>
  <c r="E461" i="123"/>
  <c r="D461" i="123" s="1"/>
  <c r="F460" i="123"/>
  <c r="E460" i="123"/>
  <c r="D460" i="123" s="1"/>
  <c r="F459" i="123"/>
  <c r="E459" i="123"/>
  <c r="D459" i="123" s="1"/>
  <c r="F458" i="123"/>
  <c r="E458" i="123"/>
  <c r="D458" i="123" s="1"/>
  <c r="F457" i="123"/>
  <c r="E457" i="123"/>
  <c r="D457" i="123" s="1"/>
  <c r="F456" i="123"/>
  <c r="E456" i="123"/>
  <c r="D456" i="123" s="1"/>
  <c r="F455" i="123"/>
  <c r="E455" i="123"/>
  <c r="D455" i="123" s="1"/>
  <c r="F454" i="123"/>
  <c r="E454" i="123"/>
  <c r="D454" i="123" s="1"/>
  <c r="F453" i="123"/>
  <c r="E453" i="123"/>
  <c r="D453" i="123" s="1"/>
  <c r="F452" i="123"/>
  <c r="E452" i="123"/>
  <c r="D452" i="123" s="1"/>
  <c r="F451" i="123"/>
  <c r="E451" i="123"/>
  <c r="D451" i="123" s="1"/>
  <c r="F438" i="123"/>
  <c r="E438" i="123"/>
  <c r="D438" i="123" s="1"/>
  <c r="F437" i="123"/>
  <c r="E437" i="123"/>
  <c r="D437" i="123" s="1"/>
  <c r="F436" i="123"/>
  <c r="E436" i="123"/>
  <c r="D436" i="123" s="1"/>
  <c r="F435" i="123"/>
  <c r="E435" i="123"/>
  <c r="D435" i="123" s="1"/>
  <c r="F434" i="123"/>
  <c r="E434" i="123"/>
  <c r="D434" i="123" s="1"/>
  <c r="F433" i="123"/>
  <c r="E433" i="123"/>
  <c r="D433" i="123" s="1"/>
  <c r="F432" i="123"/>
  <c r="E432" i="123"/>
  <c r="D432" i="123" s="1"/>
  <c r="F431" i="123"/>
  <c r="E431" i="123"/>
  <c r="D431" i="123" s="1"/>
  <c r="F430" i="123"/>
  <c r="E430" i="123"/>
  <c r="D430" i="123" s="1"/>
  <c r="F429" i="123"/>
  <c r="E429" i="123"/>
  <c r="D429" i="123" s="1"/>
  <c r="F428" i="123"/>
  <c r="E428" i="123"/>
  <c r="D428" i="123" s="1"/>
  <c r="F427" i="123"/>
  <c r="E427" i="123"/>
  <c r="D427" i="123" s="1"/>
  <c r="F426" i="123"/>
  <c r="E426" i="123"/>
  <c r="D426" i="123" s="1"/>
  <c r="F425" i="123"/>
  <c r="E425" i="123"/>
  <c r="D425" i="123" s="1"/>
  <c r="F424" i="123"/>
  <c r="E424" i="123"/>
  <c r="D424" i="123" s="1"/>
  <c r="F423" i="123"/>
  <c r="E423" i="123"/>
  <c r="D423" i="123" s="1"/>
  <c r="F422" i="123"/>
  <c r="E422" i="123"/>
  <c r="D422" i="123" s="1"/>
  <c r="F421" i="123"/>
  <c r="E421" i="123"/>
  <c r="D421" i="123" s="1"/>
  <c r="F420" i="123"/>
  <c r="E420" i="123"/>
  <c r="D420" i="123" s="1"/>
  <c r="F419" i="123"/>
  <c r="E419" i="123"/>
  <c r="D419" i="123" s="1"/>
  <c r="F418" i="123"/>
  <c r="E418" i="123"/>
  <c r="D418" i="123" s="1"/>
  <c r="F417" i="123"/>
  <c r="E417" i="123"/>
  <c r="D417" i="123" s="1"/>
  <c r="F404" i="123"/>
  <c r="E404" i="123"/>
  <c r="D404" i="123" s="1"/>
  <c r="F403" i="123"/>
  <c r="E403" i="123"/>
  <c r="D403" i="123" s="1"/>
  <c r="F402" i="123"/>
  <c r="E402" i="123"/>
  <c r="D402" i="123" s="1"/>
  <c r="F401" i="123"/>
  <c r="E401" i="123"/>
  <c r="D401" i="123" s="1"/>
  <c r="F400" i="123"/>
  <c r="E400" i="123"/>
  <c r="D400" i="123" s="1"/>
  <c r="F399" i="123"/>
  <c r="E399" i="123"/>
  <c r="D399" i="123" s="1"/>
  <c r="F398" i="123"/>
  <c r="E398" i="123"/>
  <c r="D398" i="123" s="1"/>
  <c r="F397" i="123"/>
  <c r="E397" i="123"/>
  <c r="D397" i="123" s="1"/>
  <c r="F396" i="123"/>
  <c r="E396" i="123"/>
  <c r="D396" i="123" s="1"/>
  <c r="F395" i="123"/>
  <c r="E395" i="123"/>
  <c r="D395" i="123" s="1"/>
  <c r="F394" i="123"/>
  <c r="E394" i="123"/>
  <c r="D394" i="123" s="1"/>
  <c r="F393" i="123"/>
  <c r="E393" i="123"/>
  <c r="D393" i="123" s="1"/>
  <c r="F392" i="123"/>
  <c r="E392" i="123"/>
  <c r="D392" i="123" s="1"/>
  <c r="F391" i="123"/>
  <c r="E391" i="123"/>
  <c r="D391" i="123" s="1"/>
  <c r="F390" i="123"/>
  <c r="E390" i="123"/>
  <c r="D390" i="123" s="1"/>
  <c r="F389" i="123"/>
  <c r="E389" i="123"/>
  <c r="D389" i="123" s="1"/>
  <c r="F388" i="123"/>
  <c r="E388" i="123"/>
  <c r="D388" i="123" s="1"/>
  <c r="F387" i="123"/>
  <c r="E387" i="123"/>
  <c r="D387" i="123" s="1"/>
  <c r="F386" i="123"/>
  <c r="E386" i="123"/>
  <c r="D386" i="123" s="1"/>
  <c r="F385" i="123"/>
  <c r="E385" i="123"/>
  <c r="D385" i="123" s="1"/>
  <c r="F384" i="123"/>
  <c r="E384" i="123"/>
  <c r="D384" i="123" s="1"/>
  <c r="F383" i="123"/>
  <c r="E383" i="123"/>
  <c r="D383" i="123" s="1"/>
  <c r="F370" i="123"/>
  <c r="E370" i="123"/>
  <c r="D370" i="123" s="1"/>
  <c r="F369" i="123"/>
  <c r="E369" i="123"/>
  <c r="D369" i="123" s="1"/>
  <c r="F368" i="123"/>
  <c r="E368" i="123"/>
  <c r="D368" i="123" s="1"/>
  <c r="F367" i="123"/>
  <c r="E367" i="123"/>
  <c r="D367" i="123" s="1"/>
  <c r="F366" i="123"/>
  <c r="E366" i="123"/>
  <c r="D366" i="123" s="1"/>
  <c r="F365" i="123"/>
  <c r="E365" i="123"/>
  <c r="D365" i="123" s="1"/>
  <c r="F364" i="123"/>
  <c r="E364" i="123"/>
  <c r="D364" i="123" s="1"/>
  <c r="F363" i="123"/>
  <c r="E363" i="123"/>
  <c r="D363" i="123" s="1"/>
  <c r="F362" i="123"/>
  <c r="E362" i="123"/>
  <c r="D362" i="123" s="1"/>
  <c r="F361" i="123"/>
  <c r="E361" i="123"/>
  <c r="D361" i="123" s="1"/>
  <c r="F360" i="123"/>
  <c r="E360" i="123"/>
  <c r="D360" i="123" s="1"/>
  <c r="F359" i="123"/>
  <c r="E359" i="123"/>
  <c r="D359" i="123" s="1"/>
  <c r="F358" i="123"/>
  <c r="E358" i="123"/>
  <c r="D358" i="123" s="1"/>
  <c r="F357" i="123"/>
  <c r="E357" i="123"/>
  <c r="D357" i="123" s="1"/>
  <c r="F356" i="123"/>
  <c r="E356" i="123"/>
  <c r="D356" i="123" s="1"/>
  <c r="F355" i="123"/>
  <c r="E355" i="123"/>
  <c r="D355" i="123" s="1"/>
  <c r="F354" i="123"/>
  <c r="E354" i="123"/>
  <c r="D354" i="123" s="1"/>
  <c r="F353" i="123"/>
  <c r="E353" i="123"/>
  <c r="D353" i="123" s="1"/>
  <c r="F352" i="123"/>
  <c r="E352" i="123"/>
  <c r="D352" i="123" s="1"/>
  <c r="F351" i="123"/>
  <c r="E351" i="123"/>
  <c r="D351" i="123" s="1"/>
  <c r="F350" i="123"/>
  <c r="E350" i="123"/>
  <c r="D350" i="123" s="1"/>
  <c r="F349" i="123"/>
  <c r="E349" i="123"/>
  <c r="D349" i="123" s="1"/>
  <c r="F336" i="123"/>
  <c r="E336" i="123"/>
  <c r="D336" i="123" s="1"/>
  <c r="F335" i="123"/>
  <c r="E335" i="123"/>
  <c r="D335" i="123" s="1"/>
  <c r="F334" i="123"/>
  <c r="E334" i="123"/>
  <c r="D334" i="123" s="1"/>
  <c r="F333" i="123"/>
  <c r="E333" i="123"/>
  <c r="D333" i="123" s="1"/>
  <c r="F332" i="123"/>
  <c r="E332" i="123"/>
  <c r="D332" i="123" s="1"/>
  <c r="F331" i="123"/>
  <c r="E331" i="123"/>
  <c r="D331" i="123" s="1"/>
  <c r="F330" i="123"/>
  <c r="E330" i="123"/>
  <c r="D330" i="123" s="1"/>
  <c r="F329" i="123"/>
  <c r="E329" i="123"/>
  <c r="D329" i="123" s="1"/>
  <c r="F328" i="123"/>
  <c r="E328" i="123"/>
  <c r="D328" i="123" s="1"/>
  <c r="F327" i="123"/>
  <c r="E327" i="123"/>
  <c r="D327" i="123" s="1"/>
  <c r="F326" i="123"/>
  <c r="E326" i="123"/>
  <c r="D326" i="123" s="1"/>
  <c r="F325" i="123"/>
  <c r="E325" i="123"/>
  <c r="D325" i="123" s="1"/>
  <c r="F324" i="123"/>
  <c r="E324" i="123"/>
  <c r="D324" i="123" s="1"/>
  <c r="F323" i="123"/>
  <c r="E323" i="123"/>
  <c r="D323" i="123" s="1"/>
  <c r="F322" i="123"/>
  <c r="E322" i="123"/>
  <c r="D322" i="123" s="1"/>
  <c r="F321" i="123"/>
  <c r="E321" i="123"/>
  <c r="D321" i="123" s="1"/>
  <c r="F320" i="123"/>
  <c r="E320" i="123"/>
  <c r="D320" i="123" s="1"/>
  <c r="F319" i="123"/>
  <c r="E319" i="123"/>
  <c r="D319" i="123" s="1"/>
  <c r="F318" i="123"/>
  <c r="E318" i="123"/>
  <c r="D318" i="123" s="1"/>
  <c r="F317" i="123"/>
  <c r="E317" i="123"/>
  <c r="D317" i="123" s="1"/>
  <c r="F316" i="123"/>
  <c r="E316" i="123"/>
  <c r="D316" i="123" s="1"/>
  <c r="F315" i="123"/>
  <c r="E315" i="123"/>
  <c r="D315" i="123" s="1"/>
  <c r="F302" i="123"/>
  <c r="E302" i="123"/>
  <c r="D302" i="123" s="1"/>
  <c r="F301" i="123"/>
  <c r="E301" i="123"/>
  <c r="D301" i="123" s="1"/>
  <c r="F300" i="123"/>
  <c r="E300" i="123"/>
  <c r="D300" i="123" s="1"/>
  <c r="F299" i="123"/>
  <c r="E299" i="123"/>
  <c r="D299" i="123" s="1"/>
  <c r="F298" i="123"/>
  <c r="E298" i="123"/>
  <c r="D298" i="123" s="1"/>
  <c r="F297" i="123"/>
  <c r="E297" i="123"/>
  <c r="D297" i="123" s="1"/>
  <c r="F296" i="123"/>
  <c r="E296" i="123"/>
  <c r="D296" i="123" s="1"/>
  <c r="F295" i="123"/>
  <c r="E295" i="123"/>
  <c r="D295" i="123" s="1"/>
  <c r="F294" i="123"/>
  <c r="E294" i="123"/>
  <c r="D294" i="123" s="1"/>
  <c r="F293" i="123"/>
  <c r="E293" i="123"/>
  <c r="D293" i="123" s="1"/>
  <c r="F292" i="123"/>
  <c r="E292" i="123"/>
  <c r="D292" i="123" s="1"/>
  <c r="F291" i="123"/>
  <c r="E291" i="123"/>
  <c r="D291" i="123" s="1"/>
  <c r="F290" i="123"/>
  <c r="E290" i="123"/>
  <c r="D290" i="123" s="1"/>
  <c r="F289" i="123"/>
  <c r="E289" i="123"/>
  <c r="D289" i="123" s="1"/>
  <c r="F288" i="123"/>
  <c r="E288" i="123"/>
  <c r="D288" i="123" s="1"/>
  <c r="F287" i="123"/>
  <c r="E287" i="123"/>
  <c r="D287" i="123" s="1"/>
  <c r="F286" i="123"/>
  <c r="E286" i="123"/>
  <c r="D286" i="123" s="1"/>
  <c r="F285" i="123"/>
  <c r="E285" i="123"/>
  <c r="D285" i="123" s="1"/>
  <c r="F284" i="123"/>
  <c r="E284" i="123"/>
  <c r="D284" i="123" s="1"/>
  <c r="F283" i="123"/>
  <c r="E283" i="123"/>
  <c r="D283" i="123" s="1"/>
  <c r="F282" i="123"/>
  <c r="E282" i="123"/>
  <c r="D282" i="123" s="1"/>
  <c r="F281" i="123"/>
  <c r="E281" i="123"/>
  <c r="D281" i="123" s="1"/>
  <c r="F268" i="123"/>
  <c r="E268" i="123"/>
  <c r="D268" i="123" s="1"/>
  <c r="F267" i="123"/>
  <c r="E267" i="123"/>
  <c r="D267" i="123" s="1"/>
  <c r="F266" i="123"/>
  <c r="E266" i="123"/>
  <c r="D266" i="123" s="1"/>
  <c r="F265" i="123"/>
  <c r="E265" i="123"/>
  <c r="D265" i="123" s="1"/>
  <c r="F264" i="123"/>
  <c r="E264" i="123"/>
  <c r="D264" i="123" s="1"/>
  <c r="F263" i="123"/>
  <c r="E263" i="123"/>
  <c r="D263" i="123" s="1"/>
  <c r="F262" i="123"/>
  <c r="E262" i="123"/>
  <c r="D262" i="123" s="1"/>
  <c r="F261" i="123"/>
  <c r="E261" i="123"/>
  <c r="D261" i="123" s="1"/>
  <c r="F260" i="123"/>
  <c r="E260" i="123"/>
  <c r="D260" i="123" s="1"/>
  <c r="F259" i="123"/>
  <c r="E259" i="123"/>
  <c r="D259" i="123" s="1"/>
  <c r="F258" i="123"/>
  <c r="E258" i="123"/>
  <c r="D258" i="123" s="1"/>
  <c r="F257" i="123"/>
  <c r="E257" i="123"/>
  <c r="D257" i="123" s="1"/>
  <c r="F256" i="123"/>
  <c r="E256" i="123"/>
  <c r="D256" i="123" s="1"/>
  <c r="F255" i="123"/>
  <c r="E255" i="123"/>
  <c r="D255" i="123" s="1"/>
  <c r="F254" i="123"/>
  <c r="E254" i="123"/>
  <c r="D254" i="123" s="1"/>
  <c r="F253" i="123"/>
  <c r="E253" i="123"/>
  <c r="D253" i="123" s="1"/>
  <c r="F252" i="123"/>
  <c r="E252" i="123"/>
  <c r="D252" i="123" s="1"/>
  <c r="F251" i="123"/>
  <c r="E251" i="123"/>
  <c r="D251" i="123" s="1"/>
  <c r="F250" i="123"/>
  <c r="E250" i="123"/>
  <c r="D250" i="123" s="1"/>
  <c r="F249" i="123"/>
  <c r="E249" i="123"/>
  <c r="D249" i="123" s="1"/>
  <c r="F248" i="123"/>
  <c r="E248" i="123"/>
  <c r="D248" i="123" s="1"/>
  <c r="F247" i="123"/>
  <c r="E247" i="123"/>
  <c r="D247" i="123" s="1"/>
  <c r="F234" i="123"/>
  <c r="E234" i="123"/>
  <c r="D234" i="123" s="1"/>
  <c r="F233" i="123"/>
  <c r="E233" i="123"/>
  <c r="D233" i="123" s="1"/>
  <c r="F232" i="123"/>
  <c r="E232" i="123"/>
  <c r="D232" i="123" s="1"/>
  <c r="F231" i="123"/>
  <c r="E231" i="123"/>
  <c r="D231" i="123" s="1"/>
  <c r="F230" i="123"/>
  <c r="E230" i="123"/>
  <c r="D230" i="123" s="1"/>
  <c r="F229" i="123"/>
  <c r="E229" i="123"/>
  <c r="D229" i="123" s="1"/>
  <c r="F228" i="123"/>
  <c r="E228" i="123"/>
  <c r="D228" i="123" s="1"/>
  <c r="F227" i="123"/>
  <c r="E227" i="123"/>
  <c r="D227" i="123" s="1"/>
  <c r="F226" i="123"/>
  <c r="E226" i="123"/>
  <c r="D226" i="123" s="1"/>
  <c r="F225" i="123"/>
  <c r="E225" i="123"/>
  <c r="D225" i="123" s="1"/>
  <c r="F224" i="123"/>
  <c r="E224" i="123"/>
  <c r="D224" i="123" s="1"/>
  <c r="F223" i="123"/>
  <c r="E223" i="123"/>
  <c r="D223" i="123" s="1"/>
  <c r="F222" i="123"/>
  <c r="E222" i="123"/>
  <c r="D222" i="123" s="1"/>
  <c r="F221" i="123"/>
  <c r="E221" i="123"/>
  <c r="D221" i="123" s="1"/>
  <c r="F220" i="123"/>
  <c r="E220" i="123"/>
  <c r="D220" i="123" s="1"/>
  <c r="F219" i="123"/>
  <c r="E219" i="123"/>
  <c r="D219" i="123" s="1"/>
  <c r="F218" i="123"/>
  <c r="E218" i="123"/>
  <c r="D218" i="123" s="1"/>
  <c r="F217" i="123"/>
  <c r="E217" i="123"/>
  <c r="D217" i="123" s="1"/>
  <c r="F216" i="123"/>
  <c r="E216" i="123"/>
  <c r="D216" i="123" s="1"/>
  <c r="F215" i="123"/>
  <c r="E215" i="123"/>
  <c r="D215" i="123" s="1"/>
  <c r="F214" i="123"/>
  <c r="E214" i="123"/>
  <c r="D214" i="123" s="1"/>
  <c r="F213" i="123"/>
  <c r="E213" i="123"/>
  <c r="D213" i="123" s="1"/>
  <c r="F200" i="123"/>
  <c r="E200" i="123"/>
  <c r="D200" i="123" s="1"/>
  <c r="F199" i="123"/>
  <c r="E199" i="123"/>
  <c r="D199" i="123" s="1"/>
  <c r="F198" i="123"/>
  <c r="E198" i="123"/>
  <c r="D198" i="123" s="1"/>
  <c r="F197" i="123"/>
  <c r="E197" i="123"/>
  <c r="D197" i="123" s="1"/>
  <c r="F196" i="123"/>
  <c r="E196" i="123"/>
  <c r="D196" i="123" s="1"/>
  <c r="F195" i="123"/>
  <c r="E195" i="123"/>
  <c r="D195" i="123" s="1"/>
  <c r="F194" i="123"/>
  <c r="E194" i="123"/>
  <c r="D194" i="123" s="1"/>
  <c r="F193" i="123"/>
  <c r="E193" i="123"/>
  <c r="D193" i="123" s="1"/>
  <c r="F192" i="123"/>
  <c r="E192" i="123"/>
  <c r="D192" i="123" s="1"/>
  <c r="F191" i="123"/>
  <c r="E191" i="123"/>
  <c r="D191" i="123" s="1"/>
  <c r="F190" i="123"/>
  <c r="E190" i="123"/>
  <c r="D190" i="123" s="1"/>
  <c r="F189" i="123"/>
  <c r="E189" i="123"/>
  <c r="D189" i="123" s="1"/>
  <c r="F188" i="123"/>
  <c r="E188" i="123"/>
  <c r="D188" i="123" s="1"/>
  <c r="F187" i="123"/>
  <c r="E187" i="123"/>
  <c r="D187" i="123" s="1"/>
  <c r="F186" i="123"/>
  <c r="E186" i="123"/>
  <c r="D186" i="123" s="1"/>
  <c r="F185" i="123"/>
  <c r="E185" i="123"/>
  <c r="D185" i="123" s="1"/>
  <c r="F184" i="123"/>
  <c r="E184" i="123"/>
  <c r="D184" i="123" s="1"/>
  <c r="F183" i="123"/>
  <c r="E183" i="123"/>
  <c r="D183" i="123" s="1"/>
  <c r="F182" i="123"/>
  <c r="E182" i="123"/>
  <c r="D182" i="123" s="1"/>
  <c r="F181" i="123"/>
  <c r="E181" i="123"/>
  <c r="D181" i="123" s="1"/>
  <c r="F180" i="123"/>
  <c r="E180" i="123"/>
  <c r="D180" i="123" s="1"/>
  <c r="F179" i="123"/>
  <c r="E179" i="123"/>
  <c r="D179" i="123" s="1"/>
  <c r="F166" i="123"/>
  <c r="E166" i="123"/>
  <c r="D166" i="123" s="1"/>
  <c r="F165" i="123"/>
  <c r="E165" i="123"/>
  <c r="D165" i="123" s="1"/>
  <c r="F164" i="123"/>
  <c r="E164" i="123"/>
  <c r="D164" i="123" s="1"/>
  <c r="F163" i="123"/>
  <c r="E163" i="123"/>
  <c r="D163" i="123" s="1"/>
  <c r="F162" i="123"/>
  <c r="E162" i="123"/>
  <c r="D162" i="123" s="1"/>
  <c r="F161" i="123"/>
  <c r="E161" i="123"/>
  <c r="D161" i="123" s="1"/>
  <c r="F160" i="123"/>
  <c r="E160" i="123"/>
  <c r="D160" i="123" s="1"/>
  <c r="F159" i="123"/>
  <c r="E159" i="123"/>
  <c r="D159" i="123" s="1"/>
  <c r="F158" i="123"/>
  <c r="E158" i="123"/>
  <c r="D158" i="123" s="1"/>
  <c r="F157" i="123"/>
  <c r="E157" i="123"/>
  <c r="D157" i="123" s="1"/>
  <c r="F156" i="123"/>
  <c r="E156" i="123"/>
  <c r="D156" i="123" s="1"/>
  <c r="F155" i="123"/>
  <c r="E155" i="123"/>
  <c r="D155" i="123" s="1"/>
  <c r="F154" i="123"/>
  <c r="E154" i="123"/>
  <c r="D154" i="123" s="1"/>
  <c r="F153" i="123"/>
  <c r="E153" i="123"/>
  <c r="D153" i="123" s="1"/>
  <c r="F152" i="123"/>
  <c r="E152" i="123"/>
  <c r="D152" i="123" s="1"/>
  <c r="F151" i="123"/>
  <c r="E151" i="123"/>
  <c r="D151" i="123" s="1"/>
  <c r="F150" i="123"/>
  <c r="E150" i="123"/>
  <c r="D150" i="123" s="1"/>
  <c r="F149" i="123"/>
  <c r="E149" i="123"/>
  <c r="D149" i="123" s="1"/>
  <c r="F148" i="123"/>
  <c r="E148" i="123"/>
  <c r="D148" i="123" s="1"/>
  <c r="F147" i="123"/>
  <c r="E147" i="123"/>
  <c r="D147" i="123" s="1"/>
  <c r="F146" i="123"/>
  <c r="E146" i="123"/>
  <c r="D146" i="123" s="1"/>
  <c r="F145" i="123"/>
  <c r="E145" i="123"/>
  <c r="D145" i="123" s="1"/>
  <c r="F132" i="123"/>
  <c r="E132" i="123"/>
  <c r="D132" i="123" s="1"/>
  <c r="F131" i="123"/>
  <c r="E131" i="123"/>
  <c r="D131" i="123" s="1"/>
  <c r="F130" i="123"/>
  <c r="E130" i="123"/>
  <c r="D130" i="123" s="1"/>
  <c r="F129" i="123"/>
  <c r="E129" i="123"/>
  <c r="D129" i="123" s="1"/>
  <c r="F128" i="123"/>
  <c r="E128" i="123"/>
  <c r="D128" i="123" s="1"/>
  <c r="F127" i="123"/>
  <c r="E127" i="123"/>
  <c r="D127" i="123" s="1"/>
  <c r="F126" i="123"/>
  <c r="E126" i="123"/>
  <c r="D126" i="123" s="1"/>
  <c r="F125" i="123"/>
  <c r="E125" i="123"/>
  <c r="D125" i="123" s="1"/>
  <c r="F124" i="123"/>
  <c r="E124" i="123"/>
  <c r="D124" i="123" s="1"/>
  <c r="F123" i="123"/>
  <c r="E123" i="123"/>
  <c r="D123" i="123" s="1"/>
  <c r="F122" i="123"/>
  <c r="E122" i="123"/>
  <c r="D122" i="123" s="1"/>
  <c r="F121" i="123"/>
  <c r="E121" i="123"/>
  <c r="D121" i="123" s="1"/>
  <c r="F120" i="123"/>
  <c r="E120" i="123"/>
  <c r="D120" i="123" s="1"/>
  <c r="F119" i="123"/>
  <c r="E119" i="123"/>
  <c r="D119" i="123" s="1"/>
  <c r="F118" i="123"/>
  <c r="E118" i="123"/>
  <c r="D118" i="123" s="1"/>
  <c r="F117" i="123"/>
  <c r="E117" i="123"/>
  <c r="D117" i="123" s="1"/>
  <c r="F116" i="123"/>
  <c r="E116" i="123"/>
  <c r="D116" i="123" s="1"/>
  <c r="F115" i="123"/>
  <c r="E115" i="123"/>
  <c r="D115" i="123" s="1"/>
  <c r="F114" i="123"/>
  <c r="E114" i="123"/>
  <c r="D114" i="123" s="1"/>
  <c r="F113" i="123"/>
  <c r="E113" i="123"/>
  <c r="D113" i="123" s="1"/>
  <c r="F112" i="123"/>
  <c r="E112" i="123"/>
  <c r="D112" i="123" s="1"/>
  <c r="F111" i="123"/>
  <c r="E111" i="123"/>
  <c r="D111" i="123" s="1"/>
  <c r="F98" i="123"/>
  <c r="E98" i="123"/>
  <c r="D98" i="123" s="1"/>
  <c r="F97" i="123"/>
  <c r="E97" i="123"/>
  <c r="D97" i="123" s="1"/>
  <c r="F96" i="123"/>
  <c r="E96" i="123"/>
  <c r="D96" i="123" s="1"/>
  <c r="F95" i="123"/>
  <c r="E95" i="123"/>
  <c r="D95" i="123" s="1"/>
  <c r="F94" i="123"/>
  <c r="E94" i="123"/>
  <c r="D94" i="123" s="1"/>
  <c r="F93" i="123"/>
  <c r="E93" i="123"/>
  <c r="D93" i="123" s="1"/>
  <c r="F92" i="123"/>
  <c r="E92" i="123"/>
  <c r="D92" i="123" s="1"/>
  <c r="F91" i="123"/>
  <c r="E91" i="123"/>
  <c r="D91" i="123" s="1"/>
  <c r="F90" i="123"/>
  <c r="E90" i="123"/>
  <c r="D90" i="123" s="1"/>
  <c r="F89" i="123"/>
  <c r="E89" i="123"/>
  <c r="D89" i="123" s="1"/>
  <c r="F88" i="123"/>
  <c r="E88" i="123"/>
  <c r="D88" i="123" s="1"/>
  <c r="F87" i="123"/>
  <c r="E87" i="123"/>
  <c r="D87" i="123" s="1"/>
  <c r="F86" i="123"/>
  <c r="E86" i="123"/>
  <c r="D86" i="123" s="1"/>
  <c r="F85" i="123"/>
  <c r="E85" i="123"/>
  <c r="D85" i="123" s="1"/>
  <c r="F84" i="123"/>
  <c r="E84" i="123"/>
  <c r="D84" i="123" s="1"/>
  <c r="F83" i="123"/>
  <c r="E83" i="123"/>
  <c r="D83" i="123" s="1"/>
  <c r="F82" i="123"/>
  <c r="E82" i="123"/>
  <c r="D82" i="123" s="1"/>
  <c r="F81" i="123"/>
  <c r="E81" i="123"/>
  <c r="D81" i="123" s="1"/>
  <c r="F80" i="123"/>
  <c r="E80" i="123"/>
  <c r="D80" i="123" s="1"/>
  <c r="F79" i="123"/>
  <c r="E79" i="123"/>
  <c r="D79" i="123" s="1"/>
  <c r="F78" i="123"/>
  <c r="E78" i="123"/>
  <c r="D78" i="123" s="1"/>
  <c r="F77" i="123"/>
  <c r="E77" i="123"/>
  <c r="D77" i="123" s="1"/>
  <c r="F64" i="123"/>
  <c r="E64" i="123"/>
  <c r="D64" i="123" s="1"/>
  <c r="F63" i="123"/>
  <c r="E63" i="123"/>
  <c r="D63" i="123" s="1"/>
  <c r="F62" i="123"/>
  <c r="E62" i="123"/>
  <c r="D62" i="123" s="1"/>
  <c r="F61" i="123"/>
  <c r="E61" i="123"/>
  <c r="D61" i="123" s="1"/>
  <c r="F60" i="123"/>
  <c r="E60" i="123"/>
  <c r="D60" i="123" s="1"/>
  <c r="F59" i="123"/>
  <c r="E59" i="123"/>
  <c r="D59" i="123" s="1"/>
  <c r="F58" i="123"/>
  <c r="E58" i="123"/>
  <c r="D58" i="123" s="1"/>
  <c r="F57" i="123"/>
  <c r="E57" i="123"/>
  <c r="D57" i="123" s="1"/>
  <c r="F56" i="123"/>
  <c r="E56" i="123"/>
  <c r="D56" i="123" s="1"/>
  <c r="F55" i="123"/>
  <c r="E55" i="123"/>
  <c r="D55" i="123" s="1"/>
  <c r="F54" i="123"/>
  <c r="E54" i="123"/>
  <c r="D54" i="123" s="1"/>
  <c r="F53" i="123"/>
  <c r="E53" i="123"/>
  <c r="D53" i="123" s="1"/>
  <c r="F52" i="123"/>
  <c r="E52" i="123"/>
  <c r="D52" i="123" s="1"/>
  <c r="F51" i="123"/>
  <c r="E51" i="123"/>
  <c r="D51" i="123" s="1"/>
  <c r="F50" i="123"/>
  <c r="E50" i="123"/>
  <c r="D50" i="123" s="1"/>
  <c r="F49" i="123"/>
  <c r="E49" i="123"/>
  <c r="D49" i="123" s="1"/>
  <c r="F48" i="123"/>
  <c r="E48" i="123"/>
  <c r="D48" i="123" s="1"/>
  <c r="F47" i="123"/>
  <c r="E47" i="123"/>
  <c r="D47" i="123" s="1"/>
  <c r="F46" i="123"/>
  <c r="E46" i="123"/>
  <c r="D46" i="123" s="1"/>
  <c r="F45" i="123"/>
  <c r="E45" i="123"/>
  <c r="D45" i="123" s="1"/>
  <c r="F44" i="123"/>
  <c r="E44" i="123"/>
  <c r="D44" i="123" s="1"/>
  <c r="F43" i="123"/>
  <c r="E43" i="123"/>
  <c r="D43" i="123" s="1"/>
  <c r="F30" i="123"/>
  <c r="E30" i="123"/>
  <c r="D30" i="123" s="1"/>
  <c r="F29" i="123"/>
  <c r="E29" i="123"/>
  <c r="D29" i="123" s="1"/>
  <c r="F28" i="123"/>
  <c r="E28" i="123"/>
  <c r="D28" i="123" s="1"/>
  <c r="F27" i="123"/>
  <c r="E27" i="123"/>
  <c r="D27" i="123" s="1"/>
  <c r="F26" i="123"/>
  <c r="E26" i="123"/>
  <c r="D26" i="123" s="1"/>
  <c r="F25" i="123"/>
  <c r="E25" i="123"/>
  <c r="D25" i="123" s="1"/>
  <c r="F24" i="123"/>
  <c r="E24" i="123"/>
  <c r="D24" i="123" s="1"/>
  <c r="F23" i="123"/>
  <c r="E23" i="123"/>
  <c r="D23" i="123" s="1"/>
  <c r="F22" i="123"/>
  <c r="E22" i="123"/>
  <c r="D22" i="123" s="1"/>
  <c r="F21" i="123"/>
  <c r="E21" i="123"/>
  <c r="D21" i="123" s="1"/>
  <c r="F20" i="123"/>
  <c r="E20" i="123"/>
  <c r="D20" i="123" s="1"/>
  <c r="F19" i="123"/>
  <c r="E19" i="123"/>
  <c r="D19" i="123" s="1"/>
  <c r="F18" i="123"/>
  <c r="E18" i="123"/>
  <c r="D18" i="123" s="1"/>
  <c r="F17" i="123"/>
  <c r="E17" i="123"/>
  <c r="D17" i="123" s="1"/>
  <c r="F16" i="123"/>
  <c r="E16" i="123"/>
  <c r="D16" i="123" s="1"/>
  <c r="F15" i="123"/>
  <c r="E15" i="123"/>
  <c r="D15" i="123" s="1"/>
  <c r="F14" i="123"/>
  <c r="E14" i="123"/>
  <c r="D14" i="123" s="1"/>
  <c r="F13" i="123"/>
  <c r="E13" i="123"/>
  <c r="D13" i="123" s="1"/>
  <c r="F12" i="123"/>
  <c r="E12" i="123"/>
  <c r="D12" i="123" s="1"/>
  <c r="F11" i="123"/>
  <c r="E11" i="123"/>
  <c r="D11" i="123" s="1"/>
  <c r="F10" i="123"/>
  <c r="E10" i="123"/>
  <c r="D10" i="123" s="1"/>
  <c r="F9" i="123"/>
  <c r="E9" i="123"/>
  <c r="D9" i="123" s="1"/>
  <c r="G396" i="123" l="1"/>
  <c r="G402" i="123"/>
  <c r="G420" i="123"/>
  <c r="K422" i="123"/>
  <c r="L422" i="123" s="1"/>
  <c r="G426" i="123"/>
  <c r="G428" i="123"/>
  <c r="G14" i="123"/>
  <c r="G64" i="123"/>
  <c r="K116" i="123"/>
  <c r="L116" i="123" s="1"/>
  <c r="K120" i="123"/>
  <c r="L120" i="123" s="1"/>
  <c r="K434" i="123"/>
  <c r="L434" i="123" s="1"/>
  <c r="G452" i="123"/>
  <c r="G456" i="123"/>
  <c r="G124" i="123"/>
  <c r="K145" i="123"/>
  <c r="L145" i="123" s="1"/>
  <c r="G147" i="123"/>
  <c r="G294" i="123"/>
  <c r="K391" i="123"/>
  <c r="L391" i="123" s="1"/>
  <c r="K460" i="123"/>
  <c r="L460" i="123" s="1"/>
  <c r="K128" i="123"/>
  <c r="L128" i="123" s="1"/>
  <c r="G316" i="123"/>
  <c r="K360" i="123"/>
  <c r="L360" i="123" s="1"/>
  <c r="G366" i="123"/>
  <c r="K370" i="123"/>
  <c r="L370" i="123" s="1"/>
  <c r="K193" i="123"/>
  <c r="L193" i="123" s="1"/>
  <c r="K150" i="123"/>
  <c r="L150" i="123" s="1"/>
  <c r="K152" i="123"/>
  <c r="L152" i="123" s="1"/>
  <c r="K166" i="123"/>
  <c r="L166" i="123" s="1"/>
  <c r="G182" i="123"/>
  <c r="K184" i="123"/>
  <c r="L184" i="123" s="1"/>
  <c r="K188" i="123"/>
  <c r="L188" i="123" s="1"/>
  <c r="K267" i="123"/>
  <c r="L267" i="123" s="1"/>
  <c r="G15" i="123"/>
  <c r="K88" i="123"/>
  <c r="L88" i="123" s="1"/>
  <c r="K234" i="123"/>
  <c r="L234" i="123" s="1"/>
  <c r="K250" i="123"/>
  <c r="L250" i="123" s="1"/>
  <c r="K256" i="123"/>
  <c r="L256" i="123" s="1"/>
  <c r="K464" i="123"/>
  <c r="L464" i="123" s="1"/>
  <c r="K81" i="123"/>
  <c r="L81" i="123" s="1"/>
  <c r="G91" i="123"/>
  <c r="G113" i="123"/>
  <c r="K50" i="123"/>
  <c r="L50" i="123" s="1"/>
  <c r="K84" i="123"/>
  <c r="L84" i="123" s="1"/>
  <c r="G97" i="123"/>
  <c r="K161" i="123"/>
  <c r="L161" i="123" s="1"/>
  <c r="G163" i="123"/>
  <c r="K164" i="123"/>
  <c r="L164" i="123" s="1"/>
  <c r="K9" i="123"/>
  <c r="L9" i="123" s="1"/>
  <c r="K13" i="123"/>
  <c r="L13" i="123" s="1"/>
  <c r="K18" i="123"/>
  <c r="L18" i="123" s="1"/>
  <c r="G22" i="123"/>
  <c r="K26" i="123"/>
  <c r="L26" i="123" s="1"/>
  <c r="G30" i="123"/>
  <c r="K44" i="123"/>
  <c r="L44" i="123" s="1"/>
  <c r="K90" i="123"/>
  <c r="L90" i="123" s="1"/>
  <c r="G96" i="123"/>
  <c r="K98" i="123"/>
  <c r="L98" i="123" s="1"/>
  <c r="G117" i="123"/>
  <c r="G286" i="123"/>
  <c r="K330" i="123"/>
  <c r="L330" i="123" s="1"/>
  <c r="K336" i="123"/>
  <c r="L336" i="123" s="1"/>
  <c r="K124" i="123"/>
  <c r="L124" i="123" s="1"/>
  <c r="G125" i="123"/>
  <c r="K217" i="123"/>
  <c r="L217" i="123" s="1"/>
  <c r="K388" i="123"/>
  <c r="L388" i="123" s="1"/>
  <c r="G80" i="123"/>
  <c r="G94" i="123"/>
  <c r="K21" i="123"/>
  <c r="L21" i="123" s="1"/>
  <c r="K29" i="123"/>
  <c r="L29" i="123" s="1"/>
  <c r="G77" i="123"/>
  <c r="G79" i="123"/>
  <c r="G287" i="123"/>
  <c r="K289" i="123"/>
  <c r="L289" i="123" s="1"/>
  <c r="G403" i="123"/>
  <c r="K43" i="123"/>
  <c r="L43" i="123" s="1"/>
  <c r="G45" i="123"/>
  <c r="G54" i="123"/>
  <c r="G56" i="123"/>
  <c r="K58" i="123"/>
  <c r="L58" i="123" s="1"/>
  <c r="G83" i="123"/>
  <c r="G119" i="123"/>
  <c r="G129" i="123"/>
  <c r="G195" i="123"/>
  <c r="G229" i="123"/>
  <c r="G233" i="123"/>
  <c r="G386" i="123"/>
  <c r="K386" i="123"/>
  <c r="L386" i="123" s="1"/>
  <c r="K158" i="123"/>
  <c r="L158" i="123" s="1"/>
  <c r="G158" i="123"/>
  <c r="K157" i="123"/>
  <c r="L157" i="123" s="1"/>
  <c r="G157" i="123"/>
  <c r="K148" i="123"/>
  <c r="L148" i="123" s="1"/>
  <c r="K352" i="123"/>
  <c r="L352" i="123" s="1"/>
  <c r="G84" i="123"/>
  <c r="K86" i="123"/>
  <c r="L86" i="123" s="1"/>
  <c r="K94" i="123"/>
  <c r="L94" i="123" s="1"/>
  <c r="G95" i="123"/>
  <c r="K112" i="123"/>
  <c r="L112" i="123" s="1"/>
  <c r="G120" i="123"/>
  <c r="K132" i="123"/>
  <c r="L132" i="123" s="1"/>
  <c r="G155" i="123"/>
  <c r="G189" i="123"/>
  <c r="G194" i="123"/>
  <c r="G228" i="123"/>
  <c r="G292" i="123"/>
  <c r="G302" i="123"/>
  <c r="G391" i="123"/>
  <c r="G422" i="123"/>
  <c r="K430" i="123"/>
  <c r="L430" i="123" s="1"/>
  <c r="G25" i="123"/>
  <c r="G93" i="123"/>
  <c r="K114" i="123"/>
  <c r="L114" i="123" s="1"/>
  <c r="G131" i="123"/>
  <c r="K403" i="123"/>
  <c r="L403" i="123" s="1"/>
  <c r="G17" i="123"/>
  <c r="G23" i="123"/>
  <c r="K47" i="123"/>
  <c r="L47" i="123" s="1"/>
  <c r="G48" i="123"/>
  <c r="G50" i="123"/>
  <c r="K92" i="123"/>
  <c r="L92" i="123" s="1"/>
  <c r="G115" i="123"/>
  <c r="G116" i="123"/>
  <c r="G118" i="123"/>
  <c r="K123" i="123"/>
  <c r="L123" i="123" s="1"/>
  <c r="G127" i="123"/>
  <c r="K130" i="123"/>
  <c r="L130" i="123" s="1"/>
  <c r="G151" i="123"/>
  <c r="G183" i="123"/>
  <c r="G187" i="123"/>
  <c r="G221" i="123"/>
  <c r="G250" i="123"/>
  <c r="G267" i="123"/>
  <c r="G387" i="123"/>
  <c r="K404" i="123"/>
  <c r="L404" i="123" s="1"/>
  <c r="K418" i="123"/>
  <c r="L418" i="123" s="1"/>
  <c r="G434" i="123"/>
  <c r="G436" i="123"/>
  <c r="K470" i="123"/>
  <c r="L470" i="123" s="1"/>
  <c r="K389" i="123"/>
  <c r="L389" i="123" s="1"/>
  <c r="G389" i="123"/>
  <c r="K258" i="123"/>
  <c r="L258" i="123" s="1"/>
  <c r="G258" i="123"/>
  <c r="K321" i="123"/>
  <c r="L321" i="123" s="1"/>
  <c r="G321" i="123"/>
  <c r="K468" i="123"/>
  <c r="L468" i="123" s="1"/>
  <c r="G468" i="123"/>
  <c r="K82" i="123"/>
  <c r="L82" i="123" s="1"/>
  <c r="G82" i="123"/>
  <c r="K146" i="123"/>
  <c r="L146" i="123" s="1"/>
  <c r="G146" i="123"/>
  <c r="K52" i="123"/>
  <c r="L52" i="123" s="1"/>
  <c r="G52" i="123"/>
  <c r="K10" i="123"/>
  <c r="L10" i="123" s="1"/>
  <c r="G10" i="123"/>
  <c r="K472" i="123"/>
  <c r="L472" i="123" s="1"/>
  <c r="G472" i="123"/>
  <c r="K265" i="123"/>
  <c r="L265" i="123" s="1"/>
  <c r="G265" i="123"/>
  <c r="K320" i="123"/>
  <c r="L320" i="123" s="1"/>
  <c r="G320" i="123"/>
  <c r="K191" i="123"/>
  <c r="L191" i="123" s="1"/>
  <c r="G191" i="123"/>
  <c r="K254" i="123"/>
  <c r="L254" i="123" s="1"/>
  <c r="G254" i="123"/>
  <c r="K295" i="123"/>
  <c r="L295" i="123" s="1"/>
  <c r="G295" i="123"/>
  <c r="K317" i="123"/>
  <c r="L317" i="123" s="1"/>
  <c r="G317" i="123"/>
  <c r="K354" i="123"/>
  <c r="L354" i="123" s="1"/>
  <c r="G354" i="123"/>
  <c r="G13" i="123"/>
  <c r="K17" i="123"/>
  <c r="L17" i="123" s="1"/>
  <c r="G21" i="123"/>
  <c r="K154" i="123"/>
  <c r="L154" i="123" s="1"/>
  <c r="G154" i="123"/>
  <c r="K223" i="123"/>
  <c r="L223" i="123" s="1"/>
  <c r="G223" i="123"/>
  <c r="G248" i="123"/>
  <c r="K248" i="123"/>
  <c r="L248" i="123" s="1"/>
  <c r="K262" i="123"/>
  <c r="L262" i="123" s="1"/>
  <c r="G262" i="123"/>
  <c r="G282" i="123"/>
  <c r="K350" i="123"/>
  <c r="L350" i="123" s="1"/>
  <c r="G350" i="123"/>
  <c r="G392" i="123"/>
  <c r="G418" i="123"/>
  <c r="K438" i="123"/>
  <c r="L438" i="123" s="1"/>
  <c r="G438" i="123"/>
  <c r="G297" i="123"/>
  <c r="K297" i="123"/>
  <c r="L297" i="123" s="1"/>
  <c r="K332" i="123"/>
  <c r="L332" i="123" s="1"/>
  <c r="G332" i="123"/>
  <c r="G368" i="123"/>
  <c r="K368" i="123"/>
  <c r="L368" i="123" s="1"/>
  <c r="K25" i="123"/>
  <c r="L25" i="123" s="1"/>
  <c r="G29" i="123"/>
  <c r="G47" i="123"/>
  <c r="K59" i="123"/>
  <c r="L59" i="123" s="1"/>
  <c r="G59" i="123"/>
  <c r="K64" i="123"/>
  <c r="L64" i="123" s="1"/>
  <c r="G89" i="123"/>
  <c r="G111" i="123"/>
  <c r="G123" i="123"/>
  <c r="G9" i="123"/>
  <c r="K14" i="123"/>
  <c r="L14" i="123" s="1"/>
  <c r="G18" i="123"/>
  <c r="K22" i="123"/>
  <c r="L22" i="123" s="1"/>
  <c r="G26" i="123"/>
  <c r="K30" i="123"/>
  <c r="L30" i="123" s="1"/>
  <c r="G43" i="123"/>
  <c r="G44" i="123"/>
  <c r="K48" i="123"/>
  <c r="L48" i="123" s="1"/>
  <c r="G49" i="123"/>
  <c r="K54" i="123"/>
  <c r="L54" i="123" s="1"/>
  <c r="G61" i="123"/>
  <c r="K62" i="123"/>
  <c r="L62" i="123" s="1"/>
  <c r="G85" i="123"/>
  <c r="G86" i="123"/>
  <c r="K97" i="123"/>
  <c r="L97" i="123" s="1"/>
  <c r="K119" i="123"/>
  <c r="L119" i="123" s="1"/>
  <c r="G122" i="123"/>
  <c r="K126" i="123"/>
  <c r="L126" i="123" s="1"/>
  <c r="K179" i="123"/>
  <c r="L179" i="123" s="1"/>
  <c r="G179" i="123"/>
  <c r="K183" i="123"/>
  <c r="L183" i="123" s="1"/>
  <c r="G184" i="123"/>
  <c r="G190" i="123"/>
  <c r="K190" i="123"/>
  <c r="L190" i="123" s="1"/>
  <c r="G192" i="123"/>
  <c r="K192" i="123"/>
  <c r="L192" i="123" s="1"/>
  <c r="G193" i="123"/>
  <c r="G198" i="123"/>
  <c r="K225" i="123"/>
  <c r="L225" i="123" s="1"/>
  <c r="G227" i="123"/>
  <c r="G281" i="123"/>
  <c r="K281" i="123"/>
  <c r="L281" i="123" s="1"/>
  <c r="G336" i="123"/>
  <c r="K358" i="123"/>
  <c r="L358" i="123" s="1"/>
  <c r="G358" i="123"/>
  <c r="G370" i="123"/>
  <c r="G424" i="123"/>
  <c r="K424" i="123"/>
  <c r="L424" i="123" s="1"/>
  <c r="K426" i="123"/>
  <c r="L426" i="123" s="1"/>
  <c r="G430" i="123"/>
  <c r="G432" i="123"/>
  <c r="K432" i="123"/>
  <c r="L432" i="123" s="1"/>
  <c r="K452" i="123"/>
  <c r="L452" i="123" s="1"/>
  <c r="G464" i="123"/>
  <c r="K162" i="123"/>
  <c r="L162" i="123" s="1"/>
  <c r="G162" i="123"/>
  <c r="K180" i="123"/>
  <c r="L180" i="123" s="1"/>
  <c r="G180" i="123"/>
  <c r="G11" i="123"/>
  <c r="G19" i="123"/>
  <c r="G27" i="123"/>
  <c r="K63" i="123"/>
  <c r="L63" i="123" s="1"/>
  <c r="G98" i="123"/>
  <c r="G132" i="123"/>
  <c r="G185" i="123"/>
  <c r="G197" i="123"/>
  <c r="K197" i="123"/>
  <c r="L197" i="123" s="1"/>
  <c r="K216" i="123"/>
  <c r="L216" i="123" s="1"/>
  <c r="G216" i="123"/>
  <c r="K293" i="123"/>
  <c r="L293" i="123" s="1"/>
  <c r="G293" i="123"/>
  <c r="K328" i="123"/>
  <c r="L328" i="123" s="1"/>
  <c r="G328" i="123"/>
  <c r="K362" i="123"/>
  <c r="L362" i="123" s="1"/>
  <c r="G362" i="123"/>
  <c r="K366" i="123"/>
  <c r="L366" i="123" s="1"/>
  <c r="G454" i="123"/>
  <c r="K454" i="123"/>
  <c r="L454" i="123" s="1"/>
  <c r="K456" i="123"/>
  <c r="L456" i="123" s="1"/>
  <c r="G460" i="123"/>
  <c r="G462" i="123"/>
  <c r="K462" i="123"/>
  <c r="L462" i="123" s="1"/>
  <c r="G51" i="123"/>
  <c r="G55" i="123"/>
  <c r="G152" i="123"/>
  <c r="K186" i="123"/>
  <c r="L186" i="123" s="1"/>
  <c r="K195" i="123"/>
  <c r="L195" i="123" s="1"/>
  <c r="G218" i="123"/>
  <c r="K219" i="123"/>
  <c r="L219" i="123" s="1"/>
  <c r="K221" i="123"/>
  <c r="L221" i="123" s="1"/>
  <c r="G224" i="123"/>
  <c r="G298" i="123"/>
  <c r="G324" i="123"/>
  <c r="G326" i="123"/>
  <c r="G330" i="123"/>
  <c r="G334" i="123"/>
  <c r="G360" i="123"/>
  <c r="K387" i="123"/>
  <c r="L387" i="123" s="1"/>
  <c r="G88" i="123"/>
  <c r="G92" i="123"/>
  <c r="G114" i="123"/>
  <c r="G130" i="123"/>
  <c r="G145" i="123"/>
  <c r="G149" i="123"/>
  <c r="G153" i="123"/>
  <c r="G156" i="123"/>
  <c r="G160" i="123"/>
  <c r="G161" i="123"/>
  <c r="G165" i="123"/>
  <c r="G217" i="123"/>
  <c r="G256" i="123"/>
  <c r="G268" i="123"/>
  <c r="G352" i="123"/>
  <c r="G470" i="123"/>
  <c r="G12" i="123"/>
  <c r="K12" i="123"/>
  <c r="L12" i="123" s="1"/>
  <c r="G16" i="123"/>
  <c r="K16" i="123"/>
  <c r="L16" i="123" s="1"/>
  <c r="G20" i="123"/>
  <c r="K20" i="123"/>
  <c r="L20" i="123" s="1"/>
  <c r="G28" i="123"/>
  <c r="K28" i="123"/>
  <c r="L28" i="123" s="1"/>
  <c r="G78" i="123"/>
  <c r="K78" i="123"/>
  <c r="L78" i="123" s="1"/>
  <c r="G87" i="123"/>
  <c r="K87" i="123"/>
  <c r="L87" i="123" s="1"/>
  <c r="G159" i="123"/>
  <c r="K159" i="123"/>
  <c r="L159" i="123" s="1"/>
  <c r="G24" i="123"/>
  <c r="K24" i="123"/>
  <c r="L24" i="123" s="1"/>
  <c r="G121" i="123"/>
  <c r="K121" i="123"/>
  <c r="L121" i="123" s="1"/>
  <c r="G199" i="123"/>
  <c r="K199" i="123"/>
  <c r="L199" i="123" s="1"/>
  <c r="G222" i="123"/>
  <c r="K222" i="123"/>
  <c r="L222" i="123" s="1"/>
  <c r="G46" i="123"/>
  <c r="K46" i="123"/>
  <c r="L46" i="123" s="1"/>
  <c r="G53" i="123"/>
  <c r="K53" i="123"/>
  <c r="L53" i="123" s="1"/>
  <c r="K60" i="123"/>
  <c r="L60" i="123" s="1"/>
  <c r="G60" i="123"/>
  <c r="G181" i="123"/>
  <c r="K181" i="123"/>
  <c r="L181" i="123" s="1"/>
  <c r="K11" i="123"/>
  <c r="L11" i="123" s="1"/>
  <c r="K15" i="123"/>
  <c r="L15" i="123" s="1"/>
  <c r="K23" i="123"/>
  <c r="L23" i="123" s="1"/>
  <c r="K27" i="123"/>
  <c r="L27" i="123" s="1"/>
  <c r="K45" i="123"/>
  <c r="L45" i="123" s="1"/>
  <c r="K56" i="123"/>
  <c r="L56" i="123" s="1"/>
  <c r="K77" i="123"/>
  <c r="N73" i="123"/>
  <c r="K79" i="123"/>
  <c r="L79" i="123" s="1"/>
  <c r="K129" i="123"/>
  <c r="L129" i="123" s="1"/>
  <c r="G219" i="123"/>
  <c r="G230" i="123"/>
  <c r="K230" i="123"/>
  <c r="L230" i="123" s="1"/>
  <c r="G259" i="123"/>
  <c r="K259" i="123"/>
  <c r="L259" i="123" s="1"/>
  <c r="K290" i="123"/>
  <c r="L290" i="123" s="1"/>
  <c r="G290" i="123"/>
  <c r="G466" i="123"/>
  <c r="K466" i="123"/>
  <c r="L466" i="123" s="1"/>
  <c r="G57" i="123"/>
  <c r="K80" i="123"/>
  <c r="L80" i="123" s="1"/>
  <c r="K89" i="123"/>
  <c r="L89" i="123" s="1"/>
  <c r="K93" i="123"/>
  <c r="L93" i="123" s="1"/>
  <c r="K115" i="123"/>
  <c r="L115" i="123" s="1"/>
  <c r="K122" i="123"/>
  <c r="L122" i="123" s="1"/>
  <c r="K125" i="123"/>
  <c r="L125" i="123" s="1"/>
  <c r="K131" i="123"/>
  <c r="L131" i="123" s="1"/>
  <c r="K147" i="123"/>
  <c r="L147" i="123" s="1"/>
  <c r="K153" i="123"/>
  <c r="L153" i="123" s="1"/>
  <c r="K160" i="123"/>
  <c r="L160" i="123" s="1"/>
  <c r="K163" i="123"/>
  <c r="L163" i="123" s="1"/>
  <c r="K182" i="123"/>
  <c r="L182" i="123" s="1"/>
  <c r="K185" i="123"/>
  <c r="L185" i="123" s="1"/>
  <c r="G213" i="123"/>
  <c r="N209" i="123"/>
  <c r="K213" i="123"/>
  <c r="K218" i="123"/>
  <c r="L218" i="123" s="1"/>
  <c r="K220" i="123"/>
  <c r="L220" i="123" s="1"/>
  <c r="G220" i="123"/>
  <c r="K227" i="123"/>
  <c r="L227" i="123" s="1"/>
  <c r="K232" i="123"/>
  <c r="L232" i="123" s="1"/>
  <c r="G232" i="123"/>
  <c r="K233" i="123"/>
  <c r="L233" i="123" s="1"/>
  <c r="K253" i="123"/>
  <c r="L253" i="123" s="1"/>
  <c r="G253" i="123"/>
  <c r="G364" i="123"/>
  <c r="K364" i="123"/>
  <c r="L364" i="123" s="1"/>
  <c r="K49" i="123"/>
  <c r="L49" i="123" s="1"/>
  <c r="K83" i="123"/>
  <c r="L83" i="123" s="1"/>
  <c r="K95" i="123"/>
  <c r="L95" i="123" s="1"/>
  <c r="K117" i="123"/>
  <c r="L117" i="123" s="1"/>
  <c r="K155" i="123"/>
  <c r="L155" i="123" s="1"/>
  <c r="G196" i="123"/>
  <c r="K196" i="123"/>
  <c r="L196" i="123" s="1"/>
  <c r="K229" i="123"/>
  <c r="L229" i="123" s="1"/>
  <c r="K231" i="123"/>
  <c r="L231" i="123" s="1"/>
  <c r="G231" i="123"/>
  <c r="G251" i="123"/>
  <c r="K251" i="123"/>
  <c r="L251" i="123" s="1"/>
  <c r="G252" i="123"/>
  <c r="K252" i="123"/>
  <c r="L252" i="123" s="1"/>
  <c r="K285" i="123"/>
  <c r="L285" i="123" s="1"/>
  <c r="G285" i="123"/>
  <c r="K291" i="123"/>
  <c r="L291" i="123" s="1"/>
  <c r="G291" i="123"/>
  <c r="K19" i="123"/>
  <c r="L19" i="123" s="1"/>
  <c r="K61" i="123"/>
  <c r="L61" i="123" s="1"/>
  <c r="G62" i="123"/>
  <c r="K91" i="123"/>
  <c r="L91" i="123" s="1"/>
  <c r="K113" i="123"/>
  <c r="L113" i="123" s="1"/>
  <c r="K151" i="123"/>
  <c r="L151" i="123" s="1"/>
  <c r="K189" i="123"/>
  <c r="L189" i="123" s="1"/>
  <c r="G226" i="123"/>
  <c r="K226" i="123"/>
  <c r="L226" i="123" s="1"/>
  <c r="G260" i="123"/>
  <c r="K260" i="123"/>
  <c r="L260" i="123" s="1"/>
  <c r="K55" i="123"/>
  <c r="L55" i="123" s="1"/>
  <c r="K57" i="123"/>
  <c r="L57" i="123" s="1"/>
  <c r="G58" i="123"/>
  <c r="N5" i="123"/>
  <c r="N39" i="123"/>
  <c r="K51" i="123"/>
  <c r="L51" i="123" s="1"/>
  <c r="G63" i="123"/>
  <c r="G81" i="123"/>
  <c r="K85" i="123"/>
  <c r="L85" i="123" s="1"/>
  <c r="G90" i="123"/>
  <c r="K96" i="123"/>
  <c r="L96" i="123" s="1"/>
  <c r="K111" i="123"/>
  <c r="G112" i="123"/>
  <c r="K118" i="123"/>
  <c r="L118" i="123" s="1"/>
  <c r="G126" i="123"/>
  <c r="K127" i="123"/>
  <c r="L127" i="123" s="1"/>
  <c r="G128" i="123"/>
  <c r="G148" i="123"/>
  <c r="K149" i="123"/>
  <c r="L149" i="123" s="1"/>
  <c r="G150" i="123"/>
  <c r="K156" i="123"/>
  <c r="L156" i="123" s="1"/>
  <c r="G164" i="123"/>
  <c r="K165" i="123"/>
  <c r="L165" i="123" s="1"/>
  <c r="G166" i="123"/>
  <c r="G186" i="123"/>
  <c r="K187" i="123"/>
  <c r="L187" i="123" s="1"/>
  <c r="G188" i="123"/>
  <c r="K215" i="123"/>
  <c r="L215" i="123" s="1"/>
  <c r="G215" i="123"/>
  <c r="G225" i="123"/>
  <c r="K261" i="123"/>
  <c r="L261" i="123" s="1"/>
  <c r="G261" i="123"/>
  <c r="G318" i="123"/>
  <c r="K318" i="123"/>
  <c r="L318" i="123" s="1"/>
  <c r="K325" i="123"/>
  <c r="L325" i="123" s="1"/>
  <c r="G325" i="123"/>
  <c r="K198" i="123"/>
  <c r="L198" i="123" s="1"/>
  <c r="G200" i="123"/>
  <c r="K200" i="123"/>
  <c r="L200" i="123" s="1"/>
  <c r="G214" i="123"/>
  <c r="K214" i="123"/>
  <c r="L214" i="123" s="1"/>
  <c r="K228" i="123"/>
  <c r="L228" i="123" s="1"/>
  <c r="G234" i="123"/>
  <c r="K249" i="123"/>
  <c r="L249" i="123" s="1"/>
  <c r="G249" i="123"/>
  <c r="K257" i="123"/>
  <c r="L257" i="123" s="1"/>
  <c r="G257" i="123"/>
  <c r="G266" i="123"/>
  <c r="K266" i="123"/>
  <c r="L266" i="123" s="1"/>
  <c r="K287" i="123"/>
  <c r="L287" i="123" s="1"/>
  <c r="K292" i="123"/>
  <c r="L292" i="123" s="1"/>
  <c r="K301" i="123"/>
  <c r="L301" i="123" s="1"/>
  <c r="G301" i="123"/>
  <c r="K315" i="123"/>
  <c r="G315" i="123"/>
  <c r="N311" i="123"/>
  <c r="G322" i="123"/>
  <c r="K322" i="123"/>
  <c r="L322" i="123" s="1"/>
  <c r="G356" i="123"/>
  <c r="K356" i="123"/>
  <c r="L356" i="123" s="1"/>
  <c r="G363" i="123"/>
  <c r="K363" i="123"/>
  <c r="L363" i="123" s="1"/>
  <c r="N107" i="123"/>
  <c r="N141" i="123"/>
  <c r="N175" i="123"/>
  <c r="K194" i="123"/>
  <c r="L194" i="123" s="1"/>
  <c r="K224" i="123"/>
  <c r="L224" i="123" s="1"/>
  <c r="G247" i="123"/>
  <c r="K247" i="123"/>
  <c r="N243" i="123"/>
  <c r="G255" i="123"/>
  <c r="K255" i="123"/>
  <c r="L255" i="123" s="1"/>
  <c r="G263" i="123"/>
  <c r="K263" i="123"/>
  <c r="L263" i="123" s="1"/>
  <c r="K264" i="123"/>
  <c r="L264" i="123" s="1"/>
  <c r="G264" i="123"/>
  <c r="G283" i="123"/>
  <c r="K283" i="123"/>
  <c r="L283" i="123" s="1"/>
  <c r="G284" i="123"/>
  <c r="K284" i="123"/>
  <c r="L284" i="123" s="1"/>
  <c r="G296" i="123"/>
  <c r="K296" i="123"/>
  <c r="L296" i="123" s="1"/>
  <c r="G319" i="123"/>
  <c r="K319" i="123"/>
  <c r="L319" i="123" s="1"/>
  <c r="K331" i="123"/>
  <c r="L331" i="123" s="1"/>
  <c r="G331" i="123"/>
  <c r="G355" i="123"/>
  <c r="K355" i="123"/>
  <c r="L355" i="123" s="1"/>
  <c r="K385" i="123"/>
  <c r="L385" i="123" s="1"/>
  <c r="G385" i="123"/>
  <c r="G299" i="123"/>
  <c r="K299" i="123"/>
  <c r="L299" i="123" s="1"/>
  <c r="G300" i="123"/>
  <c r="K300" i="123"/>
  <c r="L300" i="123" s="1"/>
  <c r="K323" i="123"/>
  <c r="L323" i="123" s="1"/>
  <c r="K384" i="123"/>
  <c r="L384" i="123" s="1"/>
  <c r="G384" i="123"/>
  <c r="G397" i="123"/>
  <c r="K397" i="123"/>
  <c r="L397" i="123" s="1"/>
  <c r="K286" i="123"/>
  <c r="L286" i="123" s="1"/>
  <c r="G288" i="123"/>
  <c r="K288" i="123"/>
  <c r="L288" i="123" s="1"/>
  <c r="G289" i="123"/>
  <c r="K302" i="123"/>
  <c r="L302" i="123" s="1"/>
  <c r="K316" i="123"/>
  <c r="L316" i="123" s="1"/>
  <c r="K326" i="123"/>
  <c r="L326" i="123" s="1"/>
  <c r="G329" i="123"/>
  <c r="K329" i="123"/>
  <c r="L329" i="123" s="1"/>
  <c r="K334" i="123"/>
  <c r="L334" i="123" s="1"/>
  <c r="K353" i="123"/>
  <c r="L353" i="123" s="1"/>
  <c r="G353" i="123"/>
  <c r="K361" i="123"/>
  <c r="L361" i="123" s="1"/>
  <c r="G361" i="123"/>
  <c r="K369" i="123"/>
  <c r="L369" i="123" s="1"/>
  <c r="G369" i="123"/>
  <c r="G390" i="123"/>
  <c r="K390" i="123"/>
  <c r="L390" i="123" s="1"/>
  <c r="K395" i="123"/>
  <c r="L395" i="123" s="1"/>
  <c r="G395" i="123"/>
  <c r="K400" i="123"/>
  <c r="L400" i="123" s="1"/>
  <c r="G400" i="123"/>
  <c r="K401" i="123"/>
  <c r="L401" i="123" s="1"/>
  <c r="G401" i="123"/>
  <c r="K425" i="123"/>
  <c r="L425" i="123" s="1"/>
  <c r="G425" i="123"/>
  <c r="G458" i="123"/>
  <c r="K458" i="123"/>
  <c r="L458" i="123" s="1"/>
  <c r="G465" i="123"/>
  <c r="K465" i="123"/>
  <c r="L465" i="123" s="1"/>
  <c r="K268" i="123"/>
  <c r="L268" i="123" s="1"/>
  <c r="N277" i="123"/>
  <c r="K282" i="123"/>
  <c r="L282" i="123" s="1"/>
  <c r="K298" i="123"/>
  <c r="L298" i="123" s="1"/>
  <c r="K327" i="123"/>
  <c r="L327" i="123" s="1"/>
  <c r="G327" i="123"/>
  <c r="K335" i="123"/>
  <c r="L335" i="123" s="1"/>
  <c r="G335" i="123"/>
  <c r="G351" i="123"/>
  <c r="K351" i="123"/>
  <c r="L351" i="123" s="1"/>
  <c r="G359" i="123"/>
  <c r="K359" i="123"/>
  <c r="L359" i="123" s="1"/>
  <c r="G367" i="123"/>
  <c r="K367" i="123"/>
  <c r="L367" i="123" s="1"/>
  <c r="N379" i="123"/>
  <c r="K383" i="123"/>
  <c r="G383" i="123"/>
  <c r="K402" i="123"/>
  <c r="L402" i="123" s="1"/>
  <c r="K417" i="123"/>
  <c r="K433" i="123"/>
  <c r="L433" i="123" s="1"/>
  <c r="G433" i="123"/>
  <c r="G457" i="123"/>
  <c r="K457" i="123"/>
  <c r="L457" i="123" s="1"/>
  <c r="K294" i="123"/>
  <c r="L294" i="123" s="1"/>
  <c r="G323" i="123"/>
  <c r="K324" i="123"/>
  <c r="L324" i="123" s="1"/>
  <c r="G333" i="123"/>
  <c r="K333" i="123"/>
  <c r="L333" i="123" s="1"/>
  <c r="K349" i="123"/>
  <c r="N345" i="123"/>
  <c r="G349" i="123"/>
  <c r="K357" i="123"/>
  <c r="L357" i="123" s="1"/>
  <c r="G357" i="123"/>
  <c r="K365" i="123"/>
  <c r="L365" i="123" s="1"/>
  <c r="G365" i="123"/>
  <c r="G393" i="123"/>
  <c r="K393" i="123"/>
  <c r="L393" i="123" s="1"/>
  <c r="G394" i="123"/>
  <c r="K394" i="123"/>
  <c r="L394" i="123" s="1"/>
  <c r="K399" i="123"/>
  <c r="L399" i="123" s="1"/>
  <c r="K419" i="123"/>
  <c r="L419" i="123" s="1"/>
  <c r="G419" i="123"/>
  <c r="K396" i="123"/>
  <c r="L396" i="123" s="1"/>
  <c r="G398" i="123"/>
  <c r="K398" i="123"/>
  <c r="L398" i="123" s="1"/>
  <c r="G399" i="123"/>
  <c r="N413" i="123"/>
  <c r="K420" i="123"/>
  <c r="L420" i="123" s="1"/>
  <c r="G423" i="123"/>
  <c r="K423" i="123"/>
  <c r="L423" i="123" s="1"/>
  <c r="K428" i="123"/>
  <c r="L428" i="123" s="1"/>
  <c r="G431" i="123"/>
  <c r="K431" i="123"/>
  <c r="L431" i="123" s="1"/>
  <c r="K436" i="123"/>
  <c r="L436" i="123" s="1"/>
  <c r="K455" i="123"/>
  <c r="L455" i="123" s="1"/>
  <c r="G455" i="123"/>
  <c r="K463" i="123"/>
  <c r="L463" i="123" s="1"/>
  <c r="G463" i="123"/>
  <c r="K471" i="123"/>
  <c r="L471" i="123" s="1"/>
  <c r="G471" i="123"/>
  <c r="G388" i="123"/>
  <c r="K392" i="123"/>
  <c r="L392" i="123" s="1"/>
  <c r="G404" i="123"/>
  <c r="K421" i="123"/>
  <c r="L421" i="123" s="1"/>
  <c r="G421" i="123"/>
  <c r="K429" i="123"/>
  <c r="L429" i="123" s="1"/>
  <c r="G429" i="123"/>
  <c r="K437" i="123"/>
  <c r="L437" i="123" s="1"/>
  <c r="G437" i="123"/>
  <c r="G453" i="123"/>
  <c r="K453" i="123"/>
  <c r="L453" i="123" s="1"/>
  <c r="G461" i="123"/>
  <c r="K461" i="123"/>
  <c r="L461" i="123" s="1"/>
  <c r="G469" i="123"/>
  <c r="K469" i="123"/>
  <c r="L469" i="123" s="1"/>
  <c r="G417" i="123"/>
  <c r="G427" i="123"/>
  <c r="K427" i="123"/>
  <c r="L427" i="123" s="1"/>
  <c r="G435" i="123"/>
  <c r="K435" i="123"/>
  <c r="L435" i="123" s="1"/>
  <c r="K451" i="123"/>
  <c r="N447" i="123"/>
  <c r="G451" i="123"/>
  <c r="K459" i="123"/>
  <c r="L459" i="123" s="1"/>
  <c r="G459" i="123"/>
  <c r="K467" i="123"/>
  <c r="L467" i="123" s="1"/>
  <c r="G467" i="123"/>
  <c r="G14" i="115"/>
  <c r="G13" i="115"/>
  <c r="P141" i="123" l="1"/>
  <c r="L4" i="123"/>
  <c r="D4" i="123" s="1"/>
  <c r="D5" i="123" s="1"/>
  <c r="O141" i="123"/>
  <c r="L383" i="123"/>
  <c r="P379" i="123" s="1"/>
  <c r="O379" i="123"/>
  <c r="P175" i="123"/>
  <c r="L412" i="123"/>
  <c r="D412" i="123" s="1"/>
  <c r="H437" i="123" s="1"/>
  <c r="O345" i="123"/>
  <c r="L349" i="123"/>
  <c r="P345" i="123" s="1"/>
  <c r="O311" i="123"/>
  <c r="L315" i="123"/>
  <c r="P311" i="123" s="1"/>
  <c r="P5" i="123"/>
  <c r="L106" i="123"/>
  <c r="D106" i="123" s="1"/>
  <c r="H126" i="123" s="1"/>
  <c r="L174" i="123"/>
  <c r="D174" i="123" s="1"/>
  <c r="H196" i="123" s="1"/>
  <c r="O39" i="123"/>
  <c r="L213" i="123"/>
  <c r="P209" i="123" s="1"/>
  <c r="O209" i="123"/>
  <c r="L276" i="123"/>
  <c r="D276" i="123" s="1"/>
  <c r="H291" i="123" s="1"/>
  <c r="L72" i="123"/>
  <c r="O447" i="123"/>
  <c r="L451" i="123"/>
  <c r="P447" i="123" s="1"/>
  <c r="L247" i="123"/>
  <c r="P243" i="123" s="1"/>
  <c r="O243" i="123"/>
  <c r="L111" i="123"/>
  <c r="P107" i="123" s="1"/>
  <c r="O107" i="123"/>
  <c r="L208" i="123"/>
  <c r="D208" i="123" s="1"/>
  <c r="O175" i="123"/>
  <c r="L140" i="123"/>
  <c r="D140" i="123" s="1"/>
  <c r="H148" i="123" s="1"/>
  <c r="P39" i="123"/>
  <c r="L446" i="123"/>
  <c r="D446" i="123" s="1"/>
  <c r="H461" i="123" s="1"/>
  <c r="O277" i="123"/>
  <c r="L310" i="123"/>
  <c r="D310" i="123" s="1"/>
  <c r="H315" i="123" s="1"/>
  <c r="O73" i="123"/>
  <c r="L77" i="123"/>
  <c r="P73" i="123" s="1"/>
  <c r="O5" i="123"/>
  <c r="L344" i="123"/>
  <c r="D344" i="123" s="1"/>
  <c r="H365" i="123" s="1"/>
  <c r="L417" i="123"/>
  <c r="P413" i="123" s="1"/>
  <c r="O413" i="123"/>
  <c r="L378" i="123"/>
  <c r="D378" i="123" s="1"/>
  <c r="H388" i="123" s="1"/>
  <c r="P277" i="123"/>
  <c r="L242" i="123"/>
  <c r="D242" i="123" s="1"/>
  <c r="H263" i="123" s="1"/>
  <c r="L38" i="123"/>
  <c r="D38" i="123" s="1"/>
  <c r="H46" i="123" s="1"/>
  <c r="K59" i="124"/>
  <c r="I59" i="124"/>
  <c r="H59" i="124"/>
  <c r="F59" i="124"/>
  <c r="G59" i="124" s="1"/>
  <c r="K58" i="124"/>
  <c r="I58" i="124"/>
  <c r="H58" i="124"/>
  <c r="F58" i="124"/>
  <c r="G58" i="124" s="1"/>
  <c r="K57" i="124"/>
  <c r="I57" i="124"/>
  <c r="H57" i="124"/>
  <c r="F57" i="124"/>
  <c r="G57" i="124" s="1"/>
  <c r="K56" i="124"/>
  <c r="I56" i="124"/>
  <c r="H56" i="124"/>
  <c r="F56" i="124"/>
  <c r="G56" i="124" s="1"/>
  <c r="K55" i="124"/>
  <c r="I55" i="124"/>
  <c r="H55" i="124"/>
  <c r="F55" i="124"/>
  <c r="G55" i="124" s="1"/>
  <c r="K54" i="124"/>
  <c r="I54" i="124"/>
  <c r="H54" i="124"/>
  <c r="F54" i="124"/>
  <c r="G54" i="124" s="1"/>
  <c r="K53" i="124"/>
  <c r="I53" i="124"/>
  <c r="H53" i="124"/>
  <c r="F53" i="124"/>
  <c r="G53" i="124" s="1"/>
  <c r="K52" i="124"/>
  <c r="I52" i="124"/>
  <c r="H52" i="124"/>
  <c r="F52" i="124"/>
  <c r="G52" i="124" s="1"/>
  <c r="K51" i="124"/>
  <c r="I51" i="124"/>
  <c r="H51" i="124"/>
  <c r="F51" i="124"/>
  <c r="G51" i="124" s="1"/>
  <c r="K50" i="124"/>
  <c r="I50" i="124"/>
  <c r="H50" i="124"/>
  <c r="F50" i="124"/>
  <c r="G50" i="124" s="1"/>
  <c r="K49" i="124"/>
  <c r="I49" i="124"/>
  <c r="H49" i="124"/>
  <c r="F49" i="124"/>
  <c r="G49" i="124" s="1"/>
  <c r="K48" i="124"/>
  <c r="I48" i="124"/>
  <c r="H48" i="124"/>
  <c r="F48" i="124"/>
  <c r="G48" i="124" s="1"/>
  <c r="K47" i="124"/>
  <c r="I47" i="124"/>
  <c r="H47" i="124"/>
  <c r="F47" i="124"/>
  <c r="G47" i="124" s="1"/>
  <c r="K46" i="124"/>
  <c r="I46" i="124"/>
  <c r="H46" i="124"/>
  <c r="F46" i="124"/>
  <c r="G46" i="124" s="1"/>
  <c r="K45" i="124"/>
  <c r="I45" i="124"/>
  <c r="H45" i="124"/>
  <c r="F45" i="124"/>
  <c r="G45" i="124" s="1"/>
  <c r="K44" i="124"/>
  <c r="I44" i="124"/>
  <c r="H44" i="124"/>
  <c r="F44" i="124"/>
  <c r="G44" i="124" s="1"/>
  <c r="K43" i="124"/>
  <c r="I43" i="124"/>
  <c r="H43" i="124"/>
  <c r="F43" i="124"/>
  <c r="G43" i="124" s="1"/>
  <c r="K42" i="124"/>
  <c r="I42" i="124"/>
  <c r="H42" i="124"/>
  <c r="F42" i="124"/>
  <c r="G42" i="124" s="1"/>
  <c r="K41" i="124"/>
  <c r="I41" i="124"/>
  <c r="H41" i="124"/>
  <c r="F41" i="124"/>
  <c r="G41" i="124" s="1"/>
  <c r="K40" i="124"/>
  <c r="I40" i="124"/>
  <c r="H40" i="124"/>
  <c r="F40" i="124"/>
  <c r="G40" i="124" s="1"/>
  <c r="K39" i="124"/>
  <c r="I39" i="124"/>
  <c r="H39" i="124"/>
  <c r="F39" i="124"/>
  <c r="G39" i="124" s="1"/>
  <c r="E38" i="124"/>
  <c r="K38" i="124" s="1"/>
  <c r="F35" i="124"/>
  <c r="F34" i="124"/>
  <c r="F33" i="124"/>
  <c r="F32" i="124"/>
  <c r="K31" i="124"/>
  <c r="I31" i="124"/>
  <c r="H31" i="124"/>
  <c r="F31" i="124"/>
  <c r="G31" i="124" s="1"/>
  <c r="K30" i="124"/>
  <c r="I30" i="124"/>
  <c r="H30" i="124"/>
  <c r="F30" i="124"/>
  <c r="G30" i="124" s="1"/>
  <c r="K29" i="124"/>
  <c r="I29" i="124"/>
  <c r="H29" i="124"/>
  <c r="F29" i="124"/>
  <c r="G29" i="124" s="1"/>
  <c r="K28" i="124"/>
  <c r="I28" i="124"/>
  <c r="H28" i="124"/>
  <c r="F28" i="124"/>
  <c r="G28" i="124" s="1"/>
  <c r="K27" i="124"/>
  <c r="I27" i="124"/>
  <c r="H27" i="124"/>
  <c r="F27" i="124"/>
  <c r="G27" i="124" s="1"/>
  <c r="K26" i="124"/>
  <c r="I26" i="124"/>
  <c r="H26" i="124"/>
  <c r="F26" i="124"/>
  <c r="G26" i="124" s="1"/>
  <c r="K25" i="124"/>
  <c r="I25" i="124"/>
  <c r="H25" i="124"/>
  <c r="F25" i="124"/>
  <c r="G25" i="124" s="1"/>
  <c r="K24" i="124"/>
  <c r="I24" i="124"/>
  <c r="H24" i="124"/>
  <c r="F24" i="124"/>
  <c r="G24" i="124" s="1"/>
  <c r="K23" i="124"/>
  <c r="I23" i="124"/>
  <c r="H23" i="124"/>
  <c r="F23" i="124"/>
  <c r="G23" i="124" s="1"/>
  <c r="K22" i="124"/>
  <c r="I22" i="124"/>
  <c r="H22" i="124"/>
  <c r="F22" i="124"/>
  <c r="G22" i="124" s="1"/>
  <c r="K21" i="124"/>
  <c r="I21" i="124"/>
  <c r="H21" i="124"/>
  <c r="F21" i="124"/>
  <c r="G21" i="124" s="1"/>
  <c r="K20" i="124"/>
  <c r="I20" i="124"/>
  <c r="H20" i="124"/>
  <c r="F20" i="124"/>
  <c r="G20" i="124" s="1"/>
  <c r="K19" i="124"/>
  <c r="I19" i="124"/>
  <c r="H19" i="124"/>
  <c r="F19" i="124"/>
  <c r="G19" i="124" s="1"/>
  <c r="K18" i="124"/>
  <c r="I18" i="124"/>
  <c r="H18" i="124"/>
  <c r="F18" i="124"/>
  <c r="G18" i="124" s="1"/>
  <c r="K17" i="124"/>
  <c r="H17" i="124"/>
  <c r="F17" i="124"/>
  <c r="G17" i="124" s="1"/>
  <c r="K16" i="124"/>
  <c r="H16" i="124"/>
  <c r="F16" i="124"/>
  <c r="G16" i="124" s="1"/>
  <c r="H38" i="124" l="1"/>
  <c r="F38" i="124"/>
  <c r="G38" i="124" s="1"/>
  <c r="H12" i="123"/>
  <c r="H16" i="123"/>
  <c r="H28" i="123"/>
  <c r="H20" i="123"/>
  <c r="H24" i="123"/>
  <c r="H361" i="123"/>
  <c r="D72" i="123"/>
  <c r="H81" i="123" s="1"/>
  <c r="H29" i="123"/>
  <c r="H433" i="123"/>
  <c r="H30" i="123"/>
  <c r="H14" i="123"/>
  <c r="H19" i="123"/>
  <c r="H27" i="123"/>
  <c r="H10" i="123"/>
  <c r="H23" i="123"/>
  <c r="H22" i="123"/>
  <c r="H26" i="123"/>
  <c r="H431" i="123"/>
  <c r="H17" i="123"/>
  <c r="H9" i="123"/>
  <c r="H21" i="123"/>
  <c r="H301" i="123"/>
  <c r="H13" i="123"/>
  <c r="H121" i="123"/>
  <c r="H18" i="123"/>
  <c r="H15" i="123"/>
  <c r="H25" i="123"/>
  <c r="H11" i="123"/>
  <c r="H419" i="123"/>
  <c r="H421" i="123"/>
  <c r="H423" i="123"/>
  <c r="H331" i="123"/>
  <c r="H335" i="123"/>
  <c r="H199" i="123"/>
  <c r="H359" i="123"/>
  <c r="H395" i="123"/>
  <c r="H188" i="123"/>
  <c r="H62" i="123"/>
  <c r="H266" i="123"/>
  <c r="H390" i="123"/>
  <c r="H150" i="123"/>
  <c r="H164" i="123"/>
  <c r="H257" i="123"/>
  <c r="H200" i="123"/>
  <c r="H429" i="123"/>
  <c r="H435" i="123"/>
  <c r="H453" i="123"/>
  <c r="H353" i="123"/>
  <c r="H469" i="123"/>
  <c r="H459" i="123"/>
  <c r="H259" i="123"/>
  <c r="H261" i="123"/>
  <c r="H458" i="123"/>
  <c r="H383" i="123"/>
  <c r="H457" i="123"/>
  <c r="H401" i="123"/>
  <c r="H466" i="123"/>
  <c r="H355" i="123"/>
  <c r="H393" i="123"/>
  <c r="H471" i="123"/>
  <c r="H398" i="123"/>
  <c r="H467" i="123"/>
  <c r="H186" i="123"/>
  <c r="H417" i="123"/>
  <c r="H356" i="123"/>
  <c r="H233" i="123"/>
  <c r="H218" i="123"/>
  <c r="D209" i="123"/>
  <c r="H228" i="123"/>
  <c r="H223" i="123"/>
  <c r="H227" i="123"/>
  <c r="H217" i="123"/>
  <c r="H221" i="123"/>
  <c r="H224" i="123"/>
  <c r="H229" i="123"/>
  <c r="H216" i="123"/>
  <c r="D277" i="123"/>
  <c r="H294" i="123"/>
  <c r="H293" i="123"/>
  <c r="H286" i="123"/>
  <c r="H282" i="123"/>
  <c r="H297" i="123"/>
  <c r="H281" i="123"/>
  <c r="H287" i="123"/>
  <c r="H295" i="123"/>
  <c r="H292" i="123"/>
  <c r="H298" i="123"/>
  <c r="H302" i="123"/>
  <c r="D107" i="123"/>
  <c r="H125" i="123"/>
  <c r="H129" i="123"/>
  <c r="H113" i="123"/>
  <c r="H117" i="123"/>
  <c r="H124" i="123"/>
  <c r="H131" i="123"/>
  <c r="H118" i="123"/>
  <c r="H122" i="123"/>
  <c r="H116" i="123"/>
  <c r="H120" i="123"/>
  <c r="H132" i="123"/>
  <c r="H111" i="123"/>
  <c r="H114" i="123"/>
  <c r="H130" i="123"/>
  <c r="H119" i="123"/>
  <c r="H115" i="123"/>
  <c r="H127" i="123"/>
  <c r="H123" i="123"/>
  <c r="H285" i="123"/>
  <c r="H299" i="123"/>
  <c r="H57" i="123"/>
  <c r="H260" i="123"/>
  <c r="H247" i="123"/>
  <c r="H296" i="123"/>
  <c r="D379" i="123"/>
  <c r="H387" i="123"/>
  <c r="H403" i="123"/>
  <c r="H396" i="123"/>
  <c r="H389" i="123"/>
  <c r="H386" i="123"/>
  <c r="H391" i="123"/>
  <c r="H392" i="123"/>
  <c r="H402" i="123"/>
  <c r="D311" i="123"/>
  <c r="H326" i="123"/>
  <c r="H321" i="123"/>
  <c r="H317" i="123"/>
  <c r="H320" i="123"/>
  <c r="H316" i="123"/>
  <c r="H328" i="123"/>
  <c r="H330" i="123"/>
  <c r="H334" i="123"/>
  <c r="H336" i="123"/>
  <c r="H324" i="123"/>
  <c r="H332" i="123"/>
  <c r="H369" i="123"/>
  <c r="H219" i="123"/>
  <c r="H166" i="123"/>
  <c r="H322" i="123"/>
  <c r="H283" i="123"/>
  <c r="H400" i="123"/>
  <c r="H323" i="123"/>
  <c r="H333" i="123"/>
  <c r="H220" i="123"/>
  <c r="H226" i="123"/>
  <c r="H318" i="123"/>
  <c r="H397" i="123"/>
  <c r="D413" i="123"/>
  <c r="H420" i="123"/>
  <c r="H436" i="123"/>
  <c r="H422" i="123"/>
  <c r="H418" i="123"/>
  <c r="H438" i="123"/>
  <c r="H434" i="123"/>
  <c r="H428" i="123"/>
  <c r="H430" i="123"/>
  <c r="H424" i="123"/>
  <c r="H432" i="123"/>
  <c r="H426" i="123"/>
  <c r="H159" i="123"/>
  <c r="H284" i="123"/>
  <c r="H425" i="123"/>
  <c r="H427" i="123"/>
  <c r="H53" i="123"/>
  <c r="H232" i="123"/>
  <c r="H58" i="123"/>
  <c r="D243" i="123"/>
  <c r="H265" i="123"/>
  <c r="H258" i="123"/>
  <c r="H254" i="123"/>
  <c r="H262" i="123"/>
  <c r="H267" i="123"/>
  <c r="H250" i="123"/>
  <c r="H268" i="123"/>
  <c r="H256" i="123"/>
  <c r="H248" i="123"/>
  <c r="D345" i="123"/>
  <c r="H362" i="123"/>
  <c r="H350" i="123"/>
  <c r="H352" i="123"/>
  <c r="H366" i="123"/>
  <c r="H368" i="123"/>
  <c r="H354" i="123"/>
  <c r="H370" i="123"/>
  <c r="H358" i="123"/>
  <c r="H360" i="123"/>
  <c r="H367" i="123"/>
  <c r="D447" i="123"/>
  <c r="H452" i="123"/>
  <c r="H470" i="123"/>
  <c r="H456" i="123"/>
  <c r="H462" i="123"/>
  <c r="H460" i="123"/>
  <c r="H468" i="123"/>
  <c r="H454" i="123"/>
  <c r="H472" i="123"/>
  <c r="H464" i="123"/>
  <c r="H290" i="123"/>
  <c r="H225" i="123"/>
  <c r="H363" i="123"/>
  <c r="H384" i="123"/>
  <c r="H327" i="123"/>
  <c r="H399" i="123"/>
  <c r="D73" i="123"/>
  <c r="H319" i="123"/>
  <c r="H404" i="123"/>
  <c r="H181" i="123"/>
  <c r="H112" i="123"/>
  <c r="H325" i="123"/>
  <c r="H465" i="123"/>
  <c r="H394" i="123"/>
  <c r="H364" i="123"/>
  <c r="H215" i="123"/>
  <c r="H385" i="123"/>
  <c r="D39" i="123"/>
  <c r="H61" i="123"/>
  <c r="H47" i="123"/>
  <c r="H45" i="123"/>
  <c r="H52" i="123"/>
  <c r="H50" i="123"/>
  <c r="H43" i="123"/>
  <c r="H49" i="123"/>
  <c r="H51" i="123"/>
  <c r="H64" i="123"/>
  <c r="H54" i="123"/>
  <c r="H44" i="123"/>
  <c r="H55" i="123"/>
  <c r="H48" i="123"/>
  <c r="H59" i="123"/>
  <c r="H56" i="123"/>
  <c r="H60" i="123"/>
  <c r="H251" i="123"/>
  <c r="H63" i="123"/>
  <c r="H255" i="123"/>
  <c r="H300" i="123"/>
  <c r="H349" i="123"/>
  <c r="H253" i="123"/>
  <c r="H357" i="123"/>
  <c r="H451" i="123"/>
  <c r="D141" i="123"/>
  <c r="H151" i="123"/>
  <c r="H163" i="123"/>
  <c r="H147" i="123"/>
  <c r="H145" i="123"/>
  <c r="H153" i="123"/>
  <c r="H165" i="123"/>
  <c r="H162" i="123"/>
  <c r="H160" i="123"/>
  <c r="H158" i="123"/>
  <c r="H154" i="123"/>
  <c r="H152" i="123"/>
  <c r="H155" i="123"/>
  <c r="H146" i="123"/>
  <c r="H161" i="123"/>
  <c r="H156" i="123"/>
  <c r="H157" i="123"/>
  <c r="H149" i="123"/>
  <c r="H213" i="123"/>
  <c r="H234" i="123"/>
  <c r="H288" i="123"/>
  <c r="H351" i="123"/>
  <c r="H463" i="123"/>
  <c r="H222" i="123"/>
  <c r="H289" i="123"/>
  <c r="D175" i="123"/>
  <c r="H185" i="123"/>
  <c r="H189" i="123"/>
  <c r="H195" i="123"/>
  <c r="H193" i="123"/>
  <c r="H192" i="123"/>
  <c r="H179" i="123"/>
  <c r="H180" i="123"/>
  <c r="H190" i="123"/>
  <c r="H183" i="123"/>
  <c r="H198" i="123"/>
  <c r="H182" i="123"/>
  <c r="H194" i="123"/>
  <c r="H197" i="123"/>
  <c r="H187" i="123"/>
  <c r="H184" i="123"/>
  <c r="H191" i="123"/>
  <c r="H230" i="123"/>
  <c r="H252" i="123"/>
  <c r="H128" i="123"/>
  <c r="H214" i="123"/>
  <c r="H264" i="123"/>
  <c r="H455" i="123"/>
  <c r="H231" i="123"/>
  <c r="H249" i="123"/>
  <c r="H329" i="123"/>
  <c r="I17" i="124"/>
  <c r="I16" i="124"/>
  <c r="I38" i="124" l="1"/>
  <c r="I61" i="124" s="1"/>
  <c r="H83" i="123"/>
  <c r="H80" i="123"/>
  <c r="H86" i="123"/>
  <c r="H92" i="123"/>
  <c r="H95" i="123"/>
  <c r="H88" i="123"/>
  <c r="H94" i="123"/>
  <c r="H89" i="123"/>
  <c r="H90" i="123"/>
  <c r="H85" i="123"/>
  <c r="H93" i="123"/>
  <c r="H97" i="123"/>
  <c r="H96" i="123"/>
  <c r="H79" i="123"/>
  <c r="H82" i="123"/>
  <c r="H84" i="123"/>
  <c r="H77" i="123"/>
  <c r="H98" i="123"/>
  <c r="H91" i="123"/>
  <c r="H78" i="123"/>
  <c r="H87" i="123"/>
  <c r="E31" i="116" l="1"/>
  <c r="F31" i="116" s="1"/>
  <c r="F15" i="122"/>
  <c r="G15" i="122" s="1"/>
  <c r="H15" i="122"/>
  <c r="D15" i="114" l="1"/>
  <c r="B15" i="114"/>
  <c r="G11" i="115"/>
  <c r="J8" i="115" l="1"/>
  <c r="L8" i="115"/>
  <c r="M8" i="115"/>
  <c r="N8" i="115"/>
  <c r="O8" i="115"/>
  <c r="O9" i="115"/>
  <c r="O10" i="115"/>
  <c r="O11" i="115"/>
  <c r="O12" i="115"/>
  <c r="O13" i="115"/>
  <c r="O14" i="115"/>
  <c r="O15" i="115"/>
  <c r="O16" i="115"/>
  <c r="O17" i="115"/>
  <c r="O18" i="115"/>
  <c r="O19" i="115"/>
  <c r="O20" i="115"/>
  <c r="O21" i="115"/>
  <c r="O22" i="115"/>
  <c r="L9" i="115"/>
  <c r="L10" i="115"/>
  <c r="L11" i="115"/>
  <c r="L12" i="115"/>
  <c r="L13" i="115"/>
  <c r="L14" i="115"/>
  <c r="L15" i="115"/>
  <c r="L16" i="115"/>
  <c r="L17" i="115"/>
  <c r="L18" i="115"/>
  <c r="L19" i="115"/>
  <c r="L20" i="115"/>
  <c r="L21" i="115"/>
  <c r="P8" i="115"/>
  <c r="P9" i="115"/>
  <c r="P10" i="115"/>
  <c r="P11" i="115"/>
  <c r="P12" i="115"/>
  <c r="P13" i="115"/>
  <c r="P14" i="115"/>
  <c r="P15" i="115"/>
  <c r="P16" i="115"/>
  <c r="Q8" i="115" l="1"/>
  <c r="S8" i="115"/>
  <c r="R8" i="115"/>
  <c r="D20" i="116" l="1"/>
  <c r="E37" i="116"/>
  <c r="F37" i="116" s="1"/>
  <c r="E21" i="116" s="1"/>
  <c r="D21" i="116" l="1"/>
  <c r="I36" i="115" l="1"/>
  <c r="H36" i="115"/>
  <c r="D36" i="115"/>
  <c r="C36" i="115"/>
  <c r="K59" i="122"/>
  <c r="I59" i="122"/>
  <c r="H59" i="122"/>
  <c r="F59" i="122"/>
  <c r="G59" i="122" s="1"/>
  <c r="K58" i="122"/>
  <c r="I58" i="122"/>
  <c r="H58" i="122"/>
  <c r="F58" i="122"/>
  <c r="G58" i="122" s="1"/>
  <c r="K57" i="122"/>
  <c r="I57" i="122"/>
  <c r="H57" i="122"/>
  <c r="F57" i="122"/>
  <c r="G57" i="122" s="1"/>
  <c r="K56" i="122"/>
  <c r="I56" i="122"/>
  <c r="H56" i="122"/>
  <c r="F56" i="122"/>
  <c r="G56" i="122" s="1"/>
  <c r="K55" i="122"/>
  <c r="I55" i="122"/>
  <c r="H55" i="122"/>
  <c r="F55" i="122"/>
  <c r="G55" i="122" s="1"/>
  <c r="K54" i="122"/>
  <c r="I54" i="122"/>
  <c r="H54" i="122"/>
  <c r="F54" i="122"/>
  <c r="G54" i="122" s="1"/>
  <c r="K53" i="122"/>
  <c r="I53" i="122"/>
  <c r="H53" i="122"/>
  <c r="F53" i="122"/>
  <c r="G53" i="122" s="1"/>
  <c r="K52" i="122"/>
  <c r="I52" i="122"/>
  <c r="H52" i="122"/>
  <c r="F52" i="122"/>
  <c r="G52" i="122" s="1"/>
  <c r="K51" i="122"/>
  <c r="I51" i="122"/>
  <c r="H51" i="122"/>
  <c r="F51" i="122"/>
  <c r="G51" i="122" s="1"/>
  <c r="K50" i="122"/>
  <c r="I50" i="122"/>
  <c r="H50" i="122"/>
  <c r="F50" i="122"/>
  <c r="G50" i="122" s="1"/>
  <c r="K49" i="122"/>
  <c r="I49" i="122"/>
  <c r="H49" i="122"/>
  <c r="F49" i="122"/>
  <c r="G49" i="122" s="1"/>
  <c r="K48" i="122"/>
  <c r="I48" i="122"/>
  <c r="H48" i="122"/>
  <c r="F48" i="122"/>
  <c r="G48" i="122" s="1"/>
  <c r="K47" i="122"/>
  <c r="I47" i="122"/>
  <c r="H47" i="122"/>
  <c r="F47" i="122"/>
  <c r="G47" i="122" s="1"/>
  <c r="K46" i="122"/>
  <c r="I46" i="122"/>
  <c r="H46" i="122"/>
  <c r="F46" i="122"/>
  <c r="G46" i="122" s="1"/>
  <c r="K45" i="122"/>
  <c r="I45" i="122"/>
  <c r="H45" i="122"/>
  <c r="F45" i="122"/>
  <c r="G45" i="122" s="1"/>
  <c r="K44" i="122"/>
  <c r="I44" i="122"/>
  <c r="H44" i="122"/>
  <c r="F44" i="122"/>
  <c r="G44" i="122" s="1"/>
  <c r="K43" i="122"/>
  <c r="I43" i="122"/>
  <c r="H43" i="122"/>
  <c r="F43" i="122"/>
  <c r="G43" i="122" s="1"/>
  <c r="K42" i="122"/>
  <c r="I42" i="122"/>
  <c r="H42" i="122"/>
  <c r="F42" i="122"/>
  <c r="G42" i="122" s="1"/>
  <c r="K41" i="122"/>
  <c r="I41" i="122"/>
  <c r="H41" i="122"/>
  <c r="F41" i="122"/>
  <c r="G41" i="122" s="1"/>
  <c r="K40" i="122"/>
  <c r="I40" i="122"/>
  <c r="H40" i="122"/>
  <c r="F40" i="122"/>
  <c r="G40" i="122" s="1"/>
  <c r="K39" i="122"/>
  <c r="I39" i="122"/>
  <c r="H39" i="122"/>
  <c r="F39" i="122"/>
  <c r="G39" i="122" s="1"/>
  <c r="E38" i="122"/>
  <c r="K38" i="122" s="1"/>
  <c r="F35" i="122"/>
  <c r="F34" i="122"/>
  <c r="F33" i="122"/>
  <c r="F32" i="122"/>
  <c r="K31" i="122"/>
  <c r="I31" i="122"/>
  <c r="H31" i="122"/>
  <c r="F31" i="122"/>
  <c r="G31" i="122" s="1"/>
  <c r="K30" i="122"/>
  <c r="I30" i="122"/>
  <c r="H30" i="122"/>
  <c r="F30" i="122"/>
  <c r="G30" i="122" s="1"/>
  <c r="K29" i="122"/>
  <c r="I29" i="122"/>
  <c r="H29" i="122"/>
  <c r="F29" i="122"/>
  <c r="G29" i="122" s="1"/>
  <c r="K28" i="122"/>
  <c r="I28" i="122"/>
  <c r="H28" i="122"/>
  <c r="F28" i="122"/>
  <c r="G28" i="122" s="1"/>
  <c r="K27" i="122"/>
  <c r="I27" i="122"/>
  <c r="H27" i="122"/>
  <c r="F27" i="122"/>
  <c r="G27" i="122" s="1"/>
  <c r="K26" i="122"/>
  <c r="I26" i="122"/>
  <c r="H26" i="122"/>
  <c r="F26" i="122"/>
  <c r="G26" i="122" s="1"/>
  <c r="K25" i="122"/>
  <c r="I25" i="122"/>
  <c r="H25" i="122"/>
  <c r="F25" i="122"/>
  <c r="G25" i="122" s="1"/>
  <c r="K24" i="122"/>
  <c r="I24" i="122"/>
  <c r="H24" i="122"/>
  <c r="F24" i="122"/>
  <c r="G24" i="122" s="1"/>
  <c r="K23" i="122"/>
  <c r="I23" i="122"/>
  <c r="H23" i="122"/>
  <c r="F23" i="122"/>
  <c r="G23" i="122" s="1"/>
  <c r="K22" i="122"/>
  <c r="I22" i="122"/>
  <c r="H22" i="122"/>
  <c r="F22" i="122"/>
  <c r="G22" i="122" s="1"/>
  <c r="K21" i="122"/>
  <c r="I21" i="122"/>
  <c r="H21" i="122"/>
  <c r="F21" i="122"/>
  <c r="G21" i="122" s="1"/>
  <c r="K20" i="122"/>
  <c r="I20" i="122"/>
  <c r="H20" i="122"/>
  <c r="F20" i="122"/>
  <c r="G20" i="122" s="1"/>
  <c r="K19" i="122"/>
  <c r="I19" i="122"/>
  <c r="H19" i="122"/>
  <c r="F19" i="122"/>
  <c r="G19" i="122" s="1"/>
  <c r="K18" i="122"/>
  <c r="I18" i="122"/>
  <c r="H18" i="122"/>
  <c r="F18" i="122"/>
  <c r="G18" i="122" s="1"/>
  <c r="K17" i="122"/>
  <c r="H17" i="122"/>
  <c r="F17" i="122"/>
  <c r="G17" i="122" s="1"/>
  <c r="K16" i="122"/>
  <c r="F16" i="122"/>
  <c r="G16" i="122" s="1"/>
  <c r="I35" i="115"/>
  <c r="I31" i="115"/>
  <c r="I32" i="115"/>
  <c r="I33" i="115"/>
  <c r="I34" i="115"/>
  <c r="I30" i="115"/>
  <c r="H31" i="115"/>
  <c r="H32" i="115"/>
  <c r="H33" i="115"/>
  <c r="H34" i="115"/>
  <c r="H35" i="115"/>
  <c r="H30" i="115"/>
  <c r="D31" i="115"/>
  <c r="D32" i="115"/>
  <c r="D33" i="115"/>
  <c r="D34" i="115"/>
  <c r="D35" i="115"/>
  <c r="D30" i="115"/>
  <c r="C31" i="115"/>
  <c r="C32" i="115"/>
  <c r="C33" i="115"/>
  <c r="C34" i="115"/>
  <c r="C35" i="115"/>
  <c r="C30" i="115"/>
  <c r="I17" i="122" l="1"/>
  <c r="F38" i="122"/>
  <c r="G38" i="122" s="1"/>
  <c r="H38" i="122"/>
  <c r="I38" i="122" l="1"/>
  <c r="I61" i="122" s="1"/>
  <c r="I17" i="117" l="1"/>
  <c r="I18" i="117"/>
  <c r="I19" i="117"/>
  <c r="I20" i="117"/>
  <c r="I21" i="117"/>
  <c r="I22" i="117"/>
  <c r="I23" i="117"/>
  <c r="I24" i="117"/>
  <c r="I25" i="117"/>
  <c r="I26" i="117"/>
  <c r="I27" i="117"/>
  <c r="I28" i="117"/>
  <c r="I29" i="117"/>
  <c r="I30" i="117"/>
  <c r="I31" i="117"/>
  <c r="F17" i="117"/>
  <c r="F18" i="117"/>
  <c r="F21" i="117"/>
  <c r="F22" i="117"/>
  <c r="F25" i="117"/>
  <c r="F26" i="117"/>
  <c r="F29" i="117"/>
  <c r="F30" i="117"/>
  <c r="F33" i="117"/>
  <c r="F34" i="117"/>
  <c r="F29" i="114"/>
  <c r="F30" i="114"/>
  <c r="F31" i="114"/>
  <c r="F32" i="114"/>
  <c r="F33" i="114"/>
  <c r="F34" i="114"/>
  <c r="F35" i="114"/>
  <c r="F36" i="114"/>
  <c r="E20" i="116"/>
  <c r="H16" i="122" s="1"/>
  <c r="I16" i="122" s="1"/>
  <c r="F35" i="117" l="1"/>
  <c r="F31" i="117"/>
  <c r="F27" i="117"/>
  <c r="F23" i="117"/>
  <c r="F19" i="117"/>
  <c r="F15" i="117"/>
  <c r="F32" i="117"/>
  <c r="F28" i="117"/>
  <c r="F24" i="117"/>
  <c r="F20" i="117"/>
  <c r="F16" i="117"/>
  <c r="D16" i="114"/>
  <c r="D17" i="114"/>
  <c r="D18" i="114"/>
  <c r="D19" i="114"/>
  <c r="D20" i="114"/>
  <c r="D21" i="114"/>
  <c r="D22" i="114"/>
  <c r="D23" i="114"/>
  <c r="D24" i="114"/>
  <c r="D25" i="114"/>
  <c r="D26" i="114"/>
  <c r="D27" i="114"/>
  <c r="D28" i="114"/>
  <c r="D29" i="114"/>
  <c r="G29" i="114" s="1"/>
  <c r="D30" i="114"/>
  <c r="G30" i="114" s="1"/>
  <c r="D31" i="114"/>
  <c r="G31" i="114" s="1"/>
  <c r="D32" i="114"/>
  <c r="G32" i="114" s="1"/>
  <c r="D33" i="114"/>
  <c r="G33" i="114" s="1"/>
  <c r="D34" i="114"/>
  <c r="G34" i="114" s="1"/>
  <c r="D35" i="114"/>
  <c r="G35" i="114" s="1"/>
  <c r="D36" i="114"/>
  <c r="G36" i="114" s="1"/>
  <c r="P22" i="115" l="1"/>
  <c r="N22" i="115"/>
  <c r="M22" i="115"/>
  <c r="L22" i="115"/>
  <c r="J22" i="115"/>
  <c r="P21" i="115"/>
  <c r="N21" i="115"/>
  <c r="M21" i="115"/>
  <c r="J21" i="115"/>
  <c r="P20" i="115"/>
  <c r="N20" i="115"/>
  <c r="M20" i="115"/>
  <c r="J20" i="115"/>
  <c r="P19" i="115"/>
  <c r="N19" i="115"/>
  <c r="M19" i="115"/>
  <c r="J19" i="115"/>
  <c r="P18" i="115"/>
  <c r="N18" i="115"/>
  <c r="M18" i="115"/>
  <c r="J18" i="115"/>
  <c r="P17" i="115"/>
  <c r="N17" i="115"/>
  <c r="M17" i="115"/>
  <c r="J17" i="115"/>
  <c r="N16" i="115"/>
  <c r="M16" i="115"/>
  <c r="J16" i="115"/>
  <c r="N15" i="115"/>
  <c r="M15" i="115"/>
  <c r="J15" i="115"/>
  <c r="N14" i="115"/>
  <c r="M14" i="115"/>
  <c r="J14" i="115"/>
  <c r="N13" i="115"/>
  <c r="J13" i="115"/>
  <c r="AD12" i="115"/>
  <c r="AC12" i="115"/>
  <c r="N12" i="115"/>
  <c r="M12" i="115"/>
  <c r="J12" i="115"/>
  <c r="AD11" i="115"/>
  <c r="AC11" i="115"/>
  <c r="N11" i="115"/>
  <c r="M11" i="115"/>
  <c r="J11" i="115"/>
  <c r="AD10" i="115"/>
  <c r="AC10" i="115"/>
  <c r="N10" i="115"/>
  <c r="M10" i="115"/>
  <c r="J10" i="115"/>
  <c r="AD9" i="115"/>
  <c r="AC9" i="115"/>
  <c r="S13" i="115" l="1"/>
  <c r="K12" i="124" s="1"/>
  <c r="Q16" i="115"/>
  <c r="R16" i="115"/>
  <c r="Q11" i="115"/>
  <c r="F14" i="117" s="1"/>
  <c r="R11" i="115"/>
  <c r="Q15" i="115"/>
  <c r="R15" i="115"/>
  <c r="S11" i="115"/>
  <c r="Q12" i="115"/>
  <c r="R12" i="115"/>
  <c r="Q14" i="115"/>
  <c r="R14" i="115"/>
  <c r="S15" i="115"/>
  <c r="Q10" i="115"/>
  <c r="R10" i="115"/>
  <c r="S10" i="115"/>
  <c r="S16" i="115"/>
  <c r="S12" i="115"/>
  <c r="Q13" i="115"/>
  <c r="F12" i="124" s="1"/>
  <c r="R13" i="115"/>
  <c r="H12" i="124" s="1"/>
  <c r="S14" i="115"/>
  <c r="S17" i="115"/>
  <c r="R17" i="115" s="1"/>
  <c r="Q17" i="115" s="1"/>
  <c r="S18" i="115"/>
  <c r="R18" i="115" s="1"/>
  <c r="Q18" i="115" s="1"/>
  <c r="S19" i="115"/>
  <c r="R19" i="115" s="1"/>
  <c r="Q19" i="115" s="1"/>
  <c r="S20" i="115"/>
  <c r="R20" i="115" s="1"/>
  <c r="Q20" i="115" s="1"/>
  <c r="S21" i="115"/>
  <c r="R21" i="115" s="1"/>
  <c r="Q21" i="115" s="1"/>
  <c r="S22" i="115"/>
  <c r="R22" i="115" s="1"/>
  <c r="Q22" i="115" s="1"/>
  <c r="N9" i="115"/>
  <c r="M9" i="115"/>
  <c r="J9" i="115"/>
  <c r="AD8" i="115"/>
  <c r="AC8" i="115"/>
  <c r="AD7" i="115"/>
  <c r="AC7" i="115"/>
  <c r="H15" i="124" l="1"/>
  <c r="F15" i="124"/>
  <c r="G15" i="124" s="1"/>
  <c r="G12" i="124"/>
  <c r="I12" i="124"/>
  <c r="K14" i="124"/>
  <c r="K15" i="124"/>
  <c r="H14" i="124"/>
  <c r="F14" i="124"/>
  <c r="S9" i="115"/>
  <c r="Q9" i="115"/>
  <c r="R9" i="115"/>
  <c r="K15" i="122"/>
  <c r="I15" i="122" s="1"/>
  <c r="P7" i="115"/>
  <c r="N7" i="115"/>
  <c r="M7" i="115"/>
  <c r="J7" i="115"/>
  <c r="L7" i="115"/>
  <c r="AD6" i="115"/>
  <c r="AC6" i="115"/>
  <c r="AD5" i="115"/>
  <c r="AC5" i="115"/>
  <c r="I15" i="124" l="1"/>
  <c r="I14" i="124"/>
  <c r="G14" i="124"/>
  <c r="K14" i="122"/>
  <c r="K12" i="122"/>
  <c r="Q7" i="115"/>
  <c r="O7" i="115"/>
  <c r="S7" i="115" s="1"/>
  <c r="F14" i="122" l="1"/>
  <c r="H14" i="122"/>
  <c r="R7" i="115"/>
  <c r="K11" i="122"/>
  <c r="F11" i="117"/>
  <c r="F11" i="122"/>
  <c r="H12" i="122"/>
  <c r="H11" i="122" l="1"/>
  <c r="I11" i="122" s="1"/>
  <c r="G14" i="122"/>
  <c r="I14" i="122"/>
  <c r="G11" i="122"/>
  <c r="F12" i="117"/>
  <c r="F12" i="122"/>
  <c r="G12" i="122" l="1"/>
  <c r="I12" i="122"/>
  <c r="I36" i="114" l="1"/>
  <c r="E36" i="114"/>
  <c r="I35" i="114"/>
  <c r="E35" i="114"/>
  <c r="I34" i="114"/>
  <c r="E34" i="114"/>
  <c r="I33" i="114"/>
  <c r="E33" i="114"/>
  <c r="I32" i="114"/>
  <c r="E32" i="114"/>
  <c r="I31" i="114"/>
  <c r="E31" i="114"/>
  <c r="I30" i="114"/>
  <c r="E30" i="114"/>
  <c r="I29" i="114"/>
  <c r="E29" i="114"/>
  <c r="B28" i="114"/>
  <c r="G28" i="114" s="1"/>
  <c r="B27" i="114"/>
  <c r="G27" i="114" l="1"/>
  <c r="E27" i="114" s="1"/>
  <c r="H30" i="114"/>
  <c r="H32" i="114"/>
  <c r="H34" i="114"/>
  <c r="H35" i="114"/>
  <c r="E28" i="114"/>
  <c r="H31" i="114"/>
  <c r="H29" i="114"/>
  <c r="H33" i="114"/>
  <c r="H36" i="114"/>
  <c r="B26" i="114"/>
  <c r="G26" i="114" s="1"/>
  <c r="E26" i="114" s="1"/>
  <c r="B25" i="114"/>
  <c r="G25" i="114" s="1"/>
  <c r="E25" i="114" s="1"/>
  <c r="B24" i="114"/>
  <c r="G24" i="114" s="1"/>
  <c r="G23" i="114"/>
  <c r="B22" i="114"/>
  <c r="G22" i="114" s="1"/>
  <c r="B21" i="114"/>
  <c r="G21" i="114" s="1"/>
  <c r="B20" i="114"/>
  <c r="G20" i="114" s="1"/>
  <c r="E20" i="114" s="1"/>
  <c r="E23" i="114" l="1"/>
  <c r="E21" i="114"/>
  <c r="E22" i="114"/>
  <c r="E24" i="114"/>
  <c r="B19" i="114"/>
  <c r="B18" i="114"/>
  <c r="B17" i="114"/>
  <c r="G17" i="114" s="1"/>
  <c r="F13" i="117" s="1"/>
  <c r="B16" i="114"/>
  <c r="F13" i="124" l="1"/>
  <c r="G13" i="124" s="1"/>
  <c r="F13" i="122"/>
  <c r="G13" i="122" s="1"/>
  <c r="F10" i="122"/>
  <c r="G10" i="122" s="1"/>
  <c r="G19" i="114"/>
  <c r="F10" i="117"/>
  <c r="F15" i="114"/>
  <c r="G15" i="114"/>
  <c r="E15" i="114" s="1"/>
  <c r="I15" i="114"/>
  <c r="E17" i="114"/>
  <c r="E19" i="114" l="1"/>
  <c r="F11" i="124"/>
  <c r="G11" i="124" s="1"/>
  <c r="F10" i="124"/>
  <c r="G10" i="124" s="1"/>
  <c r="H15" i="114"/>
  <c r="K59" i="117" l="1"/>
  <c r="I59" i="117"/>
  <c r="H59" i="117"/>
  <c r="F59" i="117" l="1"/>
  <c r="G59" i="117" s="1"/>
  <c r="K58" i="117"/>
  <c r="I58" i="117"/>
  <c r="H58" i="117"/>
  <c r="F58" i="117"/>
  <c r="G58" i="117" s="1"/>
  <c r="K57" i="117"/>
  <c r="I57" i="117"/>
  <c r="H57" i="117"/>
  <c r="F57" i="117"/>
  <c r="K56" i="117"/>
  <c r="I56" i="117"/>
  <c r="H56" i="117"/>
  <c r="F56" i="117"/>
  <c r="G56" i="117" s="1"/>
  <c r="K55" i="117"/>
  <c r="I55" i="117"/>
  <c r="H55" i="117"/>
  <c r="F55" i="117"/>
  <c r="K54" i="117"/>
  <c r="I54" i="117"/>
  <c r="H54" i="117"/>
  <c r="F54" i="117"/>
  <c r="G54" i="117" s="1"/>
  <c r="K53" i="117"/>
  <c r="I53" i="117"/>
  <c r="H53" i="117"/>
  <c r="F53" i="117"/>
  <c r="K52" i="117"/>
  <c r="I52" i="117"/>
  <c r="H52" i="117"/>
  <c r="F52" i="117"/>
  <c r="G52" i="117" s="1"/>
  <c r="K51" i="117"/>
  <c r="I51" i="117"/>
  <c r="H51" i="117"/>
  <c r="F51" i="117"/>
  <c r="K50" i="117"/>
  <c r="I50" i="117"/>
  <c r="H50" i="117"/>
  <c r="F50" i="117"/>
  <c r="G50" i="117" s="1"/>
  <c r="K49" i="117"/>
  <c r="I49" i="117"/>
  <c r="H49" i="117"/>
  <c r="F49" i="117"/>
  <c r="K48" i="117"/>
  <c r="I48" i="117"/>
  <c r="H48" i="117"/>
  <c r="F48" i="117"/>
  <c r="K47" i="117"/>
  <c r="I47" i="117"/>
  <c r="H47" i="117"/>
  <c r="F47" i="117"/>
  <c r="K46" i="117"/>
  <c r="I46" i="117"/>
  <c r="H46" i="117"/>
  <c r="F46" i="117"/>
  <c r="K45" i="117"/>
  <c r="I45" i="117"/>
  <c r="H45" i="117"/>
  <c r="F45" i="117"/>
  <c r="K44" i="117"/>
  <c r="I44" i="117"/>
  <c r="H44" i="117"/>
  <c r="F44" i="117"/>
  <c r="K43" i="117"/>
  <c r="I43" i="117"/>
  <c r="H43" i="117"/>
  <c r="F43" i="117"/>
  <c r="G43" i="117" s="1"/>
  <c r="K42" i="117"/>
  <c r="I42" i="117"/>
  <c r="H42" i="117"/>
  <c r="F42" i="117"/>
  <c r="K41" i="117"/>
  <c r="I41" i="117"/>
  <c r="H41" i="117"/>
  <c r="F41" i="117"/>
  <c r="K40" i="117"/>
  <c r="I40" i="117"/>
  <c r="H40" i="117"/>
  <c r="F40" i="117"/>
  <c r="G40" i="117" s="1"/>
  <c r="K39" i="117"/>
  <c r="I39" i="117"/>
  <c r="H39" i="117"/>
  <c r="F39" i="117"/>
  <c r="G42" i="117" l="1"/>
  <c r="G39" i="117"/>
  <c r="G45" i="117"/>
  <c r="G47" i="117"/>
  <c r="G53" i="117"/>
  <c r="G49" i="117"/>
  <c r="G57" i="117"/>
  <c r="G41" i="117"/>
  <c r="G44" i="117"/>
  <c r="G46" i="117"/>
  <c r="G48" i="117"/>
  <c r="G51" i="117"/>
  <c r="G55" i="117"/>
  <c r="E38" i="117"/>
  <c r="F38" i="117" s="1"/>
  <c r="H38" i="117" l="1"/>
  <c r="K38" i="117"/>
  <c r="G38" i="117"/>
  <c r="K31" i="117"/>
  <c r="H31" i="117"/>
  <c r="G31" i="117"/>
  <c r="K30" i="117"/>
  <c r="H30" i="117"/>
  <c r="K29" i="117"/>
  <c r="H29" i="117"/>
  <c r="K28" i="117"/>
  <c r="H28" i="117"/>
  <c r="G28" i="117"/>
  <c r="K27" i="117"/>
  <c r="H27" i="117"/>
  <c r="K26" i="117"/>
  <c r="H26" i="117"/>
  <c r="K25" i="117"/>
  <c r="H25" i="117"/>
  <c r="K24" i="117"/>
  <c r="H24" i="117"/>
  <c r="K23" i="117"/>
  <c r="H23" i="117"/>
  <c r="G23" i="117"/>
  <c r="K22" i="117"/>
  <c r="H22" i="117"/>
  <c r="K21" i="117"/>
  <c r="H21" i="117"/>
  <c r="K20" i="117"/>
  <c r="H20" i="117"/>
  <c r="I38" i="117" l="1"/>
  <c r="I61" i="117" s="1"/>
  <c r="G22" i="117"/>
  <c r="G25" i="117"/>
  <c r="G27" i="117"/>
  <c r="G21" i="117"/>
  <c r="G24" i="117"/>
  <c r="G26" i="117"/>
  <c r="G29" i="117"/>
  <c r="G30" i="117"/>
  <c r="G20" i="117"/>
  <c r="K19" i="117"/>
  <c r="H19" i="117"/>
  <c r="K18" i="117"/>
  <c r="H18" i="117"/>
  <c r="K17" i="117"/>
  <c r="H17" i="117"/>
  <c r="K16" i="117"/>
  <c r="H16" i="117"/>
  <c r="G16" i="117"/>
  <c r="K15" i="117"/>
  <c r="H15" i="117"/>
  <c r="K14" i="117"/>
  <c r="H14" i="117"/>
  <c r="K12" i="117"/>
  <c r="I14" i="117" l="1"/>
  <c r="I16" i="117"/>
  <c r="I15" i="117"/>
  <c r="G15" i="117"/>
  <c r="G18" i="117"/>
  <c r="G14" i="117"/>
  <c r="G17" i="117"/>
  <c r="G19" i="117"/>
  <c r="H12" i="117"/>
  <c r="I12" i="117" s="1"/>
  <c r="K11" i="117"/>
  <c r="H11" i="117"/>
  <c r="G11" i="117"/>
  <c r="I11" i="117" l="1"/>
  <c r="G12" i="117"/>
  <c r="G16" i="114"/>
  <c r="G10" i="117"/>
  <c r="G18" i="114"/>
  <c r="I28" i="114"/>
  <c r="G13" i="117" l="1"/>
  <c r="F18" i="114"/>
  <c r="F25" i="114"/>
  <c r="F27" i="114"/>
  <c r="F22" i="114"/>
  <c r="I27" i="114"/>
  <c r="F26" i="114"/>
  <c r="F24" i="114"/>
  <c r="F21" i="114"/>
  <c r="F19" i="114"/>
  <c r="H11" i="124" s="1"/>
  <c r="I23" i="114"/>
  <c r="F23" i="114"/>
  <c r="I25" i="114"/>
  <c r="I21" i="114"/>
  <c r="F20" i="114"/>
  <c r="F16" i="114"/>
  <c r="I17" i="114"/>
  <c r="I26" i="114"/>
  <c r="I22" i="114"/>
  <c r="I20" i="114"/>
  <c r="I16" i="114"/>
  <c r="E16" i="114"/>
  <c r="I24" i="114"/>
  <c r="I18" i="114"/>
  <c r="K13" i="124" l="1"/>
  <c r="K10" i="122"/>
  <c r="K13" i="122"/>
  <c r="E18" i="114"/>
  <c r="F17" i="114"/>
  <c r="H10" i="122" s="1"/>
  <c r="F28" i="114"/>
  <c r="H28" i="114" s="1"/>
  <c r="K13" i="117"/>
  <c r="H18" i="114"/>
  <c r="H27" i="114"/>
  <c r="H26" i="114"/>
  <c r="H25" i="114"/>
  <c r="H24" i="114"/>
  <c r="H23" i="114"/>
  <c r="H22" i="114"/>
  <c r="H21" i="114"/>
  <c r="H20" i="114"/>
  <c r="I19" i="114"/>
  <c r="H16" i="114"/>
  <c r="K10" i="117"/>
  <c r="H13" i="122" l="1"/>
  <c r="K10" i="124"/>
  <c r="K11" i="124"/>
  <c r="H13" i="124"/>
  <c r="H10" i="124"/>
  <c r="H10" i="117"/>
  <c r="H13" i="117"/>
  <c r="H17" i="114"/>
  <c r="H19" i="114"/>
  <c r="I11" i="124" s="1"/>
  <c r="I13" i="124" l="1"/>
  <c r="I10" i="124"/>
  <c r="I13" i="122"/>
  <c r="I10" i="122"/>
  <c r="I13" i="117"/>
  <c r="I10" i="117"/>
  <c r="I33" i="124" l="1"/>
  <c r="I63" i="124" s="1"/>
  <c r="J13" i="124" s="1"/>
  <c r="I33" i="122"/>
  <c r="I63" i="122" s="1"/>
  <c r="I33" i="117"/>
  <c r="I65" i="124" l="1"/>
  <c r="J59" i="124"/>
  <c r="J57" i="124"/>
  <c r="J55" i="124"/>
  <c r="J53" i="124"/>
  <c r="J51" i="124"/>
  <c r="J49" i="124"/>
  <c r="J47" i="124"/>
  <c r="J45" i="124"/>
  <c r="J43" i="124"/>
  <c r="J41" i="124"/>
  <c r="J39" i="124"/>
  <c r="J30" i="124"/>
  <c r="J28" i="124"/>
  <c r="J26" i="124"/>
  <c r="J24" i="124"/>
  <c r="J22" i="124"/>
  <c r="J20" i="124"/>
  <c r="J18" i="124"/>
  <c r="J16" i="124"/>
  <c r="J14" i="124"/>
  <c r="J58" i="124"/>
  <c r="J56" i="124"/>
  <c r="J54" i="124"/>
  <c r="J52" i="124"/>
  <c r="J50" i="124"/>
  <c r="J48" i="124"/>
  <c r="J46" i="124"/>
  <c r="J44" i="124"/>
  <c r="J42" i="124"/>
  <c r="J40" i="124"/>
  <c r="J31" i="124"/>
  <c r="J29" i="124"/>
  <c r="J27" i="124"/>
  <c r="J25" i="124"/>
  <c r="J23" i="124"/>
  <c r="J21" i="124"/>
  <c r="J19" i="124"/>
  <c r="J17" i="124"/>
  <c r="J15" i="124"/>
  <c r="J38" i="124"/>
  <c r="J12" i="124"/>
  <c r="J11" i="124"/>
  <c r="J10" i="124"/>
  <c r="J10" i="122"/>
  <c r="J11" i="122"/>
  <c r="I65" i="122"/>
  <c r="J59" i="122"/>
  <c r="J57" i="122"/>
  <c r="J55" i="122"/>
  <c r="J53" i="122"/>
  <c r="J51" i="122"/>
  <c r="J49" i="122"/>
  <c r="J47" i="122"/>
  <c r="J45" i="122"/>
  <c r="J43" i="122"/>
  <c r="J41" i="122"/>
  <c r="J39" i="122"/>
  <c r="J30" i="122"/>
  <c r="J28" i="122"/>
  <c r="J26" i="122"/>
  <c r="J24" i="122"/>
  <c r="J22" i="122"/>
  <c r="J20" i="122"/>
  <c r="J18" i="122"/>
  <c r="J16" i="122"/>
  <c r="J14" i="122"/>
  <c r="J58" i="122"/>
  <c r="J56" i="122"/>
  <c r="J54" i="122"/>
  <c r="J52" i="122"/>
  <c r="J50" i="122"/>
  <c r="J48" i="122"/>
  <c r="J46" i="122"/>
  <c r="J44" i="122"/>
  <c r="J42" i="122"/>
  <c r="J40" i="122"/>
  <c r="J31" i="122"/>
  <c r="J29" i="122"/>
  <c r="J27" i="122"/>
  <c r="J25" i="122"/>
  <c r="J23" i="122"/>
  <c r="J21" i="122"/>
  <c r="J19" i="122"/>
  <c r="J17" i="122"/>
  <c r="J15" i="122"/>
  <c r="J38" i="122"/>
  <c r="J12" i="122"/>
  <c r="J13" i="122"/>
  <c r="I63" i="117"/>
  <c r="J61" i="124" l="1"/>
  <c r="J13" i="117"/>
  <c r="J11" i="117"/>
  <c r="J57" i="117"/>
  <c r="J17" i="117"/>
  <c r="J58" i="117"/>
  <c r="J54" i="117"/>
  <c r="J28" i="117"/>
  <c r="J38" i="117"/>
  <c r="J23" i="117"/>
  <c r="J47" i="117"/>
  <c r="J22" i="117"/>
  <c r="J39" i="117"/>
  <c r="J10" i="117"/>
  <c r="J56" i="117"/>
  <c r="J12" i="117"/>
  <c r="J51" i="117"/>
  <c r="J31" i="117"/>
  <c r="J50" i="117"/>
  <c r="J49" i="117"/>
  <c r="J40" i="117"/>
  <c r="J30" i="117"/>
  <c r="J59" i="117"/>
  <c r="J46" i="117"/>
  <c r="J24" i="117"/>
  <c r="J25" i="117"/>
  <c r="J48" i="117"/>
  <c r="J26" i="117"/>
  <c r="J52" i="117"/>
  <c r="J42" i="117"/>
  <c r="J45" i="117"/>
  <c r="J29" i="117"/>
  <c r="J53" i="117"/>
  <c r="J21" i="117"/>
  <c r="J19" i="117"/>
  <c r="J61" i="122"/>
  <c r="J41" i="117"/>
  <c r="I65" i="117"/>
  <c r="J16" i="117"/>
  <c r="J55" i="117"/>
  <c r="J15" i="117"/>
  <c r="J27" i="117"/>
  <c r="J43" i="117"/>
  <c r="J14" i="117"/>
  <c r="J18" i="117"/>
  <c r="J20" i="117"/>
  <c r="J44" i="117"/>
  <c r="J61" i="117" l="1"/>
</calcChain>
</file>

<file path=xl/comments1.xml><?xml version="1.0" encoding="utf-8"?>
<comments xmlns="http://schemas.openxmlformats.org/spreadsheetml/2006/main">
  <authors>
    <author>mhook</author>
  </authors>
  <commentList>
    <comment ref="E40" authorId="0">
      <text>
        <r>
          <rPr>
            <b/>
            <sz val="8"/>
            <color indexed="81"/>
            <rFont val="Tahoma"/>
            <family val="2"/>
          </rPr>
          <t>mhook:</t>
        </r>
        <r>
          <rPr>
            <sz val="8"/>
            <color indexed="81"/>
            <rFont val="Tahoma"/>
            <family val="2"/>
          </rPr>
          <t xml:space="preserve">
These will have no direct impact on availability but have been included here for completeness</t>
        </r>
      </text>
    </comment>
    <comment ref="E45" authorId="0">
      <text>
        <r>
          <rPr>
            <b/>
            <sz val="8"/>
            <color indexed="81"/>
            <rFont val="Tahoma"/>
            <family val="2"/>
          </rPr>
          <t>mhook:</t>
        </r>
        <r>
          <rPr>
            <sz val="8"/>
            <color indexed="81"/>
            <rFont val="Tahoma"/>
            <family val="2"/>
          </rPr>
          <t xml:space="preserve">
These will have no direct impact on availability but have been included here for completeness</t>
        </r>
      </text>
    </comment>
  </commentList>
</comments>
</file>

<file path=xl/comments2.xml><?xml version="1.0" encoding="utf-8"?>
<comments xmlns="http://schemas.openxmlformats.org/spreadsheetml/2006/main">
  <authors>
    <author>mhook</author>
  </authors>
  <commentList>
    <comment ref="E40" authorId="0">
      <text>
        <r>
          <rPr>
            <b/>
            <sz val="8"/>
            <color indexed="81"/>
            <rFont val="Tahoma"/>
            <family val="2"/>
          </rPr>
          <t>mhook:</t>
        </r>
        <r>
          <rPr>
            <sz val="8"/>
            <color indexed="81"/>
            <rFont val="Tahoma"/>
            <family val="2"/>
          </rPr>
          <t xml:space="preserve">
These will have no direct impact on availability but have been included here for completeness</t>
        </r>
      </text>
    </comment>
    <comment ref="E45" authorId="0">
      <text>
        <r>
          <rPr>
            <b/>
            <sz val="8"/>
            <color indexed="81"/>
            <rFont val="Tahoma"/>
            <family val="2"/>
          </rPr>
          <t>mhook:</t>
        </r>
        <r>
          <rPr>
            <sz val="8"/>
            <color indexed="81"/>
            <rFont val="Tahoma"/>
            <family val="2"/>
          </rPr>
          <t xml:space="preserve">
These will have no direct impact on availability but have been included here for completeness</t>
        </r>
      </text>
    </comment>
  </commentList>
</comments>
</file>

<file path=xl/comments3.xml><?xml version="1.0" encoding="utf-8"?>
<comments xmlns="http://schemas.openxmlformats.org/spreadsheetml/2006/main">
  <authors>
    <author>mhook</author>
  </authors>
  <commentList>
    <comment ref="E40" authorId="0">
      <text>
        <r>
          <rPr>
            <b/>
            <sz val="8"/>
            <color indexed="81"/>
            <rFont val="Tahoma"/>
            <family val="2"/>
          </rPr>
          <t>mhook:</t>
        </r>
        <r>
          <rPr>
            <sz val="8"/>
            <color indexed="81"/>
            <rFont val="Tahoma"/>
            <family val="2"/>
          </rPr>
          <t xml:space="preserve">
These will have no direct impact on availability but have been included here for completeness</t>
        </r>
      </text>
    </comment>
    <comment ref="E45" authorId="0">
      <text>
        <r>
          <rPr>
            <b/>
            <sz val="8"/>
            <color indexed="81"/>
            <rFont val="Tahoma"/>
            <family val="2"/>
          </rPr>
          <t>mhook:</t>
        </r>
        <r>
          <rPr>
            <sz val="8"/>
            <color indexed="81"/>
            <rFont val="Tahoma"/>
            <family val="2"/>
          </rPr>
          <t xml:space="preserve">
These will have no direct impact on availability but have been included here for completeness</t>
        </r>
      </text>
    </comment>
  </commentList>
</comments>
</file>

<file path=xl/comments4.xml><?xml version="1.0" encoding="utf-8"?>
<comments xmlns="http://schemas.openxmlformats.org/spreadsheetml/2006/main">
  <authors>
    <author>Ciara Lucas</author>
  </authors>
  <commentList>
    <comment ref="E20" authorId="0">
      <text>
        <r>
          <rPr>
            <b/>
            <sz val="9"/>
            <color indexed="81"/>
            <rFont val="Tahoma"/>
            <family val="2"/>
          </rPr>
          <t>Ciara Lucas:</t>
        </r>
        <r>
          <rPr>
            <sz val="9"/>
            <color indexed="81"/>
            <rFont val="Tahoma"/>
            <family val="2"/>
          </rPr>
          <t xml:space="preserve">
why? Why not 90</t>
        </r>
      </text>
    </comment>
  </commentList>
</comments>
</file>

<file path=xl/sharedStrings.xml><?xml version="1.0" encoding="utf-8"?>
<sst xmlns="http://schemas.openxmlformats.org/spreadsheetml/2006/main" count="762" uniqueCount="199">
  <si>
    <t>Equipment</t>
  </si>
  <si>
    <t>Failure Rate</t>
  </si>
  <si>
    <t>MTBF Years</t>
  </si>
  <si>
    <t>MTTR Days</t>
  </si>
  <si>
    <t>Total</t>
  </si>
  <si>
    <t>Unavailability (per Unit)</t>
  </si>
  <si>
    <t>Available Capacity %</t>
  </si>
  <si>
    <t>Units</t>
  </si>
  <si>
    <t>Scheduled Maintenance</t>
  </si>
  <si>
    <t xml:space="preserve">Total </t>
  </si>
  <si>
    <t>MTTR</t>
  </si>
  <si>
    <t>MTBF</t>
  </si>
  <si>
    <t>% Tot</t>
  </si>
  <si>
    <t>Design Availability Spreadsheet</t>
  </si>
  <si>
    <t>Component</t>
  </si>
  <si>
    <t>Converter Unscheduled Outages</t>
  </si>
  <si>
    <t>Unplanned Outage</t>
  </si>
  <si>
    <t>MTTR (Days)</t>
  </si>
  <si>
    <t>Cable Type</t>
  </si>
  <si>
    <t>External Failures</t>
  </si>
  <si>
    <t>Internal Failures</t>
  </si>
  <si>
    <t>Converter Arrangement</t>
  </si>
  <si>
    <t>Monopole</t>
  </si>
  <si>
    <t>Total Unavailability</t>
  </si>
  <si>
    <t>Converter</t>
  </si>
  <si>
    <t>Total Failures</t>
  </si>
  <si>
    <t>Asset Classes</t>
  </si>
  <si>
    <t>Cables</t>
  </si>
  <si>
    <t>Other</t>
  </si>
  <si>
    <t>Class</t>
  </si>
  <si>
    <t>User Defined 1</t>
  </si>
  <si>
    <t>User Defined 2</t>
  </si>
  <si>
    <t>User Defined 3</t>
  </si>
  <si>
    <t>Failure Rate (PA)</t>
  </si>
  <si>
    <t>Availability Calculation - Unplanned Outages</t>
  </si>
  <si>
    <t>Availability Calculation - Scheduled Maintenance</t>
  </si>
  <si>
    <t>Maintainence Rate (PA)</t>
  </si>
  <si>
    <t>Total unavailability</t>
  </si>
  <si>
    <t>Overall availability</t>
  </si>
  <si>
    <t>Available Capacity (%)</t>
  </si>
  <si>
    <t>Monopole (Offshore)</t>
  </si>
  <si>
    <t>Monopole (Onshore)</t>
  </si>
  <si>
    <t>User Defined 1 (Offshore)</t>
  </si>
  <si>
    <t>User Defined 2 (Onshore)</t>
  </si>
  <si>
    <t>User Defined 2 (Offshore)</t>
  </si>
  <si>
    <t>User Defined 3 (Onshore)</t>
  </si>
  <si>
    <t>User Defined 3 (Offshore)</t>
  </si>
  <si>
    <t>AC subsea XLPE Cable</t>
  </si>
  <si>
    <t>AC Onshore XLPE Cable</t>
  </si>
  <si>
    <t>HVDC Onshore XLPE Cable</t>
  </si>
  <si>
    <t>HVDC subsea XLPE Cable</t>
  </si>
  <si>
    <t>HVDC subsea MIND Cable</t>
  </si>
  <si>
    <t>HVDC Onshore MIND Cable</t>
  </si>
  <si>
    <t>Cable Bundling Arrangement</t>
  </si>
  <si>
    <t>Bundled</t>
  </si>
  <si>
    <t>Unbundled</t>
  </si>
  <si>
    <t>Burial Depth</t>
  </si>
  <si>
    <t>Deep Buried (&gt;1.5m)</t>
  </si>
  <si>
    <t>Normal Burial</t>
  </si>
  <si>
    <t>Unburied</t>
  </si>
  <si>
    <t>Converter arrangement</t>
  </si>
  <si>
    <t>Converter Type</t>
  </si>
  <si>
    <t>Availability Capacity</t>
  </si>
  <si>
    <t>Cable Name</t>
  </si>
  <si>
    <t>Technology</t>
  </si>
  <si>
    <t>Failure Rate (H/M/L)</t>
  </si>
  <si>
    <t>High</t>
  </si>
  <si>
    <t>Low</t>
  </si>
  <si>
    <t>Average</t>
  </si>
  <si>
    <t>Installation Risk</t>
  </si>
  <si>
    <t>Cable Configuration</t>
  </si>
  <si>
    <t>Selection factors</t>
  </si>
  <si>
    <t>Base Availability Data</t>
  </si>
  <si>
    <t>AC 1</t>
  </si>
  <si>
    <t>AC2</t>
  </si>
  <si>
    <t>AC3</t>
  </si>
  <si>
    <t>Available Capacity</t>
  </si>
  <si>
    <t>External Failures (No/km/year)</t>
  </si>
  <si>
    <t>Internal Failures (No/km/year)</t>
  </si>
  <si>
    <t>Cable Factors</t>
  </si>
  <si>
    <t>Factor</t>
  </si>
  <si>
    <t>Arrangement</t>
  </si>
  <si>
    <t>Risk</t>
  </si>
  <si>
    <t>Installation Risk Factor</t>
  </si>
  <si>
    <t>Circuit Length (km)</t>
  </si>
  <si>
    <t>Overall Availability calculations</t>
  </si>
  <si>
    <t>Unscheduled Overall MTTR</t>
  </si>
  <si>
    <t>Maintenance Rate/year</t>
  </si>
  <si>
    <t>Maintenance Period (years)</t>
  </si>
  <si>
    <t>Maintenance Duration (Days)</t>
  </si>
  <si>
    <t>Converter Design Database</t>
  </si>
  <si>
    <t>Project Cable Database</t>
  </si>
  <si>
    <t>Other Equipment Database</t>
  </si>
  <si>
    <t xml:space="preserve"> </t>
  </si>
  <si>
    <t>Bipole no earth return</t>
  </si>
  <si>
    <t>Symetrical Monopole</t>
  </si>
  <si>
    <t>Symmetrical Monopole (Onshore)</t>
  </si>
  <si>
    <t>Symmetrical Monopole (Offshore)</t>
  </si>
  <si>
    <t>Bipole with earth return (Onshore)</t>
  </si>
  <si>
    <t>Bipole with earth return (Offshore)</t>
  </si>
  <si>
    <t>Bipole no earth return (onshore)</t>
  </si>
  <si>
    <t>Bipole no earth return (offshore)</t>
  </si>
  <si>
    <t>Bipole with earth rerun</t>
  </si>
  <si>
    <t>Range</t>
  </si>
  <si>
    <t>Failure Rate (PU)</t>
  </si>
  <si>
    <t>Total Unscheduled</t>
  </si>
  <si>
    <t>Overall unscheduled Failure Rate</t>
  </si>
  <si>
    <t>Overall unscheduled MTTR</t>
  </si>
  <si>
    <t>Overall unscheduled capacity availability</t>
  </si>
  <si>
    <t>Converter Outage Factors</t>
  </si>
  <si>
    <t>AC Filter</t>
  </si>
  <si>
    <t>Energisation Resistor/Short Switch</t>
  </si>
  <si>
    <t>DC Converter</t>
  </si>
  <si>
    <t>DC Reactor</t>
  </si>
  <si>
    <t>DC Filter</t>
  </si>
  <si>
    <t>MTBF (years)</t>
  </si>
  <si>
    <t>Best Case</t>
  </si>
  <si>
    <t>Medium Case</t>
  </si>
  <si>
    <t>Worst Case</t>
  </si>
  <si>
    <t/>
  </si>
  <si>
    <t>Scheduled Maintenance Medium Case (3-2)</t>
  </si>
  <si>
    <t>HVDC Circuit Breaker (3-2)</t>
  </si>
  <si>
    <t>Symmetrical Monopole (Onshore) 3-2</t>
  </si>
  <si>
    <t>Scheduled Maintenance Medium Case (2)</t>
  </si>
  <si>
    <t>Maintenance Case (H/M/L)</t>
  </si>
  <si>
    <t>Unavailability</t>
  </si>
  <si>
    <t>Weather Sensitivity</t>
  </si>
  <si>
    <t>Typical North Sea Weather around UK - Average 65 days MTTR for cable</t>
  </si>
  <si>
    <t>Maintenance</t>
  </si>
  <si>
    <t>Weather</t>
  </si>
  <si>
    <t>Maintenance Sensitivity</t>
  </si>
  <si>
    <t>Scheduled Maintenance Medium Case (1)</t>
  </si>
  <si>
    <t>Scheduled Maintenance Medium Case (3-1)</t>
  </si>
  <si>
    <t>HVDC Circuit Breaker (3-1)</t>
  </si>
  <si>
    <t>Converter Outages</t>
  </si>
  <si>
    <t>Typical expected maintenance of 48 hours per year</t>
  </si>
  <si>
    <t>Higher Maintenance requirements equating to 72 hours per year</t>
  </si>
  <si>
    <t>Project Converter Database</t>
  </si>
  <si>
    <t>Base Converter Component Availability Data</t>
  </si>
  <si>
    <t>This is similar to that envisaged for the NEMO project.</t>
  </si>
  <si>
    <t>Restricted access</t>
  </si>
  <si>
    <t>More frequent</t>
  </si>
  <si>
    <t>Less frequent</t>
  </si>
  <si>
    <t>Scheduled Maintenance Less frequent Case (1)</t>
  </si>
  <si>
    <t>Scheduled Maintenance more frequent Case (1)</t>
  </si>
  <si>
    <t>Scheduled Maintenance less frequent Case (3-2)</t>
  </si>
  <si>
    <t>Scheduled Maintenance more frequent Case (3-2)</t>
  </si>
  <si>
    <t>Scheduled Maintenance less frequent Case (2)</t>
  </si>
  <si>
    <t>Scheduled Maintenance more frequent Case (2)</t>
  </si>
  <si>
    <t>Scheduled Maintenance less frequent Case (3-1)</t>
  </si>
  <si>
    <t>Scheduled Maintenance more frequent Case (3-1)</t>
  </si>
  <si>
    <t>Transformer Failure Rate Breakdown</t>
  </si>
  <si>
    <t>Name</t>
  </si>
  <si>
    <t>Outage Type</t>
  </si>
  <si>
    <t>Transformers - Unplanned Outages</t>
  </si>
  <si>
    <t>In-Situ Repair</t>
  </si>
  <si>
    <t>Overall</t>
  </si>
  <si>
    <t>Average 90 days MTTR for cable</t>
  </si>
  <si>
    <t>MTBF Factor (x No of faults/year)</t>
  </si>
  <si>
    <t>MTTR Factor</t>
  </si>
  <si>
    <t>VSC Converter Transformer</t>
  </si>
  <si>
    <t xml:space="preserve">LCC Converter Transformer </t>
  </si>
  <si>
    <t>LCC Converter Transformer</t>
  </si>
  <si>
    <t>Back to Workshop Repair</t>
  </si>
  <si>
    <t xml:space="preserve">Project: NSL </t>
  </si>
  <si>
    <t>Size: 1400 MW</t>
  </si>
  <si>
    <t>Timing: 2021</t>
  </si>
  <si>
    <t>Location: UK - Norway</t>
  </si>
  <si>
    <t>This is similar to that envisaged for the NSL project.</t>
  </si>
  <si>
    <t>Fewer Maintenance requirements equating to 36 hours per year</t>
  </si>
  <si>
    <t>Fewer Maintenance requirements equating to 36hours per year</t>
  </si>
  <si>
    <t>Project: NEMO</t>
  </si>
  <si>
    <t>Size: 1000 MW</t>
  </si>
  <si>
    <t xml:space="preserve">Location: UK - Belgium </t>
  </si>
  <si>
    <t>Timing: 2018</t>
  </si>
  <si>
    <t>Sensitivity</t>
  </si>
  <si>
    <t>Level</t>
  </si>
  <si>
    <t xml:space="preserve">NSL – 1400 MW VSC Bipole - No Earth Return, 723.4 km connection with 718.9km offshore and 4.5 km onshore. </t>
  </si>
  <si>
    <t>% Total</t>
  </si>
  <si>
    <r>
      <t>NEMO</t>
    </r>
    <r>
      <rPr>
        <sz val="10"/>
        <color rgb="FF000000"/>
        <rFont val="Arial"/>
        <family val="2"/>
      </rPr>
      <t xml:space="preserve"> – 1000 MW Symmetrical Monopole, 139 km connection with 110km offshore and 29 km onshore. </t>
    </r>
  </si>
  <si>
    <t>Example Project - Subsea Cable 1</t>
  </si>
  <si>
    <t>Example Project - Subsea Cable 2</t>
  </si>
  <si>
    <t>Example Project - Underground Cable 1</t>
  </si>
  <si>
    <t>Example Project - Underground Cable 2</t>
  </si>
  <si>
    <t xml:space="preserve">To vary converter MTBF, change sensitivity in NEMO project </t>
  </si>
  <si>
    <t xml:space="preserve">Size: </t>
  </si>
  <si>
    <t xml:space="preserve">Project: </t>
  </si>
  <si>
    <t xml:space="preserve">Timing: </t>
  </si>
  <si>
    <t xml:space="preserve">Location: </t>
  </si>
  <si>
    <t xml:space="preserve">To vary converter MTBF, change sensitivity in NSL project </t>
  </si>
  <si>
    <t>NSL Onshore HVAC</t>
  </si>
  <si>
    <t xml:space="preserve">NSL Offshore Cable Section </t>
  </si>
  <si>
    <t>NSL Onshore Cable Section</t>
  </si>
  <si>
    <t>NSL (High Cable MTTR) Section</t>
  </si>
  <si>
    <t>NEMO Offshore Cable Section</t>
  </si>
  <si>
    <t>NEMO Onshore Cable Section</t>
  </si>
  <si>
    <t>NSL HVDC High Cable MTTR</t>
  </si>
  <si>
    <t>Availability</t>
  </si>
  <si>
    <t>Unscheduled Overall Capacity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</si>
</sst>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00"/>
    <numFmt numFmtId="166" formatCode="0.000"/>
    <numFmt numFmtId="167" formatCode="0.0000000"/>
    <numFmt numFmtId="168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3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3"/>
      <color theme="3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i/>
      <sz val="11"/>
      <color theme="4" tint="-0.249977111117893"/>
      <name val="Arial"/>
      <family val="2"/>
    </font>
    <font>
      <sz val="11"/>
      <color theme="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color rgb="FFFA7D00"/>
      <name val="Arial"/>
      <family val="2"/>
    </font>
    <font>
      <i/>
      <sz val="9"/>
      <color theme="3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i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 Black"/>
      <family val="2"/>
    </font>
    <font>
      <b/>
      <sz val="13"/>
      <color theme="3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b/>
      <sz val="11"/>
      <color theme="3"/>
      <name val="Arial Black"/>
      <family val="2"/>
    </font>
    <font>
      <i/>
      <sz val="11"/>
      <color theme="4" tint="-0.249977111117893"/>
      <name val="Arial Black"/>
      <family val="2"/>
    </font>
    <font>
      <b/>
      <u/>
      <sz val="11"/>
      <color theme="1"/>
      <name val="Arial Black"/>
      <family val="2"/>
    </font>
    <font>
      <i/>
      <sz val="11"/>
      <name val="Arial"/>
      <family val="2"/>
    </font>
    <font>
      <i/>
      <sz val="11"/>
      <color rgb="FF2C6AB6"/>
      <name val="Arial"/>
      <family val="2"/>
    </font>
    <font>
      <sz val="11"/>
      <color rgb="FF2C6AB6"/>
      <name val="Arial"/>
      <family val="2"/>
    </font>
    <font>
      <b/>
      <sz val="11"/>
      <color rgb="FF2C6AB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7030A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1" tint="0.499984740745262"/>
      </top>
      <bottom style="thick">
        <color theme="4" tint="0.499984740745262"/>
      </bottom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theme="1" tint="0.499984740745262"/>
      </left>
      <right/>
      <top style="medium">
        <color indexed="64"/>
      </top>
      <bottom/>
      <diagonal/>
    </border>
    <border>
      <left/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/>
      <top style="thin">
        <color rgb="FF7F7F7F"/>
      </top>
      <bottom/>
      <diagonal/>
    </border>
    <border>
      <left/>
      <right style="thin">
        <color theme="1" tint="0.499984740745262"/>
      </right>
      <top style="thin">
        <color rgb="FF7F7F7F"/>
      </top>
      <bottom/>
      <diagonal/>
    </border>
    <border>
      <left style="thin">
        <color theme="1" tint="0.499984740745262"/>
      </left>
      <right/>
      <top/>
      <bottom style="thin">
        <color rgb="FF7F7F7F"/>
      </bottom>
      <diagonal/>
    </border>
    <border>
      <left/>
      <right style="thin">
        <color theme="1" tint="0.499984740745262"/>
      </right>
      <top/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6" fillId="0" borderId="23" applyNumberFormat="0" applyFill="0" applyAlignment="0" applyProtection="0"/>
    <xf numFmtId="0" fontId="8" fillId="0" borderId="28" applyNumberFormat="0" applyFill="0" applyAlignment="0" applyProtection="0"/>
    <xf numFmtId="0" fontId="9" fillId="0" borderId="29" applyNumberFormat="0" applyFill="0" applyAlignment="0" applyProtection="0"/>
    <xf numFmtId="0" fontId="10" fillId="3" borderId="30" applyNumberFormat="0" applyAlignment="0" applyProtection="0"/>
  </cellStyleXfs>
  <cellXfs count="609">
    <xf numFmtId="0" fontId="0" fillId="0" borderId="0" xfId="0"/>
    <xf numFmtId="0" fontId="0" fillId="0" borderId="0" xfId="0" applyProtection="1"/>
    <xf numFmtId="0" fontId="3" fillId="2" borderId="17" xfId="0" applyFont="1" applyFill="1" applyBorder="1" applyAlignment="1" applyProtection="1">
      <alignment vertical="top"/>
    </xf>
    <xf numFmtId="0" fontId="1" fillId="2" borderId="13" xfId="0" applyFont="1" applyFill="1" applyBorder="1" applyAlignment="1" applyProtection="1">
      <alignment vertical="top"/>
    </xf>
    <xf numFmtId="0" fontId="1" fillId="2" borderId="14" xfId="0" applyFont="1" applyFill="1" applyBorder="1" applyAlignment="1" applyProtection="1">
      <alignment vertical="top"/>
    </xf>
    <xf numFmtId="9" fontId="0" fillId="0" borderId="0" xfId="1" applyFont="1" applyProtection="1"/>
    <xf numFmtId="9" fontId="0" fillId="0" borderId="0" xfId="0" applyNumberFormat="1" applyProtection="1"/>
    <xf numFmtId="164" fontId="0" fillId="0" borderId="0" xfId="0" applyNumberFormat="1" applyProtection="1"/>
    <xf numFmtId="0" fontId="0" fillId="0" borderId="0" xfId="0" applyAlignment="1" applyProtection="1"/>
    <xf numFmtId="0" fontId="1" fillId="2" borderId="19" xfId="0" applyFont="1" applyFill="1" applyBorder="1" applyAlignment="1" applyProtection="1">
      <alignment vertical="top"/>
    </xf>
    <xf numFmtId="0" fontId="16" fillId="0" borderId="29" xfId="4" applyFont="1" applyProtection="1"/>
    <xf numFmtId="0" fontId="1" fillId="2" borderId="0" xfId="0" applyFont="1" applyFill="1" applyBorder="1" applyAlignment="1" applyProtection="1">
      <alignment vertical="center" wrapText="1"/>
    </xf>
    <xf numFmtId="0" fontId="18" fillId="0" borderId="7" xfId="0" applyFont="1" applyBorder="1" applyProtection="1"/>
    <xf numFmtId="0" fontId="18" fillId="0" borderId="0" xfId="0" applyFont="1" applyFill="1" applyBorder="1" applyProtection="1"/>
    <xf numFmtId="0" fontId="18" fillId="0" borderId="4" xfId="0" applyFont="1" applyBorder="1" applyProtection="1"/>
    <xf numFmtId="0" fontId="19" fillId="0" borderId="0" xfId="0" applyFont="1" applyBorder="1" applyProtection="1"/>
    <xf numFmtId="0" fontId="20" fillId="4" borderId="11" xfId="0" applyFont="1" applyFill="1" applyBorder="1" applyAlignment="1" applyProtection="1">
      <alignment horizontal="center" vertical="center" wrapText="1"/>
    </xf>
    <xf numFmtId="0" fontId="20" fillId="4" borderId="3" xfId="0" applyFont="1" applyFill="1" applyBorder="1" applyAlignment="1" applyProtection="1">
      <alignment horizontal="center" vertical="center" wrapText="1"/>
    </xf>
    <xf numFmtId="0" fontId="20" fillId="4" borderId="2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</xf>
    <xf numFmtId="164" fontId="1" fillId="2" borderId="7" xfId="0" applyNumberFormat="1" applyFont="1" applyFill="1" applyBorder="1" applyAlignment="1" applyProtection="1">
      <alignment horizontal="right" vertical="center"/>
    </xf>
    <xf numFmtId="164" fontId="1" fillId="2" borderId="4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right" vertical="center"/>
    </xf>
    <xf numFmtId="0" fontId="1" fillId="0" borderId="0" xfId="0" applyFont="1" applyAlignment="1" applyProtection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167" fontId="3" fillId="0" borderId="0" xfId="0" applyNumberFormat="1" applyFont="1" applyAlignment="1" applyProtection="1"/>
    <xf numFmtId="0" fontId="17" fillId="4" borderId="27" xfId="0" applyFont="1" applyFill="1" applyBorder="1" applyAlignment="1" applyProtection="1">
      <alignment horizontal="center" wrapText="1"/>
    </xf>
    <xf numFmtId="0" fontId="3" fillId="0" borderId="0" xfId="0" applyFont="1" applyProtection="1"/>
    <xf numFmtId="10" fontId="3" fillId="0" borderId="0" xfId="1" applyNumberFormat="1" applyFont="1" applyProtection="1"/>
    <xf numFmtId="0" fontId="23" fillId="3" borderId="32" xfId="5" applyFont="1" applyBorder="1" applyAlignment="1" applyProtection="1">
      <alignment horizontal="center"/>
    </xf>
    <xf numFmtId="9" fontId="23" fillId="3" borderId="33" xfId="5" applyNumberFormat="1" applyFont="1" applyBorder="1" applyAlignment="1" applyProtection="1">
      <alignment horizontal="center"/>
    </xf>
    <xf numFmtId="0" fontId="20" fillId="4" borderId="34" xfId="0" applyFont="1" applyFill="1" applyBorder="1" applyAlignment="1" applyProtection="1">
      <alignment horizontal="center" vertical="center" wrapText="1"/>
    </xf>
    <xf numFmtId="0" fontId="20" fillId="4" borderId="35" xfId="0" applyFont="1" applyFill="1" applyBorder="1" applyAlignment="1" applyProtection="1">
      <alignment horizontal="center" vertical="center" wrapText="1"/>
    </xf>
    <xf numFmtId="0" fontId="22" fillId="2" borderId="11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9" fontId="1" fillId="2" borderId="2" xfId="1" applyFont="1" applyFill="1" applyBorder="1" applyAlignment="1" applyProtection="1">
      <alignment horizontal="right" vertical="center"/>
    </xf>
    <xf numFmtId="166" fontId="23" fillId="3" borderId="36" xfId="5" applyNumberFormat="1" applyFont="1" applyBorder="1" applyProtection="1"/>
    <xf numFmtId="166" fontId="23" fillId="3" borderId="37" xfId="5" applyNumberFormat="1" applyFont="1" applyBorder="1" applyProtection="1"/>
    <xf numFmtId="0" fontId="13" fillId="2" borderId="10" xfId="0" applyFont="1" applyFill="1" applyBorder="1" applyAlignment="1" applyProtection="1">
      <alignment horizontal="right" vertical="center"/>
    </xf>
    <xf numFmtId="0" fontId="24" fillId="2" borderId="10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right" vertical="center"/>
    </xf>
    <xf numFmtId="1" fontId="1" fillId="2" borderId="0" xfId="0" applyNumberFormat="1" applyFont="1" applyFill="1" applyBorder="1" applyAlignment="1" applyProtection="1">
      <alignment horizontal="right" vertical="center"/>
    </xf>
    <xf numFmtId="1" fontId="1" fillId="2" borderId="8" xfId="0" applyNumberFormat="1" applyFont="1" applyFill="1" applyBorder="1" applyAlignment="1" applyProtection="1">
      <alignment horizontal="right" vertical="center"/>
    </xf>
    <xf numFmtId="9" fontId="1" fillId="2" borderId="0" xfId="1" applyFont="1" applyFill="1" applyBorder="1" applyAlignment="1" applyProtection="1">
      <alignment horizontal="right" vertical="center"/>
    </xf>
    <xf numFmtId="9" fontId="13" fillId="2" borderId="8" xfId="1" applyFont="1" applyFill="1" applyBorder="1" applyAlignment="1" applyProtection="1">
      <alignment horizontal="right" vertical="center"/>
    </xf>
    <xf numFmtId="166" fontId="23" fillId="3" borderId="15" xfId="5" applyNumberFormat="1" applyFont="1" applyBorder="1" applyProtection="1"/>
    <xf numFmtId="166" fontId="23" fillId="3" borderId="16" xfId="5" applyNumberFormat="1" applyFont="1" applyBorder="1" applyProtection="1"/>
    <xf numFmtId="0" fontId="13" fillId="2" borderId="9" xfId="0" applyFont="1" applyFill="1" applyBorder="1" applyAlignment="1" applyProtection="1">
      <alignment horizontal="right" vertical="center"/>
    </xf>
    <xf numFmtId="0" fontId="24" fillId="2" borderId="9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1" fontId="1" fillId="2" borderId="5" xfId="0" applyNumberFormat="1" applyFont="1" applyFill="1" applyBorder="1" applyAlignment="1" applyProtection="1">
      <alignment horizontal="right" vertical="center"/>
    </xf>
    <xf numFmtId="1" fontId="1" fillId="2" borderId="6" xfId="0" applyNumberFormat="1" applyFont="1" applyFill="1" applyBorder="1" applyAlignment="1" applyProtection="1">
      <alignment horizontal="right" vertical="center"/>
    </xf>
    <xf numFmtId="9" fontId="1" fillId="2" borderId="5" xfId="1" applyFont="1" applyFill="1" applyBorder="1" applyAlignment="1" applyProtection="1">
      <alignment horizontal="right" vertical="center"/>
    </xf>
    <xf numFmtId="9" fontId="13" fillId="2" borderId="6" xfId="1" applyFont="1" applyFill="1" applyBorder="1" applyAlignment="1" applyProtection="1">
      <alignment horizontal="right" vertical="center"/>
    </xf>
    <xf numFmtId="166" fontId="23" fillId="3" borderId="38" xfId="5" applyNumberFormat="1" applyFont="1" applyBorder="1" applyProtection="1"/>
    <xf numFmtId="166" fontId="23" fillId="3" borderId="39" xfId="5" applyNumberFormat="1" applyFont="1" applyBorder="1" applyProtection="1"/>
    <xf numFmtId="9" fontId="1" fillId="0" borderId="0" xfId="0" applyNumberFormat="1" applyFont="1" applyProtection="1"/>
    <xf numFmtId="0" fontId="13" fillId="2" borderId="11" xfId="0" applyFont="1" applyFill="1" applyBorder="1" applyAlignment="1" applyProtection="1">
      <alignment horizontal="right" vertical="center"/>
    </xf>
    <xf numFmtId="0" fontId="24" fillId="2" borderId="11" xfId="0" applyFont="1" applyFill="1" applyBorder="1" applyAlignment="1" applyProtection="1">
      <alignment horizontal="right" vertical="center"/>
    </xf>
    <xf numFmtId="0" fontId="13" fillId="2" borderId="10" xfId="0" applyFont="1" applyFill="1" applyBorder="1" applyAlignment="1" applyProtection="1">
      <alignment horizontal="right" vertical="center"/>
      <protection locked="0"/>
    </xf>
    <xf numFmtId="0" fontId="13" fillId="2" borderId="9" xfId="0" applyFont="1" applyFill="1" applyBorder="1" applyAlignment="1" applyProtection="1">
      <alignment horizontal="right" vertical="center"/>
      <protection locked="0"/>
    </xf>
    <xf numFmtId="0" fontId="13" fillId="2" borderId="27" xfId="0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Protection="1">
      <protection locked="0"/>
    </xf>
    <xf numFmtId="0" fontId="32" fillId="0" borderId="29" xfId="4" applyFont="1" applyProtection="1"/>
    <xf numFmtId="0" fontId="4" fillId="6" borderId="0" xfId="0" applyFont="1" applyFill="1" applyBorder="1" applyAlignment="1" applyProtection="1">
      <alignment vertical="top"/>
      <protection locked="0"/>
    </xf>
    <xf numFmtId="0" fontId="1" fillId="6" borderId="0" xfId="0" applyFont="1" applyFill="1" applyBorder="1" applyAlignment="1" applyProtection="1">
      <alignment vertical="top"/>
      <protection locked="0"/>
    </xf>
    <xf numFmtId="0" fontId="1" fillId="6" borderId="16" xfId="0" applyFont="1" applyFill="1" applyBorder="1" applyAlignment="1" applyProtection="1">
      <alignment vertical="top"/>
      <protection locked="0"/>
    </xf>
    <xf numFmtId="0" fontId="4" fillId="6" borderId="21" xfId="0" applyFont="1" applyFill="1" applyBorder="1" applyAlignment="1" applyProtection="1">
      <alignment vertical="top"/>
      <protection locked="0"/>
    </xf>
    <xf numFmtId="0" fontId="1" fillId="6" borderId="21" xfId="0" applyFont="1" applyFill="1" applyBorder="1" applyAlignment="1" applyProtection="1">
      <alignment vertical="top"/>
      <protection locked="0"/>
    </xf>
    <xf numFmtId="0" fontId="1" fillId="6" borderId="22" xfId="0" applyFont="1" applyFill="1" applyBorder="1" applyAlignment="1" applyProtection="1">
      <alignment vertical="top"/>
      <protection locked="0"/>
    </xf>
    <xf numFmtId="0" fontId="19" fillId="2" borderId="7" xfId="0" applyFont="1" applyFill="1" applyBorder="1" applyProtection="1">
      <protection locked="0"/>
    </xf>
    <xf numFmtId="0" fontId="13" fillId="2" borderId="7" xfId="0" applyFont="1" applyFill="1" applyBorder="1" applyProtection="1">
      <protection locked="0"/>
    </xf>
    <xf numFmtId="0" fontId="13" fillId="2" borderId="8" xfId="5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9" fillId="2" borderId="4" xfId="0" applyFont="1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5" xfId="0" applyFont="1" applyFill="1" applyBorder="1" applyProtection="1">
      <protection locked="0"/>
    </xf>
    <xf numFmtId="0" fontId="13" fillId="2" borderId="6" xfId="5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9" fontId="13" fillId="2" borderId="8" xfId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9" fontId="13" fillId="2" borderId="6" xfId="1" applyFont="1" applyFill="1" applyBorder="1" applyProtection="1">
      <protection locked="0"/>
    </xf>
    <xf numFmtId="0" fontId="33" fillId="5" borderId="11" xfId="0" applyFont="1" applyFill="1" applyBorder="1" applyProtection="1"/>
    <xf numFmtId="0" fontId="33" fillId="5" borderId="9" xfId="0" applyFont="1" applyFill="1" applyBorder="1" applyAlignment="1" applyProtection="1">
      <alignment horizontal="center"/>
    </xf>
    <xf numFmtId="0" fontId="33" fillId="5" borderId="27" xfId="0" applyFont="1" applyFill="1" applyBorder="1" applyAlignment="1" applyProtection="1">
      <alignment horizontal="center" vertical="center" wrapText="1"/>
    </xf>
    <xf numFmtId="0" fontId="33" fillId="5" borderId="27" xfId="0" applyFont="1" applyFill="1" applyBorder="1" applyAlignment="1" applyProtection="1">
      <alignment horizontal="center" wrapText="1"/>
    </xf>
    <xf numFmtId="0" fontId="31" fillId="5" borderId="11" xfId="0" applyFont="1" applyFill="1" applyBorder="1" applyAlignment="1" applyProtection="1">
      <alignment horizontal="center" vertical="center" wrapText="1"/>
    </xf>
    <xf numFmtId="0" fontId="31" fillId="5" borderId="1" xfId="0" applyFont="1" applyFill="1" applyBorder="1" applyAlignment="1" applyProtection="1">
      <alignment horizontal="center" vertical="center" wrapText="1"/>
    </xf>
    <xf numFmtId="0" fontId="31" fillId="5" borderId="3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Protection="1"/>
    <xf numFmtId="0" fontId="18" fillId="0" borderId="11" xfId="0" applyFont="1" applyBorder="1" applyProtection="1"/>
    <xf numFmtId="0" fontId="18" fillId="0" borderId="10" xfId="0" applyFont="1" applyBorder="1" applyProtection="1"/>
    <xf numFmtId="0" fontId="38" fillId="0" borderId="10" xfId="0" applyFont="1" applyBorder="1" applyProtection="1">
      <protection locked="0"/>
    </xf>
    <xf numFmtId="0" fontId="38" fillId="0" borderId="9" xfId="0" applyFont="1" applyBorder="1" applyProtection="1">
      <protection locked="0"/>
    </xf>
    <xf numFmtId="0" fontId="38" fillId="0" borderId="7" xfId="0" applyFont="1" applyFill="1" applyBorder="1" applyAlignment="1" applyProtection="1">
      <alignment horizontal="center"/>
      <protection locked="0"/>
    </xf>
    <xf numFmtId="0" fontId="38" fillId="0" borderId="8" xfId="0" applyFont="1" applyFill="1" applyBorder="1" applyAlignment="1" applyProtection="1">
      <alignment horizontal="center"/>
      <protection locked="0"/>
    </xf>
    <xf numFmtId="0" fontId="38" fillId="0" borderId="4" xfId="0" applyFont="1" applyFill="1" applyBorder="1" applyAlignment="1" applyProtection="1">
      <alignment horizontal="center"/>
      <protection locked="0"/>
    </xf>
    <xf numFmtId="0" fontId="38" fillId="0" borderId="6" xfId="0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2" fontId="18" fillId="2" borderId="2" xfId="0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9" fontId="18" fillId="2" borderId="3" xfId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2" fontId="1" fillId="2" borderId="7" xfId="0" applyNumberFormat="1" applyFont="1" applyFill="1" applyBorder="1" applyAlignment="1" applyProtection="1">
      <alignment horizontal="center" vertical="center"/>
    </xf>
    <xf numFmtId="2" fontId="18" fillId="2" borderId="0" xfId="0" applyNumberFormat="1" applyFont="1" applyFill="1" applyBorder="1" applyAlignment="1" applyProtection="1">
      <alignment horizontal="center" vertical="center"/>
    </xf>
    <xf numFmtId="2" fontId="1" fillId="2" borderId="8" xfId="0" applyNumberFormat="1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 vertical="center"/>
    </xf>
    <xf numFmtId="9" fontId="18" fillId="2" borderId="8" xfId="1" applyFont="1" applyFill="1" applyBorder="1" applyAlignment="1" applyProtection="1">
      <alignment horizontal="center" vertical="center"/>
    </xf>
    <xf numFmtId="2" fontId="1" fillId="2" borderId="0" xfId="0" applyNumberFormat="1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</xf>
    <xf numFmtId="2" fontId="1" fillId="2" borderId="5" xfId="0" applyNumberFormat="1" applyFont="1" applyFill="1" applyBorder="1" applyAlignment="1" applyProtection="1">
      <alignment horizontal="center" vertical="center"/>
    </xf>
    <xf numFmtId="2" fontId="1" fillId="2" borderId="6" xfId="0" applyNumberFormat="1" applyFont="1" applyFill="1" applyBorder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</xf>
    <xf numFmtId="9" fontId="18" fillId="2" borderId="6" xfId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39" fillId="2" borderId="11" xfId="0" applyFont="1" applyFill="1" applyBorder="1" applyAlignment="1" applyProtection="1">
      <alignment horizontal="right" vertical="center"/>
      <protection locked="0"/>
    </xf>
    <xf numFmtId="0" fontId="39" fillId="2" borderId="10" xfId="0" applyFont="1" applyFill="1" applyBorder="1" applyAlignment="1" applyProtection="1">
      <alignment horizontal="right" vertical="center"/>
      <protection locked="0"/>
    </xf>
    <xf numFmtId="2" fontId="39" fillId="0" borderId="3" xfId="0" applyNumberFormat="1" applyFont="1" applyBorder="1" applyAlignment="1" applyProtection="1">
      <alignment vertical="top"/>
      <protection locked="0"/>
    </xf>
    <xf numFmtId="0" fontId="39" fillId="0" borderId="8" xfId="0" applyFont="1" applyBorder="1" applyAlignment="1" applyProtection="1">
      <alignment vertical="top"/>
      <protection locked="0"/>
    </xf>
    <xf numFmtId="0" fontId="39" fillId="0" borderId="8" xfId="0" applyFont="1" applyFill="1" applyBorder="1" applyAlignment="1" applyProtection="1">
      <alignment horizontal="center"/>
      <protection locked="0"/>
    </xf>
    <xf numFmtId="0" fontId="39" fillId="0" borderId="6" xfId="0" applyFont="1" applyFill="1" applyBorder="1" applyAlignment="1" applyProtection="1">
      <alignment horizontal="center"/>
      <protection locked="0"/>
    </xf>
    <xf numFmtId="0" fontId="39" fillId="0" borderId="7" xfId="0" applyFont="1" applyFill="1" applyBorder="1" applyAlignment="1" applyProtection="1">
      <alignment horizontal="center"/>
      <protection locked="0"/>
    </xf>
    <xf numFmtId="0" fontId="39" fillId="2" borderId="8" xfId="0" applyFont="1" applyFill="1" applyBorder="1" applyAlignment="1" applyProtection="1">
      <alignment horizontal="center"/>
      <protection locked="0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0" fontId="39" fillId="2" borderId="3" xfId="0" applyFont="1" applyFill="1" applyBorder="1" applyAlignment="1" applyProtection="1">
      <alignment horizontal="center" vertical="center"/>
      <protection locked="0"/>
    </xf>
    <xf numFmtId="0" fontId="39" fillId="2" borderId="2" xfId="0" applyFont="1" applyFill="1" applyBorder="1" applyAlignment="1" applyProtection="1">
      <alignment horizontal="center" vertical="center"/>
      <protection locked="0"/>
    </xf>
    <xf numFmtId="9" fontId="39" fillId="2" borderId="11" xfId="1" applyFont="1" applyFill="1" applyBorder="1" applyAlignment="1" applyProtection="1">
      <alignment horizontal="center" vertical="center"/>
      <protection locked="0"/>
    </xf>
    <xf numFmtId="0" fontId="39" fillId="2" borderId="7" xfId="0" applyFont="1" applyFill="1" applyBorder="1" applyAlignment="1" applyProtection="1">
      <alignment horizontal="center" vertical="center"/>
      <protection locked="0"/>
    </xf>
    <xf numFmtId="0" fontId="39" fillId="2" borderId="8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 applyProtection="1">
      <alignment horizontal="center" vertical="center"/>
      <protection locked="0"/>
    </xf>
    <xf numFmtId="9" fontId="39" fillId="2" borderId="10" xfId="1" applyFont="1" applyFill="1" applyBorder="1" applyAlignment="1" applyProtection="1">
      <alignment horizontal="center" vertical="center"/>
      <protection locked="0"/>
    </xf>
    <xf numFmtId="0" fontId="39" fillId="2" borderId="4" xfId="0" applyFont="1" applyFill="1" applyBorder="1" applyAlignment="1" applyProtection="1">
      <alignment horizontal="center" vertical="center"/>
      <protection locked="0"/>
    </xf>
    <xf numFmtId="0" fontId="39" fillId="2" borderId="6" xfId="0" applyFont="1" applyFill="1" applyBorder="1" applyAlignment="1" applyProtection="1">
      <alignment horizontal="center" vertical="center"/>
      <protection locked="0"/>
    </xf>
    <xf numFmtId="0" fontId="39" fillId="2" borderId="5" xfId="0" applyFont="1" applyFill="1" applyBorder="1" applyAlignment="1" applyProtection="1">
      <alignment horizontal="center" vertical="center"/>
      <protection locked="0"/>
    </xf>
    <xf numFmtId="9" fontId="39" fillId="2" borderId="9" xfId="1" applyFont="1" applyFill="1" applyBorder="1" applyAlignment="1" applyProtection="1">
      <alignment horizontal="center" vertical="center"/>
      <protection locked="0"/>
    </xf>
    <xf numFmtId="0" fontId="40" fillId="2" borderId="5" xfId="0" applyFont="1" applyFill="1" applyBorder="1" applyAlignment="1" applyProtection="1">
      <alignment horizontal="center" vertical="center"/>
      <protection locked="0"/>
    </xf>
    <xf numFmtId="0" fontId="40" fillId="2" borderId="6" xfId="0" applyFont="1" applyFill="1" applyBorder="1" applyAlignment="1" applyProtection="1">
      <alignment horizontal="center" vertical="center"/>
      <protection locked="0"/>
    </xf>
    <xf numFmtId="9" fontId="40" fillId="2" borderId="9" xfId="1" applyFont="1" applyFill="1" applyBorder="1" applyAlignment="1" applyProtection="1">
      <alignment horizontal="center" vertical="center"/>
      <protection locked="0"/>
    </xf>
    <xf numFmtId="0" fontId="39" fillId="2" borderId="2" xfId="0" applyFont="1" applyFill="1" applyBorder="1" applyProtection="1">
      <protection locked="0"/>
    </xf>
    <xf numFmtId="0" fontId="39" fillId="2" borderId="3" xfId="0" applyFont="1" applyFill="1" applyBorder="1" applyProtection="1">
      <protection locked="0"/>
    </xf>
    <xf numFmtId="0" fontId="39" fillId="2" borderId="0" xfId="0" applyFont="1" applyFill="1" applyBorder="1" applyProtection="1">
      <protection locked="0"/>
    </xf>
    <xf numFmtId="0" fontId="39" fillId="2" borderId="8" xfId="0" applyFont="1" applyFill="1" applyBorder="1" applyProtection="1">
      <protection locked="0"/>
    </xf>
    <xf numFmtId="0" fontId="18" fillId="0" borderId="2" xfId="0" applyFont="1" applyFill="1" applyBorder="1" applyProtection="1"/>
    <xf numFmtId="0" fontId="38" fillId="0" borderId="4" xfId="0" applyFont="1" applyBorder="1" applyProtection="1">
      <protection locked="0"/>
    </xf>
    <xf numFmtId="0" fontId="38" fillId="0" borderId="5" xfId="0" applyFont="1" applyBorder="1" applyProtection="1">
      <protection locked="0"/>
    </xf>
    <xf numFmtId="0" fontId="38" fillId="0" borderId="6" xfId="0" applyFont="1" applyBorder="1" applyProtection="1">
      <protection locked="0"/>
    </xf>
    <xf numFmtId="0" fontId="39" fillId="0" borderId="0" xfId="0" applyFont="1" applyBorder="1" applyProtection="1">
      <protection locked="0"/>
    </xf>
    <xf numFmtId="0" fontId="39" fillId="0" borderId="1" xfId="0" applyFont="1" applyBorder="1" applyProtection="1">
      <protection locked="0"/>
    </xf>
    <xf numFmtId="0" fontId="39" fillId="0" borderId="2" xfId="0" applyFont="1" applyFill="1" applyBorder="1" applyProtection="1">
      <protection locked="0"/>
    </xf>
    <xf numFmtId="0" fontId="39" fillId="0" borderId="2" xfId="0" applyFont="1" applyBorder="1" applyProtection="1">
      <protection locked="0"/>
    </xf>
    <xf numFmtId="0" fontId="39" fillId="0" borderId="3" xfId="0" applyFont="1" applyBorder="1" applyProtection="1">
      <protection locked="0"/>
    </xf>
    <xf numFmtId="0" fontId="39" fillId="0" borderId="7" xfId="0" applyFont="1" applyBorder="1" applyProtection="1">
      <protection locked="0"/>
    </xf>
    <xf numFmtId="0" fontId="39" fillId="0" borderId="0" xfId="0" applyFont="1" applyFill="1" applyBorder="1" applyProtection="1">
      <protection locked="0"/>
    </xf>
    <xf numFmtId="0" fontId="39" fillId="0" borderId="8" xfId="0" applyFont="1" applyBorder="1" applyProtection="1">
      <protection locked="0"/>
    </xf>
    <xf numFmtId="0" fontId="39" fillId="0" borderId="10" xfId="0" applyFont="1" applyBorder="1" applyProtection="1">
      <protection locked="0"/>
    </xf>
    <xf numFmtId="0" fontId="39" fillId="2" borderId="7" xfId="0" applyFont="1" applyFill="1" applyBorder="1" applyProtection="1">
      <protection locked="0"/>
    </xf>
    <xf numFmtId="0" fontId="39" fillId="2" borderId="1" xfId="0" applyFont="1" applyFill="1" applyBorder="1" applyProtection="1">
      <protection locked="0"/>
    </xf>
    <xf numFmtId="0" fontId="39" fillId="2" borderId="3" xfId="5" applyFont="1" applyFill="1" applyBorder="1" applyProtection="1">
      <protection locked="0"/>
    </xf>
    <xf numFmtId="0" fontId="39" fillId="2" borderId="8" xfId="5" applyFont="1" applyFill="1" applyBorder="1" applyProtection="1">
      <protection locked="0"/>
    </xf>
    <xf numFmtId="0" fontId="40" fillId="2" borderId="8" xfId="0" applyFont="1" applyFill="1" applyBorder="1" applyProtection="1">
      <protection locked="0"/>
    </xf>
    <xf numFmtId="0" fontId="1" fillId="0" borderId="0" xfId="0" applyFont="1" applyProtection="1"/>
    <xf numFmtId="0" fontId="31" fillId="5" borderId="27" xfId="0" applyFont="1" applyFill="1" applyBorder="1" applyAlignment="1" applyProtection="1">
      <alignment horizontal="center" vertical="center" wrapText="1"/>
    </xf>
    <xf numFmtId="0" fontId="31" fillId="5" borderId="11" xfId="0" applyFont="1" applyFill="1" applyBorder="1" applyAlignment="1" applyProtection="1">
      <alignment horizontal="center" vertical="center"/>
    </xf>
    <xf numFmtId="0" fontId="1" fillId="0" borderId="0" xfId="0" applyFont="1" applyBorder="1" applyProtection="1"/>
    <xf numFmtId="0" fontId="34" fillId="0" borderId="0" xfId="0" applyFont="1" applyProtection="1"/>
    <xf numFmtId="0" fontId="36" fillId="0" borderId="0" xfId="0" applyFont="1" applyBorder="1" applyProtection="1"/>
    <xf numFmtId="0" fontId="37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3" fillId="5" borderId="9" xfId="0" applyFont="1" applyFill="1" applyBorder="1" applyAlignment="1" applyProtection="1">
      <alignment horizontal="center" vertical="center" wrapText="1"/>
    </xf>
    <xf numFmtId="0" fontId="33" fillId="5" borderId="7" xfId="0" applyFont="1" applyFill="1" applyBorder="1" applyAlignment="1" applyProtection="1">
      <alignment horizontal="center" vertical="center" wrapText="1"/>
    </xf>
    <xf numFmtId="0" fontId="33" fillId="5" borderId="0" xfId="0" applyFont="1" applyFill="1" applyBorder="1" applyAlignment="1" applyProtection="1">
      <alignment horizontal="center" vertical="center" wrapText="1"/>
    </xf>
    <xf numFmtId="0" fontId="33" fillId="5" borderId="8" xfId="0" applyFont="1" applyFill="1" applyBorder="1" applyAlignment="1" applyProtection="1">
      <alignment horizontal="center" vertical="center" wrapText="1"/>
    </xf>
    <xf numFmtId="0" fontId="38" fillId="0" borderId="0" xfId="0" applyFont="1" applyBorder="1" applyProtection="1"/>
    <xf numFmtId="0" fontId="39" fillId="0" borderId="10" xfId="0" applyFont="1" applyBorder="1" applyProtection="1"/>
    <xf numFmtId="0" fontId="19" fillId="0" borderId="9" xfId="0" applyFont="1" applyBorder="1" applyProtection="1"/>
    <xf numFmtId="165" fontId="1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9" fontId="1" fillId="0" borderId="0" xfId="1" applyFont="1" applyAlignment="1" applyProtection="1">
      <alignment horizontal="right"/>
    </xf>
    <xf numFmtId="0" fontId="1" fillId="6" borderId="17" xfId="0" applyFont="1" applyFill="1" applyBorder="1" applyProtection="1"/>
    <xf numFmtId="0" fontId="32" fillId="6" borderId="31" xfId="4" applyFont="1" applyFill="1" applyBorder="1" applyProtection="1"/>
    <xf numFmtId="0" fontId="1" fillId="6" borderId="18" xfId="0" applyFont="1" applyFill="1" applyBorder="1" applyProtection="1"/>
    <xf numFmtId="0" fontId="1" fillId="6" borderId="19" xfId="0" applyFont="1" applyFill="1" applyBorder="1" applyProtection="1"/>
    <xf numFmtId="0" fontId="26" fillId="0" borderId="0" xfId="3" applyFont="1" applyBorder="1" applyProtection="1"/>
    <xf numFmtId="0" fontId="1" fillId="6" borderId="15" xfId="0" applyFont="1" applyFill="1" applyBorder="1" applyProtection="1"/>
    <xf numFmtId="0" fontId="1" fillId="6" borderId="0" xfId="0" applyFont="1" applyFill="1" applyBorder="1" applyProtection="1"/>
    <xf numFmtId="0" fontId="1" fillId="6" borderId="16" xfId="0" applyFont="1" applyFill="1" applyBorder="1" applyProtection="1"/>
    <xf numFmtId="0" fontId="33" fillId="5" borderId="11" xfId="0" applyFont="1" applyFill="1" applyBorder="1" applyAlignment="1" applyProtection="1">
      <alignment vertical="center"/>
    </xf>
    <xf numFmtId="0" fontId="35" fillId="6" borderId="23" xfId="2" applyFont="1" applyFill="1" applyBorder="1" applyProtection="1"/>
    <xf numFmtId="0" fontId="34" fillId="6" borderId="0" xfId="0" applyFont="1" applyFill="1" applyBorder="1" applyProtection="1"/>
    <xf numFmtId="0" fontId="33" fillId="5" borderId="9" xfId="0" applyFont="1" applyFill="1" applyBorder="1" applyAlignment="1" applyProtection="1">
      <alignment vertical="center" wrapText="1"/>
    </xf>
    <xf numFmtId="0" fontId="33" fillId="5" borderId="1" xfId="0" applyFont="1" applyFill="1" applyBorder="1" applyAlignment="1" applyProtection="1">
      <alignment horizontal="center" vertical="center" wrapText="1"/>
    </xf>
    <xf numFmtId="0" fontId="33" fillId="5" borderId="2" xfId="0" applyFont="1" applyFill="1" applyBorder="1" applyAlignment="1" applyProtection="1">
      <alignment horizontal="center" vertical="center" wrapText="1"/>
    </xf>
    <xf numFmtId="0" fontId="33" fillId="5" borderId="3" xfId="0" applyFont="1" applyFill="1" applyBorder="1" applyAlignment="1" applyProtection="1">
      <alignment horizontal="center" vertical="center" wrapText="1"/>
    </xf>
    <xf numFmtId="0" fontId="33" fillId="5" borderId="25" xfId="0" applyFont="1" applyFill="1" applyBorder="1" applyAlignment="1" applyProtection="1">
      <alignment horizontal="center" vertical="center" wrapText="1"/>
    </xf>
    <xf numFmtId="0" fontId="33" fillId="5" borderId="24" xfId="0" applyFont="1" applyFill="1" applyBorder="1" applyAlignment="1" applyProtection="1">
      <alignment horizontal="center" vertical="center" wrapText="1"/>
    </xf>
    <xf numFmtId="0" fontId="33" fillId="5" borderId="26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wrapText="1"/>
    </xf>
    <xf numFmtId="0" fontId="33" fillId="5" borderId="24" xfId="0" applyFont="1" applyFill="1" applyBorder="1" applyAlignment="1" applyProtection="1">
      <alignment horizontal="center" vertical="center"/>
    </xf>
    <xf numFmtId="0" fontId="1" fillId="2" borderId="1" xfId="0" applyFont="1" applyFill="1" applyBorder="1" applyProtection="1"/>
    <xf numFmtId="9" fontId="1" fillId="2" borderId="3" xfId="1" applyFont="1" applyFill="1" applyBorder="1" applyProtection="1"/>
    <xf numFmtId="0" fontId="1" fillId="2" borderId="7" xfId="0" applyFont="1" applyFill="1" applyBorder="1" applyAlignment="1" applyProtection="1">
      <alignment wrapText="1"/>
    </xf>
    <xf numFmtId="0" fontId="13" fillId="2" borderId="8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3" fillId="2" borderId="3" xfId="0" applyFont="1" applyFill="1" applyBorder="1" applyAlignment="1" applyProtection="1">
      <alignment wrapText="1"/>
    </xf>
    <xf numFmtId="0" fontId="1" fillId="6" borderId="16" xfId="0" applyFont="1" applyFill="1" applyBorder="1" applyAlignment="1" applyProtection="1">
      <alignment wrapText="1"/>
    </xf>
    <xf numFmtId="0" fontId="1" fillId="2" borderId="7" xfId="0" applyFont="1" applyFill="1" applyBorder="1" applyProtection="1"/>
    <xf numFmtId="9" fontId="1" fillId="2" borderId="8" xfId="1" applyFont="1" applyFill="1" applyBorder="1" applyProtection="1"/>
    <xf numFmtId="0" fontId="1" fillId="2" borderId="4" xfId="0" applyFont="1" applyFill="1" applyBorder="1" applyProtection="1"/>
    <xf numFmtId="0" fontId="13" fillId="2" borderId="6" xfId="0" applyFont="1" applyFill="1" applyBorder="1" applyProtection="1"/>
    <xf numFmtId="0" fontId="13" fillId="2" borderId="8" xfId="0" applyFont="1" applyFill="1" applyBorder="1" applyProtection="1"/>
    <xf numFmtId="0" fontId="33" fillId="5" borderId="27" xfId="0" applyFont="1" applyFill="1" applyBorder="1" applyAlignment="1" applyProtection="1">
      <alignment horizontal="center" vertical="center"/>
    </xf>
    <xf numFmtId="0" fontId="13" fillId="2" borderId="0" xfId="0" applyFont="1" applyFill="1" applyBorder="1" applyProtection="1"/>
    <xf numFmtId="0" fontId="28" fillId="6" borderId="0" xfId="0" applyFont="1" applyFill="1" applyBorder="1" applyProtection="1"/>
    <xf numFmtId="0" fontId="1" fillId="6" borderId="20" xfId="0" applyFont="1" applyFill="1" applyBorder="1" applyProtection="1"/>
    <xf numFmtId="0" fontId="1" fillId="6" borderId="21" xfId="0" applyFont="1" applyFill="1" applyBorder="1" applyProtection="1"/>
    <xf numFmtId="0" fontId="1" fillId="6" borderId="22" xfId="0" applyFont="1" applyFill="1" applyBorder="1" applyProtection="1"/>
    <xf numFmtId="0" fontId="7" fillId="0" borderId="0" xfId="0" applyFont="1" applyFill="1" applyBorder="1" applyProtection="1"/>
    <xf numFmtId="0" fontId="7" fillId="0" borderId="0" xfId="5" applyFont="1" applyFill="1" applyBorder="1" applyProtection="1"/>
    <xf numFmtId="0" fontId="40" fillId="0" borderId="10" xfId="0" applyFont="1" applyBorder="1" applyProtection="1">
      <protection locked="0"/>
    </xf>
    <xf numFmtId="0" fontId="40" fillId="0" borderId="0" xfId="0" applyFont="1" applyFill="1" applyBorder="1" applyProtection="1">
      <protection locked="0"/>
    </xf>
    <xf numFmtId="0" fontId="27" fillId="2" borderId="1" xfId="5" applyFont="1" applyFill="1" applyBorder="1" applyAlignment="1" applyProtection="1">
      <alignment horizontal="right"/>
      <protection locked="0"/>
    </xf>
    <xf numFmtId="0" fontId="27" fillId="2" borderId="2" xfId="5" applyFont="1" applyFill="1" applyBorder="1" applyAlignment="1" applyProtection="1">
      <alignment horizontal="right"/>
      <protection locked="0"/>
    </xf>
    <xf numFmtId="9" fontId="27" fillId="2" borderId="2" xfId="1" applyFont="1" applyFill="1" applyBorder="1" applyAlignment="1" applyProtection="1">
      <alignment horizontal="right"/>
      <protection locked="0"/>
    </xf>
    <xf numFmtId="9" fontId="27" fillId="2" borderId="3" xfId="1" applyFont="1" applyFill="1" applyBorder="1" applyAlignment="1" applyProtection="1">
      <alignment horizontal="right"/>
      <protection locked="0"/>
    </xf>
    <xf numFmtId="0" fontId="27" fillId="2" borderId="7" xfId="5" applyFont="1" applyFill="1" applyBorder="1" applyAlignment="1" applyProtection="1">
      <alignment horizontal="right"/>
      <protection locked="0"/>
    </xf>
    <xf numFmtId="0" fontId="27" fillId="2" borderId="0" xfId="5" applyFont="1" applyFill="1" applyBorder="1" applyAlignment="1" applyProtection="1">
      <alignment horizontal="right"/>
      <protection locked="0"/>
    </xf>
    <xf numFmtId="9" fontId="27" fillId="2" borderId="0" xfId="1" applyFont="1" applyFill="1" applyBorder="1" applyAlignment="1" applyProtection="1">
      <alignment horizontal="right"/>
      <protection locked="0"/>
    </xf>
    <xf numFmtId="9" fontId="27" fillId="2" borderId="8" xfId="1" applyFont="1" applyFill="1" applyBorder="1" applyAlignment="1" applyProtection="1">
      <alignment horizontal="right"/>
      <protection locked="0"/>
    </xf>
    <xf numFmtId="0" fontId="27" fillId="2" borderId="4" xfId="5" applyFont="1" applyFill="1" applyBorder="1" applyAlignment="1" applyProtection="1">
      <alignment horizontal="right"/>
      <protection locked="0"/>
    </xf>
    <xf numFmtId="0" fontId="27" fillId="2" borderId="5" xfId="5" applyFont="1" applyFill="1" applyBorder="1" applyAlignment="1" applyProtection="1">
      <alignment horizontal="right"/>
      <protection locked="0"/>
    </xf>
    <xf numFmtId="9" fontId="27" fillId="2" borderId="5" xfId="1" applyFont="1" applyFill="1" applyBorder="1" applyAlignment="1" applyProtection="1">
      <alignment horizontal="right"/>
      <protection locked="0"/>
    </xf>
    <xf numFmtId="9" fontId="27" fillId="2" borderId="6" xfId="1" applyFont="1" applyFill="1" applyBorder="1" applyAlignment="1" applyProtection="1">
      <alignment horizontal="right"/>
      <protection locked="0"/>
    </xf>
    <xf numFmtId="0" fontId="18" fillId="0" borderId="11" xfId="0" applyFont="1" applyBorder="1" applyProtection="1">
      <protection locked="0"/>
    </xf>
    <xf numFmtId="0" fontId="18" fillId="0" borderId="10" xfId="0" applyFont="1" applyBorder="1" applyProtection="1"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33" fillId="5" borderId="11" xfId="0" applyFont="1" applyFill="1" applyBorder="1" applyAlignment="1" applyProtection="1">
      <alignment horizontal="center" vertical="center" wrapText="1"/>
    </xf>
    <xf numFmtId="0" fontId="33" fillId="5" borderId="4" xfId="0" applyFont="1" applyFill="1" applyBorder="1" applyAlignment="1" applyProtection="1">
      <alignment horizontal="center" vertical="center" wrapText="1"/>
    </xf>
    <xf numFmtId="0" fontId="33" fillId="5" borderId="6" xfId="0" applyFont="1" applyFill="1" applyBorder="1" applyAlignment="1" applyProtection="1">
      <alignment horizontal="center" vertical="center" wrapText="1"/>
    </xf>
    <xf numFmtId="0" fontId="33" fillId="5" borderId="5" xfId="0" applyFont="1" applyFill="1" applyBorder="1" applyAlignment="1" applyProtection="1">
      <alignment horizontal="center" vertical="center" wrapText="1"/>
    </xf>
    <xf numFmtId="0" fontId="32" fillId="0" borderId="29" xfId="4" applyFont="1" applyFill="1" applyProtection="1"/>
    <xf numFmtId="0" fontId="38" fillId="2" borderId="11" xfId="0" applyFont="1" applyFill="1" applyBorder="1" applyProtection="1"/>
    <xf numFmtId="0" fontId="18" fillId="2" borderId="11" xfId="0" applyFont="1" applyFill="1" applyBorder="1" applyProtection="1"/>
    <xf numFmtId="0" fontId="18" fillId="2" borderId="10" xfId="0" applyFont="1" applyFill="1" applyBorder="1" applyProtection="1"/>
    <xf numFmtId="0" fontId="18" fillId="2" borderId="9" xfId="0" applyFont="1" applyFill="1" applyBorder="1" applyProtection="1"/>
    <xf numFmtId="0" fontId="18" fillId="6" borderId="27" xfId="0" applyFont="1" applyFill="1" applyBorder="1" applyProtection="1"/>
    <xf numFmtId="0" fontId="1" fillId="2" borderId="0" xfId="0" applyFont="1" applyFill="1" applyBorder="1" applyProtection="1"/>
    <xf numFmtId="0" fontId="38" fillId="0" borderId="11" xfId="0" applyFont="1" applyBorder="1" applyProtection="1"/>
    <xf numFmtId="0" fontId="18" fillId="0" borderId="9" xfId="0" applyFont="1" applyBorder="1" applyProtection="1"/>
    <xf numFmtId="0" fontId="23" fillId="2" borderId="0" xfId="5" applyFont="1" applyFill="1" applyBorder="1" applyProtection="1"/>
    <xf numFmtId="0" fontId="0" fillId="2" borderId="0" xfId="0" applyFill="1" applyBorder="1" applyProtection="1"/>
    <xf numFmtId="0" fontId="20" fillId="2" borderId="0" xfId="0" applyFont="1" applyFill="1" applyBorder="1" applyAlignment="1" applyProtection="1">
      <alignment wrapText="1"/>
    </xf>
    <xf numFmtId="0" fontId="40" fillId="2" borderId="4" xfId="0" applyFont="1" applyFill="1" applyBorder="1" applyAlignment="1" applyProtection="1">
      <alignment horizontal="center" vertical="center"/>
      <protection locked="0"/>
    </xf>
    <xf numFmtId="0" fontId="40" fillId="2" borderId="26" xfId="0" applyFont="1" applyFill="1" applyBorder="1" applyAlignment="1" applyProtection="1">
      <alignment horizontal="center" vertical="center"/>
      <protection locked="0"/>
    </xf>
    <xf numFmtId="0" fontId="40" fillId="2" borderId="24" xfId="0" applyFont="1" applyFill="1" applyBorder="1" applyAlignment="1" applyProtection="1">
      <alignment horizontal="center" vertical="center"/>
      <protection locked="0"/>
    </xf>
    <xf numFmtId="0" fontId="40" fillId="2" borderId="27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left" vertical="center"/>
      <protection locked="0"/>
    </xf>
    <xf numFmtId="0" fontId="18" fillId="2" borderId="10" xfId="0" applyFont="1" applyFill="1" applyBorder="1" applyAlignment="1" applyProtection="1">
      <alignment horizontal="left" vertical="center"/>
      <protection locked="0"/>
    </xf>
    <xf numFmtId="0" fontId="18" fillId="2" borderId="9" xfId="0" applyFont="1" applyFill="1" applyBorder="1" applyAlignment="1" applyProtection="1">
      <alignment horizontal="left" vertical="center"/>
      <protection locked="0"/>
    </xf>
    <xf numFmtId="0" fontId="41" fillId="6" borderId="25" xfId="5" applyFont="1" applyFill="1" applyBorder="1" applyProtection="1">
      <protection locked="0"/>
    </xf>
    <xf numFmtId="0" fontId="41" fillId="6" borderId="24" xfId="5" applyFont="1" applyFill="1" applyBorder="1" applyProtection="1">
      <protection locked="0"/>
    </xf>
    <xf numFmtId="9" fontId="13" fillId="2" borderId="3" xfId="1" applyFont="1" applyFill="1" applyBorder="1" applyAlignment="1" applyProtection="1">
      <alignment horizontal="right" vertical="center"/>
    </xf>
    <xf numFmtId="0" fontId="1" fillId="2" borderId="12" xfId="0" applyFont="1" applyFill="1" applyBorder="1" applyAlignment="1" applyProtection="1">
      <alignment vertical="top"/>
      <protection locked="0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31" fillId="5" borderId="27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1" fillId="2" borderId="18" xfId="0" applyFont="1" applyFill="1" applyBorder="1" applyAlignment="1" applyProtection="1">
      <alignment vertical="top"/>
      <protection locked="0"/>
    </xf>
    <xf numFmtId="0" fontId="1" fillId="2" borderId="19" xfId="0" applyFont="1" applyFill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2" borderId="10" xfId="0" applyFont="1" applyFill="1" applyBorder="1" applyAlignment="1" applyProtection="1">
      <alignment vertical="top"/>
      <protection locked="0"/>
    </xf>
    <xf numFmtId="0" fontId="1" fillId="2" borderId="15" xfId="0" applyFont="1" applyFill="1" applyBorder="1" applyAlignment="1" applyProtection="1">
      <alignment vertical="top"/>
      <protection locked="0"/>
    </xf>
    <xf numFmtId="0" fontId="1" fillId="2" borderId="16" xfId="0" applyFont="1" applyFill="1" applyBorder="1" applyAlignment="1" applyProtection="1">
      <alignment vertical="top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2" borderId="9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3" fillId="2" borderId="17" xfId="0" applyFont="1" applyFill="1" applyBorder="1" applyAlignment="1" applyProtection="1">
      <alignment vertical="top"/>
      <protection locked="0"/>
    </xf>
    <xf numFmtId="0" fontId="3" fillId="2" borderId="18" xfId="0" applyFont="1" applyFill="1" applyBorder="1" applyAlignment="1" applyProtection="1">
      <alignment vertical="top"/>
      <protection locked="0"/>
    </xf>
    <xf numFmtId="0" fontId="1" fillId="2" borderId="13" xfId="0" applyFont="1" applyFill="1" applyBorder="1" applyAlignment="1" applyProtection="1">
      <alignment vertical="top"/>
      <protection locked="0"/>
    </xf>
    <xf numFmtId="0" fontId="1" fillId="2" borderId="14" xfId="0" applyFont="1" applyFill="1" applyBorder="1" applyAlignment="1" applyProtection="1">
      <alignment vertical="top"/>
      <protection locked="0"/>
    </xf>
    <xf numFmtId="0" fontId="31" fillId="5" borderId="11" xfId="0" applyFont="1" applyFill="1" applyBorder="1" applyAlignment="1" applyProtection="1">
      <alignment horizontal="center" vertical="center" wrapText="1"/>
      <protection locked="0"/>
    </xf>
    <xf numFmtId="0" fontId="31" fillId="5" borderId="11" xfId="0" applyFont="1" applyFill="1" applyBorder="1" applyAlignment="1" applyProtection="1">
      <alignment horizontal="center" vertical="center"/>
      <protection locked="0"/>
    </xf>
    <xf numFmtId="0" fontId="31" fillId="5" borderId="2" xfId="0" applyFont="1" applyFill="1" applyBorder="1" applyAlignment="1" applyProtection="1">
      <alignment horizontal="center" vertical="center" wrapText="1"/>
      <protection locked="0"/>
    </xf>
    <xf numFmtId="0" fontId="31" fillId="5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2" fontId="1" fillId="2" borderId="2" xfId="0" applyNumberFormat="1" applyFont="1" applyFill="1" applyBorder="1" applyAlignment="1" applyProtection="1">
      <alignment horizontal="right" vertical="center"/>
      <protection locked="0"/>
    </xf>
    <xf numFmtId="168" fontId="1" fillId="2" borderId="2" xfId="0" applyNumberFormat="1" applyFont="1" applyFill="1" applyBorder="1" applyAlignment="1" applyProtection="1">
      <alignment horizontal="right" vertical="center"/>
      <protection locked="0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2" xfId="0" applyNumberFormat="1" applyFont="1" applyFill="1" applyBorder="1" applyAlignment="1" applyProtection="1">
      <alignment horizontal="right" vertical="center"/>
      <protection locked="0"/>
    </xf>
    <xf numFmtId="9" fontId="1" fillId="2" borderId="3" xfId="0" applyNumberFormat="1" applyFont="1" applyFill="1" applyBorder="1" applyAlignment="1" applyProtection="1">
      <alignment horizontal="right" vertical="center"/>
      <protection locked="0"/>
    </xf>
    <xf numFmtId="0" fontId="31" fillId="5" borderId="26" xfId="0" applyFont="1" applyFill="1" applyBorder="1" applyAlignment="1" applyProtection="1">
      <alignment horizontal="center" vertical="center" wrapText="1"/>
      <protection locked="0"/>
    </xf>
    <xf numFmtId="0" fontId="31" fillId="5" borderId="24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right" vertical="center"/>
      <protection locked="0"/>
    </xf>
    <xf numFmtId="2" fontId="1" fillId="2" borderId="0" xfId="0" applyNumberFormat="1" applyFont="1" applyFill="1" applyBorder="1" applyAlignment="1" applyProtection="1">
      <alignment horizontal="right" vertical="center"/>
      <protection locked="0"/>
    </xf>
    <xf numFmtId="168" fontId="1" fillId="2" borderId="0" xfId="0" applyNumberFormat="1" applyFont="1" applyFill="1" applyBorder="1" applyAlignment="1" applyProtection="1">
      <alignment horizontal="right" vertical="center"/>
      <protection locked="0"/>
    </xf>
    <xf numFmtId="164" fontId="1" fillId="2" borderId="0" xfId="0" applyNumberFormat="1" applyFont="1" applyFill="1" applyBorder="1" applyAlignment="1" applyProtection="1">
      <alignment horizontal="right" vertical="center"/>
      <protection locked="0"/>
    </xf>
    <xf numFmtId="1" fontId="1" fillId="2" borderId="0" xfId="0" applyNumberFormat="1" applyFont="1" applyFill="1" applyBorder="1" applyAlignment="1" applyProtection="1">
      <alignment horizontal="right" vertical="center"/>
      <protection locked="0"/>
    </xf>
    <xf numFmtId="9" fontId="1" fillId="2" borderId="8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vertical="top"/>
      <protection locked="0"/>
    </xf>
    <xf numFmtId="164" fontId="3" fillId="0" borderId="7" xfId="0" applyNumberFormat="1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15" fillId="0" borderId="0" xfId="0" applyFont="1" applyAlignment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2" fontId="1" fillId="2" borderId="5" xfId="0" applyNumberFormat="1" applyFont="1" applyFill="1" applyBorder="1" applyAlignment="1" applyProtection="1">
      <alignment horizontal="right" vertical="center"/>
      <protection locked="0"/>
    </xf>
    <xf numFmtId="168" fontId="1" fillId="2" borderId="5" xfId="0" applyNumberFormat="1" applyFont="1" applyFill="1" applyBorder="1" applyAlignment="1" applyProtection="1">
      <alignment horizontal="right" vertical="center"/>
      <protection locked="0"/>
    </xf>
    <xf numFmtId="164" fontId="1" fillId="2" borderId="5" xfId="0" applyNumberFormat="1" applyFont="1" applyFill="1" applyBorder="1" applyAlignment="1" applyProtection="1">
      <alignment horizontal="right" vertical="center"/>
      <protection locked="0"/>
    </xf>
    <xf numFmtId="1" fontId="1" fillId="2" borderId="5" xfId="0" applyNumberFormat="1" applyFont="1" applyFill="1" applyBorder="1" applyAlignment="1" applyProtection="1">
      <alignment horizontal="right" vertical="center"/>
      <protection locked="0"/>
    </xf>
    <xf numFmtId="9" fontId="1" fillId="2" borderId="6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164" fontId="1" fillId="0" borderId="2" xfId="0" applyNumberFormat="1" applyFont="1" applyFill="1" applyBorder="1" applyAlignment="1" applyProtection="1">
      <alignment horizontal="right" vertical="center"/>
      <protection locked="0"/>
    </xf>
    <xf numFmtId="9" fontId="1" fillId="2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Protection="1"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18" fillId="2" borderId="27" xfId="0" applyFont="1" applyFill="1" applyBorder="1" applyAlignment="1" applyProtection="1">
      <alignment horizontal="right" vertical="center"/>
      <protection locked="0"/>
    </xf>
    <xf numFmtId="0" fontId="1" fillId="2" borderId="26" xfId="0" applyFont="1" applyFill="1" applyBorder="1" applyAlignment="1" applyProtection="1">
      <alignment horizontal="right" vertical="center"/>
      <protection locked="0"/>
    </xf>
    <xf numFmtId="0" fontId="1" fillId="2" borderId="25" xfId="0" applyFont="1" applyFill="1" applyBorder="1" applyAlignment="1" applyProtection="1">
      <alignment horizontal="right" vertical="center"/>
      <protection locked="0"/>
    </xf>
    <xf numFmtId="1" fontId="1" fillId="2" borderId="25" xfId="0" applyNumberFormat="1" applyFont="1" applyFill="1" applyBorder="1" applyAlignment="1" applyProtection="1">
      <alignment horizontal="right" vertical="center"/>
      <protection locked="0"/>
    </xf>
    <xf numFmtId="164" fontId="1" fillId="0" borderId="25" xfId="0" applyNumberFormat="1" applyFont="1" applyFill="1" applyBorder="1" applyAlignment="1" applyProtection="1">
      <alignment horizontal="right" vertical="center"/>
      <protection locked="0"/>
    </xf>
    <xf numFmtId="9" fontId="1" fillId="2" borderId="24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0" fontId="1" fillId="0" borderId="16" xfId="0" applyFont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Border="1" applyAlignment="1" applyProtection="1">
      <alignment vertical="top"/>
      <protection locked="0"/>
    </xf>
    <xf numFmtId="0" fontId="1" fillId="0" borderId="26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164" fontId="1" fillId="0" borderId="27" xfId="0" applyNumberFormat="1" applyFont="1" applyBorder="1" applyAlignment="1" applyProtection="1">
      <alignment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3" fillId="0" borderId="25" xfId="0" applyFont="1" applyBorder="1" applyAlignment="1" applyProtection="1">
      <alignment vertical="top"/>
      <protection locked="0"/>
    </xf>
    <xf numFmtId="10" fontId="3" fillId="0" borderId="27" xfId="1" applyNumberFormat="1" applyFont="1" applyBorder="1" applyAlignment="1" applyProtection="1">
      <alignment vertical="top"/>
      <protection locked="0"/>
    </xf>
    <xf numFmtId="0" fontId="1" fillId="0" borderId="40" xfId="0" applyFont="1" applyBorder="1" applyAlignment="1" applyProtection="1">
      <alignment vertical="top"/>
      <protection locked="0"/>
    </xf>
    <xf numFmtId="0" fontId="1" fillId="6" borderId="40" xfId="0" applyFont="1" applyFill="1" applyBorder="1" applyAlignment="1" applyProtection="1">
      <alignment vertical="top"/>
      <protection locked="0"/>
    </xf>
    <xf numFmtId="0" fontId="1" fillId="0" borderId="41" xfId="0" applyFont="1" applyBorder="1" applyAlignment="1" applyProtection="1">
      <alignment vertical="top"/>
      <protection locked="0"/>
    </xf>
    <xf numFmtId="0" fontId="38" fillId="0" borderId="6" xfId="0" applyFont="1" applyBorder="1" applyAlignment="1" applyProtection="1">
      <alignment horizontal="center" vertical="top"/>
    </xf>
    <xf numFmtId="0" fontId="38" fillId="0" borderId="6" xfId="0" applyFont="1" applyBorder="1" applyAlignment="1" applyProtection="1">
      <alignment vertical="top"/>
    </xf>
    <xf numFmtId="0" fontId="0" fillId="0" borderId="0" xfId="0" applyProtection="1"/>
    <xf numFmtId="0" fontId="3" fillId="2" borderId="17" xfId="0" applyFont="1" applyFill="1" applyBorder="1" applyAlignment="1" applyProtection="1">
      <alignment vertical="top"/>
    </xf>
    <xf numFmtId="0" fontId="1" fillId="2" borderId="13" xfId="0" applyFont="1" applyFill="1" applyBorder="1" applyAlignment="1" applyProtection="1">
      <alignment vertical="top"/>
    </xf>
    <xf numFmtId="0" fontId="1" fillId="2" borderId="14" xfId="0" applyFont="1" applyFill="1" applyBorder="1" applyAlignment="1" applyProtection="1">
      <alignment vertical="top"/>
    </xf>
    <xf numFmtId="0" fontId="1" fillId="2" borderId="19" xfId="0" applyFon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horizontal="right" vertical="center"/>
    </xf>
    <xf numFmtId="0" fontId="13" fillId="2" borderId="10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right" vertical="center"/>
    </xf>
    <xf numFmtId="1" fontId="1" fillId="2" borderId="0" xfId="0" applyNumberFormat="1" applyFont="1" applyFill="1" applyBorder="1" applyAlignment="1" applyProtection="1">
      <alignment horizontal="right" vertical="center"/>
    </xf>
    <xf numFmtId="0" fontId="13" fillId="2" borderId="9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1" fontId="1" fillId="2" borderId="5" xfId="0" applyNumberFormat="1" applyFont="1" applyFill="1" applyBorder="1" applyAlignment="1" applyProtection="1">
      <alignment horizontal="right" vertical="center"/>
    </xf>
    <xf numFmtId="0" fontId="31" fillId="5" borderId="11" xfId="0" applyFont="1" applyFill="1" applyBorder="1" applyAlignment="1" applyProtection="1">
      <alignment horizontal="center" vertical="center" wrapText="1"/>
    </xf>
    <xf numFmtId="0" fontId="31" fillId="5" borderId="3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center" vertical="center" wrapText="1"/>
    </xf>
    <xf numFmtId="2" fontId="39" fillId="0" borderId="3" xfId="0" applyNumberFormat="1" applyFont="1" applyBorder="1" applyAlignment="1" applyProtection="1">
      <alignment horizontal="center" vertical="top"/>
      <protection locked="0"/>
    </xf>
    <xf numFmtId="0" fontId="39" fillId="0" borderId="8" xfId="0" applyFont="1" applyBorder="1" applyAlignment="1" applyProtection="1">
      <alignment horizontal="center" vertical="top"/>
      <protection locked="0"/>
    </xf>
    <xf numFmtId="0" fontId="39" fillId="0" borderId="6" xfId="0" applyFont="1" applyBorder="1" applyAlignment="1" applyProtection="1">
      <alignment horizontal="center" vertical="top"/>
      <protection locked="0"/>
    </xf>
    <xf numFmtId="0" fontId="1" fillId="2" borderId="12" xfId="0" applyFont="1" applyFill="1" applyBorder="1" applyAlignment="1" applyProtection="1">
      <alignment vertical="top"/>
    </xf>
    <xf numFmtId="0" fontId="1" fillId="2" borderId="13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31" fillId="5" borderId="2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top"/>
    </xf>
    <xf numFmtId="0" fontId="1" fillId="2" borderId="18" xfId="0" applyFont="1" applyFill="1" applyBorder="1" applyAlignment="1" applyProtection="1">
      <alignment vertical="top"/>
    </xf>
    <xf numFmtId="0" fontId="1" fillId="0" borderId="11" xfId="0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/>
    </xf>
    <xf numFmtId="0" fontId="1" fillId="0" borderId="3" xfId="0" applyFont="1" applyBorder="1" applyAlignment="1" applyProtection="1">
      <alignment vertical="top"/>
    </xf>
    <xf numFmtId="0" fontId="1" fillId="2" borderId="10" xfId="0" applyFont="1" applyFill="1" applyBorder="1" applyAlignment="1" applyProtection="1">
      <alignment vertical="top"/>
    </xf>
    <xf numFmtId="0" fontId="1" fillId="2" borderId="15" xfId="0" applyFont="1" applyFill="1" applyBorder="1" applyAlignment="1" applyProtection="1">
      <alignment vertical="top"/>
    </xf>
    <xf numFmtId="0" fontId="1" fillId="2" borderId="16" xfId="0" applyFont="1" applyFill="1" applyBorder="1" applyAlignment="1" applyProtection="1">
      <alignment vertical="top"/>
    </xf>
    <xf numFmtId="0" fontId="1" fillId="0" borderId="9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4" fillId="6" borderId="0" xfId="0" applyFont="1" applyFill="1" applyBorder="1" applyAlignment="1" applyProtection="1">
      <alignment vertical="top"/>
    </xf>
    <xf numFmtId="0" fontId="1" fillId="6" borderId="0" xfId="0" applyFont="1" applyFill="1" applyBorder="1" applyAlignment="1" applyProtection="1">
      <alignment vertical="top"/>
    </xf>
    <xf numFmtId="0" fontId="1" fillId="6" borderId="16" xfId="0" applyFont="1" applyFill="1" applyBorder="1" applyAlignment="1" applyProtection="1">
      <alignment vertical="top"/>
    </xf>
    <xf numFmtId="0" fontId="1" fillId="2" borderId="9" xfId="0" applyFont="1" applyFill="1" applyBorder="1" applyAlignment="1" applyProtection="1">
      <alignment vertical="top"/>
    </xf>
    <xf numFmtId="0" fontId="31" fillId="5" borderId="26" xfId="0" applyFont="1" applyFill="1" applyBorder="1" applyAlignment="1" applyProtection="1">
      <alignment horizontal="center" vertical="center" wrapText="1"/>
    </xf>
    <xf numFmtId="0" fontId="4" fillId="6" borderId="21" xfId="0" applyFont="1" applyFill="1" applyBorder="1" applyAlignment="1" applyProtection="1">
      <alignment vertical="top"/>
    </xf>
    <xf numFmtId="0" fontId="1" fillId="6" borderId="21" xfId="0" applyFont="1" applyFill="1" applyBorder="1" applyAlignment="1" applyProtection="1">
      <alignment vertical="top"/>
    </xf>
    <xf numFmtId="0" fontId="1" fillId="6" borderId="22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vertical="top"/>
    </xf>
    <xf numFmtId="0" fontId="1" fillId="0" borderId="1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" fillId="0" borderId="8" xfId="0" applyFont="1" applyBorder="1" applyAlignment="1" applyProtection="1">
      <alignment vertical="top"/>
    </xf>
    <xf numFmtId="0" fontId="3" fillId="2" borderId="18" xfId="0" applyFont="1" applyFill="1" applyBorder="1" applyAlignment="1" applyProtection="1">
      <alignment vertical="top"/>
    </xf>
    <xf numFmtId="0" fontId="31" fillId="5" borderId="11" xfId="0" applyFont="1" applyFill="1" applyBorder="1" applyAlignment="1" applyProtection="1">
      <alignment horizontal="center" vertical="center"/>
    </xf>
    <xf numFmtId="0" fontId="38" fillId="2" borderId="11" xfId="0" applyFont="1" applyFill="1" applyBorder="1" applyAlignment="1" applyProtection="1">
      <alignment horizontal="right" vertical="center"/>
    </xf>
    <xf numFmtId="0" fontId="31" fillId="5" borderId="24" xfId="0" applyFont="1" applyFill="1" applyBorder="1" applyAlignment="1" applyProtection="1">
      <alignment horizontal="center" vertical="center" wrapText="1"/>
    </xf>
    <xf numFmtId="0" fontId="38" fillId="2" borderId="10" xfId="0" applyFont="1" applyFill="1" applyBorder="1" applyAlignment="1" applyProtection="1">
      <alignment horizontal="right" vertical="center"/>
    </xf>
    <xf numFmtId="164" fontId="1" fillId="2" borderId="0" xfId="0" applyNumberFormat="1" applyFont="1" applyFill="1" applyBorder="1" applyAlignment="1" applyProtection="1">
      <alignment horizontal="right" vertical="center"/>
    </xf>
    <xf numFmtId="9" fontId="1" fillId="2" borderId="8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vertical="top"/>
    </xf>
    <xf numFmtId="164" fontId="3" fillId="0" borderId="7" xfId="0" applyNumberFormat="1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0" fontId="14" fillId="0" borderId="0" xfId="0" applyFont="1" applyAlignment="1" applyProtection="1"/>
    <xf numFmtId="0" fontId="15" fillId="0" borderId="0" xfId="0" applyFont="1" applyAlignment="1" applyProtection="1"/>
    <xf numFmtId="0" fontId="4" fillId="0" borderId="0" xfId="0" applyFont="1" applyAlignment="1" applyProtection="1">
      <alignment vertical="top"/>
    </xf>
    <xf numFmtId="164" fontId="1" fillId="2" borderId="5" xfId="0" applyNumberFormat="1" applyFont="1" applyFill="1" applyBorder="1" applyAlignment="1" applyProtection="1">
      <alignment horizontal="right" vertical="center"/>
    </xf>
    <xf numFmtId="9" fontId="1" fillId="2" borderId="6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9" fontId="1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13" fillId="2" borderId="27" xfId="0" applyFont="1" applyFill="1" applyBorder="1" applyAlignment="1" applyProtection="1">
      <alignment horizontal="right" vertical="center"/>
    </xf>
    <xf numFmtId="0" fontId="18" fillId="2" borderId="27" xfId="0" applyFont="1" applyFill="1" applyBorder="1" applyAlignment="1" applyProtection="1">
      <alignment horizontal="right" vertical="center"/>
    </xf>
    <xf numFmtId="0" fontId="1" fillId="2" borderId="26" xfId="0" applyFont="1" applyFill="1" applyBorder="1" applyAlignment="1" applyProtection="1">
      <alignment horizontal="right" vertical="center"/>
    </xf>
    <xf numFmtId="0" fontId="1" fillId="2" borderId="25" xfId="0" applyFont="1" applyFill="1" applyBorder="1" applyAlignment="1" applyProtection="1">
      <alignment horizontal="right" vertical="center"/>
    </xf>
    <xf numFmtId="1" fontId="1" fillId="2" borderId="25" xfId="0" applyNumberFormat="1" applyFont="1" applyFill="1" applyBorder="1" applyAlignment="1" applyProtection="1">
      <alignment horizontal="right" vertical="center"/>
    </xf>
    <xf numFmtId="164" fontId="1" fillId="0" borderId="25" xfId="0" applyNumberFormat="1" applyFont="1" applyFill="1" applyBorder="1" applyAlignment="1" applyProtection="1">
      <alignment horizontal="right" vertical="center"/>
    </xf>
    <xf numFmtId="9" fontId="1" fillId="2" borderId="24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Alignment="1" applyProtection="1">
      <alignment vertical="top"/>
    </xf>
    <xf numFmtId="0" fontId="1" fillId="0" borderId="16" xfId="0" applyFont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right" vertical="center"/>
    </xf>
    <xf numFmtId="1" fontId="1" fillId="0" borderId="0" xfId="0" applyNumberFormat="1" applyFont="1" applyBorder="1" applyAlignment="1" applyProtection="1">
      <alignment vertical="top"/>
    </xf>
    <xf numFmtId="0" fontId="1" fillId="0" borderId="26" xfId="0" applyFont="1" applyBorder="1" applyAlignment="1" applyProtection="1">
      <alignment vertical="top"/>
    </xf>
    <xf numFmtId="0" fontId="1" fillId="0" borderId="25" xfId="0" applyFont="1" applyBorder="1" applyAlignment="1" applyProtection="1">
      <alignment vertical="top"/>
    </xf>
    <xf numFmtId="164" fontId="1" fillId="0" borderId="27" xfId="0" applyNumberFormat="1" applyFont="1" applyBorder="1" applyAlignment="1" applyProtection="1">
      <alignment vertical="top"/>
    </xf>
    <xf numFmtId="0" fontId="3" fillId="0" borderId="26" xfId="0" applyFont="1" applyBorder="1" applyAlignment="1" applyProtection="1">
      <alignment vertical="top"/>
    </xf>
    <xf numFmtId="0" fontId="3" fillId="0" borderId="25" xfId="0" applyFont="1" applyBorder="1" applyAlignment="1" applyProtection="1">
      <alignment vertical="top"/>
    </xf>
    <xf numFmtId="10" fontId="3" fillId="0" borderId="27" xfId="1" applyNumberFormat="1" applyFont="1" applyBorder="1" applyAlignment="1" applyProtection="1">
      <alignment vertical="top"/>
    </xf>
    <xf numFmtId="0" fontId="1" fillId="0" borderId="40" xfId="0" applyFont="1" applyBorder="1" applyAlignment="1" applyProtection="1">
      <alignment vertical="top"/>
    </xf>
    <xf numFmtId="0" fontId="1" fillId="6" borderId="40" xfId="0" applyFont="1" applyFill="1" applyBorder="1" applyAlignment="1" applyProtection="1">
      <alignment vertical="top"/>
    </xf>
    <xf numFmtId="0" fontId="1" fillId="0" borderId="41" xfId="0" applyFont="1" applyBorder="1" applyAlignment="1" applyProtection="1">
      <alignment vertical="top"/>
    </xf>
    <xf numFmtId="0" fontId="18" fillId="2" borderId="1" xfId="0" applyFont="1" applyFill="1" applyBorder="1" applyAlignment="1" applyProtection="1">
      <alignment horizontal="right" vertical="center"/>
    </xf>
    <xf numFmtId="2" fontId="18" fillId="2" borderId="2" xfId="0" applyNumberFormat="1" applyFont="1" applyFill="1" applyBorder="1" applyAlignment="1" applyProtection="1">
      <alignment horizontal="right" vertical="center"/>
    </xf>
    <xf numFmtId="168" fontId="18" fillId="2" borderId="2" xfId="0" applyNumberFormat="1" applyFont="1" applyFill="1" applyBorder="1" applyAlignment="1" applyProtection="1">
      <alignment horizontal="right" vertical="center"/>
    </xf>
    <xf numFmtId="164" fontId="18" fillId="2" borderId="2" xfId="0" applyNumberFormat="1" applyFont="1" applyFill="1" applyBorder="1" applyAlignment="1" applyProtection="1">
      <alignment horizontal="right" vertical="center"/>
    </xf>
    <xf numFmtId="1" fontId="18" fillId="2" borderId="2" xfId="0" applyNumberFormat="1" applyFont="1" applyFill="1" applyBorder="1" applyAlignment="1" applyProtection="1">
      <alignment horizontal="right" vertical="center"/>
    </xf>
    <xf numFmtId="9" fontId="18" fillId="2" borderId="3" xfId="0" applyNumberFormat="1" applyFont="1" applyFill="1" applyBorder="1" applyAlignment="1" applyProtection="1">
      <alignment horizontal="right" vertical="center"/>
    </xf>
    <xf numFmtId="0" fontId="18" fillId="2" borderId="7" xfId="0" applyFont="1" applyFill="1" applyBorder="1" applyAlignment="1" applyProtection="1">
      <alignment horizontal="right" vertical="center"/>
    </xf>
    <xf numFmtId="2" fontId="18" fillId="2" borderId="0" xfId="0" applyNumberFormat="1" applyFont="1" applyFill="1" applyBorder="1" applyAlignment="1" applyProtection="1">
      <alignment horizontal="right" vertical="center"/>
    </xf>
    <xf numFmtId="168" fontId="18" fillId="2" borderId="0" xfId="0" applyNumberFormat="1" applyFont="1" applyFill="1" applyBorder="1" applyAlignment="1" applyProtection="1">
      <alignment horizontal="right" vertical="center"/>
    </xf>
    <xf numFmtId="164" fontId="18" fillId="2" borderId="0" xfId="0" applyNumberFormat="1" applyFont="1" applyFill="1" applyBorder="1" applyAlignment="1" applyProtection="1">
      <alignment horizontal="right" vertical="center"/>
    </xf>
    <xf numFmtId="1" fontId="18" fillId="2" borderId="0" xfId="0" applyNumberFormat="1" applyFont="1" applyFill="1" applyBorder="1" applyAlignment="1" applyProtection="1">
      <alignment horizontal="right" vertical="center"/>
    </xf>
    <xf numFmtId="9" fontId="18" fillId="2" borderId="8" xfId="0" applyNumberFormat="1" applyFont="1" applyFill="1" applyBorder="1" applyAlignment="1" applyProtection="1">
      <alignment horizontal="right" vertical="center"/>
    </xf>
    <xf numFmtId="0" fontId="38" fillId="2" borderId="9" xfId="0" applyFont="1" applyFill="1" applyBorder="1" applyAlignment="1" applyProtection="1">
      <alignment horizontal="right" vertical="center"/>
    </xf>
    <xf numFmtId="0" fontId="18" fillId="2" borderId="4" xfId="0" applyFont="1" applyFill="1" applyBorder="1" applyAlignment="1" applyProtection="1">
      <alignment horizontal="right" vertical="center"/>
    </xf>
    <xf numFmtId="2" fontId="18" fillId="2" borderId="5" xfId="0" applyNumberFormat="1" applyFont="1" applyFill="1" applyBorder="1" applyAlignment="1" applyProtection="1">
      <alignment horizontal="right" vertical="center"/>
    </xf>
    <xf numFmtId="168" fontId="18" fillId="2" borderId="5" xfId="0" applyNumberFormat="1" applyFont="1" applyFill="1" applyBorder="1" applyAlignment="1" applyProtection="1">
      <alignment horizontal="right" vertical="center"/>
    </xf>
    <xf numFmtId="164" fontId="18" fillId="2" borderId="5" xfId="0" applyNumberFormat="1" applyFont="1" applyFill="1" applyBorder="1" applyAlignment="1" applyProtection="1">
      <alignment horizontal="right" vertical="center"/>
    </xf>
    <xf numFmtId="1" fontId="18" fillId="2" borderId="5" xfId="0" applyNumberFormat="1" applyFont="1" applyFill="1" applyBorder="1" applyAlignment="1" applyProtection="1">
      <alignment horizontal="right" vertical="center"/>
    </xf>
    <xf numFmtId="9" fontId="18" fillId="2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Protection="1"/>
    <xf numFmtId="0" fontId="0" fillId="0" borderId="0" xfId="0" applyProtection="1"/>
    <xf numFmtId="0" fontId="3" fillId="2" borderId="17" xfId="0" applyFont="1" applyFill="1" applyBorder="1" applyAlignment="1" applyProtection="1">
      <alignment vertical="top"/>
    </xf>
    <xf numFmtId="0" fontId="1" fillId="2" borderId="13" xfId="0" applyFont="1" applyFill="1" applyBorder="1" applyAlignment="1" applyProtection="1">
      <alignment vertical="top"/>
    </xf>
    <xf numFmtId="0" fontId="1" fillId="2" borderId="14" xfId="0" applyFont="1" applyFill="1" applyBorder="1" applyAlignment="1" applyProtection="1">
      <alignment vertical="top"/>
    </xf>
    <xf numFmtId="0" fontId="1" fillId="2" borderId="19" xfId="0" applyFon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horizontal="right" vertical="center"/>
    </xf>
    <xf numFmtId="0" fontId="13" fillId="2" borderId="10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right" vertical="center"/>
    </xf>
    <xf numFmtId="1" fontId="1" fillId="2" borderId="0" xfId="0" applyNumberFormat="1" applyFont="1" applyFill="1" applyBorder="1" applyAlignment="1" applyProtection="1">
      <alignment horizontal="right" vertical="center"/>
    </xf>
    <xf numFmtId="0" fontId="13" fillId="2" borderId="9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1" fontId="1" fillId="2" borderId="5" xfId="0" applyNumberFormat="1" applyFont="1" applyFill="1" applyBorder="1" applyAlignment="1" applyProtection="1">
      <alignment horizontal="right" vertical="center"/>
    </xf>
    <xf numFmtId="0" fontId="31" fillId="5" borderId="11" xfId="0" applyFont="1" applyFill="1" applyBorder="1" applyAlignment="1" applyProtection="1">
      <alignment horizontal="center" vertical="center" wrapText="1"/>
    </xf>
    <xf numFmtId="0" fontId="31" fillId="5" borderId="3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center" vertical="center" wrapText="1"/>
    </xf>
    <xf numFmtId="2" fontId="39" fillId="0" borderId="3" xfId="0" applyNumberFormat="1" applyFont="1" applyBorder="1" applyAlignment="1" applyProtection="1">
      <alignment horizontal="center" vertical="top"/>
      <protection locked="0"/>
    </xf>
    <xf numFmtId="0" fontId="39" fillId="0" borderId="8" xfId="0" applyFont="1" applyBorder="1" applyAlignment="1" applyProtection="1">
      <alignment horizontal="center" vertical="top"/>
      <protection locked="0"/>
    </xf>
    <xf numFmtId="0" fontId="1" fillId="0" borderId="0" xfId="0" applyFont="1" applyProtection="1"/>
    <xf numFmtId="0" fontId="1" fillId="2" borderId="12" xfId="0" applyFont="1" applyFill="1" applyBorder="1" applyAlignment="1" applyProtection="1">
      <alignment vertical="top"/>
    </xf>
    <xf numFmtId="0" fontId="1" fillId="2" borderId="13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31" fillId="5" borderId="26" xfId="0" applyFont="1" applyFill="1" applyBorder="1" applyAlignment="1" applyProtection="1">
      <alignment horizontal="center" vertical="center"/>
    </xf>
    <xf numFmtId="0" fontId="31" fillId="5" borderId="2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top"/>
    </xf>
    <xf numFmtId="0" fontId="1" fillId="2" borderId="18" xfId="0" applyFont="1" applyFill="1" applyBorder="1" applyAlignment="1" applyProtection="1">
      <alignment vertical="top"/>
    </xf>
    <xf numFmtId="0" fontId="1" fillId="0" borderId="11" xfId="0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/>
    </xf>
    <xf numFmtId="0" fontId="1" fillId="0" borderId="3" xfId="0" applyFont="1" applyBorder="1" applyAlignment="1" applyProtection="1">
      <alignment vertical="top"/>
    </xf>
    <xf numFmtId="0" fontId="1" fillId="2" borderId="10" xfId="0" applyFont="1" applyFill="1" applyBorder="1" applyAlignment="1" applyProtection="1">
      <alignment vertical="top"/>
    </xf>
    <xf numFmtId="0" fontId="1" fillId="2" borderId="15" xfId="0" applyFont="1" applyFill="1" applyBorder="1" applyAlignment="1" applyProtection="1">
      <alignment vertical="top"/>
    </xf>
    <xf numFmtId="0" fontId="1" fillId="2" borderId="16" xfId="0" applyFont="1" applyFill="1" applyBorder="1" applyAlignment="1" applyProtection="1">
      <alignment vertical="top"/>
    </xf>
    <xf numFmtId="0" fontId="1" fillId="0" borderId="9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4" fillId="6" borderId="0" xfId="0" applyFont="1" applyFill="1" applyBorder="1" applyAlignment="1" applyProtection="1">
      <alignment vertical="top"/>
    </xf>
    <xf numFmtId="0" fontId="1" fillId="6" borderId="0" xfId="0" applyFont="1" applyFill="1" applyBorder="1" applyAlignment="1" applyProtection="1">
      <alignment vertical="top"/>
    </xf>
    <xf numFmtId="0" fontId="1" fillId="6" borderId="16" xfId="0" applyFont="1" applyFill="1" applyBorder="1" applyAlignment="1" applyProtection="1">
      <alignment vertical="top"/>
    </xf>
    <xf numFmtId="0" fontId="1" fillId="2" borderId="9" xfId="0" applyFont="1" applyFill="1" applyBorder="1" applyAlignment="1" applyProtection="1">
      <alignment vertical="top"/>
    </xf>
    <xf numFmtId="0" fontId="31" fillId="5" borderId="26" xfId="0" applyFont="1" applyFill="1" applyBorder="1" applyAlignment="1" applyProtection="1">
      <alignment horizontal="center" vertical="center" wrapText="1"/>
    </xf>
    <xf numFmtId="0" fontId="4" fillId="6" borderId="21" xfId="0" applyFont="1" applyFill="1" applyBorder="1" applyAlignment="1" applyProtection="1">
      <alignment vertical="top"/>
    </xf>
    <xf numFmtId="0" fontId="1" fillId="6" borderId="21" xfId="0" applyFont="1" applyFill="1" applyBorder="1" applyAlignment="1" applyProtection="1">
      <alignment vertical="top"/>
    </xf>
    <xf numFmtId="0" fontId="1" fillId="6" borderId="22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vertical="top"/>
    </xf>
    <xf numFmtId="0" fontId="1" fillId="0" borderId="1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" fillId="0" borderId="8" xfId="0" applyFont="1" applyBorder="1" applyAlignment="1" applyProtection="1">
      <alignment vertical="top"/>
    </xf>
    <xf numFmtId="0" fontId="3" fillId="2" borderId="18" xfId="0" applyFont="1" applyFill="1" applyBorder="1" applyAlignment="1" applyProtection="1">
      <alignment vertical="top"/>
    </xf>
    <xf numFmtId="0" fontId="31" fillId="5" borderId="1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8" fillId="2" borderId="11" xfId="0" applyFont="1" applyFill="1" applyBorder="1" applyAlignment="1" applyProtection="1">
      <alignment horizontal="right" vertical="center"/>
    </xf>
    <xf numFmtId="2" fontId="1" fillId="2" borderId="2" xfId="0" applyNumberFormat="1" applyFont="1" applyFill="1" applyBorder="1" applyAlignment="1" applyProtection="1">
      <alignment horizontal="right" vertical="center"/>
    </xf>
    <xf numFmtId="168" fontId="1" fillId="2" borderId="2" xfId="0" applyNumberFormat="1" applyFont="1" applyFill="1" applyBorder="1" applyAlignment="1" applyProtection="1">
      <alignment horizontal="right" vertical="center"/>
    </xf>
    <xf numFmtId="164" fontId="1" fillId="2" borderId="2" xfId="0" applyNumberFormat="1" applyFont="1" applyFill="1" applyBorder="1" applyAlignment="1" applyProtection="1">
      <alignment horizontal="right" vertical="center"/>
    </xf>
    <xf numFmtId="1" fontId="1" fillId="2" borderId="2" xfId="0" applyNumberFormat="1" applyFont="1" applyFill="1" applyBorder="1" applyAlignment="1" applyProtection="1">
      <alignment horizontal="right" vertical="center"/>
    </xf>
    <xf numFmtId="9" fontId="1" fillId="2" borderId="3" xfId="0" applyNumberFormat="1" applyFont="1" applyFill="1" applyBorder="1" applyAlignment="1" applyProtection="1">
      <alignment horizontal="right" vertical="center"/>
    </xf>
    <xf numFmtId="0" fontId="31" fillId="5" borderId="24" xfId="0" applyFont="1" applyFill="1" applyBorder="1" applyAlignment="1" applyProtection="1">
      <alignment horizontal="center" vertical="center" wrapText="1"/>
    </xf>
    <xf numFmtId="0" fontId="38" fillId="2" borderId="10" xfId="0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horizontal="right" vertical="center"/>
    </xf>
    <xf numFmtId="168" fontId="1" fillId="2" borderId="0" xfId="0" applyNumberFormat="1" applyFont="1" applyFill="1" applyBorder="1" applyAlignment="1" applyProtection="1">
      <alignment horizontal="right" vertical="center"/>
    </xf>
    <xf numFmtId="164" fontId="1" fillId="2" borderId="0" xfId="0" applyNumberFormat="1" applyFont="1" applyFill="1" applyBorder="1" applyAlignment="1" applyProtection="1">
      <alignment horizontal="right" vertical="center"/>
    </xf>
    <xf numFmtId="9" fontId="1" fillId="2" borderId="8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vertical="top"/>
    </xf>
    <xf numFmtId="164" fontId="3" fillId="0" borderId="7" xfId="0" applyNumberFormat="1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0" fontId="15" fillId="0" borderId="0" xfId="0" applyFont="1" applyAlignment="1" applyProtection="1"/>
    <xf numFmtId="0" fontId="4" fillId="0" borderId="0" xfId="0" applyFont="1" applyAlignment="1" applyProtection="1">
      <alignment vertical="top"/>
    </xf>
    <xf numFmtId="2" fontId="1" fillId="2" borderId="5" xfId="0" applyNumberFormat="1" applyFont="1" applyFill="1" applyBorder="1" applyAlignment="1" applyProtection="1">
      <alignment horizontal="right" vertical="center"/>
    </xf>
    <xf numFmtId="168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9" fontId="1" fillId="2" borderId="6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9" fontId="1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13" fillId="2" borderId="27" xfId="0" applyFont="1" applyFill="1" applyBorder="1" applyAlignment="1" applyProtection="1">
      <alignment horizontal="right" vertical="center"/>
    </xf>
    <xf numFmtId="0" fontId="18" fillId="2" borderId="27" xfId="0" applyFont="1" applyFill="1" applyBorder="1" applyAlignment="1" applyProtection="1">
      <alignment horizontal="right" vertical="center"/>
    </xf>
    <xf numFmtId="0" fontId="1" fillId="2" borderId="26" xfId="0" applyFont="1" applyFill="1" applyBorder="1" applyAlignment="1" applyProtection="1">
      <alignment horizontal="right" vertical="center"/>
    </xf>
    <xf numFmtId="0" fontId="1" fillId="2" borderId="25" xfId="0" applyFont="1" applyFill="1" applyBorder="1" applyAlignment="1" applyProtection="1">
      <alignment horizontal="right" vertical="center"/>
    </xf>
    <xf numFmtId="1" fontId="1" fillId="2" borderId="25" xfId="0" applyNumberFormat="1" applyFont="1" applyFill="1" applyBorder="1" applyAlignment="1" applyProtection="1">
      <alignment horizontal="right" vertical="center"/>
    </xf>
    <xf numFmtId="164" fontId="1" fillId="0" borderId="25" xfId="0" applyNumberFormat="1" applyFont="1" applyFill="1" applyBorder="1" applyAlignment="1" applyProtection="1">
      <alignment horizontal="right" vertical="center"/>
    </xf>
    <xf numFmtId="9" fontId="1" fillId="2" borderId="24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Alignment="1" applyProtection="1">
      <alignment vertical="top"/>
    </xf>
    <xf numFmtId="0" fontId="1" fillId="0" borderId="16" xfId="0" applyFont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right" vertical="center"/>
    </xf>
    <xf numFmtId="1" fontId="1" fillId="0" borderId="0" xfId="0" applyNumberFormat="1" applyFont="1" applyBorder="1" applyAlignment="1" applyProtection="1">
      <alignment vertical="top"/>
    </xf>
    <xf numFmtId="0" fontId="1" fillId="0" borderId="26" xfId="0" applyFont="1" applyBorder="1" applyAlignment="1" applyProtection="1">
      <alignment vertical="top"/>
    </xf>
    <xf numFmtId="0" fontId="1" fillId="0" borderId="25" xfId="0" applyFont="1" applyBorder="1" applyAlignment="1" applyProtection="1">
      <alignment vertical="top"/>
    </xf>
    <xf numFmtId="164" fontId="1" fillId="0" borderId="27" xfId="0" applyNumberFormat="1" applyFont="1" applyBorder="1" applyAlignment="1" applyProtection="1">
      <alignment vertical="top"/>
    </xf>
    <xf numFmtId="0" fontId="3" fillId="0" borderId="26" xfId="0" applyFont="1" applyBorder="1" applyAlignment="1" applyProtection="1">
      <alignment vertical="top"/>
    </xf>
    <xf numFmtId="0" fontId="3" fillId="0" borderId="25" xfId="0" applyFont="1" applyBorder="1" applyAlignment="1" applyProtection="1">
      <alignment vertical="top"/>
    </xf>
    <xf numFmtId="10" fontId="3" fillId="0" borderId="27" xfId="1" applyNumberFormat="1" applyFont="1" applyBorder="1" applyAlignment="1" applyProtection="1">
      <alignment vertical="top"/>
    </xf>
    <xf numFmtId="0" fontId="1" fillId="0" borderId="40" xfId="0" applyFont="1" applyBorder="1" applyAlignment="1" applyProtection="1">
      <alignment vertical="top"/>
    </xf>
    <xf numFmtId="0" fontId="1" fillId="6" borderId="40" xfId="0" applyFont="1" applyFill="1" applyBorder="1" applyAlignment="1" applyProtection="1">
      <alignment vertical="top"/>
    </xf>
    <xf numFmtId="0" fontId="1" fillId="0" borderId="41" xfId="0" applyFont="1" applyBorder="1" applyAlignment="1" applyProtection="1">
      <alignment vertical="top"/>
    </xf>
    <xf numFmtId="0" fontId="31" fillId="5" borderId="26" xfId="0" applyFont="1" applyFill="1" applyBorder="1" applyAlignment="1" applyProtection="1">
      <alignment horizontal="center" vertical="center" wrapText="1"/>
    </xf>
    <xf numFmtId="0" fontId="31" fillId="5" borderId="25" xfId="0" applyFont="1" applyFill="1" applyBorder="1" applyAlignment="1" applyProtection="1">
      <alignment horizontal="center" vertical="center" wrapText="1"/>
    </xf>
    <xf numFmtId="0" fontId="31" fillId="5" borderId="2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right" vertical="center"/>
    </xf>
    <xf numFmtId="0" fontId="2" fillId="2" borderId="13" xfId="0" applyFont="1" applyFill="1" applyBorder="1" applyAlignment="1" applyProtection="1">
      <alignment horizontal="center" vertical="top"/>
    </xf>
    <xf numFmtId="0" fontId="3" fillId="2" borderId="13" xfId="0" applyFont="1" applyFill="1" applyBorder="1" applyAlignment="1" applyProtection="1">
      <alignment horizontal="center" vertical="top"/>
    </xf>
    <xf numFmtId="0" fontId="3" fillId="2" borderId="14" xfId="0" applyFont="1" applyFill="1" applyBorder="1" applyAlignment="1" applyProtection="1">
      <alignment horizontal="center" vertical="top"/>
    </xf>
    <xf numFmtId="0" fontId="3" fillId="6" borderId="20" xfId="0" applyFont="1" applyFill="1" applyBorder="1" applyAlignment="1" applyProtection="1">
      <alignment horizontal="left" vertical="top"/>
    </xf>
    <xf numFmtId="0" fontId="3" fillId="6" borderId="21" xfId="0" applyFont="1" applyFill="1" applyBorder="1" applyAlignment="1" applyProtection="1">
      <alignment horizontal="left" vertical="top"/>
    </xf>
    <xf numFmtId="0" fontId="3" fillId="6" borderId="17" xfId="0" applyFont="1" applyFill="1" applyBorder="1" applyAlignment="1" applyProtection="1">
      <alignment horizontal="left" vertical="center"/>
    </xf>
    <xf numFmtId="0" fontId="3" fillId="6" borderId="18" xfId="0" applyFont="1" applyFill="1" applyBorder="1" applyAlignment="1" applyProtection="1">
      <alignment horizontal="left" vertical="center"/>
    </xf>
    <xf numFmtId="0" fontId="3" fillId="6" borderId="19" xfId="0" applyFont="1" applyFill="1" applyBorder="1" applyAlignment="1" applyProtection="1">
      <alignment horizontal="left" vertical="center"/>
    </xf>
    <xf numFmtId="0" fontId="3" fillId="6" borderId="15" xfId="0" applyFont="1" applyFill="1" applyBorder="1" applyAlignment="1" applyProtection="1">
      <alignment horizontal="left" vertical="top"/>
    </xf>
    <xf numFmtId="0" fontId="3" fillId="6" borderId="0" xfId="0" applyFont="1" applyFill="1" applyBorder="1" applyAlignment="1" applyProtection="1">
      <alignment horizontal="left" vertical="top"/>
    </xf>
    <xf numFmtId="0" fontId="31" fillId="5" borderId="25" xfId="0" applyFont="1" applyFill="1" applyBorder="1" applyAlignment="1" applyProtection="1">
      <alignment horizontal="center" vertical="center"/>
    </xf>
    <xf numFmtId="0" fontId="31" fillId="5" borderId="24" xfId="0" applyFont="1" applyFill="1" applyBorder="1" applyAlignment="1" applyProtection="1">
      <alignment horizontal="center" vertical="center"/>
    </xf>
    <xf numFmtId="0" fontId="3" fillId="6" borderId="20" xfId="0" applyFont="1" applyFill="1" applyBorder="1" applyAlignment="1" applyProtection="1">
      <alignment horizontal="left" vertical="top"/>
      <protection locked="0"/>
    </xf>
    <xf numFmtId="0" fontId="3" fillId="6" borderId="21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0" fontId="3" fillId="2" borderId="13" xfId="0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horizontal="center" vertical="top"/>
      <protection locked="0"/>
    </xf>
    <xf numFmtId="0" fontId="31" fillId="5" borderId="26" xfId="0" applyFont="1" applyFill="1" applyBorder="1" applyAlignment="1" applyProtection="1">
      <alignment horizontal="center" vertical="center" wrapText="1"/>
      <protection locked="0"/>
    </xf>
    <xf numFmtId="0" fontId="31" fillId="5" borderId="25" xfId="0" applyFont="1" applyFill="1" applyBorder="1" applyAlignment="1" applyProtection="1">
      <alignment horizontal="center" vertical="center" wrapText="1"/>
      <protection locked="0"/>
    </xf>
    <xf numFmtId="0" fontId="31" fillId="5" borderId="24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left" vertical="center"/>
      <protection locked="0"/>
    </xf>
    <xf numFmtId="0" fontId="3" fillId="6" borderId="18" xfId="0" applyFont="1" applyFill="1" applyBorder="1" applyAlignment="1" applyProtection="1">
      <alignment horizontal="left" vertical="center"/>
      <protection locked="0"/>
    </xf>
    <xf numFmtId="0" fontId="3" fillId="6" borderId="19" xfId="0" applyFont="1" applyFill="1" applyBorder="1" applyAlignment="1" applyProtection="1">
      <alignment horizontal="left" vertical="center"/>
      <protection locked="0"/>
    </xf>
    <xf numFmtId="0" fontId="3" fillId="6" borderId="15" xfId="0" applyFont="1" applyFill="1" applyBorder="1" applyAlignment="1" applyProtection="1">
      <alignment horizontal="left" vertical="top"/>
      <protection locked="0"/>
    </xf>
    <xf numFmtId="0" fontId="3" fillId="6" borderId="0" xfId="0" applyFont="1" applyFill="1" applyBorder="1" applyAlignment="1" applyProtection="1">
      <alignment horizontal="left" vertical="top"/>
      <protection locked="0"/>
    </xf>
    <xf numFmtId="0" fontId="33" fillId="5" borderId="26" xfId="0" applyFont="1" applyFill="1" applyBorder="1" applyAlignment="1" applyProtection="1">
      <alignment horizontal="center" vertical="center"/>
    </xf>
    <xf numFmtId="0" fontId="33" fillId="5" borderId="25" xfId="0" applyFont="1" applyFill="1" applyBorder="1" applyAlignment="1" applyProtection="1">
      <alignment horizontal="center" vertical="center"/>
    </xf>
    <xf numFmtId="0" fontId="33" fillId="5" borderId="24" xfId="0" applyFont="1" applyFill="1" applyBorder="1" applyAlignment="1" applyProtection="1">
      <alignment horizontal="center" vertical="center"/>
    </xf>
    <xf numFmtId="0" fontId="1" fillId="6" borderId="15" xfId="0" applyFont="1" applyFill="1" applyBorder="1" applyProtection="1"/>
    <xf numFmtId="0" fontId="1" fillId="0" borderId="0" xfId="0" applyFont="1" applyProtection="1"/>
    <xf numFmtId="0" fontId="33" fillId="5" borderId="26" xfId="0" applyFont="1" applyFill="1" applyBorder="1" applyAlignment="1" applyProtection="1">
      <alignment horizontal="center"/>
    </xf>
    <xf numFmtId="0" fontId="33" fillId="5" borderId="24" xfId="0" applyFont="1" applyFill="1" applyBorder="1" applyAlignment="1" applyProtection="1">
      <alignment horizontal="center"/>
    </xf>
    <xf numFmtId="0" fontId="25" fillId="2" borderId="26" xfId="0" applyFont="1" applyFill="1" applyBorder="1" applyAlignment="1" applyProtection="1">
      <alignment horizontal="center" wrapText="1"/>
    </xf>
    <xf numFmtId="0" fontId="25" fillId="2" borderId="25" xfId="0" applyFont="1" applyFill="1" applyBorder="1" applyAlignment="1" applyProtection="1">
      <alignment horizontal="center" wrapText="1"/>
    </xf>
    <xf numFmtId="0" fontId="25" fillId="2" borderId="24" xfId="0" applyFont="1" applyFill="1" applyBorder="1" applyAlignment="1" applyProtection="1">
      <alignment horizontal="center" wrapText="1"/>
    </xf>
    <xf numFmtId="0" fontId="25" fillId="2" borderId="0" xfId="0" applyFont="1" applyFill="1" applyBorder="1" applyAlignment="1" applyProtection="1">
      <alignment horizontal="center" wrapText="1"/>
    </xf>
    <xf numFmtId="0" fontId="33" fillId="5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 vertical="center" wrapText="1"/>
    </xf>
    <xf numFmtId="0" fontId="33" fillId="5" borderId="26" xfId="0" applyFont="1" applyFill="1" applyBorder="1" applyAlignment="1" applyProtection="1">
      <alignment horizontal="center" vertical="center" wrapText="1"/>
    </xf>
    <xf numFmtId="0" fontId="33" fillId="5" borderId="24" xfId="0" applyFont="1" applyFill="1" applyBorder="1" applyAlignment="1" applyProtection="1">
      <alignment horizontal="center" vertical="center" wrapText="1"/>
    </xf>
    <xf numFmtId="0" fontId="33" fillId="5" borderId="25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textRotation="90"/>
    </xf>
    <xf numFmtId="0" fontId="1" fillId="0" borderId="10" xfId="0" applyFont="1" applyBorder="1" applyAlignment="1" applyProtection="1">
      <alignment horizontal="center" vertical="center" textRotation="90"/>
    </xf>
    <xf numFmtId="0" fontId="1" fillId="0" borderId="9" xfId="0" applyFont="1" applyBorder="1" applyAlignment="1" applyProtection="1">
      <alignment horizontal="center" vertical="center" textRotation="90"/>
    </xf>
    <xf numFmtId="0" fontId="0" fillId="0" borderId="0" xfId="0" applyProtection="1"/>
  </cellXfs>
  <cellStyles count="6">
    <cellStyle name="Calculation" xfId="5" builtinId="22"/>
    <cellStyle name="Heading 1" xfId="3" builtinId="16"/>
    <cellStyle name="Heading 2" xfId="4" builtinId="17"/>
    <cellStyle name="Heading 3" xfId="2" builtinId="18"/>
    <cellStyle name="Normal" xfId="0" builtinId="0"/>
    <cellStyle name="Percent" xfId="1" builtinId="5"/>
  </cellStyles>
  <dxfs count="2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2C6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17</xdr:row>
      <xdr:rowOff>0</xdr:rowOff>
    </xdr:from>
    <xdr:to>
      <xdr:col>16</xdr:col>
      <xdr:colOff>201705</xdr:colOff>
      <xdr:row>62</xdr:row>
      <xdr:rowOff>150720</xdr:rowOff>
    </xdr:to>
    <xdr:grpSp>
      <xdr:nvGrpSpPr>
        <xdr:cNvPr id="16" name="Group 15"/>
        <xdr:cNvGrpSpPr/>
      </xdr:nvGrpSpPr>
      <xdr:grpSpPr>
        <a:xfrm>
          <a:off x="10992971" y="4235824"/>
          <a:ext cx="3047999" cy="4162425"/>
          <a:chOff x="0" y="0"/>
          <a:chExt cx="3048000" cy="3971925"/>
        </a:xfrm>
      </xdr:grpSpPr>
      <xdr:cxnSp macro="">
        <xdr:nvCxnSpPr>
          <xdr:cNvPr id="17" name="Straight Connector 16"/>
          <xdr:cNvCxnSpPr/>
        </xdr:nvCxnSpPr>
        <xdr:spPr>
          <a:xfrm>
            <a:off x="904875" y="1009650"/>
            <a:ext cx="0" cy="2000250"/>
          </a:xfrm>
          <a:prstGeom prst="line">
            <a:avLst/>
          </a:prstGeom>
          <a:noFill/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</xdr:cxnSp>
      <xdr:grpSp>
        <xdr:nvGrpSpPr>
          <xdr:cNvPr id="18" name="Group 17"/>
          <xdr:cNvGrpSpPr/>
        </xdr:nvGrpSpPr>
        <xdr:grpSpPr>
          <a:xfrm>
            <a:off x="0" y="0"/>
            <a:ext cx="3048000" cy="3971925"/>
            <a:chOff x="0" y="0"/>
            <a:chExt cx="3048000" cy="3971925"/>
          </a:xfrm>
        </xdr:grpSpPr>
        <xdr:sp macro="" textlink="">
          <xdr:nvSpPr>
            <xdr:cNvPr id="19" name="Rectangle 18"/>
            <xdr:cNvSpPr/>
          </xdr:nvSpPr>
          <xdr:spPr>
            <a:xfrm>
              <a:off x="0" y="0"/>
              <a:ext cx="3048000" cy="3971925"/>
            </a:xfrm>
            <a:prstGeom prst="rect">
              <a:avLst/>
            </a:prstGeom>
            <a:noFill/>
            <a:ln w="2540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20" name="Rectangle 19"/>
            <xdr:cNvSpPr/>
          </xdr:nvSpPr>
          <xdr:spPr>
            <a:xfrm>
              <a:off x="600075" y="400050"/>
              <a:ext cx="628650" cy="609600"/>
            </a:xfrm>
            <a:prstGeom prst="rect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21" name="Rectangle 20"/>
            <xdr:cNvSpPr/>
          </xdr:nvSpPr>
          <xdr:spPr>
            <a:xfrm>
              <a:off x="600075" y="3009900"/>
              <a:ext cx="628650" cy="609600"/>
            </a:xfrm>
            <a:prstGeom prst="rect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22" name="Text Box 276"/>
            <xdr:cNvSpPr txBox="1"/>
          </xdr:nvSpPr>
          <xdr:spPr>
            <a:xfrm>
              <a:off x="400050" y="104775"/>
              <a:ext cx="1076325" cy="228600"/>
            </a:xfrm>
            <a:prstGeom prst="rect">
              <a:avLst/>
            </a:prstGeom>
            <a:solidFill>
              <a:sysClr val="window" lastClr="FFFFFF"/>
            </a:solidFill>
            <a:ln w="6350">
              <a:solidFill>
                <a:prstClr val="black"/>
              </a:solidFill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spcAft>
                  <a:spcPts val="200"/>
                </a:spcAft>
              </a:pPr>
              <a:r>
                <a:rPr lang="en-AU" sz="900">
                  <a:effectLst/>
                  <a:latin typeface="Arial"/>
                  <a:ea typeface="Times New Roman"/>
                  <a:cs typeface="Times New Roman"/>
                </a:rPr>
                <a:t>NSL</a:t>
              </a:r>
              <a:endParaRPr lang="en-GB" sz="1000">
                <a:effectLst/>
                <a:latin typeface="Arial"/>
                <a:ea typeface="Times New Roman"/>
                <a:cs typeface="Times New Roman"/>
              </a:endParaRPr>
            </a:p>
          </xdr:txBody>
        </xdr:sp>
        <xdr:cxnSp macro="">
          <xdr:nvCxnSpPr>
            <xdr:cNvPr id="23" name="Straight Connector 22"/>
            <xdr:cNvCxnSpPr/>
          </xdr:nvCxnSpPr>
          <xdr:spPr>
            <a:xfrm flipV="1">
              <a:off x="600075" y="400050"/>
              <a:ext cx="628650" cy="609600"/>
            </a:xfrm>
            <a:prstGeom prst="lin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</a:ln>
            <a:effectLst/>
          </xdr:spPr>
        </xdr:cxnSp>
        <xdr:cxnSp macro="">
          <xdr:nvCxnSpPr>
            <xdr:cNvPr id="24" name="Straight Connector 23"/>
            <xdr:cNvCxnSpPr/>
          </xdr:nvCxnSpPr>
          <xdr:spPr>
            <a:xfrm flipV="1">
              <a:off x="600075" y="3009900"/>
              <a:ext cx="628650" cy="609600"/>
            </a:xfrm>
            <a:prstGeom prst="lin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</a:ln>
            <a:effectLst/>
          </xdr:spPr>
        </xdr:cxnSp>
        <xdr:sp macro="" textlink="">
          <xdr:nvSpPr>
            <xdr:cNvPr id="25" name="Text Box 279"/>
            <xdr:cNvSpPr txBox="1"/>
          </xdr:nvSpPr>
          <xdr:spPr>
            <a:xfrm>
              <a:off x="1419225" y="457200"/>
              <a:ext cx="1485900" cy="685800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200"/>
                </a:spcAft>
              </a:pPr>
              <a:r>
                <a:rPr lang="en-AU" sz="900">
                  <a:effectLst/>
                  <a:latin typeface="Arial"/>
                  <a:ea typeface="Times New Roman"/>
                  <a:cs typeface="Times New Roman"/>
                </a:rPr>
                <a:t>Onshore Converter Station VSC Bipole , No Earth Return at </a:t>
              </a:r>
              <a:r>
                <a:rPr lang="en-AU" sz="900">
                  <a:effectLst/>
                  <a:latin typeface="Arial"/>
                  <a:ea typeface="Times New Roman"/>
                  <a:cs typeface="Arial"/>
                </a:rPr>
                <a:t>±</a:t>
              </a:r>
              <a:r>
                <a:rPr lang="en-AU" sz="900">
                  <a:effectLst/>
                  <a:latin typeface="Arial"/>
                  <a:ea typeface="Times New Roman"/>
                  <a:cs typeface="Times New Roman"/>
                </a:rPr>
                <a:t> 525 kV</a:t>
              </a:r>
              <a:endParaRPr lang="en-GB" sz="1000">
                <a:effectLst/>
                <a:latin typeface="Arial"/>
                <a:ea typeface="Times New Roman"/>
                <a:cs typeface="Times New Roman"/>
              </a:endParaRPr>
            </a:p>
          </xdr:txBody>
        </xdr:sp>
        <xdr:sp macro="" textlink="">
          <xdr:nvSpPr>
            <xdr:cNvPr id="26" name="Text Box 280"/>
            <xdr:cNvSpPr txBox="1"/>
          </xdr:nvSpPr>
          <xdr:spPr>
            <a:xfrm>
              <a:off x="1419225" y="3076575"/>
              <a:ext cx="1485900" cy="685800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spcAft>
                  <a:spcPts val="200"/>
                </a:spcAft>
              </a:pPr>
              <a:r>
                <a:rPr lang="en-AU" sz="900">
                  <a:effectLst/>
                  <a:latin typeface="Arial"/>
                  <a:ea typeface="Times New Roman"/>
                  <a:cs typeface="Times New Roman"/>
                </a:rPr>
                <a:t>Onshore Converter Station VSC Bipole , No Earth Return at </a:t>
              </a:r>
              <a:r>
                <a:rPr lang="en-AU" sz="900">
                  <a:effectLst/>
                  <a:latin typeface="Arial"/>
                  <a:ea typeface="Times New Roman"/>
                  <a:cs typeface="Arial"/>
                </a:rPr>
                <a:t>±</a:t>
              </a:r>
              <a:r>
                <a:rPr lang="en-AU" sz="900">
                  <a:effectLst/>
                  <a:latin typeface="Arial"/>
                  <a:ea typeface="Times New Roman"/>
                  <a:cs typeface="Times New Roman"/>
                </a:rPr>
                <a:t> 525 kV</a:t>
              </a:r>
              <a:endParaRPr lang="en-GB" sz="1000">
                <a:effectLst/>
                <a:latin typeface="Arial"/>
                <a:ea typeface="Times New Roman"/>
                <a:cs typeface="Times New Roman"/>
              </a:endParaRPr>
            </a:p>
            <a:p>
              <a:pPr>
                <a:spcAft>
                  <a:spcPts val="200"/>
                </a:spcAft>
              </a:pPr>
              <a:r>
                <a:rPr lang="en-AU" sz="900">
                  <a:effectLst/>
                  <a:latin typeface="Arial"/>
                  <a:ea typeface="Times New Roman"/>
                  <a:cs typeface="Times New Roman"/>
                </a:rPr>
                <a:t> </a:t>
              </a:r>
              <a:endParaRPr lang="en-GB" sz="1000">
                <a:effectLst/>
                <a:latin typeface="Arial"/>
                <a:ea typeface="Times New Roman"/>
                <a:cs typeface="Times New Roman"/>
              </a:endParaRPr>
            </a:p>
          </xdr:txBody>
        </xdr:sp>
        <xdr:sp macro="" textlink="">
          <xdr:nvSpPr>
            <xdr:cNvPr id="27" name="Text Box 281"/>
            <xdr:cNvSpPr txBox="1"/>
          </xdr:nvSpPr>
          <xdr:spPr>
            <a:xfrm rot="5400000">
              <a:off x="-447675" y="1666875"/>
              <a:ext cx="2000250" cy="685800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spcAft>
                  <a:spcPts val="200"/>
                </a:spcAft>
              </a:pPr>
              <a:r>
                <a:rPr lang="en-AU" sz="900">
                  <a:effectLst/>
                  <a:latin typeface="Arial"/>
                  <a:ea typeface="Times New Roman"/>
                  <a:cs typeface="Times New Roman"/>
                </a:rPr>
                <a:t>1.4 GW Rated 720 km subsea HVDC Symmetrical Bipole Cable</a:t>
              </a:r>
              <a:endParaRPr lang="en-GB" sz="1000">
                <a:effectLst/>
                <a:latin typeface="Arial"/>
                <a:ea typeface="Times New Roman"/>
                <a:cs typeface="Times New Roman"/>
              </a:endParaRPr>
            </a:p>
          </xdr:txBody>
        </xdr:sp>
        <xdr:sp macro="" textlink="">
          <xdr:nvSpPr>
            <xdr:cNvPr id="28" name="Text Box 282"/>
            <xdr:cNvSpPr txBox="1"/>
          </xdr:nvSpPr>
          <xdr:spPr>
            <a:xfrm>
              <a:off x="1524000" y="1628775"/>
              <a:ext cx="1076325" cy="438150"/>
            </a:xfrm>
            <a:prstGeom prst="rect">
              <a:avLst/>
            </a:prstGeom>
            <a:solidFill>
              <a:sysClr val="window" lastClr="FFFFFF"/>
            </a:solidFill>
            <a:ln w="6350">
              <a:solidFill>
                <a:srgbClr val="FF0000"/>
              </a:solidFill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spcAft>
                  <a:spcPts val="200"/>
                </a:spcAft>
              </a:pPr>
              <a:r>
                <a:rPr lang="en-AU" sz="1000">
                  <a:effectLst/>
                  <a:latin typeface="Arial"/>
                  <a:ea typeface="Times New Roman"/>
                  <a:cs typeface="Times New Roman"/>
                </a:rPr>
                <a:t>Rated Capacity = 1.4 GW</a:t>
              </a:r>
              <a:endParaRPr lang="en-GB" sz="1000">
                <a:effectLst/>
                <a:latin typeface="Arial"/>
                <a:ea typeface="Times New Roman"/>
                <a:cs typeface="Times New Roman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T68"/>
  <sheetViews>
    <sheetView showGridLines="0" tabSelected="1" zoomScale="85" zoomScaleNormal="85" zoomScalePageLayoutView="85" workbookViewId="0">
      <selection activeCell="E12" sqref="E12"/>
    </sheetView>
  </sheetViews>
  <sheetFormatPr defaultRowHeight="14.25" x14ac:dyDescent="0.25"/>
  <cols>
    <col min="1" max="1" width="2.28515625" style="377" customWidth="1"/>
    <col min="2" max="3" width="9.28515625" style="377" customWidth="1"/>
    <col min="4" max="4" width="12.42578125" style="377" customWidth="1"/>
    <col min="5" max="5" width="36.28515625" style="377" customWidth="1"/>
    <col min="6" max="6" width="15.140625" style="377" customWidth="1"/>
    <col min="7" max="7" width="16.42578125" style="377" customWidth="1"/>
    <col min="8" max="8" width="15.140625" style="377" customWidth="1"/>
    <col min="9" max="9" width="16.28515625" style="377" customWidth="1"/>
    <col min="10" max="10" width="8.140625" style="377" customWidth="1"/>
    <col min="11" max="11" width="12.28515625" style="377" customWidth="1"/>
    <col min="12" max="12" width="2.85546875" style="377" customWidth="1"/>
    <col min="13" max="13" width="9.140625" style="377"/>
    <col min="14" max="14" width="19.140625" style="377" customWidth="1"/>
    <col min="15" max="15" width="14.42578125" style="377" customWidth="1"/>
    <col min="16" max="16" width="9.140625" style="377"/>
    <col min="17" max="17" width="11.7109375" style="377" customWidth="1"/>
    <col min="18" max="18" width="34.7109375" style="377" customWidth="1"/>
    <col min="19" max="19" width="9.140625" style="377"/>
    <col min="20" max="20" width="15.42578125" style="377" customWidth="1"/>
    <col min="21" max="22" width="9.140625" style="377"/>
    <col min="23" max="23" width="14.5703125" style="377" customWidth="1"/>
    <col min="24" max="16384" width="9.140625" style="377"/>
  </cols>
  <sheetData>
    <row r="1" spans="1:20" ht="38.25" thickBot="1" x14ac:dyDescent="0.3">
      <c r="A1" s="375"/>
      <c r="B1" s="376"/>
      <c r="C1" s="376"/>
      <c r="D1" s="563" t="s">
        <v>13</v>
      </c>
      <c r="E1" s="563"/>
      <c r="F1" s="563"/>
      <c r="G1" s="563"/>
      <c r="H1" s="563"/>
      <c r="I1" s="563"/>
      <c r="J1" s="563"/>
      <c r="K1" s="564"/>
      <c r="L1" s="565"/>
      <c r="N1" s="559" t="s">
        <v>126</v>
      </c>
      <c r="O1" s="560"/>
      <c r="P1" s="560"/>
      <c r="Q1" s="560"/>
      <c r="R1" s="561"/>
      <c r="T1" s="378" t="s">
        <v>26</v>
      </c>
    </row>
    <row r="2" spans="1:20" ht="15.75" customHeight="1" x14ac:dyDescent="0.25">
      <c r="A2" s="379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61"/>
      <c r="N2" s="381" t="s">
        <v>68</v>
      </c>
      <c r="O2" s="382" t="s">
        <v>127</v>
      </c>
      <c r="P2" s="382"/>
      <c r="Q2" s="382"/>
      <c r="R2" s="383"/>
      <c r="T2" s="384" t="s">
        <v>24</v>
      </c>
    </row>
    <row r="3" spans="1:20" ht="15.75" thickBot="1" x14ac:dyDescent="0.3">
      <c r="A3" s="385"/>
      <c r="B3" s="568" t="s">
        <v>164</v>
      </c>
      <c r="C3" s="569"/>
      <c r="D3" s="569"/>
      <c r="E3" s="569"/>
      <c r="F3" s="569"/>
      <c r="G3" s="569"/>
      <c r="H3" s="569"/>
      <c r="I3" s="569"/>
      <c r="J3" s="569"/>
      <c r="K3" s="570"/>
      <c r="L3" s="386"/>
      <c r="N3" s="387" t="s">
        <v>140</v>
      </c>
      <c r="O3" s="388" t="s">
        <v>157</v>
      </c>
      <c r="P3" s="388"/>
      <c r="Q3" s="388"/>
      <c r="R3" s="389"/>
      <c r="T3" s="384" t="s">
        <v>27</v>
      </c>
    </row>
    <row r="4" spans="1:20" ht="15.75" thickBot="1" x14ac:dyDescent="0.3">
      <c r="A4" s="385"/>
      <c r="B4" s="571" t="s">
        <v>165</v>
      </c>
      <c r="C4" s="572"/>
      <c r="D4" s="572"/>
      <c r="E4" s="390"/>
      <c r="F4" s="391"/>
      <c r="G4" s="391"/>
      <c r="H4" s="391"/>
      <c r="I4" s="391"/>
      <c r="J4" s="391"/>
      <c r="K4" s="392"/>
      <c r="L4" s="386"/>
      <c r="T4" s="393" t="s">
        <v>28</v>
      </c>
    </row>
    <row r="5" spans="1:20" ht="19.5" thickBot="1" x14ac:dyDescent="0.3">
      <c r="A5" s="385"/>
      <c r="B5" s="571" t="s">
        <v>166</v>
      </c>
      <c r="C5" s="572"/>
      <c r="D5" s="572"/>
      <c r="E5" s="390"/>
      <c r="F5" s="391"/>
      <c r="G5" s="391"/>
      <c r="H5" s="391"/>
      <c r="I5" s="391"/>
      <c r="J5" s="391"/>
      <c r="K5" s="392"/>
      <c r="L5" s="386"/>
      <c r="N5" s="559" t="s">
        <v>130</v>
      </c>
      <c r="O5" s="560"/>
      <c r="P5" s="560"/>
      <c r="Q5" s="560"/>
      <c r="R5" s="561"/>
    </row>
    <row r="6" spans="1:20" ht="15.75" customHeight="1" x14ac:dyDescent="0.25">
      <c r="A6" s="385"/>
      <c r="B6" s="566" t="s">
        <v>167</v>
      </c>
      <c r="C6" s="567"/>
      <c r="D6" s="567"/>
      <c r="E6" s="395"/>
      <c r="F6" s="396"/>
      <c r="G6" s="396"/>
      <c r="H6" s="396"/>
      <c r="I6" s="396"/>
      <c r="J6" s="396"/>
      <c r="K6" s="397"/>
      <c r="L6" s="386"/>
      <c r="N6" s="381" t="s">
        <v>142</v>
      </c>
      <c r="O6" s="382" t="s">
        <v>169</v>
      </c>
      <c r="P6" s="382"/>
      <c r="Q6" s="382"/>
      <c r="R6" s="383"/>
    </row>
    <row r="7" spans="1:20" ht="15.75" customHeight="1" x14ac:dyDescent="0.25">
      <c r="A7" s="385"/>
      <c r="B7" s="398"/>
      <c r="C7" s="398"/>
      <c r="D7" s="398"/>
      <c r="E7" s="399"/>
      <c r="F7" s="399"/>
      <c r="G7" s="399"/>
      <c r="H7" s="399"/>
      <c r="I7" s="399"/>
      <c r="J7" s="399"/>
      <c r="K7" s="399"/>
      <c r="L7" s="386"/>
      <c r="N7" s="400" t="s">
        <v>68</v>
      </c>
      <c r="O7" s="401" t="s">
        <v>135</v>
      </c>
      <c r="P7" s="401"/>
      <c r="Q7" s="401"/>
      <c r="R7" s="402"/>
    </row>
    <row r="8" spans="1:20" ht="15.75" thickBot="1" x14ac:dyDescent="0.3">
      <c r="A8" s="385"/>
      <c r="B8" s="358" t="s">
        <v>34</v>
      </c>
      <c r="C8" s="403"/>
      <c r="D8" s="403"/>
      <c r="E8" s="359"/>
      <c r="F8" s="359"/>
      <c r="G8" s="359"/>
      <c r="H8" s="359"/>
      <c r="I8" s="359"/>
      <c r="J8" s="359"/>
      <c r="K8" s="360"/>
      <c r="L8" s="386"/>
      <c r="N8" s="387" t="s">
        <v>141</v>
      </c>
      <c r="O8" s="388" t="s">
        <v>136</v>
      </c>
      <c r="P8" s="388"/>
      <c r="Q8" s="388"/>
      <c r="R8" s="389"/>
    </row>
    <row r="9" spans="1:20" ht="57" thickBot="1" x14ac:dyDescent="0.3">
      <c r="A9" s="385"/>
      <c r="B9" s="369" t="s">
        <v>7</v>
      </c>
      <c r="C9" s="369" t="s">
        <v>84</v>
      </c>
      <c r="D9" s="404" t="s">
        <v>29</v>
      </c>
      <c r="E9" s="369" t="s">
        <v>0</v>
      </c>
      <c r="F9" s="371" t="s">
        <v>1</v>
      </c>
      <c r="G9" s="371" t="s">
        <v>2</v>
      </c>
      <c r="H9" s="371" t="s">
        <v>3</v>
      </c>
      <c r="I9" s="371" t="s">
        <v>125</v>
      </c>
      <c r="J9" s="371" t="s">
        <v>178</v>
      </c>
      <c r="K9" s="370" t="s">
        <v>6</v>
      </c>
      <c r="L9" s="386"/>
    </row>
    <row r="10" spans="1:20" ht="19.5" thickBot="1" x14ac:dyDescent="0.3">
      <c r="A10" s="385"/>
      <c r="B10" s="405">
        <v>1</v>
      </c>
      <c r="C10" s="405"/>
      <c r="D10" s="405" t="s">
        <v>24</v>
      </c>
      <c r="E10" s="405" t="s">
        <v>100</v>
      </c>
      <c r="F10" s="443">
        <f ca="1">IF(D10=$T$2,OFFSET('Converter Data'!$G$14,MATCH(NSL!E10,'Converter Data'!$B$15:$B$36,0),0)*B10,IF(D10=$T$3,OFFSET('Cable Data'!$Q$6,MATCH(NSL!E10,Cable_Name,0),0)*B10*C10,OFFSET(Other!$D$5,MATCH(NSL!E10,OTHER,0),0)*B10))</f>
        <v>2</v>
      </c>
      <c r="G10" s="444">
        <f ca="1">IFERROR(1/F10,"-")</f>
        <v>0.5</v>
      </c>
      <c r="H10" s="445">
        <f ca="1">IF(D10=$T$2,OFFSET('Converter Data'!$F$14,MATCH(NSL!E10,'Converter Data'!$B$15:$B$36,0),0),IF(D10=$T$3,OFFSET('Cable Data'!$R$6,MATCH(NSL!E10,Cable_Name,0),0),OFFSET(Other!$E$5,MATCH(NSL!E10,OTHER,0),0)))</f>
        <v>0.57499999999999996</v>
      </c>
      <c r="I10" s="446">
        <f ca="1">IF(IF(B10=0,0,IF(D10=$T$2,OFFSET('Converter Data'!$H$14,MATCH(NSL!E10,'Converter Data'!$B$15:$B$36,0),0)*B10,IF(D10=$T$3,F10*H10/365*(1-K10),F10*H10/365*(1-K10))))&gt;1,1,IF(B10=0,0,IF(D10=$T$2,OFFSET('Converter Data'!$H$14,MATCH(NSL!E10,'Converter Data'!$B$15:$B$36,0),0)*B10,IF(D10=$T$3,F10*H10/365*(1-K10),F10*H10/365*(1-K10)))))</f>
        <v>1.5753424657534245E-3</v>
      </c>
      <c r="J10" s="447">
        <f ca="1">I10/$I$63*100</f>
        <v>2.2050853640315982</v>
      </c>
      <c r="K10" s="448">
        <f ca="1">IF(D10=$T$2,OFFSET('Converter Data'!$I$14,MATCH(NSL!E10,'Converter Data'!$B$15:$B$36,0),0),IF(NSL!D10=NSL!$T$3,OFFSET('Cable Data'!$S$6,MATCH(NSL!E10,Cable_Name,0),0),OFFSET(Other!$H$5,MATCH(NSL!E10,OTHER,0),0)))</f>
        <v>0.5</v>
      </c>
      <c r="L10" s="386"/>
      <c r="N10" s="394" t="s">
        <v>175</v>
      </c>
      <c r="O10" s="406" t="s">
        <v>176</v>
      </c>
    </row>
    <row r="11" spans="1:20" ht="15" x14ac:dyDescent="0.25">
      <c r="A11" s="385"/>
      <c r="B11" s="407">
        <v>1</v>
      </c>
      <c r="C11" s="407">
        <v>714</v>
      </c>
      <c r="D11" s="407" t="s">
        <v>27</v>
      </c>
      <c r="E11" s="407" t="s">
        <v>191</v>
      </c>
      <c r="F11" s="449">
        <f ca="1">IF(D11=$T$2,OFFSET('Converter Data'!$G$14,MATCH(NSL!E11,'Converter Data'!$B$15:$B$36,0),0)*B11,IF(D11=$T$3,OFFSET('Cable Data'!$Q$6,MATCH(NSL!E11,Cable_Name,0),0)*B11*C11,OFFSET(Other!$D$5,MATCH(NSL!E11,OTHER,0),0)*B11))</f>
        <v>0.34272000000000002</v>
      </c>
      <c r="G11" s="450">
        <f t="shared" ref="G11:G31" ca="1" si="0">IFERROR(1/F11,"-")</f>
        <v>2.9178338001867412</v>
      </c>
      <c r="H11" s="451">
        <f ca="1">IF(D11=$T$2,OFFSET('Converter Data'!$F$14,MATCH(NSL!E11,'Converter Data'!$B$15:$B$36,0),0),IF(D11=$T$3,OFFSET('Cable Data'!$R$6,MATCH(NSL!E11,Cable_Name,0),0),OFFSET(Other!$E$5,MATCH(NSL!E11,OTHER,0),0)))</f>
        <v>65</v>
      </c>
      <c r="I11" s="452">
        <f ca="1">IF(IF(B11=0,0,IF(D11=$T$2,OFFSET('Converter Data'!$H$14,MATCH(NSL!E11,'Converter Data'!$B$15:$B$36,0),0)*B11,IF(D11=$T$3,F11*H11/365*(1-K11),F11*H11/365*(1-K11))))&gt;1,1,IF(B11=0,0,IF(D11=$T$2,OFFSET('Converter Data'!$H$14,MATCH(NSL!E11,'Converter Data'!$B$15:$B$36,0),0)*B11,IF(D11=$T$3,F11*H11/365*(1-K11),F11*H11/365*(1-K11)))))</f>
        <v>6.1032328767123292E-2</v>
      </c>
      <c r="J11" s="453">
        <f ca="1">I11/$I$63*100</f>
        <v>85.429992412972368</v>
      </c>
      <c r="K11" s="454">
        <f ca="1">IF(D11=$T$2,OFFSET('Converter Data'!$I$14,MATCH(NSL!E11,'Converter Data'!$B$15:$B$36,0),0),IF(NSL!D11=NSL!$T$3,OFFSET('Cable Data'!$S$6,MATCH(NSL!E11,Cable_Name,0),0),OFFSET(Other!$H$5,MATCH(NSL!E11,OTHER,0),0)))</f>
        <v>0</v>
      </c>
      <c r="L11" s="386"/>
      <c r="N11" s="410" t="s">
        <v>129</v>
      </c>
      <c r="O11" s="372" t="s">
        <v>68</v>
      </c>
    </row>
    <row r="12" spans="1:20" ht="15" x14ac:dyDescent="0.25">
      <c r="A12" s="385"/>
      <c r="B12" s="407">
        <v>1</v>
      </c>
      <c r="C12" s="407">
        <v>4</v>
      </c>
      <c r="D12" s="407" t="s">
        <v>27</v>
      </c>
      <c r="E12" s="407" t="s">
        <v>192</v>
      </c>
      <c r="F12" s="449">
        <f ca="1">IF(D12=$T$2,OFFSET('Converter Data'!$G$14,MATCH(NSL!E12,'Converter Data'!$B$15:$B$36,0),0)*B12,IF(D12=$T$3,OFFSET('Cable Data'!$Q$6,MATCH(NSL!E12,Cable_Name,0),0)*B12*C12,OFFSET(Other!$D$5,MATCH(NSL!E12,OTHER,0),0)*B12))</f>
        <v>3.5200000000000001E-3</v>
      </c>
      <c r="G12" s="450">
        <f t="shared" ca="1" si="0"/>
        <v>284.09090909090907</v>
      </c>
      <c r="H12" s="451">
        <f ca="1">IF(D12=$T$2,OFFSET('Converter Data'!$F$14,MATCH(NSL!E12,'Converter Data'!$B$15:$B$36,0),0),IF(D12=$T$3,OFFSET('Cable Data'!$R$6,MATCH(NSL!E12,Cable_Name,0),0),OFFSET(Other!$E$5,MATCH(NSL!E12,OTHER,0),0)))</f>
        <v>39.999999999999993</v>
      </c>
      <c r="I12" s="452">
        <f ca="1">IF(IF(B12=0,0,IF(D12=$T$2,OFFSET('Converter Data'!$H$14,MATCH(NSL!E12,'Converter Data'!$B$15:$B$36,0),0)*B12,IF(D12=$T$3,F12*H12/365*(1-K12),F12*H12/365*(1-K12))))&gt;1,1,IF(B12=0,0,IF(D12=$T$2,OFFSET('Converter Data'!$H$14,MATCH(NSL!E12,'Converter Data'!$B$15:$B$36,0),0)*B12,IF(D12=$T$3,F12*H12/365*(1-K12),F12*H12/365*(1-K12)))))</f>
        <v>3.857534246575342E-4</v>
      </c>
      <c r="J12" s="453">
        <f t="shared" ref="J12:J31" ca="1" si="1">I12/$I$63*100</f>
        <v>0.53995829435765041</v>
      </c>
      <c r="K12" s="454">
        <f ca="1">IF(D12=$T$2,OFFSET('Converter Data'!$I$14,MATCH(NSL!E12,'Converter Data'!$B$15:$B$36,0),0),IF(NSL!D12=NSL!$T$3,OFFSET('Cable Data'!$S$6,MATCH(NSL!E12,Cable_Name,0),0),OFFSET(Other!$H$5,MATCH(NSL!E12,OTHER,0),0)))</f>
        <v>0</v>
      </c>
      <c r="L12" s="386"/>
      <c r="N12" s="411" t="s">
        <v>128</v>
      </c>
      <c r="O12" s="373" t="s">
        <v>68</v>
      </c>
    </row>
    <row r="13" spans="1:20" ht="15.75" thickBot="1" x14ac:dyDescent="0.3">
      <c r="A13" s="385"/>
      <c r="B13" s="407">
        <v>1</v>
      </c>
      <c r="C13" s="407"/>
      <c r="D13" s="407" t="s">
        <v>24</v>
      </c>
      <c r="E13" s="407" t="s">
        <v>100</v>
      </c>
      <c r="F13" s="449">
        <f ca="1">IF(D13=$T$2,OFFSET('Converter Data'!$G$14,MATCH(NSL!E13,'Converter Data'!$B$15:$B$36,0),0)*B13,IF(D13=$T$3,OFFSET('Cable Data'!$Q$6,MATCH(NSL!E13,Cable_Name,0),0)*B13*C13,OFFSET(Other!$D$5,MATCH(NSL!E13,OTHER,0),0)*B13))</f>
        <v>2</v>
      </c>
      <c r="G13" s="450">
        <f t="shared" ca="1" si="0"/>
        <v>0.5</v>
      </c>
      <c r="H13" s="451">
        <f ca="1">IF(D13=$T$2,OFFSET('Converter Data'!$F$14,MATCH(NSL!E13,'Converter Data'!$B$15:$B$36,0),0),IF(D13=$T$3,OFFSET('Cable Data'!$R$6,MATCH(NSL!E13,Cable_Name,0),0),OFFSET(Other!$E$5,MATCH(NSL!E13,OTHER,0),0)))</f>
        <v>0.57499999999999996</v>
      </c>
      <c r="I13" s="452">
        <f ca="1">IF(IF(B13=0,0,IF(D13=$T$2,OFFSET('Converter Data'!$H$14,MATCH(NSL!E13,'Converter Data'!$B$15:$B$36,0),0)*B13,IF(D13=$T$3,F13*H13/365*(1-K13),F13*H13/365*(1-K13))))&gt;1,1,IF(B13=0,0,IF(D13=$T$2,OFFSET('Converter Data'!$H$14,MATCH(NSL!E13,'Converter Data'!$B$15:$B$36,0),0)*B13,IF(D13=$T$3,F13*H13/365*(1-K13),F13*H13/365*(1-K13)))))</f>
        <v>1.5753424657534245E-3</v>
      </c>
      <c r="J13" s="453">
        <f t="shared" ca="1" si="1"/>
        <v>2.2050853640315982</v>
      </c>
      <c r="K13" s="454">
        <f ca="1">IF(D13=$T$2,OFFSET('Converter Data'!$I$14,MATCH(NSL!E13,'Converter Data'!$B$15:$B$36,0),0),IF(NSL!D13=NSL!$T$3,OFFSET('Cable Data'!$S$6,MATCH(NSL!E13,Cable_Name,0),0),OFFSET(Other!$H$5,MATCH(NSL!E13,OTHER,0),0)))</f>
        <v>0.5</v>
      </c>
      <c r="L13" s="386"/>
      <c r="N13" s="412" t="s">
        <v>134</v>
      </c>
      <c r="O13" s="374" t="s">
        <v>117</v>
      </c>
    </row>
    <row r="14" spans="1:20" x14ac:dyDescent="0.25">
      <c r="A14" s="385"/>
      <c r="B14" s="407">
        <v>1</v>
      </c>
      <c r="C14" s="407">
        <v>4.9000000000000004</v>
      </c>
      <c r="D14" s="407" t="s">
        <v>27</v>
      </c>
      <c r="E14" s="407" t="s">
        <v>193</v>
      </c>
      <c r="F14" s="449">
        <f ca="1">IF(D14=$T$2,OFFSET('Converter Data'!$G$14,MATCH(NSL!E14,'Converter Data'!$B$15:$B$36,0),0)*B14,IF(D14=$T$3,OFFSET('Cable Data'!$Q$6,MATCH(NSL!E14,Cable_Name,0),0)*B14*C14,OFFSET(Other!$D$5,MATCH(NSL!E14,OTHER,0),0)*B14))</f>
        <v>2.0874000000000005E-3</v>
      </c>
      <c r="G14" s="450">
        <f t="shared" ca="1" si="0"/>
        <v>479.06486538277272</v>
      </c>
      <c r="H14" s="451">
        <f ca="1">IF(D14=$T$2,OFFSET('Converter Data'!$F$14,MATCH(NSL!E14,'Converter Data'!$B$15:$B$36,0),0),IF(D14=$T$3,OFFSET('Cable Data'!$R$6,MATCH(NSL!E14,Cable_Name,0),0),OFFSET(Other!$E$5,MATCH(NSL!E14,OTHER,0),0)))</f>
        <v>119.99999999999999</v>
      </c>
      <c r="I14" s="452">
        <f ca="1">IF(IF(B14=0,0,IF(D14=$T$2,OFFSET('Converter Data'!$H$14,MATCH(NSL!E14,'Converter Data'!$B$15:$B$36,0),0)*B14,IF(D14=$T$3,F14*H14/365*(1-K14),F14*H14/365*(1-K14))))&gt;1,1,IF(B14=0,0,IF(D14=$T$2,OFFSET('Converter Data'!$H$14,MATCH(NSL!E14,'Converter Data'!$B$15:$B$36,0),0)*B14,IF(D14=$T$3,F14*H14/365*(1-K14),F14*H14/365*(1-K14)))))</f>
        <v>6.8626849315068508E-4</v>
      </c>
      <c r="J14" s="453">
        <f t="shared" ca="1" si="1"/>
        <v>0.96060421333138624</v>
      </c>
      <c r="K14" s="454">
        <f ca="1">IF(D14=$T$2,OFFSET('Converter Data'!$I$14,MATCH(NSL!E14,'Converter Data'!$B$15:$B$36,0),0),IF(NSL!D14=NSL!$T$3,OFFSET('Cable Data'!$S$6,MATCH(NSL!E14,Cable_Name,0),0),OFFSET(Other!$H$5,MATCH(NSL!E14,OTHER,0),0)))</f>
        <v>0</v>
      </c>
      <c r="L14" s="386"/>
    </row>
    <row r="15" spans="1:20" ht="15" x14ac:dyDescent="0.25">
      <c r="A15" s="385"/>
      <c r="B15" s="407">
        <v>1</v>
      </c>
      <c r="C15" s="407"/>
      <c r="D15" s="407" t="s">
        <v>28</v>
      </c>
      <c r="E15" s="407" t="s">
        <v>160</v>
      </c>
      <c r="F15" s="449">
        <f ca="1">IF(D15=$T$2,OFFSET('Converter Data'!$G$14,MATCH(NSL!E15,'Converter Data'!$B$15:$B$36,0),0)*B15,IF(D15=$T$3,OFFSET('Cable Data'!$Q$6,MATCH(NSL!E15,Cable_Name,0),0)*B15*C15,OFFSET(Other!$D$5,MATCH(NSL!E15,OTHER,0),0)*B15))</f>
        <v>4.0000000000000001E-3</v>
      </c>
      <c r="G15" s="450">
        <f t="shared" ca="1" si="0"/>
        <v>250</v>
      </c>
      <c r="H15" s="451">
        <f ca="1">IF(D15=$T$2,OFFSET('Converter Data'!$F$14,MATCH(NSL!E15,'Converter Data'!$B$15:$B$36,0),0),IF(D15=$T$3,OFFSET('Cable Data'!$R$6,MATCH(NSL!E15,Cable_Name,0),0),OFFSET(Other!$E$5,MATCH(NSL!E15,OTHER,0),0)))</f>
        <v>32.249999999999993</v>
      </c>
      <c r="I15" s="452">
        <f ca="1">IF(IF(B15=0,0,IF(D15=$T$2,OFFSET('Converter Data'!$H$14,MATCH(NSL!E15,'Converter Data'!$B$15:$B$36,0),0)*B15,IF(D15=$T$3,F15*H15/365*(1-K15),F15*H15/365*(1-K15))))&gt;1,1,IF(B15=0,0,IF(D15=$T$2,OFFSET('Converter Data'!$H$14,MATCH(NSL!E15,'Converter Data'!$B$15:$B$36,0),0)*B15,IF(D15=$T$3,F15*H15/365*(1-K15),F15*H15/365*(1-K15)))))</f>
        <v>3.5342465753424653E-4</v>
      </c>
      <c r="J15" s="453">
        <f t="shared" ca="1" si="1"/>
        <v>0.49470610775665419</v>
      </c>
      <c r="K15" s="454">
        <f ca="1">IF(D15=$T$2,OFFSET('Converter Data'!$I$14,MATCH(NSL!E15,'Converter Data'!$B$15:$B$36,0),0),IF(NSL!D15=NSL!$T$3,OFFSET('Cable Data'!$S$6,MATCH(NSL!E15,Cable_Name,0),0),OFFSET(Other!$H$5,MATCH(NSL!E15,OTHER,0),0)))</f>
        <v>0</v>
      </c>
      <c r="L15" s="386"/>
      <c r="N15" s="413" t="s">
        <v>177</v>
      </c>
      <c r="O15" s="414"/>
      <c r="P15" s="414"/>
      <c r="Q15" s="414"/>
      <c r="R15" s="357"/>
      <c r="S15" s="357"/>
    </row>
    <row r="16" spans="1:20" ht="15" x14ac:dyDescent="0.25">
      <c r="A16" s="385"/>
      <c r="B16" s="407">
        <v>1</v>
      </c>
      <c r="C16" s="407"/>
      <c r="D16" s="407" t="s">
        <v>28</v>
      </c>
      <c r="E16" s="407" t="s">
        <v>160</v>
      </c>
      <c r="F16" s="449">
        <f ca="1">IF(D16=$T$2,OFFSET('Converter Data'!$G$14,MATCH(NSL!E16,'Converter Data'!$B$15:$B$36,0),0)*B16,IF(D16=$T$3,OFFSET('Cable Data'!$Q$6,MATCH(NSL!E16,Cable_Name,0),0)*B16*C16,OFFSET(Other!$D$5,MATCH(NSL!E16,OTHER,0),0)*B16))</f>
        <v>4.0000000000000001E-3</v>
      </c>
      <c r="G16" s="450">
        <f t="shared" ca="1" si="0"/>
        <v>250</v>
      </c>
      <c r="H16" s="451">
        <f ca="1">IF(D16=$T$2,OFFSET('Converter Data'!$F$14,MATCH(NSL!E16,'Converter Data'!$B$15:$B$36,0),0),IF(D16=$T$3,OFFSET('Cable Data'!$R$6,MATCH(NSL!E16,Cable_Name,0),0),OFFSET(Other!$E$5,MATCH(NSL!E16,OTHER,0),0)))</f>
        <v>32.249999999999993</v>
      </c>
      <c r="I16" s="452">
        <f ca="1">IF(IF(B16=0,0,IF(D16=$T$2,OFFSET('Converter Data'!$H$14,MATCH(NSL!E16,'Converter Data'!$B$15:$B$36,0),0)*B16,IF(D16=$T$3,F16*H16/365*(1-K16),F16*H16/365*(1-K16))))&gt;1,1,IF(B16=0,0,IF(D16=$T$2,OFFSET('Converter Data'!$H$14,MATCH(NSL!E16,'Converter Data'!$B$15:$B$36,0),0)*B16,IF(D16=$T$3,F16*H16/365*(1-K16),F16*H16/365*(1-K16)))))</f>
        <v>3.5342465753424653E-4</v>
      </c>
      <c r="J16" s="453">
        <f t="shared" ca="1" si="1"/>
        <v>0.49470610775665419</v>
      </c>
      <c r="K16" s="454">
        <f ca="1">IF(D16=$T$2,OFFSET('Converter Data'!$I$14,MATCH(NSL!E16,'Converter Data'!$B$15:$B$36,0),0),IF(NSL!D16=NSL!$T$3,OFFSET('Cable Data'!$S$6,MATCH(NSL!E16,Cable_Name,0),0),OFFSET(Other!$H$5,MATCH(NSL!E16,OTHER,0),0)))</f>
        <v>0</v>
      </c>
      <c r="L16" s="386"/>
      <c r="N16" s="415" t="s">
        <v>168</v>
      </c>
      <c r="O16" s="357"/>
      <c r="P16" s="357"/>
      <c r="Q16" s="357"/>
      <c r="R16" s="357"/>
      <c r="S16" s="357"/>
    </row>
    <row r="17" spans="1:18" x14ac:dyDescent="0.25">
      <c r="A17" s="385"/>
      <c r="B17" s="407"/>
      <c r="C17" s="407"/>
      <c r="D17" s="407"/>
      <c r="E17" s="407"/>
      <c r="F17" s="449" t="e">
        <f ca="1">IF(D17=$T$2,OFFSET('Converter Data'!$G$14,MATCH(NSL!E17,'Converter Data'!$B$15:$B$36,0),0)*B17,IF(D17=$T$3,OFFSET('Cable Data'!$Q$6,MATCH(NSL!E17,Cable_Name,0),0)*B17*C17,OFFSET(Other!$D$5,MATCH(NSL!E17,OTHER,0),0)*B17))</f>
        <v>#N/A</v>
      </c>
      <c r="G17" s="450" t="str">
        <f t="shared" ca="1" si="0"/>
        <v>-</v>
      </c>
      <c r="H17" s="451" t="e">
        <f ca="1">IF(D17=$T$2,OFFSET('Converter Data'!$F$14,MATCH(NSL!E17,'Converter Data'!$B$15:$B$36,0),0),IF(D17=$T$3,OFFSET('Cable Data'!$R$6,MATCH(NSL!E17,Cable_Name,0),0),OFFSET(Other!$E$5,MATCH(NSL!E17,OTHER,0),0)))</f>
        <v>#N/A</v>
      </c>
      <c r="I17" s="452">
        <f ca="1">IF(IF(B17=0,0,IF(D17=$T$2,OFFSET('Converter Data'!$H$14,MATCH(NSL!E17,'Converter Data'!$B$15:$B$36,0),0)*B17,IF(D17=$T$3,F17*H17/365*(1-K17),F17*H17/365*(1-K17))))&gt;1,1,IF(B17=0,0,IF(D17=$T$2,OFFSET('Converter Data'!$H$14,MATCH(NSL!E17,'Converter Data'!$B$15:$B$36,0),0)*B17,IF(D17=$T$3,F17*H17/365*(1-K17),F17*H17/365*(1-K17)))))</f>
        <v>0</v>
      </c>
      <c r="J17" s="453">
        <f t="shared" ca="1" si="1"/>
        <v>0</v>
      </c>
      <c r="K17" s="454" t="e">
        <f ca="1">IF(D17=$T$2,OFFSET('Converter Data'!$I$14,MATCH(NSL!E17,'Converter Data'!$B$15:$B$36,0),0),IF(NSL!D17=NSL!$T$3,OFFSET('Cable Data'!$S$6,MATCH(NSL!E17,Cable_Name,0),0),OFFSET(Other!$H$5,MATCH(NSL!E17,OTHER,0),0)))</f>
        <v>#N/A</v>
      </c>
      <c r="L17" s="386"/>
    </row>
    <row r="18" spans="1:18" x14ac:dyDescent="0.25">
      <c r="A18" s="385"/>
      <c r="B18" s="407"/>
      <c r="C18" s="407"/>
      <c r="D18" s="407"/>
      <c r="E18" s="407"/>
      <c r="F18" s="449" t="e">
        <f ca="1">IF(D18=$T$2,OFFSET('Converter Data'!$G$14,MATCH(NSL!E18,'Converter Data'!$B$15:$B$36,0),0)*B18,IF(D18=$T$3,OFFSET('Cable Data'!$Q$6,MATCH(NSL!E18,Cable_Name,0),0)*B18*C18,OFFSET(Other!$D$5,MATCH(NSL!E18,OTHER,0),0)*B18))</f>
        <v>#N/A</v>
      </c>
      <c r="G18" s="450" t="str">
        <f t="shared" ca="1" si="0"/>
        <v>-</v>
      </c>
      <c r="H18" s="451" t="e">
        <f ca="1">IF(D18=$T$2,OFFSET('Converter Data'!$F$14,MATCH(NSL!E18,'Converter Data'!$B$15:$B$36,0),0),IF(D18=$T$3,OFFSET('Cable Data'!$R$6,MATCH(NSL!E18,Cable_Name,0),0),OFFSET(Other!$E$5,MATCH(NSL!E18,OTHER,0),0)))</f>
        <v>#N/A</v>
      </c>
      <c r="I18" s="452">
        <f ca="1">IF(IF(B18=0,0,IF(D18=$T$2,OFFSET('Converter Data'!$H$14,MATCH(NSL!E18,'Converter Data'!$B$15:$B$36,0),0)*B18,IF(D18=$T$3,F18*H18/365*(1-K18),F18*H18/365*(1-K18))))&gt;1,1,IF(B18=0,0,IF(D18=$T$2,OFFSET('Converter Data'!$H$14,MATCH(NSL!E18,'Converter Data'!$B$15:$B$36,0),0)*B18,IF(D18=$T$3,F18*H18/365*(1-K18),F18*H18/365*(1-K18)))))</f>
        <v>0</v>
      </c>
      <c r="J18" s="453">
        <f t="shared" ca="1" si="1"/>
        <v>0</v>
      </c>
      <c r="K18" s="454" t="e">
        <f ca="1">IF(D18=$T$2,OFFSET('Converter Data'!$I$14,MATCH(NSL!E18,'Converter Data'!$B$15:$B$36,0),0),IF(NSL!D18=NSL!$T$3,OFFSET('Cable Data'!$S$6,MATCH(NSL!E18,Cable_Name,0),0),OFFSET(Other!$H$5,MATCH(NSL!E18,OTHER,0),0)))</f>
        <v>#N/A</v>
      </c>
      <c r="L18" s="386"/>
    </row>
    <row r="19" spans="1:18" x14ac:dyDescent="0.25">
      <c r="A19" s="385"/>
      <c r="B19" s="407"/>
      <c r="C19" s="407"/>
      <c r="D19" s="407"/>
      <c r="E19" s="407"/>
      <c r="F19" s="449" t="e">
        <f ca="1">IF(D19=$T$2,OFFSET('Converter Data'!$G$14,MATCH(NSL!E19,'Converter Data'!$B$15:$B$36,0),0)*B19,IF(D19=$T$3,OFFSET('Cable Data'!$Q$6,MATCH(NSL!E19,Cable_Name,0),0)*B19*C19,OFFSET(Other!$D$5,MATCH(NSL!E19,OTHER,0),0)*B19))</f>
        <v>#N/A</v>
      </c>
      <c r="G19" s="450" t="str">
        <f t="shared" ca="1" si="0"/>
        <v>-</v>
      </c>
      <c r="H19" s="451" t="e">
        <f ca="1">IF(D19=$T$2,OFFSET('Converter Data'!$F$14,MATCH(NSL!E19,'Converter Data'!$B$15:$B$36,0),0),IF(D19=$T$3,OFFSET('Cable Data'!$R$6,MATCH(NSL!E19,Cable_Name,0),0),OFFSET(Other!$E$5,MATCH(NSL!E19,OTHER,0),0)))</f>
        <v>#N/A</v>
      </c>
      <c r="I19" s="452">
        <f ca="1">IF(IF(B19=0,0,IF(D19=$T$2,OFFSET('Converter Data'!$H$14,MATCH(NSL!E19,'Converter Data'!$B$15:$B$36,0),0)*B19,IF(D19=$T$3,F19*H19/365*(1-K19),F19*H19/365*(1-K19))))&gt;1,1,IF(B19=0,0,IF(D19=$T$2,OFFSET('Converter Data'!$H$14,MATCH(NSL!E19,'Converter Data'!$B$15:$B$36,0),0)*B19,IF(D19=$T$3,F19*H19/365*(1-K19),F19*H19/365*(1-K19)))))</f>
        <v>0</v>
      </c>
      <c r="J19" s="453">
        <f t="shared" ca="1" si="1"/>
        <v>0</v>
      </c>
      <c r="K19" s="454" t="e">
        <f ca="1">IF(D19=$T$2,OFFSET('Converter Data'!$I$14,MATCH(NSL!E19,'Converter Data'!$B$15:$B$36,0),0),IF(NSL!D19=NSL!$T$3,OFFSET('Cable Data'!$S$6,MATCH(NSL!E19,Cable_Name,0),0),OFFSET(Other!$H$5,MATCH(NSL!E19,OTHER,0),0)))</f>
        <v>#N/A</v>
      </c>
      <c r="L19" s="386"/>
    </row>
    <row r="20" spans="1:18" x14ac:dyDescent="0.25">
      <c r="A20" s="385"/>
      <c r="B20" s="407"/>
      <c r="C20" s="407"/>
      <c r="D20" s="407"/>
      <c r="E20" s="407"/>
      <c r="F20" s="449" t="e">
        <f ca="1">IF(D20=$T$2,OFFSET('Converter Data'!$G$14,MATCH(NSL!E20,'Converter Data'!$B$15:$B$36,0),0)*B20,IF(D20=$T$3,OFFSET('Cable Data'!$Q$6,MATCH(NSL!E20,Cable_Name,0),0)*B20*C20,OFFSET(Other!$D$5,MATCH(NSL!E20,OTHER,0),0)*B20))</f>
        <v>#N/A</v>
      </c>
      <c r="G20" s="450" t="str">
        <f t="shared" ca="1" si="0"/>
        <v>-</v>
      </c>
      <c r="H20" s="451" t="e">
        <f ca="1">IF(D20=$T$2,OFFSET('Converter Data'!$F$14,MATCH(NSL!E20,'Converter Data'!$B$15:$B$36,0),0),IF(D20=$T$3,OFFSET('Cable Data'!$R$6,MATCH(NSL!E20,Cable_Name,0),0),OFFSET(Other!$E$5,MATCH(NSL!E20,OTHER,0),0)))</f>
        <v>#N/A</v>
      </c>
      <c r="I20" s="452">
        <f ca="1">IF(IF(B20=0,0,IF(D20=$T$2,OFFSET('Converter Data'!$H$14,MATCH(NSL!E20,'Converter Data'!$B$15:$B$36,0),0)*B20,IF(D20=$T$3,F20*H20/365*(1-K20),F20*H20/365*(1-K20))))&gt;1,1,IF(B20=0,0,IF(D20=$T$2,OFFSET('Converter Data'!$H$14,MATCH(NSL!E20,'Converter Data'!$B$15:$B$36,0),0)*B20,IF(D20=$T$3,F20*H20/365*(1-K20),F20*H20/365*(1-K20)))))</f>
        <v>0</v>
      </c>
      <c r="J20" s="453">
        <f t="shared" ca="1" si="1"/>
        <v>0</v>
      </c>
      <c r="K20" s="454" t="e">
        <f ca="1">IF(D20=$T$2,OFFSET('Converter Data'!$I$14,MATCH(NSL!E20,'Converter Data'!$B$15:$B$36,0),0),IF(NSL!D20=NSL!$T$3,OFFSET('Cable Data'!$S$6,MATCH(NSL!E20,Cable_Name,0),0),OFFSET(Other!$H$5,MATCH(NSL!E20,OTHER,0),0)))</f>
        <v>#N/A</v>
      </c>
      <c r="L20" s="386"/>
    </row>
    <row r="21" spans="1:18" x14ac:dyDescent="0.25">
      <c r="A21" s="385"/>
      <c r="B21" s="407"/>
      <c r="C21" s="407"/>
      <c r="D21" s="407"/>
      <c r="E21" s="407"/>
      <c r="F21" s="449" t="e">
        <f ca="1">IF(D21=$T$2,OFFSET('Converter Data'!$G$14,MATCH(NSL!E21,'Converter Data'!$B$15:$B$36,0),0)*B21,IF(D21=$T$3,OFFSET('Cable Data'!$Q$6,MATCH(NSL!E21,Cable_Name,0),0)*B21*C21,OFFSET(Other!$D$5,MATCH(NSL!E21,OTHER,0),0)*B21))</f>
        <v>#N/A</v>
      </c>
      <c r="G21" s="450" t="str">
        <f t="shared" ca="1" si="0"/>
        <v>-</v>
      </c>
      <c r="H21" s="451" t="e">
        <f ca="1">IF(D21=$T$2,OFFSET('Converter Data'!$F$14,MATCH(NSL!E21,'Converter Data'!$B$15:$B$36,0),0),IF(D21=$T$3,OFFSET('Cable Data'!$R$6,MATCH(NSL!E21,Cable_Name,0),0),OFFSET(Other!$E$5,MATCH(NSL!E21,OTHER,0),0)))</f>
        <v>#N/A</v>
      </c>
      <c r="I21" s="452">
        <f ca="1">IF(IF(B21=0,0,IF(D21=$T$2,OFFSET('Converter Data'!$H$14,MATCH(NSL!E21,'Converter Data'!$B$15:$B$36,0),0)*B21,IF(D21=$T$3,F21*H21/365*(1-K21),F21*H21/365*(1-K21))))&gt;1,1,IF(B21=0,0,IF(D21=$T$2,OFFSET('Converter Data'!$H$14,MATCH(NSL!E21,'Converter Data'!$B$15:$B$36,0),0)*B21,IF(D21=$T$3,F21*H21/365*(1-K21),F21*H21/365*(1-K21)))))</f>
        <v>0</v>
      </c>
      <c r="J21" s="453">
        <f t="shared" ca="1" si="1"/>
        <v>0</v>
      </c>
      <c r="K21" s="454" t="e">
        <f ca="1">IF(D21=$T$2,OFFSET('Converter Data'!$I$14,MATCH(NSL!E21,'Converter Data'!$B$15:$B$36,0),0),IF(NSL!D21=NSL!$T$3,OFFSET('Cable Data'!$S$6,MATCH(NSL!E21,Cable_Name,0),0),OFFSET(Other!$H$5,MATCH(NSL!E21,OTHER,0),0)))</f>
        <v>#N/A</v>
      </c>
      <c r="L21" s="386"/>
    </row>
    <row r="22" spans="1:18" x14ac:dyDescent="0.25">
      <c r="A22" s="385"/>
      <c r="B22" s="407"/>
      <c r="C22" s="407"/>
      <c r="D22" s="407"/>
      <c r="E22" s="407"/>
      <c r="F22" s="449" t="e">
        <f ca="1">IF(D22=$T$2,OFFSET('Converter Data'!$G$14,MATCH(NSL!E22,'Converter Data'!$B$15:$B$36,0),0)*B22,IF(D22=$T$3,OFFSET('Cable Data'!$Q$6,MATCH(NSL!E22,Cable_Name,0),0)*B22*C22,OFFSET(Other!$D$5,MATCH(NSL!E22,OTHER,0),0)*B22))</f>
        <v>#N/A</v>
      </c>
      <c r="G22" s="450" t="str">
        <f t="shared" ca="1" si="0"/>
        <v>-</v>
      </c>
      <c r="H22" s="451" t="e">
        <f ca="1">IF(D22=$T$2,OFFSET('Converter Data'!$F$14,MATCH(NSL!E22,'Converter Data'!$B$15:$B$36,0),0),IF(D22=$T$3,OFFSET('Cable Data'!$R$6,MATCH(NSL!E22,Cable_Name,0),0),OFFSET(Other!$E$5,MATCH(NSL!E22,OTHER,0),0)))</f>
        <v>#N/A</v>
      </c>
      <c r="I22" s="452">
        <f ca="1">IF(IF(B22=0,0,IF(D22=$T$2,OFFSET('Converter Data'!$H$14,MATCH(NSL!E22,'Converter Data'!$B$15:$B$36,0),0)*B22,IF(D22=$T$3,F22*H22/365*(1-K22),F22*H22/365*(1-K22))))&gt;1,1,IF(B22=0,0,IF(D22=$T$2,OFFSET('Converter Data'!$H$14,MATCH(NSL!E22,'Converter Data'!$B$15:$B$36,0),0)*B22,IF(D22=$T$3,F22*H22/365*(1-K22),F22*H22/365*(1-K22)))))</f>
        <v>0</v>
      </c>
      <c r="J22" s="453">
        <f t="shared" ca="1" si="1"/>
        <v>0</v>
      </c>
      <c r="K22" s="454" t="e">
        <f ca="1">IF(D22=$T$2,OFFSET('Converter Data'!$I$14,MATCH(NSL!E22,'Converter Data'!$B$15:$B$36,0),0),IF(NSL!D22=NSL!$T$3,OFFSET('Cable Data'!$S$6,MATCH(NSL!E22,Cable_Name,0),0),OFFSET(Other!$H$5,MATCH(NSL!E22,OTHER,0),0)))</f>
        <v>#N/A</v>
      </c>
      <c r="L22" s="386"/>
    </row>
    <row r="23" spans="1:18" x14ac:dyDescent="0.25">
      <c r="A23" s="385"/>
      <c r="B23" s="407"/>
      <c r="C23" s="407"/>
      <c r="D23" s="407"/>
      <c r="E23" s="407"/>
      <c r="F23" s="449" t="e">
        <f ca="1">IF(D23=$T$2,OFFSET('Converter Data'!$G$14,MATCH(NSL!E23,'Converter Data'!$B$15:$B$36,0),0)*B23,IF(D23=$T$3,OFFSET('Cable Data'!$Q$6,MATCH(NSL!E23,Cable_Name,0),0)*B23*C23,OFFSET(Other!$D$5,MATCH(NSL!E23,OTHER,0),0)*B23))</f>
        <v>#N/A</v>
      </c>
      <c r="G23" s="450" t="str">
        <f t="shared" ca="1" si="0"/>
        <v>-</v>
      </c>
      <c r="H23" s="451" t="e">
        <f ca="1">IF(D23=$T$2,OFFSET('Converter Data'!$F$14,MATCH(NSL!E23,'Converter Data'!$B$15:$B$36,0),0),IF(D23=$T$3,OFFSET('Cable Data'!$R$6,MATCH(NSL!E23,Cable_Name,0),0),OFFSET(Other!$E$5,MATCH(NSL!E23,OTHER,0),0)))</f>
        <v>#N/A</v>
      </c>
      <c r="I23" s="452">
        <f ca="1">IF(IF(B23=0,0,IF(D23=$T$2,OFFSET('Converter Data'!$H$14,MATCH(NSL!E23,'Converter Data'!$B$15:$B$36,0),0)*B23,IF(D23=$T$3,F23*H23/365*(1-K23),F23*H23/365*(1-K23))))&gt;1,1,IF(B23=0,0,IF(D23=$T$2,OFFSET('Converter Data'!$H$14,MATCH(NSL!E23,'Converter Data'!$B$15:$B$36,0),0)*B23,IF(D23=$T$3,F23*H23/365*(1-K23),F23*H23/365*(1-K23)))))</f>
        <v>0</v>
      </c>
      <c r="J23" s="453">
        <f t="shared" ca="1" si="1"/>
        <v>0</v>
      </c>
      <c r="K23" s="454" t="e">
        <f ca="1">IF(D23=$T$2,OFFSET('Converter Data'!$I$14,MATCH(NSL!E23,'Converter Data'!$B$15:$B$36,0),0),IF(NSL!D23=NSL!$T$3,OFFSET('Cable Data'!$S$6,MATCH(NSL!E23,Cable_Name,0),0),OFFSET(Other!$H$5,MATCH(NSL!E23,OTHER,0),0)))</f>
        <v>#N/A</v>
      </c>
      <c r="L23" s="386"/>
    </row>
    <row r="24" spans="1:18" x14ac:dyDescent="0.25">
      <c r="A24" s="385"/>
      <c r="B24" s="407"/>
      <c r="C24" s="407"/>
      <c r="D24" s="407"/>
      <c r="E24" s="407"/>
      <c r="F24" s="449" t="e">
        <f ca="1">IF(D24=$T$2,OFFSET('Converter Data'!$G$14,MATCH(NSL!E24,'Converter Data'!$B$15:$B$36,0),0)*B24,IF(D24=$T$3,OFFSET('Cable Data'!$Q$6,MATCH(NSL!E24,Cable_Name,0),0)*B24*C24,OFFSET(Other!$D$5,MATCH(NSL!E24,OTHER,0),0)*B24))</f>
        <v>#N/A</v>
      </c>
      <c r="G24" s="450" t="str">
        <f t="shared" ca="1" si="0"/>
        <v>-</v>
      </c>
      <c r="H24" s="451" t="e">
        <f ca="1">IF(D24=$T$2,OFFSET('Converter Data'!$F$14,MATCH(NSL!E24,'Converter Data'!$B$15:$B$36,0),0),IF(D24=$T$3,OFFSET('Cable Data'!$R$6,MATCH(NSL!E24,Cable_Name,0),0),OFFSET(Other!$E$5,MATCH(NSL!E24,OTHER,0),0)))</f>
        <v>#N/A</v>
      </c>
      <c r="I24" s="452">
        <f ca="1">IF(IF(B24=0,0,IF(D24=$T$2,OFFSET('Converter Data'!$H$14,MATCH(NSL!E24,'Converter Data'!$B$15:$B$36,0),0)*B24,IF(D24=$T$3,F24*H24/365*(1-K24),F24*H24/365*(1-K24))))&gt;1,1,IF(B24=0,0,IF(D24=$T$2,OFFSET('Converter Data'!$H$14,MATCH(NSL!E24,'Converter Data'!$B$15:$B$36,0),0)*B24,IF(D24=$T$3,F24*H24/365*(1-K24),F24*H24/365*(1-K24)))))</f>
        <v>0</v>
      </c>
      <c r="J24" s="453">
        <f t="shared" ca="1" si="1"/>
        <v>0</v>
      </c>
      <c r="K24" s="454" t="e">
        <f ca="1">IF(D24=$T$2,OFFSET('Converter Data'!$I$14,MATCH(NSL!E24,'Converter Data'!$B$15:$B$36,0),0),IF(NSL!D24=NSL!$T$3,OFFSET('Cable Data'!$S$6,MATCH(NSL!E24,Cable_Name,0),0),OFFSET(Other!$H$5,MATCH(NSL!E24,OTHER,0),0)))</f>
        <v>#N/A</v>
      </c>
      <c r="L24" s="386"/>
      <c r="R24" s="377" t="s">
        <v>93</v>
      </c>
    </row>
    <row r="25" spans="1:18" x14ac:dyDescent="0.25">
      <c r="A25" s="385"/>
      <c r="B25" s="407"/>
      <c r="C25" s="407"/>
      <c r="D25" s="407"/>
      <c r="E25" s="407"/>
      <c r="F25" s="449" t="e">
        <f ca="1">IF(D25=$T$2,OFFSET('Converter Data'!$G$14,MATCH(NSL!E25,'Converter Data'!$B$15:$B$36,0),0)*B25,IF(D25=$T$3,OFFSET('Cable Data'!$Q$6,MATCH(NSL!E25,Cable_Name,0),0)*B25*C25,OFFSET(Other!$D$5,MATCH(NSL!E25,OTHER,0),0)*B25))</f>
        <v>#N/A</v>
      </c>
      <c r="G25" s="450" t="str">
        <f t="shared" ca="1" si="0"/>
        <v>-</v>
      </c>
      <c r="H25" s="451" t="e">
        <f ca="1">IF(D25=$T$2,OFFSET('Converter Data'!$F$14,MATCH(NSL!E25,'Converter Data'!$B$15:$B$36,0),0),IF(D25=$T$3,OFFSET('Cable Data'!$R$6,MATCH(NSL!E25,Cable_Name,0),0),OFFSET(Other!$E$5,MATCH(NSL!E25,OTHER,0),0)))</f>
        <v>#N/A</v>
      </c>
      <c r="I25" s="452">
        <f ca="1">IF(IF(B25=0,0,IF(D25=$T$2,OFFSET('Converter Data'!$H$14,MATCH(NSL!E25,'Converter Data'!$B$15:$B$36,0),0)*B25,IF(D25=$T$3,F25*H25/365*(1-K25),F25*H25/365*(1-K25))))&gt;1,1,IF(B25=0,0,IF(D25=$T$2,OFFSET('Converter Data'!$H$14,MATCH(NSL!E25,'Converter Data'!$B$15:$B$36,0),0)*B25,IF(D25=$T$3,F25*H25/365*(1-K25),F25*H25/365*(1-K25)))))</f>
        <v>0</v>
      </c>
      <c r="J25" s="453">
        <f t="shared" ca="1" si="1"/>
        <v>0</v>
      </c>
      <c r="K25" s="454" t="e">
        <f ca="1">IF(D25=$T$2,OFFSET('Converter Data'!$I$14,MATCH(NSL!E25,'Converter Data'!$B$15:$B$36,0),0),IF(NSL!D25=NSL!$T$3,OFFSET('Cable Data'!$S$6,MATCH(NSL!E25,Cable_Name,0),0),OFFSET(Other!$H$5,MATCH(NSL!E25,OTHER,0),0)))</f>
        <v>#N/A</v>
      </c>
      <c r="L25" s="386"/>
    </row>
    <row r="26" spans="1:18" x14ac:dyDescent="0.25">
      <c r="A26" s="385"/>
      <c r="B26" s="407"/>
      <c r="C26" s="407"/>
      <c r="D26" s="407"/>
      <c r="E26" s="407"/>
      <c r="F26" s="449" t="e">
        <f ca="1">IF(D26=$T$2,OFFSET('Converter Data'!$G$14,MATCH(NSL!E26,'Converter Data'!$B$15:$B$36,0),0)*B26,IF(D26=$T$3,OFFSET('Cable Data'!$Q$6,MATCH(NSL!E26,Cable_Name,0),0)*B26*C26,OFFSET(Other!$D$5,MATCH(NSL!E26,OTHER,0),0)*B26))</f>
        <v>#N/A</v>
      </c>
      <c r="G26" s="450" t="str">
        <f t="shared" ca="1" si="0"/>
        <v>-</v>
      </c>
      <c r="H26" s="451" t="e">
        <f ca="1">IF(D26=$T$2,OFFSET('Converter Data'!$F$14,MATCH(NSL!E26,'Converter Data'!$B$15:$B$36,0),0),IF(D26=$T$3,OFFSET('Cable Data'!$R$6,MATCH(NSL!E26,Cable_Name,0),0),OFFSET(Other!$E$5,MATCH(NSL!E26,OTHER,0),0)))</f>
        <v>#N/A</v>
      </c>
      <c r="I26" s="452">
        <f ca="1">IF(IF(B26=0,0,IF(D26=$T$2,OFFSET('Converter Data'!$H$14,MATCH(NSL!E26,'Converter Data'!$B$15:$B$36,0),0)*B26,IF(D26=$T$3,F26*H26/365*(1-K26),F26*H26/365*(1-K26))))&gt;1,1,IF(B26=0,0,IF(D26=$T$2,OFFSET('Converter Data'!$H$14,MATCH(NSL!E26,'Converter Data'!$B$15:$B$36,0),0)*B26,IF(D26=$T$3,F26*H26/365*(1-K26),F26*H26/365*(1-K26)))))</f>
        <v>0</v>
      </c>
      <c r="J26" s="453">
        <f t="shared" ca="1" si="1"/>
        <v>0</v>
      </c>
      <c r="K26" s="454" t="e">
        <f ca="1">IF(D26=$T$2,OFFSET('Converter Data'!$I$14,MATCH(NSL!E26,'Converter Data'!$B$15:$B$36,0),0),IF(NSL!D26=NSL!$T$3,OFFSET('Cable Data'!$S$6,MATCH(NSL!E26,Cable_Name,0),0),OFFSET(Other!$H$5,MATCH(NSL!E26,OTHER,0),0)))</f>
        <v>#N/A</v>
      </c>
      <c r="L26" s="386"/>
    </row>
    <row r="27" spans="1:18" x14ac:dyDescent="0.25">
      <c r="A27" s="385"/>
      <c r="B27" s="407"/>
      <c r="C27" s="407"/>
      <c r="D27" s="407"/>
      <c r="E27" s="407"/>
      <c r="F27" s="449" t="e">
        <f ca="1">IF(D27=$T$2,OFFSET('Converter Data'!$G$14,MATCH(NSL!E27,'Converter Data'!$B$15:$B$36,0),0)*B27,IF(D27=$T$3,OFFSET('Cable Data'!$Q$6,MATCH(NSL!E27,Cable_Name,0),0)*B27*C27,OFFSET(Other!$D$5,MATCH(NSL!E27,OTHER,0),0)*B27))</f>
        <v>#N/A</v>
      </c>
      <c r="G27" s="450" t="str">
        <f t="shared" ca="1" si="0"/>
        <v>-</v>
      </c>
      <c r="H27" s="451" t="e">
        <f ca="1">IF(D27=$T$2,OFFSET('Converter Data'!$F$14,MATCH(NSL!E27,'Converter Data'!$B$15:$B$36,0),0),IF(D27=$T$3,OFFSET('Cable Data'!$R$6,MATCH(NSL!E27,Cable_Name,0),0),OFFSET(Other!$E$5,MATCH(NSL!E27,OTHER,0),0)))</f>
        <v>#N/A</v>
      </c>
      <c r="I27" s="452">
        <f ca="1">IF(IF(B27=0,0,IF(D27=$T$2,OFFSET('Converter Data'!$H$14,MATCH(NSL!E27,'Converter Data'!$B$15:$B$36,0),0)*B27,IF(D27=$T$3,F27*H27/365*(1-K27),F27*H27/365*(1-K27))))&gt;1,1,IF(B27=0,0,IF(D27=$T$2,OFFSET('Converter Data'!$H$14,MATCH(NSL!E27,'Converter Data'!$B$15:$B$36,0),0)*B27,IF(D27=$T$3,F27*H27/365*(1-K27),F27*H27/365*(1-K27)))))</f>
        <v>0</v>
      </c>
      <c r="J27" s="453">
        <f t="shared" ca="1" si="1"/>
        <v>0</v>
      </c>
      <c r="K27" s="454" t="e">
        <f ca="1">IF(D27=$T$2,OFFSET('Converter Data'!$I$14,MATCH(NSL!E27,'Converter Data'!$B$15:$B$36,0),0),IF(NSL!D27=NSL!$T$3,OFFSET('Cable Data'!$S$6,MATCH(NSL!E27,Cable_Name,0),0),OFFSET(Other!$H$5,MATCH(NSL!E27,OTHER,0),0)))</f>
        <v>#N/A</v>
      </c>
      <c r="L27" s="386"/>
    </row>
    <row r="28" spans="1:18" x14ac:dyDescent="0.25">
      <c r="A28" s="385"/>
      <c r="B28" s="407"/>
      <c r="C28" s="407"/>
      <c r="D28" s="407"/>
      <c r="E28" s="407"/>
      <c r="F28" s="449" t="e">
        <f ca="1">IF(D28=$T$2,OFFSET('Converter Data'!$G$14,MATCH(NSL!E28,'Converter Data'!$B$15:$B$36,0),0)*B28,IF(D28=$T$3,OFFSET('Cable Data'!$Q$6,MATCH(NSL!E28,Cable_Name,0),0)*B28*C28,OFFSET(Other!$D$5,MATCH(NSL!E28,OTHER,0),0)*B28))</f>
        <v>#N/A</v>
      </c>
      <c r="G28" s="450" t="str">
        <f t="shared" ca="1" si="0"/>
        <v>-</v>
      </c>
      <c r="H28" s="451" t="e">
        <f ca="1">IF(D28=$T$2,OFFSET('Converter Data'!$F$14,MATCH(NSL!E28,'Converter Data'!$B$15:$B$36,0),0),IF(D28=$T$3,OFFSET('Cable Data'!$R$6,MATCH(NSL!E28,Cable_Name,0),0),OFFSET(Other!$E$5,MATCH(NSL!E28,OTHER,0),0)))</f>
        <v>#N/A</v>
      </c>
      <c r="I28" s="452">
        <f ca="1">IF(IF(B28=0,0,IF(D28=$T$2,OFFSET('Converter Data'!$H$14,MATCH(NSL!E28,'Converter Data'!$B$15:$B$36,0),0)*B28,IF(D28=$T$3,F28*H28/365*(1-K28),F28*H28/365*(1-K28))))&gt;1,1,IF(B28=0,0,IF(D28=$T$2,OFFSET('Converter Data'!$H$14,MATCH(NSL!E28,'Converter Data'!$B$15:$B$36,0),0)*B28,IF(D28=$T$3,F28*H28/365*(1-K28),F28*H28/365*(1-K28)))))</f>
        <v>0</v>
      </c>
      <c r="J28" s="453">
        <f t="shared" ca="1" si="1"/>
        <v>0</v>
      </c>
      <c r="K28" s="454" t="e">
        <f ca="1">IF(D28=$T$2,OFFSET('Converter Data'!$I$14,MATCH(NSL!E28,'Converter Data'!$B$15:$B$36,0),0),IF(NSL!D28=NSL!$T$3,OFFSET('Cable Data'!$S$6,MATCH(NSL!E28,Cable_Name,0),0),OFFSET(Other!$H$5,MATCH(NSL!E28,OTHER,0),0)))</f>
        <v>#N/A</v>
      </c>
      <c r="L28" s="386"/>
    </row>
    <row r="29" spans="1:18" x14ac:dyDescent="0.25">
      <c r="A29" s="385"/>
      <c r="B29" s="407"/>
      <c r="C29" s="407"/>
      <c r="D29" s="407"/>
      <c r="E29" s="407"/>
      <c r="F29" s="449" t="e">
        <f ca="1">IF(D29=$T$2,OFFSET('Converter Data'!$G$14,MATCH(NSL!E29,'Converter Data'!$B$15:$B$36,0),0)*B29,IF(D29=$T$3,OFFSET('Cable Data'!$Q$6,MATCH(NSL!E29,Cable_Name,0),0)*B29*C29,OFFSET(Other!$D$5,MATCH(NSL!E29,OTHER,0),0)*B29))</f>
        <v>#N/A</v>
      </c>
      <c r="G29" s="450" t="str">
        <f t="shared" ca="1" si="0"/>
        <v>-</v>
      </c>
      <c r="H29" s="451" t="e">
        <f ca="1">IF(D29=$T$2,OFFSET('Converter Data'!$F$14,MATCH(NSL!E29,'Converter Data'!$B$15:$B$36,0),0),IF(D29=$T$3,OFFSET('Cable Data'!$R$6,MATCH(NSL!E29,Cable_Name,0),0),OFFSET(Other!$E$5,MATCH(NSL!E29,OTHER,0),0)))</f>
        <v>#N/A</v>
      </c>
      <c r="I29" s="452">
        <f ca="1">IF(IF(B29=0,0,IF(D29=$T$2,OFFSET('Converter Data'!$H$14,MATCH(NSL!E29,'Converter Data'!$B$15:$B$36,0),0)*B29,IF(D29=$T$3,F29*H29/365*(1-K29),F29*H29/365*(1-K29))))&gt;1,1,IF(B29=0,0,IF(D29=$T$2,OFFSET('Converter Data'!$H$14,MATCH(NSL!E29,'Converter Data'!$B$15:$B$36,0),0)*B29,IF(D29=$T$3,F29*H29/365*(1-K29),F29*H29/365*(1-K29)))))</f>
        <v>0</v>
      </c>
      <c r="J29" s="453">
        <f t="shared" ca="1" si="1"/>
        <v>0</v>
      </c>
      <c r="K29" s="454" t="e">
        <f ca="1">IF(D29=$T$2,OFFSET('Converter Data'!$I$14,MATCH(NSL!E29,'Converter Data'!$B$15:$B$36,0),0),IF(NSL!D29=NSL!$T$3,OFFSET('Cable Data'!$S$6,MATCH(NSL!E29,Cable_Name,0),0),OFFSET(Other!$H$5,MATCH(NSL!E29,OTHER,0),0)))</f>
        <v>#N/A</v>
      </c>
      <c r="L29" s="386"/>
    </row>
    <row r="30" spans="1:18" x14ac:dyDescent="0.25">
      <c r="A30" s="385"/>
      <c r="B30" s="407"/>
      <c r="C30" s="407"/>
      <c r="D30" s="407"/>
      <c r="E30" s="407"/>
      <c r="F30" s="449" t="e">
        <f ca="1">IF(D30=$T$2,OFFSET('Converter Data'!$G$14,MATCH(NSL!E30,'Converter Data'!$B$15:$B$36,0),0)*B30,IF(D30=$T$3,OFFSET('Cable Data'!$Q$6,MATCH(NSL!E30,Cable_Name,0),0)*B30*C30,OFFSET(Other!$D$5,MATCH(NSL!E30,OTHER,0),0)*B30))</f>
        <v>#N/A</v>
      </c>
      <c r="G30" s="450" t="str">
        <f t="shared" ca="1" si="0"/>
        <v>-</v>
      </c>
      <c r="H30" s="451" t="e">
        <f ca="1">IF(D30=$T$2,OFFSET('Converter Data'!$F$14,MATCH(NSL!E30,'Converter Data'!$B$15:$B$36,0),0),IF(D30=$T$3,OFFSET('Cable Data'!$R$6,MATCH(NSL!E30,Cable_Name,0),0),OFFSET(Other!$E$5,MATCH(NSL!E30,OTHER,0),0)))</f>
        <v>#N/A</v>
      </c>
      <c r="I30" s="452">
        <f ca="1">IF(IF(B30=0,0,IF(D30=$T$2,OFFSET('Converter Data'!$H$14,MATCH(NSL!E30,'Converter Data'!$B$15:$B$36,0),0)*B30,IF(D30=$T$3,F30*H30/365*(1-K30),F30*H30/365*(1-K30))))&gt;1,1,IF(B30=0,0,IF(D30=$T$2,OFFSET('Converter Data'!$H$14,MATCH(NSL!E30,'Converter Data'!$B$15:$B$36,0),0)*B30,IF(D30=$T$3,F30*H30/365*(1-K30),F30*H30/365*(1-K30)))))</f>
        <v>0</v>
      </c>
      <c r="J30" s="453">
        <f t="shared" ca="1" si="1"/>
        <v>0</v>
      </c>
      <c r="K30" s="454" t="e">
        <f ca="1">IF(D30=$T$2,OFFSET('Converter Data'!$I$14,MATCH(NSL!E30,'Converter Data'!$B$15:$B$36,0),0),IF(NSL!D30=NSL!$T$3,OFFSET('Cable Data'!$S$6,MATCH(NSL!E30,Cable_Name,0),0),OFFSET(Other!$H$5,MATCH(NSL!E30,OTHER,0),0)))</f>
        <v>#N/A</v>
      </c>
      <c r="L30" s="386"/>
    </row>
    <row r="31" spans="1:18" ht="15" thickBot="1" x14ac:dyDescent="0.3">
      <c r="A31" s="385"/>
      <c r="B31" s="455"/>
      <c r="C31" s="455"/>
      <c r="D31" s="455"/>
      <c r="E31" s="455"/>
      <c r="F31" s="456" t="e">
        <f ca="1">IF(D31=$T$2,OFFSET('Converter Data'!$G$14,MATCH(NSL!E31,'Converter Data'!$B$15:$B$36,0),0)*B31,IF(D31=$T$3,OFFSET('Cable Data'!$Q$6,MATCH(NSL!E31,Cable_Name,0),0)*B31*C31,OFFSET(Other!$D$5,MATCH(NSL!E31,OTHER,0),0)*B31))</f>
        <v>#N/A</v>
      </c>
      <c r="G31" s="457" t="str">
        <f t="shared" ca="1" si="0"/>
        <v>-</v>
      </c>
      <c r="H31" s="458" t="e">
        <f ca="1">IF(D31=$T$2,OFFSET('Converter Data'!$F$14,MATCH(NSL!E31,'Converter Data'!$B$15:$B$36,0),0),IF(D31=$T$3,OFFSET('Cable Data'!$R$6,MATCH(NSL!E31,Cable_Name,0),0),OFFSET(Other!$E$5,MATCH(NSL!E31,OTHER,0),0)))</f>
        <v>#N/A</v>
      </c>
      <c r="I31" s="459">
        <f ca="1">IF(IF(B31=0,0,IF(D31=$T$2,OFFSET('Converter Data'!$H$14,MATCH(NSL!E31,'Converter Data'!$B$15:$B$36,0),0)*B31,IF(D31=$T$3,F31*H31/365*(1-K31),F31*H31/365*(1-K31))))&gt;1,1,IF(B31=0,0,IF(D31=$T$2,OFFSET('Converter Data'!$H$14,MATCH(NSL!E31,'Converter Data'!$B$15:$B$36,0),0)*B31,IF(D31=$T$3,F31*H31/365*(1-K31),F31*H31/365*(1-K31)))))</f>
        <v>0</v>
      </c>
      <c r="J31" s="460">
        <f t="shared" ca="1" si="1"/>
        <v>0</v>
      </c>
      <c r="K31" s="461" t="e">
        <f ca="1">IF(D31=$T$2,OFFSET('Converter Data'!$I$14,MATCH(NSL!E31,'Converter Data'!$B$15:$B$36,0),0),IF(NSL!D31=NSL!$T$3,OFFSET('Cable Data'!$S$6,MATCH(NSL!E31,Cable_Name,0),0),OFFSET(Other!$H$5,MATCH(NSL!E31,OTHER,0),0)))</f>
        <v>#N/A</v>
      </c>
      <c r="L31" s="386"/>
    </row>
    <row r="32" spans="1:18" ht="15" hidden="1" thickBot="1" x14ac:dyDescent="0.3">
      <c r="A32" s="385"/>
      <c r="B32" s="418"/>
      <c r="C32" s="418"/>
      <c r="D32" s="401"/>
      <c r="E32" s="418"/>
      <c r="F32" s="362" t="e">
        <f ca="1">IF(D32=$T$2,OFFSET('Converter Data'!$G$14,MATCH(NSL!E32,'Converter Data'!$B$15:$B$36,0),0)*B32,IF(D32=$T$3,OFFSET('Cable Data'!$Q$6,MATCH(NSL!E32,Cable_Name,0),0)*B32*C32,OFFSET(Other!$D$5,MATCH(NSL!E32,OTHER,0),0)*B32))</f>
        <v>#N/A</v>
      </c>
      <c r="G32" s="418"/>
      <c r="H32" s="418"/>
      <c r="I32" s="419"/>
      <c r="J32" s="418"/>
      <c r="K32" s="420"/>
      <c r="L32" s="386"/>
    </row>
    <row r="33" spans="1:14" ht="15" hidden="1" thickBot="1" x14ac:dyDescent="0.25">
      <c r="A33" s="385"/>
      <c r="B33" s="418"/>
      <c r="C33" s="418"/>
      <c r="D33" s="401"/>
      <c r="E33" s="418"/>
      <c r="F33" s="362" t="e">
        <f ca="1">IF(D33=$T$2,OFFSET('Converter Data'!$G$14,MATCH(NSL!E33,'Converter Data'!$B$15:$B$36,0),0)*B33,IF(D33=$T$3,OFFSET('Cable Data'!$Q$6,MATCH(NSL!E33,Cable_Name,0),0)*B33*C33,OFFSET(Other!$D$5,MATCH(NSL!E33,OTHER,0),0)*B33))</f>
        <v>#N/A</v>
      </c>
      <c r="G33" s="562" t="s">
        <v>9</v>
      </c>
      <c r="H33" s="562"/>
      <c r="I33" s="462">
        <f ca="1">IF(SUM(I10:I31)&gt;1,1,SUM(I10:I31))</f>
        <v>6.5961884931506856E-2</v>
      </c>
      <c r="J33" s="365"/>
      <c r="K33" s="420"/>
      <c r="L33" s="386"/>
    </row>
    <row r="34" spans="1:14" ht="15.75" hidden="1" thickBot="1" x14ac:dyDescent="0.25">
      <c r="A34" s="385"/>
      <c r="B34" s="418"/>
      <c r="C34" s="418"/>
      <c r="D34" s="401"/>
      <c r="E34" s="421"/>
      <c r="F34" s="362" t="e">
        <f ca="1">IF(D34=$T$2,OFFSET('Converter Data'!$G$14,MATCH(NSL!E34,'Converter Data'!$B$15:$B$36,0),0)*B34,IF(D34=$T$3,OFFSET('Cable Data'!$Q$6,MATCH(NSL!E34,Cable_Name,0),0)*B34*C34,OFFSET(Other!$D$5,MATCH(NSL!E34,OTHER,0),0)*B34))</f>
        <v>#N/A</v>
      </c>
      <c r="G34" s="418"/>
      <c r="H34" s="418"/>
      <c r="I34" s="462"/>
      <c r="J34" s="418"/>
      <c r="K34" s="420"/>
      <c r="L34" s="386"/>
    </row>
    <row r="35" spans="1:14" hidden="1" x14ac:dyDescent="0.25">
      <c r="A35" s="385"/>
      <c r="B35" s="418"/>
      <c r="C35" s="418"/>
      <c r="D35" s="401"/>
      <c r="E35" s="418"/>
      <c r="F35" s="362" t="e">
        <f ca="1">IF(D35=$T$2,OFFSET('Converter Data'!$G$14,MATCH(NSL!E35,'Converter Data'!$B$15:$B$36,0),0)*B35,IF(D35=$T$3,OFFSET('Cable Data'!$Q$6,MATCH(NSL!E35,Cable_Name,0),0)*B35*C35,OFFSET(Other!$D$5,MATCH(NSL!E35,OTHER,0),0)*B35))</f>
        <v>#N/A</v>
      </c>
      <c r="G35" s="418"/>
      <c r="H35" s="418"/>
      <c r="I35" s="419"/>
      <c r="J35" s="418"/>
      <c r="K35" s="420"/>
      <c r="L35" s="386"/>
    </row>
    <row r="36" spans="1:14" ht="15.75" thickBot="1" x14ac:dyDescent="0.3">
      <c r="A36" s="385"/>
      <c r="B36" s="358" t="s">
        <v>35</v>
      </c>
      <c r="C36" s="403"/>
      <c r="D36" s="403"/>
      <c r="E36" s="359"/>
      <c r="F36" s="359"/>
      <c r="G36" s="359"/>
      <c r="H36" s="359"/>
      <c r="I36" s="359"/>
      <c r="J36" s="359"/>
      <c r="K36" s="360"/>
      <c r="L36" s="386"/>
    </row>
    <row r="37" spans="1:14" ht="57" thickBot="1" x14ac:dyDescent="0.3">
      <c r="A37" s="385"/>
      <c r="B37" s="369" t="s">
        <v>7</v>
      </c>
      <c r="C37" s="369"/>
      <c r="D37" s="404" t="s">
        <v>29</v>
      </c>
      <c r="E37" s="369" t="s">
        <v>124</v>
      </c>
      <c r="F37" s="371" t="s">
        <v>87</v>
      </c>
      <c r="G37" s="371" t="s">
        <v>88</v>
      </c>
      <c r="H37" s="371" t="s">
        <v>89</v>
      </c>
      <c r="I37" s="371" t="s">
        <v>125</v>
      </c>
      <c r="J37" s="371" t="s">
        <v>178</v>
      </c>
      <c r="K37" s="370" t="s">
        <v>6</v>
      </c>
      <c r="L37" s="386"/>
    </row>
    <row r="38" spans="1:14" ht="15" thickBot="1" x14ac:dyDescent="0.3">
      <c r="A38" s="385"/>
      <c r="B38" s="422">
        <v>1</v>
      </c>
      <c r="C38" s="423"/>
      <c r="D38" s="423" t="s">
        <v>28</v>
      </c>
      <c r="E38" s="423" t="str">
        <f>IF(O12=$N$7,Other!$C$7,IF(NSL!O12=NSL!$N$8,Other!$C$8,Other!$C$6))</f>
        <v>Scheduled Maintenance Medium Case (1)</v>
      </c>
      <c r="F38" s="424">
        <f ca="1">IF(D38=$T$2,OFFSET('Converter Data'!#REF!,MATCH(NSL!E38,'Converter Data'!#REF!,0),0),IF(D38=$T$3,0,OFFSET(Other!$F$5,MATCH(NSL!E38,OTHER,0),0)*B38))</f>
        <v>1</v>
      </c>
      <c r="G38" s="425">
        <f ca="1">IFERROR(1/F38,"-")</f>
        <v>1</v>
      </c>
      <c r="H38" s="426">
        <f ca="1">IF(D38=$T$2,OFFSET('Converter Data'!#REF!,MATCH(NSL!E38,'Converter Data'!#REF!,0),0),IF(D38=$T$3,0,OFFSET(Other!$G$5,MATCH(NSL!E38,OTHER,0),0)))</f>
        <v>2</v>
      </c>
      <c r="I38" s="427">
        <f ca="1">IF(B38=0,0,IF(D38=$T$2,OFFSET('Converter Data'!#REF!,MATCH(NSL!E38,'Converter Data'!#REF!,0),0)*B38,IF(D38=$T$3,C38*B38*F38*H38/365*(1-K38),F38*H38/365*(1-K38))))</f>
        <v>5.4794520547945206E-3</v>
      </c>
      <c r="J38" s="426">
        <f ca="1">I38/$I$63*100</f>
        <v>7.66986213576208</v>
      </c>
      <c r="K38" s="428">
        <f ca="1">OFFSET(Other!$H$5,MATCH(NSL!$E$38,OTHER,0),0)</f>
        <v>0</v>
      </c>
      <c r="L38" s="386"/>
    </row>
    <row r="39" spans="1:14" hidden="1" x14ac:dyDescent="0.25">
      <c r="A39" s="385"/>
      <c r="B39" s="363"/>
      <c r="C39" s="363"/>
      <c r="D39" s="363"/>
      <c r="E39" s="363"/>
      <c r="F39" s="364" t="e">
        <f ca="1">IF(D39=$T$2,OFFSET('Converter Data'!#REF!,MATCH(NSL!E39,'Converter Data'!#REF!,0),0),IF(D39=$T$3,0,OFFSET(Other!$F$5,MATCH(NSL!E39,OTHER,0),0)))</f>
        <v>#N/A</v>
      </c>
      <c r="G39" s="418" t="str">
        <f t="shared" ref="G39:G59" ca="1" si="2">IFERROR(1/F39,"-")</f>
        <v>-</v>
      </c>
      <c r="H39" s="365" t="e">
        <f ca="1">IF(D39=$T$2,OFFSET('Converter Data'!#REF!,MATCH(NSL!E39,'Converter Data'!#REF!,0),0),IF(D39=$T$3,0,OFFSET(Other!$G$5,MATCH(NSL!E39,OTHER,0),0)))</f>
        <v>#N/A</v>
      </c>
      <c r="I39" s="429">
        <f ca="1">IF(B39=0,0,IF(D39=$T$2,OFFSET('Converter Data'!#REF!,MATCH(NSL!E39,'Converter Data'!#REF!,0),0)*B39,IF(D39=$T$3,C39*B39*F39*H39/365*(1-K39),B39*F39*H39/365*(1-K39))))</f>
        <v>0</v>
      </c>
      <c r="J39" s="365">
        <f t="shared" ref="J39:J59" ca="1" si="3">I39/$I$63*100</f>
        <v>0</v>
      </c>
      <c r="K39" s="409" t="e">
        <f ca="1">IF(D39=$T$2,OFFSET('Converter Data'!#REF!,MATCH(NSL!E39,'Converter Data'!#REF!,0),0),IF(NSL!D39=NSL!$T$3,0,OFFSET(Other!$H$5,MATCH(NSL!E39,OTHER,0),0)))</f>
        <v>#N/A</v>
      </c>
      <c r="L39" s="386"/>
      <c r="N39" s="430"/>
    </row>
    <row r="40" spans="1:14" hidden="1" x14ac:dyDescent="0.25">
      <c r="A40" s="385"/>
      <c r="B40" s="363"/>
      <c r="C40" s="363"/>
      <c r="D40" s="363"/>
      <c r="E40" s="363"/>
      <c r="F40" s="364" t="e">
        <f ca="1">IF(D40=$T$2,OFFSET('Converter Data'!#REF!,MATCH(NSL!E40,'Converter Data'!#REF!,0),0),IF(D40=$T$3,0,OFFSET(Other!$F$5,MATCH(NSL!E40,OTHER,0),0)))</f>
        <v>#N/A</v>
      </c>
      <c r="G40" s="418" t="str">
        <f t="shared" ca="1" si="2"/>
        <v>-</v>
      </c>
      <c r="H40" s="365" t="e">
        <f ca="1">IF(D40=$T$2,OFFSET('Converter Data'!#REF!,MATCH(NSL!E40,'Converter Data'!#REF!,0),0),IF(D40=$T$3,0,OFFSET(Other!$G$5,MATCH(NSL!E40,OTHER,0),0)))</f>
        <v>#N/A</v>
      </c>
      <c r="I40" s="408">
        <f ca="1">IF(B40=0,0,IF(D40=$T$2,OFFSET('Converter Data'!#REF!,MATCH(NSL!E40,'Converter Data'!#REF!,0),0)*B40,IF(D40=$T$3,C40*B40*F40*H40/365*(1-K40),B40*F40*H40/365*(1-K40))))</f>
        <v>0</v>
      </c>
      <c r="J40" s="365">
        <f t="shared" ca="1" si="3"/>
        <v>0</v>
      </c>
      <c r="K40" s="409" t="e">
        <f ca="1">IF(D40=$T$2,OFFSET('Converter Data'!#REF!,MATCH(NSL!E40,'Converter Data'!#REF!,0),0),IF(NSL!D40=NSL!$T$3,0,OFFSET(Other!$H$5,MATCH(NSL!E40,OTHER,0),0)))</f>
        <v>#N/A</v>
      </c>
      <c r="L40" s="386"/>
    </row>
    <row r="41" spans="1:14" hidden="1" x14ac:dyDescent="0.25">
      <c r="A41" s="385"/>
      <c r="B41" s="363"/>
      <c r="C41" s="363"/>
      <c r="D41" s="363"/>
      <c r="E41" s="363"/>
      <c r="F41" s="364" t="e">
        <f ca="1">IF(D41=$T$2,OFFSET('Converter Data'!#REF!,MATCH(NSL!E41,'Converter Data'!#REF!,0),0),IF(D41=$T$3,0,OFFSET(Other!$F$5,MATCH(NSL!E41,OTHER,0),0)))</f>
        <v>#N/A</v>
      </c>
      <c r="G41" s="418" t="str">
        <f t="shared" ca="1" si="2"/>
        <v>-</v>
      </c>
      <c r="H41" s="365" t="e">
        <f ca="1">IF(D41=$T$2,OFFSET('Converter Data'!#REF!,MATCH(NSL!E41,'Converter Data'!#REF!,0),0),IF(D41=$T$3,0,OFFSET(Other!$G$5,MATCH(NSL!E41,OTHER,0),0)))</f>
        <v>#N/A</v>
      </c>
      <c r="I41" s="408">
        <f ca="1">IF(B41=0,0,IF(D41=$T$2,OFFSET('Converter Data'!#REF!,MATCH(NSL!E41,'Converter Data'!#REF!,0),0)*B41,IF(D41=$T$3,C41*B41*F41*H41/365*(1-K41),B41*F41*H41/365*(1-K41))))</f>
        <v>0</v>
      </c>
      <c r="J41" s="365">
        <f t="shared" ca="1" si="3"/>
        <v>0</v>
      </c>
      <c r="K41" s="409" t="e">
        <f ca="1">IF(D41=$T$2,OFFSET('Converter Data'!#REF!,MATCH(NSL!E41,'Converter Data'!#REF!,0),0),IF(NSL!D41=NSL!$T$3,0,OFFSET(Other!$H$5,MATCH(NSL!E41,OTHER,0),0)))</f>
        <v>#N/A</v>
      </c>
      <c r="L41" s="386"/>
    </row>
    <row r="42" spans="1:14" hidden="1" x14ac:dyDescent="0.25">
      <c r="A42" s="385"/>
      <c r="B42" s="363"/>
      <c r="C42" s="363"/>
      <c r="D42" s="363"/>
      <c r="E42" s="363"/>
      <c r="F42" s="364" t="e">
        <f ca="1">IF(D42=$T$2,OFFSET('Converter Data'!#REF!,MATCH(NSL!E42,'Converter Data'!#REF!,0),0),IF(D42=$T$3,0,OFFSET(Other!$F$5,MATCH(NSL!E42,OTHER,0),0)))</f>
        <v>#N/A</v>
      </c>
      <c r="G42" s="418" t="str">
        <f t="shared" ca="1" si="2"/>
        <v>-</v>
      </c>
      <c r="H42" s="365" t="e">
        <f ca="1">IF(D42=$T$2,OFFSET('Converter Data'!#REF!,MATCH(NSL!E42,'Converter Data'!#REF!,0),0),IF(D42=$T$3,0,OFFSET(Other!$G$5,MATCH(NSL!E42,OTHER,0),0)))</f>
        <v>#N/A</v>
      </c>
      <c r="I42" s="408">
        <f ca="1">IF(B42=0,0,IF(D42=$T$2,OFFSET('Converter Data'!#REF!,MATCH(NSL!E42,'Converter Data'!#REF!,0),0)*B42,IF(D42=$T$3,C42*B42*F42*H42/365*(1-K42),B42*F42*H42/365*(1-K42))))</f>
        <v>0</v>
      </c>
      <c r="J42" s="365">
        <f t="shared" ca="1" si="3"/>
        <v>0</v>
      </c>
      <c r="K42" s="409" t="e">
        <f ca="1">IF(D42=$T$2,OFFSET('Converter Data'!#REF!,MATCH(NSL!E42,'Converter Data'!#REF!,0),0),IF(NSL!D42=NSL!$T$3,0,OFFSET(Other!$H$5,MATCH(NSL!E42,OTHER,0),0)))</f>
        <v>#N/A</v>
      </c>
      <c r="L42" s="386"/>
    </row>
    <row r="43" spans="1:14" hidden="1" x14ac:dyDescent="0.25">
      <c r="A43" s="385"/>
      <c r="B43" s="363"/>
      <c r="C43" s="363"/>
      <c r="D43" s="363"/>
      <c r="E43" s="363"/>
      <c r="F43" s="364" t="e">
        <f ca="1">IF(D43=$T$2,OFFSET('Converter Data'!#REF!,MATCH(NSL!E43,'Converter Data'!#REF!,0),0),IF(D43=$T$3,0,OFFSET(Other!$F$5,MATCH(NSL!E43,OTHER,0),0)))</f>
        <v>#N/A</v>
      </c>
      <c r="G43" s="418" t="str">
        <f t="shared" ca="1" si="2"/>
        <v>-</v>
      </c>
      <c r="H43" s="365" t="e">
        <f ca="1">IF(D43=$T$2,OFFSET('Converter Data'!#REF!,MATCH(NSL!E43,'Converter Data'!#REF!,0),0),IF(D43=$T$3,0,OFFSET(Other!$G$5,MATCH(NSL!E43,OTHER,0),0)))</f>
        <v>#N/A</v>
      </c>
      <c r="I43" s="408">
        <f ca="1">IF(B43=0,0,IF(D43=$T$2,OFFSET('Converter Data'!#REF!,MATCH(NSL!E43,'Converter Data'!#REF!,0),0)*B43,IF(D43=$T$3,C43*B43*F43*H43/365*(1-K43),B43*F43*H43/365*(1-K43))))</f>
        <v>0</v>
      </c>
      <c r="J43" s="365">
        <f t="shared" ca="1" si="3"/>
        <v>0</v>
      </c>
      <c r="K43" s="409" t="e">
        <f ca="1">IF(D43=$T$2,OFFSET('Converter Data'!#REF!,MATCH(NSL!E43,'Converter Data'!#REF!,0),0),IF(NSL!D43=NSL!$T$3,0,OFFSET(Other!$H$5,MATCH(NSL!E43,OTHER,0),0)))</f>
        <v>#N/A</v>
      </c>
      <c r="L43" s="386"/>
    </row>
    <row r="44" spans="1:14" hidden="1" x14ac:dyDescent="0.25">
      <c r="A44" s="385"/>
      <c r="B44" s="363"/>
      <c r="C44" s="363"/>
      <c r="D44" s="363"/>
      <c r="E44" s="363"/>
      <c r="F44" s="364" t="e">
        <f ca="1">IF(D44=$T$2,OFFSET('Converter Data'!#REF!,MATCH(NSL!E44,'Converter Data'!#REF!,0),0),IF(D44=$T$3,0,OFFSET(Other!$F$5,MATCH(NSL!E44,OTHER,0),0)))</f>
        <v>#N/A</v>
      </c>
      <c r="G44" s="418" t="str">
        <f t="shared" ca="1" si="2"/>
        <v>-</v>
      </c>
      <c r="H44" s="365" t="e">
        <f ca="1">IF(D44=$T$2,OFFSET('Converter Data'!#REF!,MATCH(NSL!E44,'Converter Data'!#REF!,0),0),IF(D44=$T$3,0,OFFSET(Other!$G$5,MATCH(NSL!E44,OTHER,0),0)))</f>
        <v>#N/A</v>
      </c>
      <c r="I44" s="408">
        <f ca="1">IF(B44=0,0,IF(D44=$T$2,OFFSET('Converter Data'!#REF!,MATCH(NSL!E44,'Converter Data'!#REF!,0),0)*B44,IF(D44=$T$3,C44*B44*F44*H44/365*(1-K44),B44*F44*H44/365*(1-K44))))</f>
        <v>0</v>
      </c>
      <c r="J44" s="365">
        <f t="shared" ca="1" si="3"/>
        <v>0</v>
      </c>
      <c r="K44" s="409" t="e">
        <f ca="1">IF(D44=$T$2,OFFSET('Converter Data'!#REF!,MATCH(NSL!E44,'Converter Data'!#REF!,0),0),IF(NSL!D44=NSL!$T$3,0,OFFSET(Other!$H$5,MATCH(NSL!E44,OTHER,0),0)))</f>
        <v>#N/A</v>
      </c>
      <c r="L44" s="386"/>
    </row>
    <row r="45" spans="1:14" hidden="1" x14ac:dyDescent="0.25">
      <c r="A45" s="385"/>
      <c r="B45" s="363"/>
      <c r="C45" s="363"/>
      <c r="D45" s="363"/>
      <c r="E45" s="363"/>
      <c r="F45" s="364" t="e">
        <f ca="1">IF(D45=$T$2,OFFSET('Converter Data'!#REF!,MATCH(NSL!E45,'Converter Data'!#REF!,0),0),IF(D45=$T$3,0,OFFSET(Other!$F$5,MATCH(NSL!E45,OTHER,0),0)))</f>
        <v>#N/A</v>
      </c>
      <c r="G45" s="418" t="str">
        <f t="shared" ca="1" si="2"/>
        <v>-</v>
      </c>
      <c r="H45" s="365" t="e">
        <f ca="1">IF(D45=$T$2,OFFSET('Converter Data'!#REF!,MATCH(NSL!E45,'Converter Data'!#REF!,0),0),IF(D45=$T$3,0,OFFSET(Other!$G$5,MATCH(NSL!E45,OTHER,0),0)))</f>
        <v>#N/A</v>
      </c>
      <c r="I45" s="408">
        <f ca="1">IF(B45=0,0,IF(D45=$T$2,OFFSET('Converter Data'!#REF!,MATCH(NSL!E45,'Converter Data'!#REF!,0),0)*B45,IF(D45=$T$3,C45*B45*F45*H45/365*(1-K45),B45*F45*H45/365*(1-K45))))</f>
        <v>0</v>
      </c>
      <c r="J45" s="365">
        <f t="shared" ca="1" si="3"/>
        <v>0</v>
      </c>
      <c r="K45" s="409" t="e">
        <f ca="1">IF(D45=$T$2,OFFSET('Converter Data'!#REF!,MATCH(NSL!E45,'Converter Data'!#REF!,0),0),IF(NSL!D45=NSL!$T$3,0,OFFSET(Other!$H$5,MATCH(NSL!E45,OTHER,0),0)))</f>
        <v>#N/A</v>
      </c>
      <c r="L45" s="386"/>
    </row>
    <row r="46" spans="1:14" hidden="1" x14ac:dyDescent="0.25">
      <c r="A46" s="399"/>
      <c r="B46" s="363"/>
      <c r="C46" s="363"/>
      <c r="D46" s="363"/>
      <c r="E46" s="363"/>
      <c r="F46" s="364" t="e">
        <f ca="1">IF(D46=$T$2,OFFSET('Converter Data'!#REF!,MATCH(NSL!E46,'Converter Data'!#REF!,0),0),IF(D46=$T$3,0,OFFSET(Other!$F$5,MATCH(NSL!E46,OTHER,0),0)))</f>
        <v>#N/A</v>
      </c>
      <c r="G46" s="418" t="str">
        <f t="shared" ca="1" si="2"/>
        <v>-</v>
      </c>
      <c r="H46" s="365" t="e">
        <f ca="1">IF(D46=$T$2,OFFSET('Converter Data'!#REF!,MATCH(NSL!E46,'Converter Data'!#REF!,0),0),IF(D46=$T$3,0,OFFSET(Other!$G$5,MATCH(NSL!E46,OTHER,0),0)))</f>
        <v>#N/A</v>
      </c>
      <c r="I46" s="408">
        <f ca="1">IF(B46=0,0,IF(D46=$T$2,OFFSET('Converter Data'!#REF!,MATCH(NSL!E46,'Converter Data'!#REF!,0),0)*B46,IF(D46=$T$3,C46*B46*F46*H46/365*(1-K46),B46*F46*H46/365*(1-K46))))</f>
        <v>0</v>
      </c>
      <c r="J46" s="365">
        <f t="shared" ca="1" si="3"/>
        <v>0</v>
      </c>
      <c r="K46" s="409" t="e">
        <f ca="1">IF(D46=$T$2,OFFSET('Converter Data'!#REF!,MATCH(NSL!E46,'Converter Data'!#REF!,0),0),IF(NSL!D46=NSL!$T$3,0,OFFSET(Other!$H$5,MATCH(NSL!E46,OTHER,0),0)))</f>
        <v>#N/A</v>
      </c>
      <c r="L46" s="386"/>
    </row>
    <row r="47" spans="1:14" hidden="1" x14ac:dyDescent="0.25">
      <c r="A47" s="401"/>
      <c r="B47" s="363"/>
      <c r="C47" s="363"/>
      <c r="D47" s="363"/>
      <c r="E47" s="363"/>
      <c r="F47" s="364" t="e">
        <f ca="1">IF(D47=$T$2,OFFSET('Converter Data'!#REF!,MATCH(NSL!E47,'Converter Data'!#REF!,0),0),IF(D47=$T$3,0,OFFSET(Other!$F$5,MATCH(NSL!E47,OTHER,0),0)))</f>
        <v>#N/A</v>
      </c>
      <c r="G47" s="418" t="str">
        <f t="shared" ca="1" si="2"/>
        <v>-</v>
      </c>
      <c r="H47" s="365" t="e">
        <f ca="1">IF(D47=$T$2,OFFSET('Converter Data'!#REF!,MATCH(NSL!E47,'Converter Data'!#REF!,0),0),IF(D47=$T$3,0,OFFSET(Other!$G$5,MATCH(NSL!E47,OTHER,0),0)))</f>
        <v>#N/A</v>
      </c>
      <c r="I47" s="408">
        <f ca="1">IF(B47=0,0,IF(D47=$T$2,OFFSET('Converter Data'!#REF!,MATCH(NSL!E47,'Converter Data'!#REF!,0),0)*B47,IF(D47=$T$3,C47*B47*F47*H47/365*(1-K47),B47*F47*H47/365*(1-K47))))</f>
        <v>0</v>
      </c>
      <c r="J47" s="365">
        <f t="shared" ca="1" si="3"/>
        <v>0</v>
      </c>
      <c r="K47" s="409" t="e">
        <f ca="1">IF(D47=$T$2,OFFSET('Converter Data'!#REF!,MATCH(NSL!E47,'Converter Data'!#REF!,0),0),IF(NSL!D47=NSL!$T$3,0,OFFSET(Other!$H$5,MATCH(NSL!E47,OTHER,0),0)))</f>
        <v>#N/A</v>
      </c>
      <c r="L47" s="431"/>
    </row>
    <row r="48" spans="1:14" hidden="1" x14ac:dyDescent="0.25">
      <c r="A48" s="401"/>
      <c r="B48" s="363"/>
      <c r="C48" s="363"/>
      <c r="D48" s="363"/>
      <c r="E48" s="363"/>
      <c r="F48" s="364" t="e">
        <f ca="1">IF(D48=$T$2,OFFSET('Converter Data'!#REF!,MATCH(NSL!E48,'Converter Data'!#REF!,0),0),IF(D48=$T$3,0,OFFSET(Other!$F$5,MATCH(NSL!E48,OTHER,0),0)))</f>
        <v>#N/A</v>
      </c>
      <c r="G48" s="418" t="str">
        <f t="shared" ca="1" si="2"/>
        <v>-</v>
      </c>
      <c r="H48" s="365" t="e">
        <f ca="1">IF(D48=$T$2,OFFSET('Converter Data'!#REF!,MATCH(NSL!E48,'Converter Data'!#REF!,0),0),IF(D48=$T$3,0,OFFSET(Other!$G$5,MATCH(NSL!E48,OTHER,0),0)))</f>
        <v>#N/A</v>
      </c>
      <c r="I48" s="408">
        <f ca="1">IF(B48=0,0,IF(D48=$T$2,OFFSET('Converter Data'!#REF!,MATCH(NSL!E48,'Converter Data'!#REF!,0),0)*B48,IF(D48=$T$3,C48*B48*F48*H48/365*(1-K48),B48*F48*H48/365*(1-K48))))</f>
        <v>0</v>
      </c>
      <c r="J48" s="365">
        <f t="shared" ca="1" si="3"/>
        <v>0</v>
      </c>
      <c r="K48" s="409" t="e">
        <f ca="1">IF(D48=$T$2,OFFSET('Converter Data'!#REF!,MATCH(NSL!E48,'Converter Data'!#REF!,0),0),IF(NSL!D48=NSL!$T$3,0,OFFSET(Other!$H$5,MATCH(NSL!E48,OTHER,0),0)))</f>
        <v>#N/A</v>
      </c>
      <c r="L48" s="431"/>
    </row>
    <row r="49" spans="1:12" hidden="1" x14ac:dyDescent="0.25">
      <c r="A49" s="401"/>
      <c r="B49" s="363"/>
      <c r="C49" s="363"/>
      <c r="D49" s="363"/>
      <c r="E49" s="363"/>
      <c r="F49" s="364" t="e">
        <f ca="1">IF(D49=$T$2,OFFSET('Converter Data'!#REF!,MATCH(NSL!E49,'Converter Data'!#REF!,0),0),IF(D49=$T$3,0,OFFSET(Other!$F$5,MATCH(NSL!E49,OTHER,0),0)))</f>
        <v>#N/A</v>
      </c>
      <c r="G49" s="418" t="str">
        <f t="shared" ca="1" si="2"/>
        <v>-</v>
      </c>
      <c r="H49" s="365" t="e">
        <f ca="1">IF(D49=$T$2,OFFSET('Converter Data'!#REF!,MATCH(NSL!E49,'Converter Data'!#REF!,0),0),IF(D49=$T$3,0,OFFSET(Other!$G$5,MATCH(NSL!E49,OTHER,0),0)))</f>
        <v>#N/A</v>
      </c>
      <c r="I49" s="408">
        <f ca="1">IF(B49=0,0,IF(D49=$T$2,OFFSET('Converter Data'!#REF!,MATCH(NSL!E49,'Converter Data'!#REF!,0),0)*B49,IF(D49=$T$3,C49*B49*F49*H49/365*(1-K49),B49*F49*H49/365*(1-K49))))</f>
        <v>0</v>
      </c>
      <c r="J49" s="365">
        <f t="shared" ca="1" si="3"/>
        <v>0</v>
      </c>
      <c r="K49" s="409" t="e">
        <f ca="1">IF(D49=$T$2,OFFSET('Converter Data'!#REF!,MATCH(NSL!E49,'Converter Data'!#REF!,0),0),IF(NSL!D49=NSL!$T$3,0,OFFSET(Other!$H$5,MATCH(NSL!E49,OTHER,0),0)))</f>
        <v>#N/A</v>
      </c>
      <c r="L49" s="431"/>
    </row>
    <row r="50" spans="1:12" hidden="1" x14ac:dyDescent="0.25">
      <c r="A50" s="401"/>
      <c r="B50" s="363"/>
      <c r="C50" s="363"/>
      <c r="D50" s="363"/>
      <c r="E50" s="363"/>
      <c r="F50" s="364" t="e">
        <f ca="1">IF(D50=$T$2,OFFSET('Converter Data'!#REF!,MATCH(NSL!E50,'Converter Data'!#REF!,0),0),IF(D50=$T$3,0,OFFSET(Other!$F$5,MATCH(NSL!E50,OTHER,0),0)))</f>
        <v>#N/A</v>
      </c>
      <c r="G50" s="418" t="str">
        <f t="shared" ca="1" si="2"/>
        <v>-</v>
      </c>
      <c r="H50" s="365" t="e">
        <f ca="1">IF(D50=$T$2,OFFSET('Converter Data'!#REF!,MATCH(NSL!E50,'Converter Data'!#REF!,0),0),IF(D50=$T$3,0,OFFSET(Other!$G$5,MATCH(NSL!E50,OTHER,0),0)))</f>
        <v>#N/A</v>
      </c>
      <c r="I50" s="408">
        <f ca="1">IF(B50=0,0,IF(D50=$T$2,OFFSET('Converter Data'!#REF!,MATCH(NSL!E50,'Converter Data'!#REF!,0),0)*B50,IF(D50=$T$3,C50*B50*F50*H50/365*(1-K50),B50*F50*H50/365*(1-K50))))</f>
        <v>0</v>
      </c>
      <c r="J50" s="365">
        <f t="shared" ca="1" si="3"/>
        <v>0</v>
      </c>
      <c r="K50" s="409" t="e">
        <f ca="1">IF(D50=$T$2,OFFSET('Converter Data'!#REF!,MATCH(NSL!E50,'Converter Data'!#REF!,0),0),IF(NSL!D50=NSL!$T$3,0,OFFSET(Other!$H$5,MATCH(NSL!E50,OTHER,0),0)))</f>
        <v>#N/A</v>
      </c>
      <c r="L50" s="431"/>
    </row>
    <row r="51" spans="1:12" hidden="1" x14ac:dyDescent="0.25">
      <c r="A51" s="401"/>
      <c r="B51" s="363"/>
      <c r="C51" s="363"/>
      <c r="D51" s="363"/>
      <c r="E51" s="363"/>
      <c r="F51" s="364" t="e">
        <f ca="1">IF(D51=$T$2,OFFSET('Converter Data'!#REF!,MATCH(NSL!E51,'Converter Data'!#REF!,0),0),IF(D51=$T$3,0,OFFSET(Other!$F$5,MATCH(NSL!E51,OTHER,0),0)))</f>
        <v>#N/A</v>
      </c>
      <c r="G51" s="418" t="str">
        <f t="shared" ca="1" si="2"/>
        <v>-</v>
      </c>
      <c r="H51" s="365" t="e">
        <f ca="1">IF(D51=$T$2,OFFSET('Converter Data'!#REF!,MATCH(NSL!E51,'Converter Data'!#REF!,0),0),IF(D51=$T$3,0,OFFSET(Other!$G$5,MATCH(NSL!E51,OTHER,0),0)))</f>
        <v>#N/A</v>
      </c>
      <c r="I51" s="408">
        <f ca="1">IF(B51=0,0,IF(D51=$T$2,OFFSET('Converter Data'!#REF!,MATCH(NSL!E51,'Converter Data'!#REF!,0),0)*B51,IF(D51=$T$3,C51*B51*F51*H51/365*(1-K51),B51*F51*H51/365*(1-K51))))</f>
        <v>0</v>
      </c>
      <c r="J51" s="365">
        <f t="shared" ca="1" si="3"/>
        <v>0</v>
      </c>
      <c r="K51" s="409" t="e">
        <f ca="1">IF(D51=$T$2,OFFSET('Converter Data'!#REF!,MATCH(NSL!E51,'Converter Data'!#REF!,0),0),IF(NSL!D51=NSL!$T$3,0,OFFSET(Other!$H$5,MATCH(NSL!E51,OTHER,0),0)))</f>
        <v>#N/A</v>
      </c>
      <c r="L51" s="431"/>
    </row>
    <row r="52" spans="1:12" hidden="1" x14ac:dyDescent="0.25">
      <c r="A52" s="401"/>
      <c r="B52" s="363"/>
      <c r="C52" s="363"/>
      <c r="D52" s="363"/>
      <c r="E52" s="363"/>
      <c r="F52" s="364" t="e">
        <f ca="1">IF(D52=$T$2,OFFSET('Converter Data'!#REF!,MATCH(NSL!E52,'Converter Data'!#REF!,0),0),IF(D52=$T$3,0,OFFSET(Other!$F$5,MATCH(NSL!E52,OTHER,0),0)))</f>
        <v>#N/A</v>
      </c>
      <c r="G52" s="418" t="str">
        <f t="shared" ca="1" si="2"/>
        <v>-</v>
      </c>
      <c r="H52" s="365" t="e">
        <f ca="1">IF(D52=$T$2,OFFSET('Converter Data'!#REF!,MATCH(NSL!E52,'Converter Data'!#REF!,0),0),IF(D52=$T$3,0,OFFSET(Other!$G$5,MATCH(NSL!E52,OTHER,0),0)))</f>
        <v>#N/A</v>
      </c>
      <c r="I52" s="408">
        <f ca="1">IF(B52=0,0,IF(D52=$T$2,OFFSET('Converter Data'!#REF!,MATCH(NSL!E52,'Converter Data'!#REF!,0),0)*B52,IF(D52=$T$3,C52*B52*F52*H52/365*(1-K52),B52*F52*H52/365*(1-K52))))</f>
        <v>0</v>
      </c>
      <c r="J52" s="365">
        <f t="shared" ca="1" si="3"/>
        <v>0</v>
      </c>
      <c r="K52" s="409" t="e">
        <f ca="1">IF(D52=$T$2,OFFSET('Converter Data'!#REF!,MATCH(NSL!E52,'Converter Data'!#REF!,0),0),IF(NSL!D52=NSL!$T$3,0,OFFSET(Other!$H$5,MATCH(NSL!E52,OTHER,0),0)))</f>
        <v>#N/A</v>
      </c>
      <c r="L52" s="431"/>
    </row>
    <row r="53" spans="1:12" hidden="1" x14ac:dyDescent="0.25">
      <c r="A53" s="401"/>
      <c r="B53" s="363"/>
      <c r="C53" s="363"/>
      <c r="D53" s="363"/>
      <c r="E53" s="363"/>
      <c r="F53" s="364" t="e">
        <f ca="1">IF(D53=$T$2,OFFSET('Converter Data'!#REF!,MATCH(NSL!E53,'Converter Data'!#REF!,0),0),IF(D53=$T$3,0,OFFSET(Other!$F$5,MATCH(NSL!E53,OTHER,0),0)))</f>
        <v>#N/A</v>
      </c>
      <c r="G53" s="418" t="str">
        <f t="shared" ca="1" si="2"/>
        <v>-</v>
      </c>
      <c r="H53" s="365" t="e">
        <f ca="1">IF(D53=$T$2,OFFSET('Converter Data'!#REF!,MATCH(NSL!E53,'Converter Data'!#REF!,0),0),IF(D53=$T$3,0,OFFSET(Other!$G$5,MATCH(NSL!E53,OTHER,0),0)))</f>
        <v>#N/A</v>
      </c>
      <c r="I53" s="408">
        <f ca="1">IF(B53=0,0,IF(D53=$T$2,OFFSET('Converter Data'!#REF!,MATCH(NSL!E53,'Converter Data'!#REF!,0),0)*B53,IF(D53=$T$3,C53*B53*F53*H53/365*(1-K53),B53*F53*H53/365*(1-K53))))</f>
        <v>0</v>
      </c>
      <c r="J53" s="365">
        <f t="shared" ca="1" si="3"/>
        <v>0</v>
      </c>
      <c r="K53" s="409" t="e">
        <f ca="1">IF(D53=$T$2,OFFSET('Converter Data'!#REF!,MATCH(NSL!E53,'Converter Data'!#REF!,0),0),IF(NSL!D53=NSL!$T$3,0,OFFSET(Other!$H$5,MATCH(NSL!E53,OTHER,0),0)))</f>
        <v>#N/A</v>
      </c>
      <c r="L53" s="431"/>
    </row>
    <row r="54" spans="1:12" hidden="1" x14ac:dyDescent="0.25">
      <c r="A54" s="401"/>
      <c r="B54" s="363"/>
      <c r="C54" s="363"/>
      <c r="D54" s="363"/>
      <c r="E54" s="363"/>
      <c r="F54" s="364" t="e">
        <f ca="1">IF(D54=$T$2,OFFSET('Converter Data'!#REF!,MATCH(NSL!E54,'Converter Data'!#REF!,0),0),IF(D54=$T$3,0,OFFSET(Other!$F$5,MATCH(NSL!E54,OTHER,0),0)))</f>
        <v>#N/A</v>
      </c>
      <c r="G54" s="418" t="str">
        <f t="shared" ca="1" si="2"/>
        <v>-</v>
      </c>
      <c r="H54" s="365" t="e">
        <f ca="1">IF(D54=$T$2,OFFSET('Converter Data'!#REF!,MATCH(NSL!E54,'Converter Data'!#REF!,0),0),IF(D54=$T$3,0,OFFSET(Other!$G$5,MATCH(NSL!E54,OTHER,0),0)))</f>
        <v>#N/A</v>
      </c>
      <c r="I54" s="408">
        <f ca="1">IF(B54=0,0,IF(D54=$T$2,OFFSET('Converter Data'!#REF!,MATCH(NSL!E54,'Converter Data'!#REF!,0),0)*B54,IF(D54=$T$3,C54*B54*F54*H54/365*(1-K54),B54*F54*H54/365*(1-K54))))</f>
        <v>0</v>
      </c>
      <c r="J54" s="365">
        <f t="shared" ca="1" si="3"/>
        <v>0</v>
      </c>
      <c r="K54" s="409" t="e">
        <f ca="1">IF(D54=$T$2,OFFSET('Converter Data'!#REF!,MATCH(NSL!E54,'Converter Data'!#REF!,0),0),IF(NSL!D54=NSL!$T$3,0,OFFSET(Other!$H$5,MATCH(NSL!E54,OTHER,0),0)))</f>
        <v>#N/A</v>
      </c>
      <c r="L54" s="431"/>
    </row>
    <row r="55" spans="1:12" hidden="1" x14ac:dyDescent="0.25">
      <c r="A55" s="401"/>
      <c r="B55" s="363"/>
      <c r="C55" s="363"/>
      <c r="D55" s="363"/>
      <c r="E55" s="363"/>
      <c r="F55" s="364" t="e">
        <f ca="1">IF(D55=$T$2,OFFSET('Converter Data'!#REF!,MATCH(NSL!E55,'Converter Data'!#REF!,0),0),IF(D55=$T$3,0,OFFSET(Other!$F$5,MATCH(NSL!E55,OTHER,0),0)))</f>
        <v>#N/A</v>
      </c>
      <c r="G55" s="418" t="str">
        <f t="shared" ca="1" si="2"/>
        <v>-</v>
      </c>
      <c r="H55" s="365" t="e">
        <f ca="1">IF(D55=$T$2,OFFSET('Converter Data'!#REF!,MATCH(NSL!E55,'Converter Data'!#REF!,0),0),IF(D55=$T$3,0,OFFSET(Other!$G$5,MATCH(NSL!E55,OTHER,0),0)))</f>
        <v>#N/A</v>
      </c>
      <c r="I55" s="408">
        <f ca="1">IF(B55=0,0,IF(D55=$T$2,OFFSET('Converter Data'!#REF!,MATCH(NSL!E55,'Converter Data'!#REF!,0),0)*B55,IF(D55=$T$3,C55*B55*F55*H55/365*(1-K55),B55*F55*H55/365*(1-K55))))</f>
        <v>0</v>
      </c>
      <c r="J55" s="365">
        <f t="shared" ca="1" si="3"/>
        <v>0</v>
      </c>
      <c r="K55" s="409" t="e">
        <f ca="1">IF(D55=$T$2,OFFSET('Converter Data'!#REF!,MATCH(NSL!E55,'Converter Data'!#REF!,0),0),IF(NSL!D55=NSL!$T$3,0,OFFSET(Other!$H$5,MATCH(NSL!E55,OTHER,0),0)))</f>
        <v>#N/A</v>
      </c>
      <c r="L55" s="431"/>
    </row>
    <row r="56" spans="1:12" hidden="1" x14ac:dyDescent="0.25">
      <c r="A56" s="401"/>
      <c r="B56" s="363"/>
      <c r="C56" s="363"/>
      <c r="D56" s="363"/>
      <c r="E56" s="363"/>
      <c r="F56" s="364" t="e">
        <f ca="1">IF(D56=$T$2,OFFSET('Converter Data'!#REF!,MATCH(NSL!E56,'Converter Data'!#REF!,0),0),IF(D56=$T$3,0,OFFSET(Other!$F$5,MATCH(NSL!E56,OTHER,0),0)))</f>
        <v>#N/A</v>
      </c>
      <c r="G56" s="418" t="str">
        <f t="shared" ca="1" si="2"/>
        <v>-</v>
      </c>
      <c r="H56" s="365" t="e">
        <f ca="1">IF(D56=$T$2,OFFSET('Converter Data'!#REF!,MATCH(NSL!E56,'Converter Data'!#REF!,0),0),IF(D56=$T$3,0,OFFSET(Other!$G$5,MATCH(NSL!E56,OTHER,0),0)))</f>
        <v>#N/A</v>
      </c>
      <c r="I56" s="408">
        <f ca="1">IF(B56=0,0,IF(D56=$T$2,OFFSET('Converter Data'!#REF!,MATCH(NSL!E56,'Converter Data'!#REF!,0),0)*B56,IF(D56=$T$3,C56*B56*F56*H56/365*(1-K56),B56*F56*H56/365*(1-K56))))</f>
        <v>0</v>
      </c>
      <c r="J56" s="365">
        <f t="shared" ca="1" si="3"/>
        <v>0</v>
      </c>
      <c r="K56" s="409" t="e">
        <f ca="1">IF(D56=$T$2,OFFSET('Converter Data'!#REF!,MATCH(NSL!E56,'Converter Data'!#REF!,0),0),IF(NSL!D56=NSL!$T$3,0,OFFSET(Other!$H$5,MATCH(NSL!E56,OTHER,0),0)))</f>
        <v>#N/A</v>
      </c>
      <c r="L56" s="431"/>
    </row>
    <row r="57" spans="1:12" hidden="1" x14ac:dyDescent="0.25">
      <c r="A57" s="401"/>
      <c r="B57" s="363"/>
      <c r="C57" s="363"/>
      <c r="D57" s="363"/>
      <c r="E57" s="363"/>
      <c r="F57" s="364" t="e">
        <f ca="1">IF(D57=$T$2,OFFSET('Converter Data'!#REF!,MATCH(NSL!E57,'Converter Data'!#REF!,0),0),IF(D57=$T$3,0,OFFSET(Other!$F$5,MATCH(NSL!E57,OTHER,0),0)))</f>
        <v>#N/A</v>
      </c>
      <c r="G57" s="418" t="str">
        <f t="shared" ca="1" si="2"/>
        <v>-</v>
      </c>
      <c r="H57" s="365" t="e">
        <f ca="1">IF(D57=$T$2,OFFSET('Converter Data'!#REF!,MATCH(NSL!E57,'Converter Data'!#REF!,0),0),IF(D57=$T$3,0,OFFSET(Other!$G$5,MATCH(NSL!E57,OTHER,0),0)))</f>
        <v>#N/A</v>
      </c>
      <c r="I57" s="408">
        <f ca="1">IF(B57=0,0,IF(D57=$T$2,OFFSET('Converter Data'!#REF!,MATCH(NSL!E57,'Converter Data'!#REF!,0),0)*B57,IF(D57=$T$3,C57*B57*F57*H57/365*(1-K57),B57*F57*H57/365*(1-K57))))</f>
        <v>0</v>
      </c>
      <c r="J57" s="365">
        <f t="shared" ca="1" si="3"/>
        <v>0</v>
      </c>
      <c r="K57" s="409" t="e">
        <f ca="1">IF(D57=$T$2,OFFSET('Converter Data'!#REF!,MATCH(NSL!E57,'Converter Data'!#REF!,0),0),IF(NSL!D57=NSL!$T$3,0,OFFSET(Other!$H$5,MATCH(NSL!E57,OTHER,0),0)))</f>
        <v>#N/A</v>
      </c>
      <c r="L57" s="431"/>
    </row>
    <row r="58" spans="1:12" hidden="1" x14ac:dyDescent="0.25">
      <c r="A58" s="401"/>
      <c r="B58" s="363"/>
      <c r="C58" s="363"/>
      <c r="D58" s="363"/>
      <c r="E58" s="363"/>
      <c r="F58" s="364" t="e">
        <f ca="1">IF(D58=$T$2,OFFSET('Converter Data'!#REF!,MATCH(NSL!E58,'Converter Data'!#REF!,0),0),IF(D58=$T$3,0,OFFSET(Other!$F$5,MATCH(NSL!E58,OTHER,0),0)))</f>
        <v>#N/A</v>
      </c>
      <c r="G58" s="418" t="str">
        <f t="shared" ca="1" si="2"/>
        <v>-</v>
      </c>
      <c r="H58" s="365" t="e">
        <f ca="1">IF(D58=$T$2,OFFSET('Converter Data'!#REF!,MATCH(NSL!E58,'Converter Data'!#REF!,0),0),IF(D58=$T$3,0,OFFSET(Other!$G$5,MATCH(NSL!E58,OTHER,0),0)))</f>
        <v>#N/A</v>
      </c>
      <c r="I58" s="408">
        <f ca="1">IF(B58=0,0,IF(D58=$T$2,OFFSET('Converter Data'!#REF!,MATCH(NSL!E58,'Converter Data'!#REF!,0),0)*B58,IF(D58=$T$3,C58*B58*F58*H58/365*(1-K58),B58*F58*H58/365*(1-K58))))</f>
        <v>0</v>
      </c>
      <c r="J58" s="365">
        <f t="shared" ca="1" si="3"/>
        <v>0</v>
      </c>
      <c r="K58" s="409" t="e">
        <f ca="1">IF(D58=$T$2,OFFSET('Converter Data'!#REF!,MATCH(NSL!E58,'Converter Data'!#REF!,0),0),IF(NSL!D58=NSL!$T$3,0,OFFSET(Other!$H$5,MATCH(NSL!E58,OTHER,0),0)))</f>
        <v>#N/A</v>
      </c>
      <c r="L58" s="431"/>
    </row>
    <row r="59" spans="1:12" ht="15" hidden="1" thickBot="1" x14ac:dyDescent="0.3">
      <c r="A59" s="401"/>
      <c r="B59" s="366"/>
      <c r="C59" s="366"/>
      <c r="D59" s="366"/>
      <c r="E59" s="366"/>
      <c r="F59" s="367" t="e">
        <f ca="1">IF(D59=$T$2,OFFSET('Converter Data'!#REF!,MATCH(NSL!E59,'Converter Data'!#REF!,0),0),IF(D59=$T$3,0,OFFSET(Other!$F$5,MATCH(NSL!E59,OTHER,0),0)))</f>
        <v>#N/A</v>
      </c>
      <c r="G59" s="432" t="str">
        <f t="shared" ca="1" si="2"/>
        <v>-</v>
      </c>
      <c r="H59" s="368" t="e">
        <f ca="1">IF(D59=$T$2,OFFSET('Converter Data'!#REF!,MATCH(NSL!E59,'Converter Data'!#REF!,0),0),IF(D59=$T$3,0,OFFSET(Other!$G$5,MATCH(NSL!E59,OTHER,0),0)))</f>
        <v>#N/A</v>
      </c>
      <c r="I59" s="416">
        <f ca="1">IF(B59=0,0,IF(D59=$T$2,OFFSET('Converter Data'!#REF!,MATCH(NSL!E59,'Converter Data'!#REF!,0),0)*B59,IF(D59=$T$3,C59*B59*F59*H59/365*(1-K59),B59*F59*H59/365*(1-K59))))</f>
        <v>0</v>
      </c>
      <c r="J59" s="368">
        <f t="shared" ca="1" si="3"/>
        <v>0</v>
      </c>
      <c r="K59" s="417" t="e">
        <f ca="1">IF(D59=$T$2,OFFSET('Converter Data'!#REF!,MATCH(NSL!E59,'Converter Data'!#REF!,0),0),IF(NSL!D59=NSL!$T$3,0,OFFSET(Other!$H$5,MATCH(NSL!E59,OTHER,0),0)))</f>
        <v>#N/A</v>
      </c>
      <c r="L59" s="431"/>
    </row>
    <row r="60" spans="1:12" x14ac:dyDescent="0.25">
      <c r="A60" s="401"/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31"/>
    </row>
    <row r="61" spans="1:12" hidden="1" x14ac:dyDescent="0.25">
      <c r="A61" s="401"/>
      <c r="B61" s="401"/>
      <c r="C61" s="401"/>
      <c r="D61" s="401"/>
      <c r="E61" s="401"/>
      <c r="F61" s="401"/>
      <c r="G61" s="401" t="s">
        <v>4</v>
      </c>
      <c r="H61" s="401" t="s">
        <v>93</v>
      </c>
      <c r="I61" s="401">
        <f ca="1">IF(SUM(I38:I59)&gt;1,1,SUM(I38:I59))</f>
        <v>5.4794520547945206E-3</v>
      </c>
      <c r="J61" s="433">
        <f ca="1">SUM(J38:J59,J10:J31)</f>
        <v>99.999999999999986</v>
      </c>
      <c r="K61" s="401"/>
      <c r="L61" s="431"/>
    </row>
    <row r="62" spans="1:12" ht="15" thickBot="1" x14ac:dyDescent="0.3">
      <c r="A62" s="401"/>
      <c r="B62" s="401"/>
      <c r="C62" s="401"/>
      <c r="D62" s="401"/>
      <c r="E62" s="401"/>
      <c r="F62" s="391"/>
      <c r="G62" s="391"/>
      <c r="H62" s="391"/>
      <c r="I62" s="391"/>
      <c r="J62" s="391"/>
      <c r="K62" s="401"/>
      <c r="L62" s="431"/>
    </row>
    <row r="63" spans="1:12" ht="15" thickBot="1" x14ac:dyDescent="0.3">
      <c r="A63" s="401"/>
      <c r="B63" s="401"/>
      <c r="C63" s="401"/>
      <c r="D63" s="401"/>
      <c r="E63" s="401"/>
      <c r="F63" s="391"/>
      <c r="G63" s="434" t="s">
        <v>37</v>
      </c>
      <c r="H63" s="435"/>
      <c r="I63" s="436">
        <f ca="1">IF(I61+I33&gt;1,1,I61+I33)</f>
        <v>7.1441336986301382E-2</v>
      </c>
      <c r="J63" s="391"/>
      <c r="K63" s="401"/>
      <c r="L63" s="431"/>
    </row>
    <row r="64" spans="1:12" ht="15" thickBot="1" x14ac:dyDescent="0.3">
      <c r="A64" s="401"/>
      <c r="B64" s="401"/>
      <c r="C64" s="401"/>
      <c r="D64" s="401"/>
      <c r="E64" s="401"/>
      <c r="F64" s="391"/>
      <c r="G64" s="391"/>
      <c r="H64" s="391"/>
      <c r="I64" s="391"/>
      <c r="J64" s="391"/>
      <c r="K64" s="401"/>
      <c r="L64" s="431"/>
    </row>
    <row r="65" spans="1:12" ht="15.75" thickBot="1" x14ac:dyDescent="0.3">
      <c r="A65" s="401"/>
      <c r="B65" s="401"/>
      <c r="C65" s="401"/>
      <c r="D65" s="401"/>
      <c r="E65" s="401"/>
      <c r="F65" s="391"/>
      <c r="G65" s="437" t="s">
        <v>38</v>
      </c>
      <c r="H65" s="438"/>
      <c r="I65" s="439">
        <f ca="1">1-I63</f>
        <v>0.9285586630136986</v>
      </c>
      <c r="J65" s="391"/>
      <c r="K65" s="401"/>
      <c r="L65" s="431"/>
    </row>
    <row r="66" spans="1:12" x14ac:dyDescent="0.25">
      <c r="A66" s="440"/>
      <c r="B66" s="440"/>
      <c r="C66" s="440"/>
      <c r="D66" s="440"/>
      <c r="E66" s="440"/>
      <c r="F66" s="441"/>
      <c r="G66" s="441"/>
      <c r="H66" s="441"/>
      <c r="I66" s="441"/>
      <c r="J66" s="441"/>
      <c r="K66" s="440"/>
      <c r="L66" s="442"/>
    </row>
    <row r="68" spans="1:12" x14ac:dyDescent="0.25">
      <c r="A68" s="401"/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</row>
  </sheetData>
  <sheetProtection password="DFA2" sheet="1" objects="1" scenarios="1"/>
  <mergeCells count="9">
    <mergeCell ref="N1:R1"/>
    <mergeCell ref="N5:R5"/>
    <mergeCell ref="G33:H33"/>
    <mergeCell ref="D1:J1"/>
    <mergeCell ref="K1:L1"/>
    <mergeCell ref="B6:D6"/>
    <mergeCell ref="B3:K3"/>
    <mergeCell ref="B4:D4"/>
    <mergeCell ref="B5:D5"/>
  </mergeCells>
  <conditionalFormatting sqref="J36:J59 J10:J31">
    <cfRule type="colorScale" priority="12">
      <colorScale>
        <cfvo type="min"/>
        <cfvo type="max"/>
        <color rgb="FFFFEF9C"/>
        <color rgb="FFFF7128"/>
      </colorScale>
    </cfRule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3:J14">
    <cfRule type="colorScale" priority="10">
      <colorScale>
        <cfvo type="min"/>
        <cfvo type="max"/>
        <color rgb="FFFFEF9C"/>
        <color rgb="FFFF7128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6:J59">
    <cfRule type="colorScale" priority="9">
      <colorScale>
        <cfvo type="min"/>
        <cfvo type="max"/>
        <color rgb="FFFFEF9C"/>
        <color rgb="FFFF7128"/>
      </colorScale>
    </cfRule>
  </conditionalFormatting>
  <conditionalFormatting sqref="J12">
    <cfRule type="colorScale" priority="7">
      <colorScale>
        <cfvo type="min"/>
        <cfvo type="max"/>
        <color rgb="FFFFEF9C"/>
        <color rgb="FFFF7128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:J31">
    <cfRule type="colorScale" priority="6">
      <colorScale>
        <cfvo type="min"/>
        <cfvo type="max"/>
        <color rgb="FFFFEF9C"/>
        <color rgb="FFFF7128"/>
      </colorScale>
    </cfRule>
  </conditionalFormatting>
  <conditionalFormatting sqref="J41:J42">
    <cfRule type="colorScale" priority="4">
      <colorScale>
        <cfvo type="min"/>
        <cfvo type="max"/>
        <color rgb="FFFFEF9C"/>
        <color rgb="FFFF7128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0">
    <cfRule type="colorScale" priority="2">
      <colorScale>
        <cfvo type="min"/>
        <cfvo type="max"/>
        <color rgb="FFFFEF9C"/>
        <color rgb="FFFF7128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8:J59">
    <cfRule type="colorScale" priority="1">
      <colorScale>
        <cfvo type="min"/>
        <cfvo type="max"/>
        <color rgb="FFFFEF9C"/>
        <color rgb="FFFF7128"/>
      </colorScale>
    </cfRule>
  </conditionalFormatting>
  <dataValidations count="6">
    <dataValidation type="list" allowBlank="1" showInputMessage="1" showErrorMessage="1" sqref="E10:E31 E38:E59">
      <formula1>IF(D10=$T$2,Converters,IF(D10=$T$3,Cable_Name,OTHER))</formula1>
    </dataValidation>
    <dataValidation type="list" allowBlank="1" showInputMessage="1" showErrorMessage="1" sqref="O11">
      <formula1>$N$2:$N$3</formula1>
    </dataValidation>
    <dataValidation type="list" allowBlank="1" showInputMessage="1" showErrorMessage="1" sqref="C38">
      <formula1>Scheduled_Maintenance_Arrangements</formula1>
    </dataValidation>
    <dataValidation type="list" allowBlank="1" showInputMessage="1" showErrorMessage="1" sqref="D10:D31 D38:D59">
      <formula1>Asset_Classes</formula1>
    </dataValidation>
    <dataValidation type="list" allowBlank="1" showInputMessage="1" showErrorMessage="1" sqref="O12">
      <formula1>$N$6:$N$8</formula1>
    </dataValidation>
    <dataValidation type="list" allowBlank="1" showInputMessage="1" showErrorMessage="1" sqref="O13">
      <formula1>Component</formula1>
    </dataValidation>
  </dataValidations>
  <pageMargins left="0.7" right="0.6696428571428571" top="0.94362745098039214" bottom="0.75" header="0.3" footer="0.3"/>
  <pageSetup paperSize="9" orientation="portrait" r:id="rId1"/>
  <headerFooter>
    <oddHeader>&amp;L&amp;G
&amp;R&amp;G&amp;C&amp;"Verdana,Regular"&amp;10&amp;K000000Internal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T68"/>
  <sheetViews>
    <sheetView showGridLines="0" zoomScale="85" zoomScaleNormal="85" zoomScalePageLayoutView="85" workbookViewId="0">
      <selection activeCell="E12" sqref="E12"/>
    </sheetView>
  </sheetViews>
  <sheetFormatPr defaultRowHeight="14.25" x14ac:dyDescent="0.25"/>
  <cols>
    <col min="1" max="1" width="2.28515625" style="483" customWidth="1"/>
    <col min="2" max="3" width="9.28515625" style="483" customWidth="1"/>
    <col min="4" max="4" width="12.42578125" style="483" customWidth="1"/>
    <col min="5" max="5" width="36.28515625" style="483" customWidth="1"/>
    <col min="6" max="6" width="17.7109375" style="483" customWidth="1"/>
    <col min="7" max="7" width="15.140625" style="483" customWidth="1"/>
    <col min="8" max="8" width="15.42578125" style="483" customWidth="1"/>
    <col min="9" max="9" width="16.7109375" style="483" customWidth="1"/>
    <col min="10" max="10" width="8.140625" style="483" customWidth="1"/>
    <col min="11" max="11" width="11.7109375" style="483" customWidth="1"/>
    <col min="12" max="12" width="2.85546875" style="483" customWidth="1"/>
    <col min="13" max="13" width="9.140625" style="483"/>
    <col min="14" max="14" width="19.140625" style="483" customWidth="1"/>
    <col min="15" max="15" width="14.42578125" style="483" customWidth="1"/>
    <col min="16" max="16" width="9.140625" style="483"/>
    <col min="17" max="17" width="11.7109375" style="483" customWidth="1"/>
    <col min="18" max="18" width="34.7109375" style="483" customWidth="1"/>
    <col min="19" max="19" width="9.140625" style="483"/>
    <col min="20" max="20" width="15.42578125" style="483" customWidth="1"/>
    <col min="21" max="22" width="9.140625" style="483"/>
    <col min="23" max="23" width="14.5703125" style="483" customWidth="1"/>
    <col min="24" max="16384" width="9.140625" style="483"/>
  </cols>
  <sheetData>
    <row r="1" spans="1:20" ht="38.25" thickBot="1" x14ac:dyDescent="0.3">
      <c r="A1" s="481"/>
      <c r="B1" s="482"/>
      <c r="C1" s="482"/>
      <c r="D1" s="563" t="s">
        <v>13</v>
      </c>
      <c r="E1" s="563"/>
      <c r="F1" s="563"/>
      <c r="G1" s="563"/>
      <c r="H1" s="563"/>
      <c r="I1" s="563"/>
      <c r="J1" s="563"/>
      <c r="K1" s="564"/>
      <c r="L1" s="565"/>
      <c r="N1" s="484" t="s">
        <v>176</v>
      </c>
      <c r="O1" s="573" t="s">
        <v>126</v>
      </c>
      <c r="P1" s="573"/>
      <c r="Q1" s="573"/>
      <c r="R1" s="574"/>
      <c r="T1" s="485" t="s">
        <v>26</v>
      </c>
    </row>
    <row r="2" spans="1:20" ht="15.75" customHeight="1" x14ac:dyDescent="0.25">
      <c r="A2" s="486"/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67"/>
      <c r="N2" s="488" t="s">
        <v>68</v>
      </c>
      <c r="O2" s="489" t="s">
        <v>127</v>
      </c>
      <c r="P2" s="489"/>
      <c r="Q2" s="489"/>
      <c r="R2" s="490"/>
      <c r="T2" s="491" t="s">
        <v>24</v>
      </c>
    </row>
    <row r="3" spans="1:20" ht="15.75" thickBot="1" x14ac:dyDescent="0.3">
      <c r="A3" s="492"/>
      <c r="B3" s="568" t="s">
        <v>171</v>
      </c>
      <c r="C3" s="569"/>
      <c r="D3" s="569"/>
      <c r="E3" s="569"/>
      <c r="F3" s="569"/>
      <c r="G3" s="569"/>
      <c r="H3" s="569"/>
      <c r="I3" s="569"/>
      <c r="J3" s="569"/>
      <c r="K3" s="570"/>
      <c r="L3" s="493"/>
      <c r="N3" s="494" t="s">
        <v>140</v>
      </c>
      <c r="O3" s="495" t="s">
        <v>157</v>
      </c>
      <c r="P3" s="495"/>
      <c r="Q3" s="495"/>
      <c r="R3" s="496"/>
      <c r="T3" s="491" t="s">
        <v>27</v>
      </c>
    </row>
    <row r="4" spans="1:20" ht="15.75" thickBot="1" x14ac:dyDescent="0.3">
      <c r="A4" s="492"/>
      <c r="B4" s="571" t="s">
        <v>172</v>
      </c>
      <c r="C4" s="572"/>
      <c r="D4" s="572"/>
      <c r="E4" s="497"/>
      <c r="F4" s="498"/>
      <c r="G4" s="498"/>
      <c r="H4" s="498"/>
      <c r="I4" s="498"/>
      <c r="J4" s="498"/>
      <c r="K4" s="499"/>
      <c r="L4" s="493"/>
      <c r="T4" s="500" t="s">
        <v>28</v>
      </c>
    </row>
    <row r="5" spans="1:20" ht="19.5" customHeight="1" thickBot="1" x14ac:dyDescent="0.3">
      <c r="A5" s="492"/>
      <c r="B5" s="571" t="s">
        <v>174</v>
      </c>
      <c r="C5" s="572"/>
      <c r="D5" s="572"/>
      <c r="E5" s="497"/>
      <c r="F5" s="498"/>
      <c r="G5" s="498"/>
      <c r="H5" s="498"/>
      <c r="I5" s="498"/>
      <c r="J5" s="498"/>
      <c r="K5" s="499"/>
      <c r="L5" s="493"/>
      <c r="N5" s="501" t="s">
        <v>176</v>
      </c>
      <c r="O5" s="560" t="s">
        <v>130</v>
      </c>
      <c r="P5" s="560"/>
      <c r="Q5" s="560"/>
      <c r="R5" s="561"/>
    </row>
    <row r="6" spans="1:20" ht="15.75" customHeight="1" x14ac:dyDescent="0.25">
      <c r="A6" s="492"/>
      <c r="B6" s="566" t="s">
        <v>173</v>
      </c>
      <c r="C6" s="567"/>
      <c r="D6" s="567"/>
      <c r="E6" s="502"/>
      <c r="F6" s="503"/>
      <c r="G6" s="503"/>
      <c r="H6" s="503"/>
      <c r="I6" s="503"/>
      <c r="J6" s="503"/>
      <c r="K6" s="504"/>
      <c r="L6" s="493"/>
      <c r="N6" s="488" t="s">
        <v>142</v>
      </c>
      <c r="O6" s="489" t="s">
        <v>170</v>
      </c>
      <c r="P6" s="489"/>
      <c r="Q6" s="489"/>
      <c r="R6" s="490"/>
    </row>
    <row r="7" spans="1:20" ht="15.75" customHeight="1" x14ac:dyDescent="0.25">
      <c r="A7" s="492"/>
      <c r="B7" s="505"/>
      <c r="C7" s="505"/>
      <c r="D7" s="505"/>
      <c r="E7" s="506"/>
      <c r="F7" s="506"/>
      <c r="G7" s="506"/>
      <c r="H7" s="506"/>
      <c r="I7" s="506"/>
      <c r="J7" s="506"/>
      <c r="K7" s="506"/>
      <c r="L7" s="493"/>
      <c r="N7" s="507" t="s">
        <v>68</v>
      </c>
      <c r="O7" s="508" t="s">
        <v>135</v>
      </c>
      <c r="P7" s="508"/>
      <c r="Q7" s="508"/>
      <c r="R7" s="509"/>
    </row>
    <row r="8" spans="1:20" ht="15.75" thickBot="1" x14ac:dyDescent="0.3">
      <c r="A8" s="492"/>
      <c r="B8" s="464" t="s">
        <v>34</v>
      </c>
      <c r="C8" s="510"/>
      <c r="D8" s="510"/>
      <c r="E8" s="465"/>
      <c r="F8" s="465"/>
      <c r="G8" s="465"/>
      <c r="H8" s="465"/>
      <c r="I8" s="465"/>
      <c r="J8" s="465"/>
      <c r="K8" s="466"/>
      <c r="L8" s="493"/>
      <c r="N8" s="494" t="s">
        <v>141</v>
      </c>
      <c r="O8" s="495" t="s">
        <v>136</v>
      </c>
      <c r="P8" s="495"/>
      <c r="Q8" s="495"/>
      <c r="R8" s="496"/>
    </row>
    <row r="9" spans="1:20" ht="75.75" thickBot="1" x14ac:dyDescent="0.3">
      <c r="A9" s="492"/>
      <c r="B9" s="475" t="s">
        <v>7</v>
      </c>
      <c r="C9" s="475" t="s">
        <v>84</v>
      </c>
      <c r="D9" s="511" t="s">
        <v>29</v>
      </c>
      <c r="E9" s="475" t="s">
        <v>0</v>
      </c>
      <c r="F9" s="477" t="s">
        <v>1</v>
      </c>
      <c r="G9" s="477" t="s">
        <v>2</v>
      </c>
      <c r="H9" s="477" t="s">
        <v>3</v>
      </c>
      <c r="I9" s="477" t="s">
        <v>125</v>
      </c>
      <c r="J9" s="477" t="s">
        <v>178</v>
      </c>
      <c r="K9" s="476" t="s">
        <v>6</v>
      </c>
      <c r="L9" s="493"/>
      <c r="N9" s="512"/>
    </row>
    <row r="10" spans="1:20" ht="19.5" thickBot="1" x14ac:dyDescent="0.3">
      <c r="A10" s="492"/>
      <c r="B10" s="513">
        <v>1</v>
      </c>
      <c r="C10" s="513"/>
      <c r="D10" s="513" t="s">
        <v>24</v>
      </c>
      <c r="E10" s="513" t="s">
        <v>96</v>
      </c>
      <c r="F10" s="468">
        <f ca="1">IF(D10=$T$2,OFFSET('Converter Data'!$G$14,MATCH(NEMO!E10,'Converter Data'!$B$15:$B$36,0),0)*B10,IF(D10=$T$3,OFFSET('Cable Data'!$Q$6,MATCH(NEMO!E10,Cable_Name,0),0)*B10*C10,OFFSET(Other!$D$5,MATCH(NEMO!E10,OTHER,0),0)*B10))</f>
        <v>2</v>
      </c>
      <c r="G10" s="514">
        <f ca="1">IFERROR(1/F10,"-")</f>
        <v>0.5</v>
      </c>
      <c r="H10" s="515">
        <f ca="1">IF(D10=$T$2,OFFSET('Converter Data'!$F$14,MATCH(NEMO!E10,'Converter Data'!$B$15:$B$36,0),0),IF(D10=$T$3,OFFSET('Cable Data'!$R$6,MATCH(NEMO!E10,Cable_Name,0),0),OFFSET(Other!$E$5,MATCH(NEMO!E10,OTHER,0),0)))</f>
        <v>0.57499999999999996</v>
      </c>
      <c r="I10" s="516">
        <f ca="1">IF(IF(B10=0,0,IF(D10=$T$2,OFFSET('Converter Data'!$H$14,MATCH(NEMO!E10,'Converter Data'!$B$15:$B$36,0),0)*B10,IF(D10=$T$3,F10*H10/365*(1-K10),F10*H10/365*(1-K10))))&gt;1,1,IF(B10=0,0,IF(D10=$T$2,OFFSET('Converter Data'!$H$14,MATCH(NEMO!E10,'Converter Data'!$B$15:$B$36,0),0)*B10,IF(D10=$T$3,F10*H10/365*(1-K10),F10*H10/365*(1-K10)))))</f>
        <v>3.150684931506849E-3</v>
      </c>
      <c r="J10" s="517">
        <f ca="1">I10/$I$63*100</f>
        <v>13.138652773969472</v>
      </c>
      <c r="K10" s="518">
        <f ca="1">IF(D10=$T$2,OFFSET('Converter Data'!$I$14,MATCH(NEMO!E10,'Converter Data'!$B$15:$B$36,0),0),IF(NEMO!D10=NEMO!$T$3,OFFSET('Cable Data'!$S$6,MATCH(NEMO!E10,Cable_Name,0),0),OFFSET(Other!$H$5,MATCH(NEMO!E10,OTHER,0),0)))</f>
        <v>0</v>
      </c>
      <c r="L10" s="493"/>
      <c r="N10" s="501" t="s">
        <v>175</v>
      </c>
      <c r="O10" s="519" t="s">
        <v>176</v>
      </c>
    </row>
    <row r="11" spans="1:20" ht="15" x14ac:dyDescent="0.25">
      <c r="A11" s="492"/>
      <c r="B11" s="520">
        <v>1</v>
      </c>
      <c r="C11" s="520">
        <v>110</v>
      </c>
      <c r="D11" s="520" t="s">
        <v>27</v>
      </c>
      <c r="E11" s="520" t="s">
        <v>194</v>
      </c>
      <c r="F11" s="470">
        <f ca="1">IF(D11=$T$2,OFFSET('Converter Data'!$G$14,MATCH(NEMO!E11,'Converter Data'!$B$15:$B$36,0),0)*B11,IF(D11=$T$3,OFFSET('Cable Data'!$Q$6,MATCH(NEMO!E11,Cable_Name,0),0)*B11*C11,OFFSET(Other!$D$5,MATCH(NEMO!E11,OTHER,0),0)*B11))</f>
        <v>5.28E-2</v>
      </c>
      <c r="G11" s="521">
        <f t="shared" ref="G11:G31" ca="1" si="0">IFERROR(1/F11,"-")</f>
        <v>18.939393939393941</v>
      </c>
      <c r="H11" s="522">
        <f ca="1">IF(D11=$T$2,OFFSET('Converter Data'!$F$14,MATCH(NEMO!E11,'Converter Data'!$B$15:$B$36,0),0),IF(D11=$T$3,OFFSET('Cable Data'!$R$6,MATCH(NEMO!E11,Cable_Name,0),0),OFFSET(Other!$E$5,MATCH(NEMO!E11,OTHER,0),0)))</f>
        <v>65</v>
      </c>
      <c r="I11" s="523">
        <f ca="1">IF(IF(B11=0,0,IF(D11=$T$2,OFFSET('Converter Data'!$H$14,MATCH(NEMO!E11,'Converter Data'!$B$15:$B$36,0),0)*B11,IF(D11=$T$3,F11*H11/365*(1-K11),F11*H11/365*(1-K11))))&gt;1,1,IF(B11=0,0,IF(D11=$T$2,OFFSET('Converter Data'!$H$14,MATCH(NEMO!E11,'Converter Data'!$B$15:$B$36,0),0)*B11,IF(D11=$T$3,F11*H11/365*(1-K11),F11*H11/365*(1-K11)))))</f>
        <v>9.4027397260273964E-3</v>
      </c>
      <c r="J11" s="471">
        <f ca="1">I11/$I$63*100</f>
        <v>39.210309843707158</v>
      </c>
      <c r="K11" s="524">
        <f ca="1">IF(D11=$T$2,OFFSET('Converter Data'!$I$14,MATCH(NEMO!E11,'Converter Data'!$B$15:$B$36,0),0),IF(NEMO!D11=NEMO!$T$3,OFFSET('Cable Data'!$S$6,MATCH(NEMO!E11,Cable_Name,0),0),OFFSET(Other!$H$5,MATCH(NEMO!E11,OTHER,0),0)))</f>
        <v>0</v>
      </c>
      <c r="L11" s="493"/>
      <c r="N11" s="525" t="s">
        <v>129</v>
      </c>
      <c r="O11" s="478" t="s">
        <v>68</v>
      </c>
    </row>
    <row r="12" spans="1:20" ht="15" x14ac:dyDescent="0.25">
      <c r="A12" s="492"/>
      <c r="B12" s="520">
        <v>1</v>
      </c>
      <c r="C12" s="520">
        <v>29</v>
      </c>
      <c r="D12" s="520" t="s">
        <v>27</v>
      </c>
      <c r="E12" s="520" t="s">
        <v>195</v>
      </c>
      <c r="F12" s="470">
        <f ca="1">IF(D12=$T$2,OFFSET('Converter Data'!$G$14,MATCH(NEMO!E12,'Converter Data'!$B$15:$B$36,0),0)*B12,IF(D12=$T$3,OFFSET('Cable Data'!$Q$6,MATCH(NEMO!E12,Cable_Name,0),0)*B12*C12,OFFSET(Other!$D$5,MATCH(NEMO!E12,OTHER,0),0)*B12))</f>
        <v>2.5520000000000001E-2</v>
      </c>
      <c r="G12" s="521">
        <f t="shared" ca="1" si="0"/>
        <v>39.184952978056423</v>
      </c>
      <c r="H12" s="522">
        <f ca="1">IF(D12=$T$2,OFFSET('Converter Data'!$F$14,MATCH(NEMO!E12,'Converter Data'!$B$15:$B$36,0),0),IF(D12=$T$3,OFFSET('Cable Data'!$R$6,MATCH(NEMO!E12,Cable_Name,0),0),OFFSET(Other!$E$5,MATCH(NEMO!E12,OTHER,0),0)))</f>
        <v>39.999999999999993</v>
      </c>
      <c r="I12" s="523">
        <f ca="1">IF(IF(B12=0,0,IF(D12=$T$2,OFFSET('Converter Data'!$H$14,MATCH(NEMO!E12,'Converter Data'!$B$15:$B$36,0),0)*B12,IF(D12=$T$3,F12*H12/365*(1-K12),F12*H12/365*(1-K12))))&gt;1,1,IF(B12=0,0,IF(D12=$T$2,OFFSET('Converter Data'!$H$14,MATCH(NEMO!E12,'Converter Data'!$B$15:$B$36,0),0)*B12,IF(D12=$T$3,F12*H12/365*(1-K12),F12*H12/365*(1-K12)))))</f>
        <v>2.7967123287671231E-3</v>
      </c>
      <c r="J12" s="471">
        <f t="shared" ref="J12:J31" ca="1" si="1">I12/$I$63*100</f>
        <v>11.662553697102641</v>
      </c>
      <c r="K12" s="524">
        <f ca="1">IF(D12=$T$2,OFFSET('Converter Data'!$I$14,MATCH(NEMO!E12,'Converter Data'!$B$15:$B$36,0),0),IF(NEMO!D12=NEMO!$T$3,OFFSET('Cable Data'!$S$6,MATCH(NEMO!E12,Cable_Name,0),0),OFFSET(Other!$H$5,MATCH(NEMO!E12,OTHER,0),0)))</f>
        <v>0</v>
      </c>
      <c r="L12" s="493"/>
      <c r="N12" s="526" t="s">
        <v>128</v>
      </c>
      <c r="O12" s="479" t="s">
        <v>68</v>
      </c>
    </row>
    <row r="13" spans="1:20" ht="15.75" thickBot="1" x14ac:dyDescent="0.3">
      <c r="A13" s="492"/>
      <c r="B13" s="520">
        <v>1</v>
      </c>
      <c r="C13" s="520"/>
      <c r="D13" s="520" t="s">
        <v>24</v>
      </c>
      <c r="E13" s="520" t="s">
        <v>96</v>
      </c>
      <c r="F13" s="470">
        <f ca="1">IF(D13=$T$2,OFFSET('Converter Data'!$G$14,MATCH(NEMO!E13,'Converter Data'!$B$15:$B$36,0),0)*B13,IF(D13=$T$3,OFFSET('Cable Data'!$Q$6,MATCH(NEMO!E13,Cable_Name,0),0)*B13*C13,OFFSET(Other!$D$5,MATCH(NEMO!E13,OTHER,0),0)*B13))</f>
        <v>2</v>
      </c>
      <c r="G13" s="521">
        <f t="shared" ca="1" si="0"/>
        <v>0.5</v>
      </c>
      <c r="H13" s="522">
        <f ca="1">IF(D13=$T$2,OFFSET('Converter Data'!$F$14,MATCH(NEMO!E13,'Converter Data'!$B$15:$B$36,0),0),IF(D13=$T$3,OFFSET('Cable Data'!$R$6,MATCH(NEMO!E13,Cable_Name,0),0),OFFSET(Other!$E$5,MATCH(NEMO!E13,OTHER,0),0)))</f>
        <v>0.57499999999999996</v>
      </c>
      <c r="I13" s="523">
        <f ca="1">IF(IF(B13=0,0,IF(D13=$T$2,OFFSET('Converter Data'!$H$14,MATCH(NEMO!E13,'Converter Data'!$B$15:$B$36,0),0)*B13,IF(D13=$T$3,F13*H13/365*(1-K13),F13*H13/365*(1-K13))))&gt;1,1,IF(B13=0,0,IF(D13=$T$2,OFFSET('Converter Data'!$H$14,MATCH(NEMO!E13,'Converter Data'!$B$15:$B$36,0),0)*B13,IF(D13=$T$3,F13*H13/365*(1-K13),F13*H13/365*(1-K13)))))</f>
        <v>3.150684931506849E-3</v>
      </c>
      <c r="J13" s="471">
        <f t="shared" ca="1" si="1"/>
        <v>13.138652773969472</v>
      </c>
      <c r="K13" s="524">
        <f ca="1">IF(D13=$T$2,OFFSET('Converter Data'!$I$14,MATCH(NEMO!E13,'Converter Data'!$B$15:$B$36,0),0),IF(NEMO!D13=NEMO!$T$3,OFFSET('Cable Data'!$S$6,MATCH(NEMO!E13,Cable_Name,0),0),OFFSET(Other!$H$5,MATCH(NEMO!E13,OTHER,0),0)))</f>
        <v>0</v>
      </c>
      <c r="L13" s="493"/>
      <c r="N13" s="527" t="s">
        <v>134</v>
      </c>
      <c r="O13" s="355" t="str">
        <f>NSL!O13</f>
        <v>Medium Case</v>
      </c>
      <c r="Q13" s="483" t="s">
        <v>189</v>
      </c>
    </row>
    <row r="14" spans="1:20" x14ac:dyDescent="0.25">
      <c r="A14" s="492"/>
      <c r="B14" s="520"/>
      <c r="C14" s="520"/>
      <c r="D14" s="520"/>
      <c r="E14" s="520"/>
      <c r="F14" s="470" t="e">
        <f ca="1">IF(D14=$T$2,OFFSET('Converter Data'!$G$14,MATCH(NEMO!E14,'Converter Data'!$B$15:$B$36,0),0)*B14,IF(D14=$T$3,OFFSET('Cable Data'!$Q$6,MATCH(NEMO!E14,Cable_Name,0),0)*B14*C14,OFFSET(Other!$D$5,MATCH(NEMO!E14,OTHER,0),0)*B14))</f>
        <v>#N/A</v>
      </c>
      <c r="G14" s="521" t="str">
        <f t="shared" ca="1" si="0"/>
        <v>-</v>
      </c>
      <c r="H14" s="522" t="e">
        <f ca="1">IF(D14=$T$2,OFFSET('Converter Data'!$F$14,MATCH(NEMO!E14,'Converter Data'!$B$15:$B$36,0),0),IF(D14=$T$3,OFFSET('Cable Data'!$R$6,MATCH(NEMO!E14,Cable_Name,0),0),OFFSET(Other!$E$5,MATCH(NEMO!E14,OTHER,0),0)))</f>
        <v>#N/A</v>
      </c>
      <c r="I14" s="523">
        <f ca="1">IF(IF(B14=0,0,IF(D14=$T$2,OFFSET('Converter Data'!$H$14,MATCH(NEMO!E14,'Converter Data'!$B$15:$B$36,0),0)*B14,IF(D14=$T$3,F14*H14/365*(1-K14),F14*H14/365*(1-K14))))&gt;1,1,IF(B14=0,0,IF(D14=$T$2,OFFSET('Converter Data'!$H$14,MATCH(NEMO!E14,'Converter Data'!$B$15:$B$36,0),0)*B14,IF(D14=$T$3,F14*H14/365*(1-K14),F14*H14/365*(1-K14)))))</f>
        <v>0</v>
      </c>
      <c r="J14" s="471">
        <f t="shared" ca="1" si="1"/>
        <v>0</v>
      </c>
      <c r="K14" s="524" t="e">
        <f ca="1">IF(D14=$T$2,OFFSET('Converter Data'!$I$14,MATCH(NEMO!E14,'Converter Data'!$B$15:$B$36,0),0),IF(NEMO!D14=NEMO!$T$3,OFFSET('Cable Data'!$S$6,MATCH(NEMO!E14,Cable_Name,0),0),OFFSET(Other!$H$5,MATCH(NEMO!E14,OTHER,0),0)))</f>
        <v>#N/A</v>
      </c>
      <c r="L14" s="493"/>
    </row>
    <row r="15" spans="1:20" ht="15" x14ac:dyDescent="0.25">
      <c r="A15" s="492"/>
      <c r="B15" s="520"/>
      <c r="C15" s="520"/>
      <c r="D15" s="520"/>
      <c r="E15" s="520"/>
      <c r="F15" s="470" t="e">
        <f ca="1">IF(D15=$T$2,OFFSET('Converter Data'!$G$14,MATCH(NEMO!E15,'Converter Data'!$B$15:$B$36,0),0)*B15,IF(D15=$T$3,OFFSET('Cable Data'!$Q$6,MATCH(NEMO!E15,Cable_Name,0),0)*B15*C15,OFFSET(Other!$D$5,MATCH(NEMO!E15,OTHER,0),0)*B15))</f>
        <v>#N/A</v>
      </c>
      <c r="G15" s="521" t="str">
        <f t="shared" ca="1" si="0"/>
        <v>-</v>
      </c>
      <c r="H15" s="522" t="e">
        <f ca="1">IF(D15=$T$2,OFFSET('Converter Data'!$F$14,MATCH(NEMO!E15,'Converter Data'!$B$15:$B$36,0),0),IF(D15=$T$3,OFFSET('Cable Data'!$R$6,MATCH(NEMO!E15,Cable_Name,0),0),OFFSET(Other!$E$5,MATCH(NEMO!E15,OTHER,0),0)))</f>
        <v>#N/A</v>
      </c>
      <c r="I15" s="523">
        <f ca="1">IF(IF(B15=0,0,IF(D15=$T$2,OFFSET('Converter Data'!$H$14,MATCH(NEMO!E15,'Converter Data'!$B$15:$B$36,0),0)*B15,IF(D15=$T$3,F15*H15/365*(1-K15),F15*H15/365*(1-K15))))&gt;1,1,IF(B15=0,0,IF(D15=$T$2,OFFSET('Converter Data'!$H$14,MATCH(NEMO!E15,'Converter Data'!$B$15:$B$36,0),0)*B15,IF(D15=$T$3,F15*H15/365*(1-K15),F15*H15/365*(1-K15)))))</f>
        <v>0</v>
      </c>
      <c r="J15" s="471">
        <f ca="1">I15/$I$63*100</f>
        <v>0</v>
      </c>
      <c r="K15" s="524" t="e">
        <f ca="1">IF(D15=$T$2,OFFSET('Converter Data'!$I$14,MATCH(NEMO!E15,'Converter Data'!$B$15:$B$36,0),0),IF(NEMO!D15=NEMO!$T$3,OFFSET('Cable Data'!$S$6,MATCH(NEMO!E15,Cable_Name,0),0),OFFSET(Other!$H$5,MATCH(NEMO!E15,OTHER,0),0)))</f>
        <v>#N/A</v>
      </c>
      <c r="L15" s="493"/>
      <c r="N15" s="528" t="s">
        <v>179</v>
      </c>
      <c r="O15" s="528"/>
      <c r="P15" s="528"/>
      <c r="Q15" s="528"/>
      <c r="R15" s="463"/>
    </row>
    <row r="16" spans="1:20" ht="15" x14ac:dyDescent="0.25">
      <c r="A16" s="492"/>
      <c r="B16" s="520"/>
      <c r="C16" s="520"/>
      <c r="D16" s="520"/>
      <c r="E16" s="520"/>
      <c r="F16" s="470" t="e">
        <f ca="1">IF(D16=$T$2,OFFSET('Converter Data'!$G$14,MATCH(NEMO!E16,'Converter Data'!$B$15:$B$36,0),0)*B16,IF(D16=$T$3,OFFSET('Cable Data'!$Q$6,MATCH(NEMO!E16,Cable_Name,0),0)*B16*C16,OFFSET(Other!$D$5,MATCH(NEMO!E16,OTHER,0),0)*B16))</f>
        <v>#N/A</v>
      </c>
      <c r="G16" s="521" t="str">
        <f ca="1">IFERROR(1/F16,"-")</f>
        <v>-</v>
      </c>
      <c r="H16" s="522" t="e">
        <f ca="1">IF(D16=$T$2,OFFSET('Converter Data'!$F$14,MATCH(NEMO!E16,'Converter Data'!$B$15:$B$36,0),0),IF(D16=$T$3,OFFSET('Cable Data'!$R$6,MATCH(NEMO!E16,Cable_Name,0),0),OFFSET(Other!$E$5,MATCH(NEMO!E16,OTHER,0),0)))</f>
        <v>#N/A</v>
      </c>
      <c r="I16" s="523">
        <f ca="1">IF(IF(B16=0,0,IF(D16=$T$2,OFFSET('Converter Data'!$H$14,MATCH(NEMO!E16,'Converter Data'!$B$15:$B$36,0),0)*B16,IF(D16=$T$3,F16*H16/365*(1-K16),F16*H16/365*(1-K16))))&gt;1,1,IF(B16=0,0,IF(D16=$T$2,OFFSET('Converter Data'!$H$14,MATCH(NEMO!E16,'Converter Data'!$B$15:$B$36,0),0)*B16,IF(D16=$T$3,F16*H16/365*(1-K16),F16*H16/365*(1-K16)))))</f>
        <v>0</v>
      </c>
      <c r="J16" s="471">
        <f ca="1">I16/$I$63*100</f>
        <v>0</v>
      </c>
      <c r="K16" s="524" t="e">
        <f ca="1">IF(D16=$T$2,OFFSET('Converter Data'!$I$14,MATCH(NEMO!E16,'Converter Data'!$B$15:$B$36,0),0),IF(NEMO!D16=NEMO!$T$3,OFFSET('Cable Data'!$S$6,MATCH(NEMO!E16,Cable_Name,0),0),OFFSET(Other!$H$5,MATCH(NEMO!E16,OTHER,0),0)))</f>
        <v>#N/A</v>
      </c>
      <c r="L16" s="493"/>
      <c r="N16" s="529" t="s">
        <v>139</v>
      </c>
      <c r="O16" s="463"/>
      <c r="P16" s="463"/>
      <c r="Q16" s="463"/>
      <c r="R16" s="463"/>
    </row>
    <row r="17" spans="1:12" x14ac:dyDescent="0.25">
      <c r="A17" s="492"/>
      <c r="B17" s="469"/>
      <c r="C17" s="469"/>
      <c r="D17" s="469"/>
      <c r="E17" s="469"/>
      <c r="F17" s="470" t="e">
        <f ca="1">IF(D17=$T$2,OFFSET('Converter Data'!$G$14,MATCH(NEMO!E17,'Converter Data'!$B$15:$B$36,0),0)*B17,IF(D17=$T$3,OFFSET('Cable Data'!$Q$6,MATCH(NEMO!E17,Cable_Name,0),0)*B17*C17,OFFSET(Other!$D$5,MATCH(NEMO!E17,OTHER,0),0)*B17))</f>
        <v>#N/A</v>
      </c>
      <c r="G17" s="521" t="str">
        <f ca="1">IFERROR(1/F17,"-")</f>
        <v>-</v>
      </c>
      <c r="H17" s="522" t="e">
        <f ca="1">IF(D17=$T$2,OFFSET('Converter Data'!$F$14,MATCH(NEMO!E17,'Converter Data'!$B$15:$B$36,0),0),IF(D17=$T$3,OFFSET('Cable Data'!$R$6,MATCH(NEMO!E17,Cable_Name,0),0),OFFSET(Other!$E$5,MATCH(NEMO!E17,OTHER,0),0)))</f>
        <v>#N/A</v>
      </c>
      <c r="I17" s="523">
        <f ca="1">IF(IF(B17=0,0,IF(D17=$T$2,OFFSET('Converter Data'!$H$14,MATCH(NEMO!E17,'Converter Data'!$B$15:$B$36,0),0)*B17,IF(D17=$T$3,F17*H17/365*(1-K17),F17*H17/365*(1-K17))))&gt;1,1,IF(B17=0,0,IF(D17=$T$2,OFFSET('Converter Data'!$H$14,MATCH(NEMO!E17,'Converter Data'!$B$15:$B$36,0),0)*B17,IF(D17=$T$3,F17*H17/365*(1-K17),F17*H17/365*(1-K17)))))</f>
        <v>0</v>
      </c>
      <c r="J17" s="471">
        <f ca="1">I17/$I$63*100</f>
        <v>0</v>
      </c>
      <c r="K17" s="524" t="e">
        <f ca="1">IF(D17=$T$2,OFFSET('Converter Data'!$I$14,MATCH(NEMO!E17,'Converter Data'!$B$15:$B$36,0),0),IF(NEMO!D17=NEMO!$T$3,OFFSET('Cable Data'!$S$6,MATCH(NEMO!E17,Cable_Name,0),0),OFFSET(Other!$H$5,MATCH(NEMO!E17,OTHER,0),0)))</f>
        <v>#N/A</v>
      </c>
      <c r="L17" s="493"/>
    </row>
    <row r="18" spans="1:12" x14ac:dyDescent="0.25">
      <c r="A18" s="492"/>
      <c r="B18" s="469"/>
      <c r="C18" s="469"/>
      <c r="D18" s="469"/>
      <c r="E18" s="469"/>
      <c r="F18" s="470" t="e">
        <f ca="1">IF(D18=$T$2,OFFSET('Converter Data'!$G$14,MATCH(NEMO!E18,'Converter Data'!$B$15:$B$36,0),0)*B18,IF(D18=$T$3,OFFSET('Cable Data'!$Q$6,MATCH(NEMO!E18,Cable_Name,0),0)*B18*C18,OFFSET(Other!$D$5,MATCH(NEMO!E18,OTHER,0),0)*B18))</f>
        <v>#N/A</v>
      </c>
      <c r="G18" s="521" t="str">
        <f t="shared" ca="1" si="0"/>
        <v>-</v>
      </c>
      <c r="H18" s="522" t="e">
        <f ca="1">IF(D18=$T$2,OFFSET('Converter Data'!$F$14,MATCH(NEMO!E18,'Converter Data'!$B$15:$B$36,0),0),IF(D18=$T$3,OFFSET('Cable Data'!$R$6,MATCH(NEMO!E18,Cable_Name,0),0),OFFSET(Other!$E$5,MATCH(NEMO!E18,OTHER,0),0)))</f>
        <v>#N/A</v>
      </c>
      <c r="I18" s="523">
        <f ca="1">IF(IF(B18=0,0,IF(D18=$T$2,OFFSET('Converter Data'!$H$14,MATCH(NEMO!E18,'Converter Data'!$B$15:$B$36,0),0)*B18,IF(D18=$T$3,F18*H18/365*(1-K18),F18*H18/365*(1-K18))))&gt;1,1,IF(B18=0,0,IF(D18=$T$2,OFFSET('Converter Data'!$H$14,MATCH(NEMO!E18,'Converter Data'!$B$15:$B$36,0),0)*B18,IF(D18=$T$3,F18*H18/365*(1-K18),F18*H18/365*(1-K18)))))</f>
        <v>0</v>
      </c>
      <c r="J18" s="471">
        <f t="shared" ca="1" si="1"/>
        <v>0</v>
      </c>
      <c r="K18" s="524" t="e">
        <f ca="1">IF(D18=$T$2,OFFSET('Converter Data'!$I$14,MATCH(NEMO!E18,'Converter Data'!$B$15:$B$36,0),0),IF(NEMO!D18=NEMO!$T$3,OFFSET('Cable Data'!$S$6,MATCH(NEMO!E18,Cable_Name,0),0),OFFSET(Other!$H$5,MATCH(NEMO!E18,OTHER,0),0)))</f>
        <v>#N/A</v>
      </c>
      <c r="L18" s="493"/>
    </row>
    <row r="19" spans="1:12" x14ac:dyDescent="0.25">
      <c r="A19" s="492"/>
      <c r="B19" s="469"/>
      <c r="C19" s="469"/>
      <c r="D19" s="469"/>
      <c r="E19" s="469"/>
      <c r="F19" s="470" t="e">
        <f ca="1">IF(D19=$T$2,OFFSET('Converter Data'!$G$14,MATCH(NEMO!E19,'Converter Data'!$B$15:$B$36,0),0)*B19,IF(D19=$T$3,OFFSET('Cable Data'!$Q$6,MATCH(NEMO!E19,Cable_Name,0),0)*B19*C19,OFFSET(Other!$D$5,MATCH(NEMO!E19,OTHER,0),0)*B19))</f>
        <v>#N/A</v>
      </c>
      <c r="G19" s="521" t="str">
        <f t="shared" ca="1" si="0"/>
        <v>-</v>
      </c>
      <c r="H19" s="522" t="e">
        <f ca="1">IF(D19=$T$2,OFFSET('Converter Data'!$F$14,MATCH(NEMO!E19,'Converter Data'!$B$15:$B$36,0),0),IF(D19=$T$3,OFFSET('Cable Data'!$R$6,MATCH(NEMO!E19,Cable_Name,0),0),OFFSET(Other!$E$5,MATCH(NEMO!E19,OTHER,0),0)))</f>
        <v>#N/A</v>
      </c>
      <c r="I19" s="523">
        <f ca="1">IF(IF(B19=0,0,IF(D19=$T$2,OFFSET('Converter Data'!$H$14,MATCH(NEMO!E19,'Converter Data'!$B$15:$B$36,0),0)*B19,IF(D19=$T$3,F19*H19/365*(1-K19),F19*H19/365*(1-K19))))&gt;1,1,IF(B19=0,0,IF(D19=$T$2,OFFSET('Converter Data'!$H$14,MATCH(NEMO!E19,'Converter Data'!$B$15:$B$36,0),0)*B19,IF(D19=$T$3,F19*H19/365*(1-K19),F19*H19/365*(1-K19)))))</f>
        <v>0</v>
      </c>
      <c r="J19" s="471">
        <f t="shared" ca="1" si="1"/>
        <v>0</v>
      </c>
      <c r="K19" s="524" t="e">
        <f ca="1">IF(D19=$T$2,OFFSET('Converter Data'!$I$14,MATCH(NEMO!E19,'Converter Data'!$B$15:$B$36,0),0),IF(NEMO!D19=NEMO!$T$3,OFFSET('Cable Data'!$S$6,MATCH(NEMO!E19,Cable_Name,0),0),OFFSET(Other!$H$5,MATCH(NEMO!E19,OTHER,0),0)))</f>
        <v>#N/A</v>
      </c>
      <c r="L19" s="493"/>
    </row>
    <row r="20" spans="1:12" x14ac:dyDescent="0.25">
      <c r="A20" s="492"/>
      <c r="B20" s="469"/>
      <c r="C20" s="469"/>
      <c r="D20" s="469"/>
      <c r="E20" s="469"/>
      <c r="F20" s="470" t="e">
        <f ca="1">IF(D20=$T$2,OFFSET('Converter Data'!$G$14,MATCH(NEMO!E20,'Converter Data'!$B$15:$B$36,0),0)*B20,IF(D20=$T$3,OFFSET('Cable Data'!$Q$6,MATCH(NEMO!E20,Cable_Name,0),0)*B20*C20,OFFSET(Other!$D$5,MATCH(NEMO!E20,OTHER,0),0)*B20))</f>
        <v>#N/A</v>
      </c>
      <c r="G20" s="521" t="str">
        <f t="shared" ca="1" si="0"/>
        <v>-</v>
      </c>
      <c r="H20" s="522" t="e">
        <f ca="1">IF(D20=$T$2,OFFSET('Converter Data'!$F$14,MATCH(NEMO!E20,'Converter Data'!$B$15:$B$36,0),0),IF(D20=$T$3,OFFSET('Cable Data'!$R$6,MATCH(NEMO!E20,Cable_Name,0),0),OFFSET(Other!$E$5,MATCH(NEMO!E20,OTHER,0),0)))</f>
        <v>#N/A</v>
      </c>
      <c r="I20" s="523">
        <f ca="1">IF(IF(B20=0,0,IF(D20=$T$2,OFFSET('Converter Data'!$H$14,MATCH(NEMO!E20,'Converter Data'!$B$15:$B$36,0),0)*B20,IF(D20=$T$3,F20*H20/365*(1-K20),F20*H20/365*(1-K20))))&gt;1,1,IF(B20=0,0,IF(D20=$T$2,OFFSET('Converter Data'!$H$14,MATCH(NEMO!E20,'Converter Data'!$B$15:$B$36,0),0)*B20,IF(D20=$T$3,F20*H20/365*(1-K20),F20*H20/365*(1-K20)))))</f>
        <v>0</v>
      </c>
      <c r="J20" s="471">
        <f t="shared" ca="1" si="1"/>
        <v>0</v>
      </c>
      <c r="K20" s="524" t="e">
        <f ca="1">IF(D20=$T$2,OFFSET('Converter Data'!$I$14,MATCH(NEMO!E20,'Converter Data'!$B$15:$B$36,0),0),IF(NEMO!D20=NEMO!$T$3,OFFSET('Cable Data'!$S$6,MATCH(NEMO!E20,Cable_Name,0),0),OFFSET(Other!$H$5,MATCH(NEMO!E20,OTHER,0),0)))</f>
        <v>#N/A</v>
      </c>
      <c r="L20" s="493"/>
    </row>
    <row r="21" spans="1:12" x14ac:dyDescent="0.25">
      <c r="A21" s="492"/>
      <c r="B21" s="469"/>
      <c r="C21" s="469"/>
      <c r="D21" s="469"/>
      <c r="E21" s="469"/>
      <c r="F21" s="470" t="e">
        <f ca="1">IF(D21=$T$2,OFFSET('Converter Data'!$G$14,MATCH(NEMO!E21,'Converter Data'!$B$15:$B$36,0),0)*B21,IF(D21=$T$3,OFFSET('Cable Data'!$Q$6,MATCH(NEMO!E21,Cable_Name,0),0)*B21*C21,OFFSET(Other!$D$5,MATCH(NEMO!E21,OTHER,0),0)*B21))</f>
        <v>#N/A</v>
      </c>
      <c r="G21" s="521" t="str">
        <f t="shared" ca="1" si="0"/>
        <v>-</v>
      </c>
      <c r="H21" s="522" t="e">
        <f ca="1">IF(D21=$T$2,OFFSET('Converter Data'!$F$14,MATCH(NEMO!E21,'Converter Data'!$B$15:$B$36,0),0),IF(D21=$T$3,OFFSET('Cable Data'!$R$6,MATCH(NEMO!E21,Cable_Name,0),0),OFFSET(Other!$E$5,MATCH(NEMO!E21,OTHER,0),0)))</f>
        <v>#N/A</v>
      </c>
      <c r="I21" s="523">
        <f ca="1">IF(IF(B21=0,0,IF(D21=$T$2,OFFSET('Converter Data'!$H$14,MATCH(NEMO!E21,'Converter Data'!$B$15:$B$36,0),0)*B21,IF(D21=$T$3,F21*H21/365*(1-K21),F21*H21/365*(1-K21))))&gt;1,1,IF(B21=0,0,IF(D21=$T$2,OFFSET('Converter Data'!$H$14,MATCH(NEMO!E21,'Converter Data'!$B$15:$B$36,0),0)*B21,IF(D21=$T$3,F21*H21/365*(1-K21),F21*H21/365*(1-K21)))))</f>
        <v>0</v>
      </c>
      <c r="J21" s="471">
        <f t="shared" ca="1" si="1"/>
        <v>0</v>
      </c>
      <c r="K21" s="524" t="e">
        <f ca="1">IF(D21=$T$2,OFFSET('Converter Data'!$I$14,MATCH(NEMO!E21,'Converter Data'!$B$15:$B$36,0),0),IF(NEMO!D21=NEMO!$T$3,OFFSET('Cable Data'!$S$6,MATCH(NEMO!E21,Cable_Name,0),0),OFFSET(Other!$H$5,MATCH(NEMO!E21,OTHER,0),0)))</f>
        <v>#N/A</v>
      </c>
      <c r="L21" s="493"/>
    </row>
    <row r="22" spans="1:12" x14ac:dyDescent="0.25">
      <c r="A22" s="492"/>
      <c r="B22" s="469"/>
      <c r="C22" s="469"/>
      <c r="D22" s="469"/>
      <c r="E22" s="469"/>
      <c r="F22" s="470" t="e">
        <f ca="1">IF(D22=$T$2,OFFSET('Converter Data'!$G$14,MATCH(NEMO!E22,'Converter Data'!$B$15:$B$36,0),0)*B22,IF(D22=$T$3,OFFSET('Cable Data'!$Q$6,MATCH(NEMO!E22,Cable_Name,0),0)*B22*C22,OFFSET(Other!$D$5,MATCH(NEMO!E22,OTHER,0),0)*B22))</f>
        <v>#N/A</v>
      </c>
      <c r="G22" s="521" t="str">
        <f t="shared" ca="1" si="0"/>
        <v>-</v>
      </c>
      <c r="H22" s="522" t="e">
        <f ca="1">IF(D22=$T$2,OFFSET('Converter Data'!$F$14,MATCH(NEMO!E22,'Converter Data'!$B$15:$B$36,0),0),IF(D22=$T$3,OFFSET('Cable Data'!$R$6,MATCH(NEMO!E22,Cable_Name,0),0),OFFSET(Other!$E$5,MATCH(NEMO!E22,OTHER,0),0)))</f>
        <v>#N/A</v>
      </c>
      <c r="I22" s="523">
        <f ca="1">IF(IF(B22=0,0,IF(D22=$T$2,OFFSET('Converter Data'!$H$14,MATCH(NEMO!E22,'Converter Data'!$B$15:$B$36,0),0)*B22,IF(D22=$T$3,F22*H22/365*(1-K22),F22*H22/365*(1-K22))))&gt;1,1,IF(B22=0,0,IF(D22=$T$2,OFFSET('Converter Data'!$H$14,MATCH(NEMO!E22,'Converter Data'!$B$15:$B$36,0),0)*B22,IF(D22=$T$3,F22*H22/365*(1-K22),F22*H22/365*(1-K22)))))</f>
        <v>0</v>
      </c>
      <c r="J22" s="471">
        <f t="shared" ca="1" si="1"/>
        <v>0</v>
      </c>
      <c r="K22" s="524" t="e">
        <f ca="1">IF(D22=$T$2,OFFSET('Converter Data'!$I$14,MATCH(NEMO!E22,'Converter Data'!$B$15:$B$36,0),0),IF(NEMO!D22=NEMO!$T$3,OFFSET('Cable Data'!$S$6,MATCH(NEMO!E22,Cable_Name,0),0),OFFSET(Other!$H$5,MATCH(NEMO!E22,OTHER,0),0)))</f>
        <v>#N/A</v>
      </c>
      <c r="L22" s="493"/>
    </row>
    <row r="23" spans="1:12" x14ac:dyDescent="0.25">
      <c r="A23" s="492"/>
      <c r="B23" s="469"/>
      <c r="C23" s="469"/>
      <c r="D23" s="469"/>
      <c r="E23" s="469"/>
      <c r="F23" s="470" t="e">
        <f ca="1">IF(D23=$T$2,OFFSET('Converter Data'!$G$14,MATCH(NEMO!E23,'Converter Data'!$B$15:$B$36,0),0)*B23,IF(D23=$T$3,OFFSET('Cable Data'!$Q$6,MATCH(NEMO!E23,Cable_Name,0),0)*B23*C23,OFFSET(Other!$D$5,MATCH(NEMO!E23,OTHER,0),0)*B23))</f>
        <v>#N/A</v>
      </c>
      <c r="G23" s="521" t="str">
        <f t="shared" ca="1" si="0"/>
        <v>-</v>
      </c>
      <c r="H23" s="522" t="e">
        <f ca="1">IF(D23=$T$2,OFFSET('Converter Data'!$F$14,MATCH(NEMO!E23,'Converter Data'!$B$15:$B$36,0),0),IF(D23=$T$3,OFFSET('Cable Data'!$R$6,MATCH(NEMO!E23,Cable_Name,0),0),OFFSET(Other!$E$5,MATCH(NEMO!E23,OTHER,0),0)))</f>
        <v>#N/A</v>
      </c>
      <c r="I23" s="523">
        <f ca="1">IF(IF(B23=0,0,IF(D23=$T$2,OFFSET('Converter Data'!$H$14,MATCH(NEMO!E23,'Converter Data'!$B$15:$B$36,0),0)*B23,IF(D23=$T$3,F23*H23/365*(1-K23),F23*H23/365*(1-K23))))&gt;1,1,IF(B23=0,0,IF(D23=$T$2,OFFSET('Converter Data'!$H$14,MATCH(NEMO!E23,'Converter Data'!$B$15:$B$36,0),0)*B23,IF(D23=$T$3,F23*H23/365*(1-K23),F23*H23/365*(1-K23)))))</f>
        <v>0</v>
      </c>
      <c r="J23" s="471">
        <f t="shared" ca="1" si="1"/>
        <v>0</v>
      </c>
      <c r="K23" s="524" t="e">
        <f ca="1">IF(D23=$T$2,OFFSET('Converter Data'!$I$14,MATCH(NEMO!E23,'Converter Data'!$B$15:$B$36,0),0),IF(NEMO!D23=NEMO!$T$3,OFFSET('Cable Data'!$S$6,MATCH(NEMO!E23,Cable_Name,0),0),OFFSET(Other!$H$5,MATCH(NEMO!E23,OTHER,0),0)))</f>
        <v>#N/A</v>
      </c>
      <c r="L23" s="493"/>
    </row>
    <row r="24" spans="1:12" x14ac:dyDescent="0.25">
      <c r="A24" s="492"/>
      <c r="B24" s="469"/>
      <c r="C24" s="469"/>
      <c r="D24" s="469"/>
      <c r="E24" s="469"/>
      <c r="F24" s="470" t="e">
        <f ca="1">IF(D24=$T$2,OFFSET('Converter Data'!$G$14,MATCH(NEMO!E24,'Converter Data'!$B$15:$B$36,0),0)*B24,IF(D24=$T$3,OFFSET('Cable Data'!$Q$6,MATCH(NEMO!E24,Cable_Name,0),0)*B24*C24,OFFSET(Other!$D$5,MATCH(NEMO!E24,OTHER,0),0)*B24))</f>
        <v>#N/A</v>
      </c>
      <c r="G24" s="521" t="str">
        <f t="shared" ca="1" si="0"/>
        <v>-</v>
      </c>
      <c r="H24" s="522" t="e">
        <f ca="1">IF(D24=$T$2,OFFSET('Converter Data'!$F$14,MATCH(NEMO!E24,'Converter Data'!$B$15:$B$36,0),0),IF(D24=$T$3,OFFSET('Cable Data'!$R$6,MATCH(NEMO!E24,Cable_Name,0),0),OFFSET(Other!$E$5,MATCH(NEMO!E24,OTHER,0),0)))</f>
        <v>#N/A</v>
      </c>
      <c r="I24" s="523">
        <f ca="1">IF(IF(B24=0,0,IF(D24=$T$2,OFFSET('Converter Data'!$H$14,MATCH(NEMO!E24,'Converter Data'!$B$15:$B$36,0),0)*B24,IF(D24=$T$3,F24*H24/365*(1-K24),F24*H24/365*(1-K24))))&gt;1,1,IF(B24=0,0,IF(D24=$T$2,OFFSET('Converter Data'!$H$14,MATCH(NEMO!E24,'Converter Data'!$B$15:$B$36,0),0)*B24,IF(D24=$T$3,F24*H24/365*(1-K24),F24*H24/365*(1-K24)))))</f>
        <v>0</v>
      </c>
      <c r="J24" s="471">
        <f t="shared" ca="1" si="1"/>
        <v>0</v>
      </c>
      <c r="K24" s="524" t="e">
        <f ca="1">IF(D24=$T$2,OFFSET('Converter Data'!$I$14,MATCH(NEMO!E24,'Converter Data'!$B$15:$B$36,0),0),IF(NEMO!D24=NEMO!$T$3,OFFSET('Cable Data'!$S$6,MATCH(NEMO!E24,Cable_Name,0),0),OFFSET(Other!$H$5,MATCH(NEMO!E24,OTHER,0),0)))</f>
        <v>#N/A</v>
      </c>
      <c r="L24" s="493"/>
    </row>
    <row r="25" spans="1:12" x14ac:dyDescent="0.25">
      <c r="A25" s="492"/>
      <c r="B25" s="469"/>
      <c r="C25" s="469"/>
      <c r="D25" s="469"/>
      <c r="E25" s="469"/>
      <c r="F25" s="470" t="e">
        <f ca="1">IF(D25=$T$2,OFFSET('Converter Data'!$G$14,MATCH(NEMO!E25,'Converter Data'!$B$15:$B$36,0),0)*B25,IF(D25=$T$3,OFFSET('Cable Data'!$Q$6,MATCH(NEMO!E25,Cable_Name,0),0)*B25*C25,OFFSET(Other!$D$5,MATCH(NEMO!E25,OTHER,0),0)*B25))</f>
        <v>#N/A</v>
      </c>
      <c r="G25" s="521" t="str">
        <f t="shared" ca="1" si="0"/>
        <v>-</v>
      </c>
      <c r="H25" s="522" t="e">
        <f ca="1">IF(D25=$T$2,OFFSET('Converter Data'!$F$14,MATCH(NEMO!E25,'Converter Data'!$B$15:$B$36,0),0),IF(D25=$T$3,OFFSET('Cable Data'!$R$6,MATCH(NEMO!E25,Cable_Name,0),0),OFFSET(Other!$E$5,MATCH(NEMO!E25,OTHER,0),0)))</f>
        <v>#N/A</v>
      </c>
      <c r="I25" s="523">
        <f ca="1">IF(IF(B25=0,0,IF(D25=$T$2,OFFSET('Converter Data'!$H$14,MATCH(NEMO!E25,'Converter Data'!$B$15:$B$36,0),0)*B25,IF(D25=$T$3,F25*H25/365*(1-K25),F25*H25/365*(1-K25))))&gt;1,1,IF(B25=0,0,IF(D25=$T$2,OFFSET('Converter Data'!$H$14,MATCH(NEMO!E25,'Converter Data'!$B$15:$B$36,0),0)*B25,IF(D25=$T$3,F25*H25/365*(1-K25),F25*H25/365*(1-K25)))))</f>
        <v>0</v>
      </c>
      <c r="J25" s="471">
        <f t="shared" ca="1" si="1"/>
        <v>0</v>
      </c>
      <c r="K25" s="524" t="e">
        <f ca="1">IF(D25=$T$2,OFFSET('Converter Data'!$I$14,MATCH(NEMO!E25,'Converter Data'!$B$15:$B$36,0),0),IF(NEMO!D25=NEMO!$T$3,OFFSET('Cable Data'!$S$6,MATCH(NEMO!E25,Cable_Name,0),0),OFFSET(Other!$H$5,MATCH(NEMO!E25,OTHER,0),0)))</f>
        <v>#N/A</v>
      </c>
      <c r="L25" s="493"/>
    </row>
    <row r="26" spans="1:12" x14ac:dyDescent="0.25">
      <c r="A26" s="492"/>
      <c r="B26" s="469"/>
      <c r="C26" s="469"/>
      <c r="D26" s="469"/>
      <c r="E26" s="469"/>
      <c r="F26" s="470" t="e">
        <f ca="1">IF(D26=$T$2,OFFSET('Converter Data'!$G$14,MATCH(NEMO!E26,'Converter Data'!$B$15:$B$36,0),0)*B26,IF(D26=$T$3,OFFSET('Cable Data'!$Q$6,MATCH(NEMO!E26,Cable_Name,0),0)*B26*C26,OFFSET(Other!$D$5,MATCH(NEMO!E26,OTHER,0),0)*B26))</f>
        <v>#N/A</v>
      </c>
      <c r="G26" s="521" t="str">
        <f t="shared" ca="1" si="0"/>
        <v>-</v>
      </c>
      <c r="H26" s="522" t="e">
        <f ca="1">IF(D26=$T$2,OFFSET('Converter Data'!$F$14,MATCH(NEMO!E26,'Converter Data'!$B$15:$B$36,0),0),IF(D26=$T$3,OFFSET('Cable Data'!$R$6,MATCH(NEMO!E26,Cable_Name,0),0),OFFSET(Other!$E$5,MATCH(NEMO!E26,OTHER,0),0)))</f>
        <v>#N/A</v>
      </c>
      <c r="I26" s="523">
        <f ca="1">IF(IF(B26=0,0,IF(D26=$T$2,OFFSET('Converter Data'!$H$14,MATCH(NEMO!E26,'Converter Data'!$B$15:$B$36,0),0)*B26,IF(D26=$T$3,F26*H26/365*(1-K26),F26*H26/365*(1-K26))))&gt;1,1,IF(B26=0,0,IF(D26=$T$2,OFFSET('Converter Data'!$H$14,MATCH(NEMO!E26,'Converter Data'!$B$15:$B$36,0),0)*B26,IF(D26=$T$3,F26*H26/365*(1-K26),F26*H26/365*(1-K26)))))</f>
        <v>0</v>
      </c>
      <c r="J26" s="471">
        <f t="shared" ca="1" si="1"/>
        <v>0</v>
      </c>
      <c r="K26" s="524" t="e">
        <f ca="1">IF(D26=$T$2,OFFSET('Converter Data'!$I$14,MATCH(NEMO!E26,'Converter Data'!$B$15:$B$36,0),0),IF(NEMO!D26=NEMO!$T$3,OFFSET('Cable Data'!$S$6,MATCH(NEMO!E26,Cable_Name,0),0),OFFSET(Other!$H$5,MATCH(NEMO!E26,OTHER,0),0)))</f>
        <v>#N/A</v>
      </c>
      <c r="L26" s="493"/>
    </row>
    <row r="27" spans="1:12" x14ac:dyDescent="0.25">
      <c r="A27" s="492"/>
      <c r="B27" s="469"/>
      <c r="C27" s="469"/>
      <c r="D27" s="469"/>
      <c r="E27" s="469"/>
      <c r="F27" s="470" t="e">
        <f ca="1">IF(D27=$T$2,OFFSET('Converter Data'!$G$14,MATCH(NEMO!E27,'Converter Data'!$B$15:$B$36,0),0)*B27,IF(D27=$T$3,OFFSET('Cable Data'!$Q$6,MATCH(NEMO!E27,Cable_Name,0),0)*B27*C27,OFFSET(Other!$D$5,MATCH(NEMO!E27,OTHER,0),0)*B27))</f>
        <v>#N/A</v>
      </c>
      <c r="G27" s="521" t="str">
        <f t="shared" ca="1" si="0"/>
        <v>-</v>
      </c>
      <c r="H27" s="522" t="e">
        <f ca="1">IF(D27=$T$2,OFFSET('Converter Data'!$F$14,MATCH(NEMO!E27,'Converter Data'!$B$15:$B$36,0),0),IF(D27=$T$3,OFFSET('Cable Data'!$R$6,MATCH(NEMO!E27,Cable_Name,0),0),OFFSET(Other!$E$5,MATCH(NEMO!E27,OTHER,0),0)))</f>
        <v>#N/A</v>
      </c>
      <c r="I27" s="523">
        <f ca="1">IF(IF(B27=0,0,IF(D27=$T$2,OFFSET('Converter Data'!$H$14,MATCH(NEMO!E27,'Converter Data'!$B$15:$B$36,0),0)*B27,IF(D27=$T$3,F27*H27/365*(1-K27),F27*H27/365*(1-K27))))&gt;1,1,IF(B27=0,0,IF(D27=$T$2,OFFSET('Converter Data'!$H$14,MATCH(NEMO!E27,'Converter Data'!$B$15:$B$36,0),0)*B27,IF(D27=$T$3,F27*H27/365*(1-K27),F27*H27/365*(1-K27)))))</f>
        <v>0</v>
      </c>
      <c r="J27" s="471">
        <f t="shared" ca="1" si="1"/>
        <v>0</v>
      </c>
      <c r="K27" s="524" t="e">
        <f ca="1">IF(D27=$T$2,OFFSET('Converter Data'!$I$14,MATCH(NEMO!E27,'Converter Data'!$B$15:$B$36,0),0),IF(NEMO!D27=NEMO!$T$3,OFFSET('Cable Data'!$S$6,MATCH(NEMO!E27,Cable_Name,0),0),OFFSET(Other!$H$5,MATCH(NEMO!E27,OTHER,0),0)))</f>
        <v>#N/A</v>
      </c>
      <c r="L27" s="493"/>
    </row>
    <row r="28" spans="1:12" x14ac:dyDescent="0.25">
      <c r="A28" s="492"/>
      <c r="B28" s="469"/>
      <c r="C28" s="469"/>
      <c r="D28" s="469"/>
      <c r="E28" s="469"/>
      <c r="F28" s="470" t="e">
        <f ca="1">IF(D28=$T$2,OFFSET('Converter Data'!$G$14,MATCH(NEMO!E28,'Converter Data'!$B$15:$B$36,0),0)*B28,IF(D28=$T$3,OFFSET('Cable Data'!$Q$6,MATCH(NEMO!E28,Cable_Name,0),0)*B28*C28,OFFSET(Other!$D$5,MATCH(NEMO!E28,OTHER,0),0)*B28))</f>
        <v>#N/A</v>
      </c>
      <c r="G28" s="521" t="str">
        <f t="shared" ca="1" si="0"/>
        <v>-</v>
      </c>
      <c r="H28" s="522" t="e">
        <f ca="1">IF(D28=$T$2,OFFSET('Converter Data'!$F$14,MATCH(NEMO!E28,'Converter Data'!$B$15:$B$36,0),0),IF(D28=$T$3,OFFSET('Cable Data'!$R$6,MATCH(NEMO!E28,Cable_Name,0),0),OFFSET(Other!$E$5,MATCH(NEMO!E28,OTHER,0),0)))</f>
        <v>#N/A</v>
      </c>
      <c r="I28" s="523">
        <f ca="1">IF(IF(B28=0,0,IF(D28=$T$2,OFFSET('Converter Data'!$H$14,MATCH(NEMO!E28,'Converter Data'!$B$15:$B$36,0),0)*B28,IF(D28=$T$3,F28*H28/365*(1-K28),F28*H28/365*(1-K28))))&gt;1,1,IF(B28=0,0,IF(D28=$T$2,OFFSET('Converter Data'!$H$14,MATCH(NEMO!E28,'Converter Data'!$B$15:$B$36,0),0)*B28,IF(D28=$T$3,F28*H28/365*(1-K28),F28*H28/365*(1-K28)))))</f>
        <v>0</v>
      </c>
      <c r="J28" s="471">
        <f t="shared" ca="1" si="1"/>
        <v>0</v>
      </c>
      <c r="K28" s="524" t="e">
        <f ca="1">IF(D28=$T$2,OFFSET('Converter Data'!$I$14,MATCH(NEMO!E28,'Converter Data'!$B$15:$B$36,0),0),IF(NEMO!D28=NEMO!$T$3,OFFSET('Cable Data'!$S$6,MATCH(NEMO!E28,Cable_Name,0),0),OFFSET(Other!$H$5,MATCH(NEMO!E28,OTHER,0),0)))</f>
        <v>#N/A</v>
      </c>
      <c r="L28" s="493"/>
    </row>
    <row r="29" spans="1:12" x14ac:dyDescent="0.25">
      <c r="A29" s="492"/>
      <c r="B29" s="469"/>
      <c r="C29" s="469"/>
      <c r="D29" s="469"/>
      <c r="E29" s="469"/>
      <c r="F29" s="470" t="e">
        <f ca="1">IF(D29=$T$2,OFFSET('Converter Data'!$G$14,MATCH(NEMO!E29,'Converter Data'!$B$15:$B$36,0),0)*B29,IF(D29=$T$3,OFFSET('Cable Data'!$Q$6,MATCH(NEMO!E29,Cable_Name,0),0)*B29*C29,OFFSET(Other!$D$5,MATCH(NEMO!E29,OTHER,0),0)*B29))</f>
        <v>#N/A</v>
      </c>
      <c r="G29" s="521" t="str">
        <f t="shared" ca="1" si="0"/>
        <v>-</v>
      </c>
      <c r="H29" s="522" t="e">
        <f ca="1">IF(D29=$T$2,OFFSET('Converter Data'!$F$14,MATCH(NEMO!E29,'Converter Data'!$B$15:$B$36,0),0),IF(D29=$T$3,OFFSET('Cable Data'!$R$6,MATCH(NEMO!E29,Cable_Name,0),0),OFFSET(Other!$E$5,MATCH(NEMO!E29,OTHER,0),0)))</f>
        <v>#N/A</v>
      </c>
      <c r="I29" s="523">
        <f ca="1">IF(IF(B29=0,0,IF(D29=$T$2,OFFSET('Converter Data'!$H$14,MATCH(NEMO!E29,'Converter Data'!$B$15:$B$36,0),0)*B29,IF(D29=$T$3,F29*H29/365*(1-K29),F29*H29/365*(1-K29))))&gt;1,1,IF(B29=0,0,IF(D29=$T$2,OFFSET('Converter Data'!$H$14,MATCH(NEMO!E29,'Converter Data'!$B$15:$B$36,0),0)*B29,IF(D29=$T$3,F29*H29/365*(1-K29),F29*H29/365*(1-K29)))))</f>
        <v>0</v>
      </c>
      <c r="J29" s="471">
        <f t="shared" ca="1" si="1"/>
        <v>0</v>
      </c>
      <c r="K29" s="524" t="e">
        <f ca="1">IF(D29=$T$2,OFFSET('Converter Data'!$I$14,MATCH(NEMO!E29,'Converter Data'!$B$15:$B$36,0),0),IF(NEMO!D29=NEMO!$T$3,OFFSET('Cable Data'!$S$6,MATCH(NEMO!E29,Cable_Name,0),0),OFFSET(Other!$H$5,MATCH(NEMO!E29,OTHER,0),0)))</f>
        <v>#N/A</v>
      </c>
      <c r="L29" s="493"/>
    </row>
    <row r="30" spans="1:12" x14ac:dyDescent="0.25">
      <c r="A30" s="492"/>
      <c r="B30" s="469"/>
      <c r="C30" s="469"/>
      <c r="D30" s="469"/>
      <c r="E30" s="469"/>
      <c r="F30" s="470" t="e">
        <f ca="1">IF(D30=$T$2,OFFSET('Converter Data'!$G$14,MATCH(NEMO!E30,'Converter Data'!$B$15:$B$36,0),0)*B30,IF(D30=$T$3,OFFSET('Cable Data'!$Q$6,MATCH(NEMO!E30,Cable_Name,0),0)*B30*C30,OFFSET(Other!$D$5,MATCH(NEMO!E30,OTHER,0),0)*B30))</f>
        <v>#N/A</v>
      </c>
      <c r="G30" s="521" t="str">
        <f t="shared" ca="1" si="0"/>
        <v>-</v>
      </c>
      <c r="H30" s="522" t="e">
        <f ca="1">IF(D30=$T$2,OFFSET('Converter Data'!$F$14,MATCH(NEMO!E30,'Converter Data'!$B$15:$B$36,0),0),IF(D30=$T$3,OFFSET('Cable Data'!$R$6,MATCH(NEMO!E30,Cable_Name,0),0),OFFSET(Other!$E$5,MATCH(NEMO!E30,OTHER,0),0)))</f>
        <v>#N/A</v>
      </c>
      <c r="I30" s="523">
        <f ca="1">IF(IF(B30=0,0,IF(D30=$T$2,OFFSET('Converter Data'!$H$14,MATCH(NEMO!E30,'Converter Data'!$B$15:$B$36,0),0)*B30,IF(D30=$T$3,F30*H30/365*(1-K30),F30*H30/365*(1-K30))))&gt;1,1,IF(B30=0,0,IF(D30=$T$2,OFFSET('Converter Data'!$H$14,MATCH(NEMO!E30,'Converter Data'!$B$15:$B$36,0),0)*B30,IF(D30=$T$3,F30*H30/365*(1-K30),F30*H30/365*(1-K30)))))</f>
        <v>0</v>
      </c>
      <c r="J30" s="471">
        <f t="shared" ca="1" si="1"/>
        <v>0</v>
      </c>
      <c r="K30" s="524" t="e">
        <f ca="1">IF(D30=$T$2,OFFSET('Converter Data'!$I$14,MATCH(NEMO!E30,'Converter Data'!$B$15:$B$36,0),0),IF(NEMO!D30=NEMO!$T$3,OFFSET('Cable Data'!$S$6,MATCH(NEMO!E30,Cable_Name,0),0),OFFSET(Other!$H$5,MATCH(NEMO!E30,OTHER,0),0)))</f>
        <v>#N/A</v>
      </c>
      <c r="L30" s="493"/>
    </row>
    <row r="31" spans="1:12" ht="15" thickBot="1" x14ac:dyDescent="0.3">
      <c r="A31" s="492"/>
      <c r="B31" s="472"/>
      <c r="C31" s="472"/>
      <c r="D31" s="472"/>
      <c r="E31" s="472"/>
      <c r="F31" s="473" t="e">
        <f ca="1">IF(D31=$T$2,OFFSET('Converter Data'!$G$14,MATCH(NEMO!E31,'Converter Data'!$B$15:$B$36,0),0)*B31,IF(D31=$T$3,OFFSET('Cable Data'!$Q$6,MATCH(NEMO!E31,Cable_Name,0),0)*B31*C31,OFFSET(Other!$D$5,MATCH(NEMO!E31,OTHER,0),0)*B31))</f>
        <v>#N/A</v>
      </c>
      <c r="G31" s="530" t="str">
        <f t="shared" ca="1" si="0"/>
        <v>-</v>
      </c>
      <c r="H31" s="531" t="e">
        <f ca="1">IF(D31=$T$2,OFFSET('Converter Data'!$F$14,MATCH(NEMO!E31,'Converter Data'!$B$15:$B$36,0),0),IF(D31=$T$3,OFFSET('Cable Data'!$R$6,MATCH(NEMO!E31,Cable_Name,0),0),OFFSET(Other!$E$5,MATCH(NEMO!E31,OTHER,0),0)))</f>
        <v>#N/A</v>
      </c>
      <c r="I31" s="532">
        <f ca="1">IF(IF(B31=0,0,IF(D31=$T$2,OFFSET('Converter Data'!$H$14,MATCH(NEMO!E31,'Converter Data'!$B$15:$B$36,0),0)*B31,IF(D31=$T$3,F31*H31/365*(1-K31),F31*H31/365*(1-K31))))&gt;1,1,IF(B31=0,0,IF(D31=$T$2,OFFSET('Converter Data'!$H$14,MATCH(NEMO!E31,'Converter Data'!$B$15:$B$36,0),0)*B31,IF(D31=$T$3,F31*H31/365*(1-K31),F31*H31/365*(1-K31)))))</f>
        <v>0</v>
      </c>
      <c r="J31" s="474">
        <f t="shared" ca="1" si="1"/>
        <v>0</v>
      </c>
      <c r="K31" s="533" t="e">
        <f ca="1">IF(D31=$T$2,OFFSET('Converter Data'!$I$14,MATCH(NEMO!E31,'Converter Data'!$B$15:$B$36,0),0),IF(NEMO!D31=NEMO!$T$3,OFFSET('Cable Data'!$S$6,MATCH(NEMO!E31,Cable_Name,0),0),OFFSET(Other!$H$5,MATCH(NEMO!E31,OTHER,0),0)))</f>
        <v>#N/A</v>
      </c>
      <c r="L31" s="493"/>
    </row>
    <row r="32" spans="1:12" hidden="1" x14ac:dyDescent="0.25">
      <c r="A32" s="492"/>
      <c r="B32" s="534"/>
      <c r="C32" s="534"/>
      <c r="D32" s="508"/>
      <c r="E32" s="534"/>
      <c r="F32" s="468" t="e">
        <f ca="1">IF(D32=$T$2,OFFSET('Converter Data'!$G$14,MATCH(NEMO!E32,'Converter Data'!$B$15:$B$36,0),0)*B32,IF(D32=$T$3,OFFSET('Cable Data'!$Q$6,MATCH(NEMO!E32,Cable_Name,0),0)*B32*C32,OFFSET(Other!$D$5,MATCH(NEMO!E32,OTHER,0),0)*B32))</f>
        <v>#N/A</v>
      </c>
      <c r="G32" s="534"/>
      <c r="H32" s="534"/>
      <c r="I32" s="535"/>
      <c r="J32" s="534"/>
      <c r="K32" s="536"/>
      <c r="L32" s="493"/>
    </row>
    <row r="33" spans="1:14" hidden="1" x14ac:dyDescent="0.2">
      <c r="A33" s="492"/>
      <c r="B33" s="534"/>
      <c r="C33" s="534"/>
      <c r="D33" s="508"/>
      <c r="E33" s="534"/>
      <c r="F33" s="468" t="e">
        <f ca="1">IF(D33=$T$2,OFFSET('Converter Data'!$G$14,MATCH(NEMO!E33,'Converter Data'!$B$15:$B$36,0),0)*B33,IF(D33=$T$3,OFFSET('Cable Data'!$Q$6,MATCH(NEMO!E33,Cable_Name,0),0)*B33*C33,OFFSET(Other!$D$5,MATCH(NEMO!E33,OTHER,0),0)*B33))</f>
        <v>#N/A</v>
      </c>
      <c r="G33" s="562" t="s">
        <v>9</v>
      </c>
      <c r="H33" s="562"/>
      <c r="I33" s="480">
        <f ca="1">IF(SUM(I10:I31)&gt;1,1,SUM(I10:I31))</f>
        <v>1.8500821917808219E-2</v>
      </c>
      <c r="J33" s="471"/>
      <c r="K33" s="536"/>
      <c r="L33" s="493"/>
    </row>
    <row r="34" spans="1:14" ht="15" hidden="1" x14ac:dyDescent="0.2">
      <c r="A34" s="492"/>
      <c r="B34" s="534"/>
      <c r="C34" s="534"/>
      <c r="D34" s="508"/>
      <c r="E34" s="537"/>
      <c r="F34" s="468" t="e">
        <f ca="1">IF(D34=$T$2,OFFSET('Converter Data'!$G$14,MATCH(NEMO!E34,'Converter Data'!$B$15:$B$36,0),0)*B34,IF(D34=$T$3,OFFSET('Cable Data'!$Q$6,MATCH(NEMO!E34,Cable_Name,0),0)*B34*C34,OFFSET(Other!$D$5,MATCH(NEMO!E34,OTHER,0),0)*B34))</f>
        <v>#N/A</v>
      </c>
      <c r="G34" s="534"/>
      <c r="H34" s="534"/>
      <c r="I34" s="480"/>
      <c r="J34" s="534"/>
      <c r="K34" s="536"/>
      <c r="L34" s="493"/>
    </row>
    <row r="35" spans="1:14" hidden="1" x14ac:dyDescent="0.25">
      <c r="A35" s="492"/>
      <c r="B35" s="534"/>
      <c r="C35" s="534"/>
      <c r="D35" s="508"/>
      <c r="E35" s="534"/>
      <c r="F35" s="468" t="e">
        <f ca="1">IF(D35=$T$2,OFFSET('Converter Data'!$G$14,MATCH(NEMO!E35,'Converter Data'!$B$15:$B$36,0),0)*B35,IF(D35=$T$3,OFFSET('Cable Data'!$Q$6,MATCH(NEMO!E35,Cable_Name,0),0)*B35*C35,OFFSET(Other!$D$5,MATCH(NEMO!E35,OTHER,0),0)*B35))</f>
        <v>#N/A</v>
      </c>
      <c r="G35" s="534"/>
      <c r="H35" s="534"/>
      <c r="I35" s="535"/>
      <c r="J35" s="534"/>
      <c r="K35" s="536"/>
      <c r="L35" s="493"/>
    </row>
    <row r="36" spans="1:14" ht="15.75" thickBot="1" x14ac:dyDescent="0.3">
      <c r="A36" s="492"/>
      <c r="B36" s="464" t="s">
        <v>35</v>
      </c>
      <c r="C36" s="510"/>
      <c r="D36" s="510"/>
      <c r="E36" s="465"/>
      <c r="F36" s="465"/>
      <c r="G36" s="465"/>
      <c r="H36" s="465"/>
      <c r="I36" s="465"/>
      <c r="J36" s="465"/>
      <c r="K36" s="466"/>
      <c r="L36" s="493"/>
    </row>
    <row r="37" spans="1:14" ht="75.75" thickBot="1" x14ac:dyDescent="0.3">
      <c r="A37" s="492"/>
      <c r="B37" s="475" t="s">
        <v>7</v>
      </c>
      <c r="C37" s="475"/>
      <c r="D37" s="511" t="s">
        <v>29</v>
      </c>
      <c r="E37" s="475" t="s">
        <v>124</v>
      </c>
      <c r="F37" s="477" t="s">
        <v>87</v>
      </c>
      <c r="G37" s="477" t="s">
        <v>88</v>
      </c>
      <c r="H37" s="477" t="s">
        <v>89</v>
      </c>
      <c r="I37" s="477" t="s">
        <v>125</v>
      </c>
      <c r="J37" s="477" t="s">
        <v>178</v>
      </c>
      <c r="K37" s="476" t="s">
        <v>6</v>
      </c>
      <c r="L37" s="493"/>
    </row>
    <row r="38" spans="1:14" ht="15" thickBot="1" x14ac:dyDescent="0.3">
      <c r="A38" s="492"/>
      <c r="B38" s="538">
        <v>1</v>
      </c>
      <c r="C38" s="539"/>
      <c r="D38" s="539" t="s">
        <v>28</v>
      </c>
      <c r="E38" s="539" t="str">
        <f>IF(O12=$N$7,Other!$C$7,IF(NEMO!O12=NEMO!$N$8,Other!$C$8,Other!$C$6))</f>
        <v>Scheduled Maintenance Medium Case (1)</v>
      </c>
      <c r="F38" s="540">
        <f ca="1">IF(D38=$T$2,OFFSET('Converter Data'!#REF!,MATCH(NEMO!E38,'Converter Data'!#REF!,0),0),IF(D38=$T$3,0,OFFSET(Other!$F$5,MATCH(NEMO!E38,OTHER,0),0)*B38))</f>
        <v>1</v>
      </c>
      <c r="G38" s="541">
        <f ca="1">IFERROR(1/F38,"-")</f>
        <v>1</v>
      </c>
      <c r="H38" s="542">
        <f ca="1">IF(D38=$T$2,OFFSET('Converter Data'!#REF!,MATCH(NEMO!E38,'Converter Data'!#REF!,0),0),IF(D38=$T$3,0,OFFSET(Other!$G$5,MATCH(NEMO!E38,OTHER,0),0)))</f>
        <v>2</v>
      </c>
      <c r="I38" s="543">
        <f ca="1">IF(B38=0,0,IF(D38=$T$2,OFFSET('Converter Data'!#REF!,MATCH(NEMO!E38,'Converter Data'!#REF!,0),0)*B38,IF(D38=$T$3,C38*B38*F38*H38/365*(1-K38),F38*H38/365*(1-K38))))</f>
        <v>5.4794520547945206E-3</v>
      </c>
      <c r="J38" s="542">
        <f ca="1">I38/$I$63*100</f>
        <v>22.84983091125126</v>
      </c>
      <c r="K38" s="544">
        <f ca="1">OFFSET(Other!$H$5,MATCH(NEMO!$E$38,OTHER,0),0)</f>
        <v>0</v>
      </c>
      <c r="L38" s="493"/>
    </row>
    <row r="39" spans="1:14" hidden="1" x14ac:dyDescent="0.25">
      <c r="A39" s="492"/>
      <c r="B39" s="469"/>
      <c r="C39" s="469"/>
      <c r="D39" s="469"/>
      <c r="E39" s="469"/>
      <c r="F39" s="470" t="e">
        <f ca="1">IF(D39=$T$2,OFFSET('Converter Data'!#REF!,MATCH(NEMO!E39,'Converter Data'!#REF!,0),0),IF(D39=$T$3,0,OFFSET(Other!$F$5,MATCH(NEMO!E39,OTHER,0),0)))</f>
        <v>#N/A</v>
      </c>
      <c r="G39" s="534" t="str">
        <f t="shared" ref="G39:G59" ca="1" si="2">IFERROR(1/F39,"-")</f>
        <v>-</v>
      </c>
      <c r="H39" s="471" t="e">
        <f ca="1">IF(D39=$T$2,OFFSET('Converter Data'!#REF!,MATCH(NEMO!E39,'Converter Data'!#REF!,0),0),IF(D39=$T$3,0,OFFSET(Other!$G$5,MATCH(NEMO!E39,OTHER,0),0)))</f>
        <v>#N/A</v>
      </c>
      <c r="I39" s="545">
        <f ca="1">IF(B39=0,0,IF(D39=$T$2,OFFSET('Converter Data'!#REF!,MATCH(NEMO!E39,'Converter Data'!#REF!,0),0)*B39,IF(D39=$T$3,C39*B39*F39*H39/365*(1-K39),B39*F39*H39/365*(1-K39))))</f>
        <v>0</v>
      </c>
      <c r="J39" s="471">
        <f t="shared" ref="J39:J59" ca="1" si="3">I39/$I$63*100</f>
        <v>0</v>
      </c>
      <c r="K39" s="524" t="e">
        <f ca="1">IF(D39=$T$2,OFFSET('Converter Data'!#REF!,MATCH(NEMO!E39,'Converter Data'!#REF!,0),0),IF(NEMO!D39=NEMO!$T$3,0,OFFSET(Other!$H$5,MATCH(NEMO!E39,OTHER,0),0)))</f>
        <v>#N/A</v>
      </c>
      <c r="L39" s="493"/>
      <c r="N39" s="546"/>
    </row>
    <row r="40" spans="1:14" hidden="1" x14ac:dyDescent="0.25">
      <c r="A40" s="492"/>
      <c r="B40" s="469"/>
      <c r="C40" s="469"/>
      <c r="D40" s="469"/>
      <c r="E40" s="469"/>
      <c r="F40" s="470" t="e">
        <f ca="1">IF(D40=$T$2,OFFSET('Converter Data'!#REF!,MATCH(NEMO!E40,'Converter Data'!#REF!,0),0),IF(D40=$T$3,0,OFFSET(Other!$F$5,MATCH(NEMO!E40,OTHER,0),0)))</f>
        <v>#N/A</v>
      </c>
      <c r="G40" s="534" t="str">
        <f t="shared" ca="1" si="2"/>
        <v>-</v>
      </c>
      <c r="H40" s="471" t="e">
        <f ca="1">IF(D40=$T$2,OFFSET('Converter Data'!#REF!,MATCH(NEMO!E40,'Converter Data'!#REF!,0),0),IF(D40=$T$3,0,OFFSET(Other!$G$5,MATCH(NEMO!E40,OTHER,0),0)))</f>
        <v>#N/A</v>
      </c>
      <c r="I40" s="523">
        <f ca="1">IF(B40=0,0,IF(D40=$T$2,OFFSET('Converter Data'!#REF!,MATCH(NEMO!E40,'Converter Data'!#REF!,0),0)*B40,IF(D40=$T$3,C40*B40*F40*H40/365*(1-K40),B40*F40*H40/365*(1-K40))))</f>
        <v>0</v>
      </c>
      <c r="J40" s="471">
        <f t="shared" ca="1" si="3"/>
        <v>0</v>
      </c>
      <c r="K40" s="524" t="e">
        <f ca="1">IF(D40=$T$2,OFFSET('Converter Data'!#REF!,MATCH(NEMO!E40,'Converter Data'!#REF!,0),0),IF(NEMO!D40=NEMO!$T$3,0,OFFSET(Other!$H$5,MATCH(NEMO!E40,OTHER,0),0)))</f>
        <v>#N/A</v>
      </c>
      <c r="L40" s="493"/>
    </row>
    <row r="41" spans="1:14" hidden="1" x14ac:dyDescent="0.25">
      <c r="A41" s="492"/>
      <c r="B41" s="469"/>
      <c r="C41" s="469"/>
      <c r="D41" s="469"/>
      <c r="E41" s="469"/>
      <c r="F41" s="470" t="e">
        <f ca="1">IF(D41=$T$2,OFFSET('Converter Data'!#REF!,MATCH(NEMO!E41,'Converter Data'!#REF!,0),0),IF(D41=$T$3,0,OFFSET(Other!$F$5,MATCH(NEMO!E41,OTHER,0),0)))</f>
        <v>#N/A</v>
      </c>
      <c r="G41" s="534" t="str">
        <f t="shared" ca="1" si="2"/>
        <v>-</v>
      </c>
      <c r="H41" s="471" t="e">
        <f ca="1">IF(D41=$T$2,OFFSET('Converter Data'!#REF!,MATCH(NEMO!E41,'Converter Data'!#REF!,0),0),IF(D41=$T$3,0,OFFSET(Other!$G$5,MATCH(NEMO!E41,OTHER,0),0)))</f>
        <v>#N/A</v>
      </c>
      <c r="I41" s="523">
        <f ca="1">IF(B41=0,0,IF(D41=$T$2,OFFSET('Converter Data'!#REF!,MATCH(NEMO!E41,'Converter Data'!#REF!,0),0)*B41,IF(D41=$T$3,C41*B41*F41*H41/365*(1-K41),B41*F41*H41/365*(1-K41))))</f>
        <v>0</v>
      </c>
      <c r="J41" s="471">
        <f t="shared" ca="1" si="3"/>
        <v>0</v>
      </c>
      <c r="K41" s="524" t="e">
        <f ca="1">IF(D41=$T$2,OFFSET('Converter Data'!#REF!,MATCH(NEMO!E41,'Converter Data'!#REF!,0),0),IF(NEMO!D41=NEMO!$T$3,0,OFFSET(Other!$H$5,MATCH(NEMO!E41,OTHER,0),0)))</f>
        <v>#N/A</v>
      </c>
      <c r="L41" s="493"/>
    </row>
    <row r="42" spans="1:14" hidden="1" x14ac:dyDescent="0.25">
      <c r="A42" s="492"/>
      <c r="B42" s="469"/>
      <c r="C42" s="469"/>
      <c r="D42" s="469"/>
      <c r="E42" s="469"/>
      <c r="F42" s="470" t="e">
        <f ca="1">IF(D42=$T$2,OFFSET('Converter Data'!#REF!,MATCH(NEMO!E42,'Converter Data'!#REF!,0),0),IF(D42=$T$3,0,OFFSET(Other!$F$5,MATCH(NEMO!E42,OTHER,0),0)))</f>
        <v>#N/A</v>
      </c>
      <c r="G42" s="534" t="str">
        <f t="shared" ca="1" si="2"/>
        <v>-</v>
      </c>
      <c r="H42" s="471" t="e">
        <f ca="1">IF(D42=$T$2,OFFSET('Converter Data'!#REF!,MATCH(NEMO!E42,'Converter Data'!#REF!,0),0),IF(D42=$T$3,0,OFFSET(Other!$G$5,MATCH(NEMO!E42,OTHER,0),0)))</f>
        <v>#N/A</v>
      </c>
      <c r="I42" s="523">
        <f ca="1">IF(B42=0,0,IF(D42=$T$2,OFFSET('Converter Data'!#REF!,MATCH(NEMO!E42,'Converter Data'!#REF!,0),0)*B42,IF(D42=$T$3,C42*B42*F42*H42/365*(1-K42),B42*F42*H42/365*(1-K42))))</f>
        <v>0</v>
      </c>
      <c r="J42" s="471">
        <f t="shared" ca="1" si="3"/>
        <v>0</v>
      </c>
      <c r="K42" s="524" t="e">
        <f ca="1">IF(D42=$T$2,OFFSET('Converter Data'!#REF!,MATCH(NEMO!E42,'Converter Data'!#REF!,0),0),IF(NEMO!D42=NEMO!$T$3,0,OFFSET(Other!$H$5,MATCH(NEMO!E42,OTHER,0),0)))</f>
        <v>#N/A</v>
      </c>
      <c r="L42" s="493"/>
    </row>
    <row r="43" spans="1:14" hidden="1" x14ac:dyDescent="0.25">
      <c r="A43" s="492"/>
      <c r="B43" s="469"/>
      <c r="C43" s="469"/>
      <c r="D43" s="469"/>
      <c r="E43" s="469"/>
      <c r="F43" s="470" t="e">
        <f ca="1">IF(D43=$T$2,OFFSET('Converter Data'!#REF!,MATCH(NEMO!E43,'Converter Data'!#REF!,0),0),IF(D43=$T$3,0,OFFSET(Other!$F$5,MATCH(NEMO!E43,OTHER,0),0)))</f>
        <v>#N/A</v>
      </c>
      <c r="G43" s="534" t="str">
        <f t="shared" ca="1" si="2"/>
        <v>-</v>
      </c>
      <c r="H43" s="471" t="e">
        <f ca="1">IF(D43=$T$2,OFFSET('Converter Data'!#REF!,MATCH(NEMO!E43,'Converter Data'!#REF!,0),0),IF(D43=$T$3,0,OFFSET(Other!$G$5,MATCH(NEMO!E43,OTHER,0),0)))</f>
        <v>#N/A</v>
      </c>
      <c r="I43" s="523">
        <f ca="1">IF(B43=0,0,IF(D43=$T$2,OFFSET('Converter Data'!#REF!,MATCH(NEMO!E43,'Converter Data'!#REF!,0),0)*B43,IF(D43=$T$3,C43*B43*F43*H43/365*(1-K43),B43*F43*H43/365*(1-K43))))</f>
        <v>0</v>
      </c>
      <c r="J43" s="471">
        <f t="shared" ca="1" si="3"/>
        <v>0</v>
      </c>
      <c r="K43" s="524" t="e">
        <f ca="1">IF(D43=$T$2,OFFSET('Converter Data'!#REF!,MATCH(NEMO!E43,'Converter Data'!#REF!,0),0),IF(NEMO!D43=NEMO!$T$3,0,OFFSET(Other!$H$5,MATCH(NEMO!E43,OTHER,0),0)))</f>
        <v>#N/A</v>
      </c>
      <c r="L43" s="493"/>
    </row>
    <row r="44" spans="1:14" hidden="1" x14ac:dyDescent="0.25">
      <c r="A44" s="492"/>
      <c r="B44" s="469"/>
      <c r="C44" s="469"/>
      <c r="D44" s="469"/>
      <c r="E44" s="469"/>
      <c r="F44" s="470" t="e">
        <f ca="1">IF(D44=$T$2,OFFSET('Converter Data'!#REF!,MATCH(NEMO!E44,'Converter Data'!#REF!,0),0),IF(D44=$T$3,0,OFFSET(Other!$F$5,MATCH(NEMO!E44,OTHER,0),0)))</f>
        <v>#N/A</v>
      </c>
      <c r="G44" s="534" t="str">
        <f t="shared" ca="1" si="2"/>
        <v>-</v>
      </c>
      <c r="H44" s="471" t="e">
        <f ca="1">IF(D44=$T$2,OFFSET('Converter Data'!#REF!,MATCH(NEMO!E44,'Converter Data'!#REF!,0),0),IF(D44=$T$3,0,OFFSET(Other!$G$5,MATCH(NEMO!E44,OTHER,0),0)))</f>
        <v>#N/A</v>
      </c>
      <c r="I44" s="523">
        <f ca="1">IF(B44=0,0,IF(D44=$T$2,OFFSET('Converter Data'!#REF!,MATCH(NEMO!E44,'Converter Data'!#REF!,0),0)*B44,IF(D44=$T$3,C44*B44*F44*H44/365*(1-K44),B44*F44*H44/365*(1-K44))))</f>
        <v>0</v>
      </c>
      <c r="J44" s="471">
        <f t="shared" ca="1" si="3"/>
        <v>0</v>
      </c>
      <c r="K44" s="524" t="e">
        <f ca="1">IF(D44=$T$2,OFFSET('Converter Data'!#REF!,MATCH(NEMO!E44,'Converter Data'!#REF!,0),0),IF(NEMO!D44=NEMO!$T$3,0,OFFSET(Other!$H$5,MATCH(NEMO!E44,OTHER,0),0)))</f>
        <v>#N/A</v>
      </c>
      <c r="L44" s="493"/>
    </row>
    <row r="45" spans="1:14" hidden="1" x14ac:dyDescent="0.25">
      <c r="A45" s="492"/>
      <c r="B45" s="469"/>
      <c r="C45" s="469"/>
      <c r="D45" s="469"/>
      <c r="E45" s="469"/>
      <c r="F45" s="470" t="e">
        <f ca="1">IF(D45=$T$2,OFFSET('Converter Data'!#REF!,MATCH(NEMO!E45,'Converter Data'!#REF!,0),0),IF(D45=$T$3,0,OFFSET(Other!$F$5,MATCH(NEMO!E45,OTHER,0),0)))</f>
        <v>#N/A</v>
      </c>
      <c r="G45" s="534" t="str">
        <f t="shared" ca="1" si="2"/>
        <v>-</v>
      </c>
      <c r="H45" s="471" t="e">
        <f ca="1">IF(D45=$T$2,OFFSET('Converter Data'!#REF!,MATCH(NEMO!E45,'Converter Data'!#REF!,0),0),IF(D45=$T$3,0,OFFSET(Other!$G$5,MATCH(NEMO!E45,OTHER,0),0)))</f>
        <v>#N/A</v>
      </c>
      <c r="I45" s="523">
        <f ca="1">IF(B45=0,0,IF(D45=$T$2,OFFSET('Converter Data'!#REF!,MATCH(NEMO!E45,'Converter Data'!#REF!,0),0)*B45,IF(D45=$T$3,C45*B45*F45*H45/365*(1-K45),B45*F45*H45/365*(1-K45))))</f>
        <v>0</v>
      </c>
      <c r="J45" s="471">
        <f t="shared" ca="1" si="3"/>
        <v>0</v>
      </c>
      <c r="K45" s="524" t="e">
        <f ca="1">IF(D45=$T$2,OFFSET('Converter Data'!#REF!,MATCH(NEMO!E45,'Converter Data'!#REF!,0),0),IF(NEMO!D45=NEMO!$T$3,0,OFFSET(Other!$H$5,MATCH(NEMO!E45,OTHER,0),0)))</f>
        <v>#N/A</v>
      </c>
      <c r="L45" s="493"/>
    </row>
    <row r="46" spans="1:14" hidden="1" x14ac:dyDescent="0.25">
      <c r="A46" s="506"/>
      <c r="B46" s="469"/>
      <c r="C46" s="469"/>
      <c r="D46" s="469"/>
      <c r="E46" s="469"/>
      <c r="F46" s="470" t="e">
        <f ca="1">IF(D46=$T$2,OFFSET('Converter Data'!#REF!,MATCH(NEMO!E46,'Converter Data'!#REF!,0),0),IF(D46=$T$3,0,OFFSET(Other!$F$5,MATCH(NEMO!E46,OTHER,0),0)))</f>
        <v>#N/A</v>
      </c>
      <c r="G46" s="534" t="str">
        <f t="shared" ca="1" si="2"/>
        <v>-</v>
      </c>
      <c r="H46" s="471" t="e">
        <f ca="1">IF(D46=$T$2,OFFSET('Converter Data'!#REF!,MATCH(NEMO!E46,'Converter Data'!#REF!,0),0),IF(D46=$T$3,0,OFFSET(Other!$G$5,MATCH(NEMO!E46,OTHER,0),0)))</f>
        <v>#N/A</v>
      </c>
      <c r="I46" s="523">
        <f ca="1">IF(B46=0,0,IF(D46=$T$2,OFFSET('Converter Data'!#REF!,MATCH(NEMO!E46,'Converter Data'!#REF!,0),0)*B46,IF(D46=$T$3,C46*B46*F46*H46/365*(1-K46),B46*F46*H46/365*(1-K46))))</f>
        <v>0</v>
      </c>
      <c r="J46" s="471">
        <f t="shared" ca="1" si="3"/>
        <v>0</v>
      </c>
      <c r="K46" s="524" t="e">
        <f ca="1">IF(D46=$T$2,OFFSET('Converter Data'!#REF!,MATCH(NEMO!E46,'Converter Data'!#REF!,0),0),IF(NEMO!D46=NEMO!$T$3,0,OFFSET(Other!$H$5,MATCH(NEMO!E46,OTHER,0),0)))</f>
        <v>#N/A</v>
      </c>
      <c r="L46" s="493"/>
    </row>
    <row r="47" spans="1:14" hidden="1" x14ac:dyDescent="0.25">
      <c r="A47" s="508"/>
      <c r="B47" s="469"/>
      <c r="C47" s="469"/>
      <c r="D47" s="469"/>
      <c r="E47" s="469"/>
      <c r="F47" s="470" t="e">
        <f ca="1">IF(D47=$T$2,OFFSET('Converter Data'!#REF!,MATCH(NEMO!E47,'Converter Data'!#REF!,0),0),IF(D47=$T$3,0,OFFSET(Other!$F$5,MATCH(NEMO!E47,OTHER,0),0)))</f>
        <v>#N/A</v>
      </c>
      <c r="G47" s="534" t="str">
        <f t="shared" ca="1" si="2"/>
        <v>-</v>
      </c>
      <c r="H47" s="471" t="e">
        <f ca="1">IF(D47=$T$2,OFFSET('Converter Data'!#REF!,MATCH(NEMO!E47,'Converter Data'!#REF!,0),0),IF(D47=$T$3,0,OFFSET(Other!$G$5,MATCH(NEMO!E47,OTHER,0),0)))</f>
        <v>#N/A</v>
      </c>
      <c r="I47" s="523">
        <f ca="1">IF(B47=0,0,IF(D47=$T$2,OFFSET('Converter Data'!#REF!,MATCH(NEMO!E47,'Converter Data'!#REF!,0),0)*B47,IF(D47=$T$3,C47*B47*F47*H47/365*(1-K47),B47*F47*H47/365*(1-K47))))</f>
        <v>0</v>
      </c>
      <c r="J47" s="471">
        <f t="shared" ca="1" si="3"/>
        <v>0</v>
      </c>
      <c r="K47" s="524" t="e">
        <f ca="1">IF(D47=$T$2,OFFSET('Converter Data'!#REF!,MATCH(NEMO!E47,'Converter Data'!#REF!,0),0),IF(NEMO!D47=NEMO!$T$3,0,OFFSET(Other!$H$5,MATCH(NEMO!E47,OTHER,0),0)))</f>
        <v>#N/A</v>
      </c>
      <c r="L47" s="547"/>
    </row>
    <row r="48" spans="1:14" hidden="1" x14ac:dyDescent="0.25">
      <c r="A48" s="508"/>
      <c r="B48" s="469"/>
      <c r="C48" s="469"/>
      <c r="D48" s="469"/>
      <c r="E48" s="469"/>
      <c r="F48" s="470" t="e">
        <f ca="1">IF(D48=$T$2,OFFSET('Converter Data'!#REF!,MATCH(NEMO!E48,'Converter Data'!#REF!,0),0),IF(D48=$T$3,0,OFFSET(Other!$F$5,MATCH(NEMO!E48,OTHER,0),0)))</f>
        <v>#N/A</v>
      </c>
      <c r="G48" s="534" t="str">
        <f t="shared" ca="1" si="2"/>
        <v>-</v>
      </c>
      <c r="H48" s="471" t="e">
        <f ca="1">IF(D48=$T$2,OFFSET('Converter Data'!#REF!,MATCH(NEMO!E48,'Converter Data'!#REF!,0),0),IF(D48=$T$3,0,OFFSET(Other!$G$5,MATCH(NEMO!E48,OTHER,0),0)))</f>
        <v>#N/A</v>
      </c>
      <c r="I48" s="523">
        <f ca="1">IF(B48=0,0,IF(D48=$T$2,OFFSET('Converter Data'!#REF!,MATCH(NEMO!E48,'Converter Data'!#REF!,0),0)*B48,IF(D48=$T$3,C48*B48*F48*H48/365*(1-K48),B48*F48*H48/365*(1-K48))))</f>
        <v>0</v>
      </c>
      <c r="J48" s="471">
        <f t="shared" ca="1" si="3"/>
        <v>0</v>
      </c>
      <c r="K48" s="524" t="e">
        <f ca="1">IF(D48=$T$2,OFFSET('Converter Data'!#REF!,MATCH(NEMO!E48,'Converter Data'!#REF!,0),0),IF(NEMO!D48=NEMO!$T$3,0,OFFSET(Other!$H$5,MATCH(NEMO!E48,OTHER,0),0)))</f>
        <v>#N/A</v>
      </c>
      <c r="L48" s="547"/>
    </row>
    <row r="49" spans="1:12" hidden="1" x14ac:dyDescent="0.25">
      <c r="A49" s="508"/>
      <c r="B49" s="469"/>
      <c r="C49" s="469"/>
      <c r="D49" s="469"/>
      <c r="E49" s="469"/>
      <c r="F49" s="470" t="e">
        <f ca="1">IF(D49=$T$2,OFFSET('Converter Data'!#REF!,MATCH(NEMO!E49,'Converter Data'!#REF!,0),0),IF(D49=$T$3,0,OFFSET(Other!$F$5,MATCH(NEMO!E49,OTHER,0),0)))</f>
        <v>#N/A</v>
      </c>
      <c r="G49" s="534" t="str">
        <f t="shared" ca="1" si="2"/>
        <v>-</v>
      </c>
      <c r="H49" s="471" t="e">
        <f ca="1">IF(D49=$T$2,OFFSET('Converter Data'!#REF!,MATCH(NEMO!E49,'Converter Data'!#REF!,0),0),IF(D49=$T$3,0,OFFSET(Other!$G$5,MATCH(NEMO!E49,OTHER,0),0)))</f>
        <v>#N/A</v>
      </c>
      <c r="I49" s="523">
        <f ca="1">IF(B49=0,0,IF(D49=$T$2,OFFSET('Converter Data'!#REF!,MATCH(NEMO!E49,'Converter Data'!#REF!,0),0)*B49,IF(D49=$T$3,C49*B49*F49*H49/365*(1-K49),B49*F49*H49/365*(1-K49))))</f>
        <v>0</v>
      </c>
      <c r="J49" s="471">
        <f t="shared" ca="1" si="3"/>
        <v>0</v>
      </c>
      <c r="K49" s="524" t="e">
        <f ca="1">IF(D49=$T$2,OFFSET('Converter Data'!#REF!,MATCH(NEMO!E49,'Converter Data'!#REF!,0),0),IF(NEMO!D49=NEMO!$T$3,0,OFFSET(Other!$H$5,MATCH(NEMO!E49,OTHER,0),0)))</f>
        <v>#N/A</v>
      </c>
      <c r="L49" s="547"/>
    </row>
    <row r="50" spans="1:12" hidden="1" x14ac:dyDescent="0.25">
      <c r="A50" s="508"/>
      <c r="B50" s="469"/>
      <c r="C50" s="469"/>
      <c r="D50" s="469"/>
      <c r="E50" s="469"/>
      <c r="F50" s="470" t="e">
        <f ca="1">IF(D50=$T$2,OFFSET('Converter Data'!#REF!,MATCH(NEMO!E50,'Converter Data'!#REF!,0),0),IF(D50=$T$3,0,OFFSET(Other!$F$5,MATCH(NEMO!E50,OTHER,0),0)))</f>
        <v>#N/A</v>
      </c>
      <c r="G50" s="534" t="str">
        <f t="shared" ca="1" si="2"/>
        <v>-</v>
      </c>
      <c r="H50" s="471" t="e">
        <f ca="1">IF(D50=$T$2,OFFSET('Converter Data'!#REF!,MATCH(NEMO!E50,'Converter Data'!#REF!,0),0),IF(D50=$T$3,0,OFFSET(Other!$G$5,MATCH(NEMO!E50,OTHER,0),0)))</f>
        <v>#N/A</v>
      </c>
      <c r="I50" s="523">
        <f ca="1">IF(B50=0,0,IF(D50=$T$2,OFFSET('Converter Data'!#REF!,MATCH(NEMO!E50,'Converter Data'!#REF!,0),0)*B50,IF(D50=$T$3,C50*B50*F50*H50/365*(1-K50),B50*F50*H50/365*(1-K50))))</f>
        <v>0</v>
      </c>
      <c r="J50" s="471">
        <f t="shared" ca="1" si="3"/>
        <v>0</v>
      </c>
      <c r="K50" s="524" t="e">
        <f ca="1">IF(D50=$T$2,OFFSET('Converter Data'!#REF!,MATCH(NEMO!E50,'Converter Data'!#REF!,0),0),IF(NEMO!D50=NEMO!$T$3,0,OFFSET(Other!$H$5,MATCH(NEMO!E50,OTHER,0),0)))</f>
        <v>#N/A</v>
      </c>
      <c r="L50" s="547"/>
    </row>
    <row r="51" spans="1:12" hidden="1" x14ac:dyDescent="0.25">
      <c r="A51" s="508"/>
      <c r="B51" s="469"/>
      <c r="C51" s="469"/>
      <c r="D51" s="469"/>
      <c r="E51" s="469"/>
      <c r="F51" s="470" t="e">
        <f ca="1">IF(D51=$T$2,OFFSET('Converter Data'!#REF!,MATCH(NEMO!E51,'Converter Data'!#REF!,0),0),IF(D51=$T$3,0,OFFSET(Other!$F$5,MATCH(NEMO!E51,OTHER,0),0)))</f>
        <v>#N/A</v>
      </c>
      <c r="G51" s="534" t="str">
        <f t="shared" ca="1" si="2"/>
        <v>-</v>
      </c>
      <c r="H51" s="471" t="e">
        <f ca="1">IF(D51=$T$2,OFFSET('Converter Data'!#REF!,MATCH(NEMO!E51,'Converter Data'!#REF!,0),0),IF(D51=$T$3,0,OFFSET(Other!$G$5,MATCH(NEMO!E51,OTHER,0),0)))</f>
        <v>#N/A</v>
      </c>
      <c r="I51" s="523">
        <f ca="1">IF(B51=0,0,IF(D51=$T$2,OFFSET('Converter Data'!#REF!,MATCH(NEMO!E51,'Converter Data'!#REF!,0),0)*B51,IF(D51=$T$3,C51*B51*F51*H51/365*(1-K51),B51*F51*H51/365*(1-K51))))</f>
        <v>0</v>
      </c>
      <c r="J51" s="471">
        <f t="shared" ca="1" si="3"/>
        <v>0</v>
      </c>
      <c r="K51" s="524" t="e">
        <f ca="1">IF(D51=$T$2,OFFSET('Converter Data'!#REF!,MATCH(NEMO!E51,'Converter Data'!#REF!,0),0),IF(NEMO!D51=NEMO!$T$3,0,OFFSET(Other!$H$5,MATCH(NEMO!E51,OTHER,0),0)))</f>
        <v>#N/A</v>
      </c>
      <c r="L51" s="547"/>
    </row>
    <row r="52" spans="1:12" hidden="1" x14ac:dyDescent="0.25">
      <c r="A52" s="508"/>
      <c r="B52" s="469"/>
      <c r="C52" s="469"/>
      <c r="D52" s="469"/>
      <c r="E52" s="469"/>
      <c r="F52" s="470" t="e">
        <f ca="1">IF(D52=$T$2,OFFSET('Converter Data'!#REF!,MATCH(NEMO!E52,'Converter Data'!#REF!,0),0),IF(D52=$T$3,0,OFFSET(Other!$F$5,MATCH(NEMO!E52,OTHER,0),0)))</f>
        <v>#N/A</v>
      </c>
      <c r="G52" s="534" t="str">
        <f t="shared" ca="1" si="2"/>
        <v>-</v>
      </c>
      <c r="H52" s="471" t="e">
        <f ca="1">IF(D52=$T$2,OFFSET('Converter Data'!#REF!,MATCH(NEMO!E52,'Converter Data'!#REF!,0),0),IF(D52=$T$3,0,OFFSET(Other!$G$5,MATCH(NEMO!E52,OTHER,0),0)))</f>
        <v>#N/A</v>
      </c>
      <c r="I52" s="523">
        <f ca="1">IF(B52=0,0,IF(D52=$T$2,OFFSET('Converter Data'!#REF!,MATCH(NEMO!E52,'Converter Data'!#REF!,0),0)*B52,IF(D52=$T$3,C52*B52*F52*H52/365*(1-K52),B52*F52*H52/365*(1-K52))))</f>
        <v>0</v>
      </c>
      <c r="J52" s="471">
        <f t="shared" ca="1" si="3"/>
        <v>0</v>
      </c>
      <c r="K52" s="524" t="e">
        <f ca="1">IF(D52=$T$2,OFFSET('Converter Data'!#REF!,MATCH(NEMO!E52,'Converter Data'!#REF!,0),0),IF(NEMO!D52=NEMO!$T$3,0,OFFSET(Other!$H$5,MATCH(NEMO!E52,OTHER,0),0)))</f>
        <v>#N/A</v>
      </c>
      <c r="L52" s="547"/>
    </row>
    <row r="53" spans="1:12" hidden="1" x14ac:dyDescent="0.25">
      <c r="A53" s="508"/>
      <c r="B53" s="469"/>
      <c r="C53" s="469"/>
      <c r="D53" s="469"/>
      <c r="E53" s="469"/>
      <c r="F53" s="470" t="e">
        <f ca="1">IF(D53=$T$2,OFFSET('Converter Data'!#REF!,MATCH(NEMO!E53,'Converter Data'!#REF!,0),0),IF(D53=$T$3,0,OFFSET(Other!$F$5,MATCH(NEMO!E53,OTHER,0),0)))</f>
        <v>#N/A</v>
      </c>
      <c r="G53" s="534" t="str">
        <f t="shared" ca="1" si="2"/>
        <v>-</v>
      </c>
      <c r="H53" s="471" t="e">
        <f ca="1">IF(D53=$T$2,OFFSET('Converter Data'!#REF!,MATCH(NEMO!E53,'Converter Data'!#REF!,0),0),IF(D53=$T$3,0,OFFSET(Other!$G$5,MATCH(NEMO!E53,OTHER,0),0)))</f>
        <v>#N/A</v>
      </c>
      <c r="I53" s="523">
        <f ca="1">IF(B53=0,0,IF(D53=$T$2,OFFSET('Converter Data'!#REF!,MATCH(NEMO!E53,'Converter Data'!#REF!,0),0)*B53,IF(D53=$T$3,C53*B53*F53*H53/365*(1-K53),B53*F53*H53/365*(1-K53))))</f>
        <v>0</v>
      </c>
      <c r="J53" s="471">
        <f t="shared" ca="1" si="3"/>
        <v>0</v>
      </c>
      <c r="K53" s="524" t="e">
        <f ca="1">IF(D53=$T$2,OFFSET('Converter Data'!#REF!,MATCH(NEMO!E53,'Converter Data'!#REF!,0),0),IF(NEMO!D53=NEMO!$T$3,0,OFFSET(Other!$H$5,MATCH(NEMO!E53,OTHER,0),0)))</f>
        <v>#N/A</v>
      </c>
      <c r="L53" s="547"/>
    </row>
    <row r="54" spans="1:12" hidden="1" x14ac:dyDescent="0.25">
      <c r="A54" s="508"/>
      <c r="B54" s="469"/>
      <c r="C54" s="469"/>
      <c r="D54" s="469"/>
      <c r="E54" s="469"/>
      <c r="F54" s="470" t="e">
        <f ca="1">IF(D54=$T$2,OFFSET('Converter Data'!#REF!,MATCH(NEMO!E54,'Converter Data'!#REF!,0),0),IF(D54=$T$3,0,OFFSET(Other!$F$5,MATCH(NEMO!E54,OTHER,0),0)))</f>
        <v>#N/A</v>
      </c>
      <c r="G54" s="534" t="str">
        <f t="shared" ca="1" si="2"/>
        <v>-</v>
      </c>
      <c r="H54" s="471" t="e">
        <f ca="1">IF(D54=$T$2,OFFSET('Converter Data'!#REF!,MATCH(NEMO!E54,'Converter Data'!#REF!,0),0),IF(D54=$T$3,0,OFFSET(Other!$G$5,MATCH(NEMO!E54,OTHER,0),0)))</f>
        <v>#N/A</v>
      </c>
      <c r="I54" s="523">
        <f ca="1">IF(B54=0,0,IF(D54=$T$2,OFFSET('Converter Data'!#REF!,MATCH(NEMO!E54,'Converter Data'!#REF!,0),0)*B54,IF(D54=$T$3,C54*B54*F54*H54/365*(1-K54),B54*F54*H54/365*(1-K54))))</f>
        <v>0</v>
      </c>
      <c r="J54" s="471">
        <f t="shared" ca="1" si="3"/>
        <v>0</v>
      </c>
      <c r="K54" s="524" t="e">
        <f ca="1">IF(D54=$T$2,OFFSET('Converter Data'!#REF!,MATCH(NEMO!E54,'Converter Data'!#REF!,0),0),IF(NEMO!D54=NEMO!$T$3,0,OFFSET(Other!$H$5,MATCH(NEMO!E54,OTHER,0),0)))</f>
        <v>#N/A</v>
      </c>
      <c r="L54" s="547"/>
    </row>
    <row r="55" spans="1:12" hidden="1" x14ac:dyDescent="0.25">
      <c r="A55" s="508"/>
      <c r="B55" s="469"/>
      <c r="C55" s="469"/>
      <c r="D55" s="469"/>
      <c r="E55" s="469"/>
      <c r="F55" s="470" t="e">
        <f ca="1">IF(D55=$T$2,OFFSET('Converter Data'!#REF!,MATCH(NEMO!E55,'Converter Data'!#REF!,0),0),IF(D55=$T$3,0,OFFSET(Other!$F$5,MATCH(NEMO!E55,OTHER,0),0)))</f>
        <v>#N/A</v>
      </c>
      <c r="G55" s="534" t="str">
        <f t="shared" ca="1" si="2"/>
        <v>-</v>
      </c>
      <c r="H55" s="471" t="e">
        <f ca="1">IF(D55=$T$2,OFFSET('Converter Data'!#REF!,MATCH(NEMO!E55,'Converter Data'!#REF!,0),0),IF(D55=$T$3,0,OFFSET(Other!$G$5,MATCH(NEMO!E55,OTHER,0),0)))</f>
        <v>#N/A</v>
      </c>
      <c r="I55" s="523">
        <f ca="1">IF(B55=0,0,IF(D55=$T$2,OFFSET('Converter Data'!#REF!,MATCH(NEMO!E55,'Converter Data'!#REF!,0),0)*B55,IF(D55=$T$3,C55*B55*F55*H55/365*(1-K55),B55*F55*H55/365*(1-K55))))</f>
        <v>0</v>
      </c>
      <c r="J55" s="471">
        <f t="shared" ca="1" si="3"/>
        <v>0</v>
      </c>
      <c r="K55" s="524" t="e">
        <f ca="1">IF(D55=$T$2,OFFSET('Converter Data'!#REF!,MATCH(NEMO!E55,'Converter Data'!#REF!,0),0),IF(NEMO!D55=NEMO!$T$3,0,OFFSET(Other!$H$5,MATCH(NEMO!E55,OTHER,0),0)))</f>
        <v>#N/A</v>
      </c>
      <c r="L55" s="547"/>
    </row>
    <row r="56" spans="1:12" hidden="1" x14ac:dyDescent="0.25">
      <c r="A56" s="508"/>
      <c r="B56" s="469"/>
      <c r="C56" s="469"/>
      <c r="D56" s="469"/>
      <c r="E56" s="469"/>
      <c r="F56" s="470" t="e">
        <f ca="1">IF(D56=$T$2,OFFSET('Converter Data'!#REF!,MATCH(NEMO!E56,'Converter Data'!#REF!,0),0),IF(D56=$T$3,0,OFFSET(Other!$F$5,MATCH(NEMO!E56,OTHER,0),0)))</f>
        <v>#N/A</v>
      </c>
      <c r="G56" s="534" t="str">
        <f t="shared" ca="1" si="2"/>
        <v>-</v>
      </c>
      <c r="H56" s="471" t="e">
        <f ca="1">IF(D56=$T$2,OFFSET('Converter Data'!#REF!,MATCH(NEMO!E56,'Converter Data'!#REF!,0),0),IF(D56=$T$3,0,OFFSET(Other!$G$5,MATCH(NEMO!E56,OTHER,0),0)))</f>
        <v>#N/A</v>
      </c>
      <c r="I56" s="523">
        <f ca="1">IF(B56=0,0,IF(D56=$T$2,OFFSET('Converter Data'!#REF!,MATCH(NEMO!E56,'Converter Data'!#REF!,0),0)*B56,IF(D56=$T$3,C56*B56*F56*H56/365*(1-K56),B56*F56*H56/365*(1-K56))))</f>
        <v>0</v>
      </c>
      <c r="J56" s="471">
        <f t="shared" ca="1" si="3"/>
        <v>0</v>
      </c>
      <c r="K56" s="524" t="e">
        <f ca="1">IF(D56=$T$2,OFFSET('Converter Data'!#REF!,MATCH(NEMO!E56,'Converter Data'!#REF!,0),0),IF(NEMO!D56=NEMO!$T$3,0,OFFSET(Other!$H$5,MATCH(NEMO!E56,OTHER,0),0)))</f>
        <v>#N/A</v>
      </c>
      <c r="L56" s="547"/>
    </row>
    <row r="57" spans="1:12" hidden="1" x14ac:dyDescent="0.25">
      <c r="A57" s="508"/>
      <c r="B57" s="469"/>
      <c r="C57" s="469"/>
      <c r="D57" s="469"/>
      <c r="E57" s="469"/>
      <c r="F57" s="470" t="e">
        <f ca="1">IF(D57=$T$2,OFFSET('Converter Data'!#REF!,MATCH(NEMO!E57,'Converter Data'!#REF!,0),0),IF(D57=$T$3,0,OFFSET(Other!$F$5,MATCH(NEMO!E57,OTHER,0),0)))</f>
        <v>#N/A</v>
      </c>
      <c r="G57" s="534" t="str">
        <f t="shared" ca="1" si="2"/>
        <v>-</v>
      </c>
      <c r="H57" s="471" t="e">
        <f ca="1">IF(D57=$T$2,OFFSET('Converter Data'!#REF!,MATCH(NEMO!E57,'Converter Data'!#REF!,0),0),IF(D57=$T$3,0,OFFSET(Other!$G$5,MATCH(NEMO!E57,OTHER,0),0)))</f>
        <v>#N/A</v>
      </c>
      <c r="I57" s="523">
        <f ca="1">IF(B57=0,0,IF(D57=$T$2,OFFSET('Converter Data'!#REF!,MATCH(NEMO!E57,'Converter Data'!#REF!,0),0)*B57,IF(D57=$T$3,C57*B57*F57*H57/365*(1-K57),B57*F57*H57/365*(1-K57))))</f>
        <v>0</v>
      </c>
      <c r="J57" s="471">
        <f t="shared" ca="1" si="3"/>
        <v>0</v>
      </c>
      <c r="K57" s="524" t="e">
        <f ca="1">IF(D57=$T$2,OFFSET('Converter Data'!#REF!,MATCH(NEMO!E57,'Converter Data'!#REF!,0),0),IF(NEMO!D57=NEMO!$T$3,0,OFFSET(Other!$H$5,MATCH(NEMO!E57,OTHER,0),0)))</f>
        <v>#N/A</v>
      </c>
      <c r="L57" s="547"/>
    </row>
    <row r="58" spans="1:12" hidden="1" x14ac:dyDescent="0.25">
      <c r="A58" s="508"/>
      <c r="B58" s="469"/>
      <c r="C58" s="469"/>
      <c r="D58" s="469"/>
      <c r="E58" s="469"/>
      <c r="F58" s="470" t="e">
        <f ca="1">IF(D58=$T$2,OFFSET('Converter Data'!#REF!,MATCH(NEMO!E58,'Converter Data'!#REF!,0),0),IF(D58=$T$3,0,OFFSET(Other!$F$5,MATCH(NEMO!E58,OTHER,0),0)))</f>
        <v>#N/A</v>
      </c>
      <c r="G58" s="534" t="str">
        <f t="shared" ca="1" si="2"/>
        <v>-</v>
      </c>
      <c r="H58" s="471" t="e">
        <f ca="1">IF(D58=$T$2,OFFSET('Converter Data'!#REF!,MATCH(NEMO!E58,'Converter Data'!#REF!,0),0),IF(D58=$T$3,0,OFFSET(Other!$G$5,MATCH(NEMO!E58,OTHER,0),0)))</f>
        <v>#N/A</v>
      </c>
      <c r="I58" s="523">
        <f ca="1">IF(B58=0,0,IF(D58=$T$2,OFFSET('Converter Data'!#REF!,MATCH(NEMO!E58,'Converter Data'!#REF!,0),0)*B58,IF(D58=$T$3,C58*B58*F58*H58/365*(1-K58),B58*F58*H58/365*(1-K58))))</f>
        <v>0</v>
      </c>
      <c r="J58" s="471">
        <f t="shared" ca="1" si="3"/>
        <v>0</v>
      </c>
      <c r="K58" s="524" t="e">
        <f ca="1">IF(D58=$T$2,OFFSET('Converter Data'!#REF!,MATCH(NEMO!E58,'Converter Data'!#REF!,0),0),IF(NEMO!D58=NEMO!$T$3,0,OFFSET(Other!$H$5,MATCH(NEMO!E58,OTHER,0),0)))</f>
        <v>#N/A</v>
      </c>
      <c r="L58" s="547"/>
    </row>
    <row r="59" spans="1:12" ht="15" hidden="1" thickBot="1" x14ac:dyDescent="0.3">
      <c r="A59" s="508"/>
      <c r="B59" s="472"/>
      <c r="C59" s="472"/>
      <c r="D59" s="472"/>
      <c r="E59" s="472"/>
      <c r="F59" s="473" t="e">
        <f ca="1">IF(D59=$T$2,OFFSET('Converter Data'!#REF!,MATCH(NEMO!E59,'Converter Data'!#REF!,0),0),IF(D59=$T$3,0,OFFSET(Other!$F$5,MATCH(NEMO!E59,OTHER,0),0)))</f>
        <v>#N/A</v>
      </c>
      <c r="G59" s="548" t="str">
        <f t="shared" ca="1" si="2"/>
        <v>-</v>
      </c>
      <c r="H59" s="474" t="e">
        <f ca="1">IF(D59=$T$2,OFFSET('Converter Data'!#REF!,MATCH(NEMO!E59,'Converter Data'!#REF!,0),0),IF(D59=$T$3,0,OFFSET(Other!$G$5,MATCH(NEMO!E59,OTHER,0),0)))</f>
        <v>#N/A</v>
      </c>
      <c r="I59" s="532">
        <f ca="1">IF(B59=0,0,IF(D59=$T$2,OFFSET('Converter Data'!#REF!,MATCH(NEMO!E59,'Converter Data'!#REF!,0),0)*B59,IF(D59=$T$3,C59*B59*F59*H59/365*(1-K59),B59*F59*H59/365*(1-K59))))</f>
        <v>0</v>
      </c>
      <c r="J59" s="474">
        <f t="shared" ca="1" si="3"/>
        <v>0</v>
      </c>
      <c r="K59" s="533" t="e">
        <f ca="1">IF(D59=$T$2,OFFSET('Converter Data'!#REF!,MATCH(NEMO!E59,'Converter Data'!#REF!,0),0),IF(NEMO!D59=NEMO!$T$3,0,OFFSET(Other!$H$5,MATCH(NEMO!E59,OTHER,0),0)))</f>
        <v>#N/A</v>
      </c>
      <c r="L59" s="547"/>
    </row>
    <row r="60" spans="1:12" x14ac:dyDescent="0.25">
      <c r="A60" s="508"/>
      <c r="B60" s="508"/>
      <c r="C60" s="508"/>
      <c r="D60" s="508"/>
      <c r="E60" s="508"/>
      <c r="F60" s="508"/>
      <c r="G60" s="508"/>
      <c r="H60" s="508"/>
      <c r="I60" s="508"/>
      <c r="J60" s="508"/>
      <c r="K60" s="508"/>
      <c r="L60" s="547"/>
    </row>
    <row r="61" spans="1:12" hidden="1" x14ac:dyDescent="0.25">
      <c r="A61" s="508"/>
      <c r="B61" s="508"/>
      <c r="C61" s="508"/>
      <c r="D61" s="508"/>
      <c r="E61" s="508"/>
      <c r="F61" s="508"/>
      <c r="G61" s="508" t="s">
        <v>4</v>
      </c>
      <c r="H61" s="508" t="s">
        <v>93</v>
      </c>
      <c r="I61" s="508">
        <f ca="1">IF(SUM(I38:I59)&gt;1,1,SUM(I38:I59))</f>
        <v>5.4794520547945206E-3</v>
      </c>
      <c r="J61" s="549">
        <f ca="1">SUM(J38:J59,J10:J31)</f>
        <v>100</v>
      </c>
      <c r="K61" s="508"/>
      <c r="L61" s="547"/>
    </row>
    <row r="62" spans="1:12" ht="15" thickBot="1" x14ac:dyDescent="0.3">
      <c r="A62" s="508"/>
      <c r="B62" s="508"/>
      <c r="C62" s="508"/>
      <c r="D62" s="508"/>
      <c r="E62" s="508"/>
      <c r="F62" s="498"/>
      <c r="G62" s="498"/>
      <c r="H62" s="498"/>
      <c r="I62" s="498"/>
      <c r="J62" s="498"/>
      <c r="K62" s="508"/>
      <c r="L62" s="547"/>
    </row>
    <row r="63" spans="1:12" ht="15" thickBot="1" x14ac:dyDescent="0.3">
      <c r="A63" s="508"/>
      <c r="B63" s="508"/>
      <c r="C63" s="508"/>
      <c r="D63" s="508"/>
      <c r="E63" s="508"/>
      <c r="F63" s="498"/>
      <c r="G63" s="550" t="s">
        <v>37</v>
      </c>
      <c r="H63" s="551"/>
      <c r="I63" s="552">
        <f ca="1">IF(I61+I33&gt;1,1,I61+I33)</f>
        <v>2.3980273972602738E-2</v>
      </c>
      <c r="J63" s="498"/>
      <c r="K63" s="508"/>
      <c r="L63" s="547"/>
    </row>
    <row r="64" spans="1:12" ht="15" thickBot="1" x14ac:dyDescent="0.3">
      <c r="A64" s="508"/>
      <c r="B64" s="508"/>
      <c r="C64" s="508"/>
      <c r="D64" s="508"/>
      <c r="E64" s="508"/>
      <c r="F64" s="498"/>
      <c r="G64" s="498"/>
      <c r="H64" s="498"/>
      <c r="I64" s="498"/>
      <c r="J64" s="498"/>
      <c r="K64" s="508"/>
      <c r="L64" s="547"/>
    </row>
    <row r="65" spans="1:12" ht="15.75" thickBot="1" x14ac:dyDescent="0.3">
      <c r="A65" s="508"/>
      <c r="B65" s="508"/>
      <c r="C65" s="508"/>
      <c r="D65" s="508"/>
      <c r="E65" s="508"/>
      <c r="F65" s="498"/>
      <c r="G65" s="553" t="s">
        <v>38</v>
      </c>
      <c r="H65" s="554"/>
      <c r="I65" s="555">
        <f ca="1">1-I63</f>
        <v>0.97601972602739728</v>
      </c>
      <c r="J65" s="498"/>
      <c r="K65" s="508"/>
      <c r="L65" s="547"/>
    </row>
    <row r="66" spans="1:12" x14ac:dyDescent="0.25">
      <c r="A66" s="556"/>
      <c r="B66" s="556"/>
      <c r="C66" s="556"/>
      <c r="D66" s="556"/>
      <c r="E66" s="556"/>
      <c r="F66" s="557"/>
      <c r="G66" s="557"/>
      <c r="H66" s="557"/>
      <c r="I66" s="557"/>
      <c r="J66" s="557"/>
      <c r="K66" s="556"/>
      <c r="L66" s="558"/>
    </row>
    <row r="68" spans="1:12" x14ac:dyDescent="0.25">
      <c r="A68" s="508"/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</row>
  </sheetData>
  <sheetProtection password="DFA2" sheet="1" objects="1" scenarios="1"/>
  <mergeCells count="9">
    <mergeCell ref="B6:D6"/>
    <mergeCell ref="O5:R5"/>
    <mergeCell ref="O1:R1"/>
    <mergeCell ref="G33:H33"/>
    <mergeCell ref="D1:J1"/>
    <mergeCell ref="K1:L1"/>
    <mergeCell ref="B3:K3"/>
    <mergeCell ref="B4:D4"/>
    <mergeCell ref="B5:D5"/>
  </mergeCells>
  <conditionalFormatting sqref="J36:J59 J10:J31">
    <cfRule type="colorScale" priority="12">
      <colorScale>
        <cfvo type="min"/>
        <cfvo type="max"/>
        <color rgb="FFFFEF9C"/>
        <color rgb="FFFF7128"/>
      </colorScale>
    </cfRule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3:J14">
    <cfRule type="colorScale" priority="10">
      <colorScale>
        <cfvo type="min"/>
        <cfvo type="max"/>
        <color rgb="FFFFEF9C"/>
        <color rgb="FFFF7128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6:J59">
    <cfRule type="colorScale" priority="9">
      <colorScale>
        <cfvo type="min"/>
        <cfvo type="max"/>
        <color rgb="FFFFEF9C"/>
        <color rgb="FFFF7128"/>
      </colorScale>
    </cfRule>
  </conditionalFormatting>
  <conditionalFormatting sqref="J12">
    <cfRule type="colorScale" priority="7">
      <colorScale>
        <cfvo type="min"/>
        <cfvo type="max"/>
        <color rgb="FFFFEF9C"/>
        <color rgb="FFFF7128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:J31">
    <cfRule type="colorScale" priority="6">
      <colorScale>
        <cfvo type="min"/>
        <cfvo type="max"/>
        <color rgb="FFFFEF9C"/>
        <color rgb="FFFF7128"/>
      </colorScale>
    </cfRule>
  </conditionalFormatting>
  <conditionalFormatting sqref="J41:J42">
    <cfRule type="colorScale" priority="4">
      <colorScale>
        <cfvo type="min"/>
        <cfvo type="max"/>
        <color rgb="FFFFEF9C"/>
        <color rgb="FFFF7128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0">
    <cfRule type="colorScale" priority="2">
      <colorScale>
        <cfvo type="min"/>
        <cfvo type="max"/>
        <color rgb="FFFFEF9C"/>
        <color rgb="FFFF7128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8:J59">
    <cfRule type="colorScale" priority="1">
      <colorScale>
        <cfvo type="min"/>
        <cfvo type="max"/>
        <color rgb="FFFFEF9C"/>
        <color rgb="FFFF7128"/>
      </colorScale>
    </cfRule>
  </conditionalFormatting>
  <dataValidations count="6">
    <dataValidation type="list" allowBlank="1" showInputMessage="1" showErrorMessage="1" sqref="O13">
      <formula1>Component</formula1>
    </dataValidation>
    <dataValidation type="list" allowBlank="1" showInputMessage="1" showErrorMessage="1" sqref="O12">
      <formula1>$N$6:$N$8</formula1>
    </dataValidation>
    <dataValidation type="list" allowBlank="1" showInputMessage="1" showErrorMessage="1" sqref="D10:D31 D38:D59">
      <formula1>Asset_Classes</formula1>
    </dataValidation>
    <dataValidation type="list" allowBlank="1" showInputMessage="1" showErrorMessage="1" sqref="C38">
      <formula1>Scheduled_Maintenance_Arrangements</formula1>
    </dataValidation>
    <dataValidation type="list" allowBlank="1" showInputMessage="1" showErrorMessage="1" sqref="O11">
      <formula1>$N$2:$N$3</formula1>
    </dataValidation>
    <dataValidation type="list" allowBlank="1" showInputMessage="1" showErrorMessage="1" sqref="E10:E31 E38:E59">
      <formula1>IF(D10=$T$2,Converters,IF(D10=$T$3,Cable_Name,OTHER))</formula1>
    </dataValidation>
  </dataValidations>
  <pageMargins left="0.7" right="0.6696428571428571" top="0.94362745098039214" bottom="0.75" header="0.3" footer="0.3"/>
  <pageSetup paperSize="9" orientation="portrait" r:id="rId1"/>
  <headerFooter>
    <oddHeader>&amp;L&amp;G
&amp;R&amp;G&amp;C&amp;"Verdana,Regular"&amp;10&amp;K000000Internal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T68"/>
  <sheetViews>
    <sheetView showGridLines="0" zoomScale="85" zoomScaleNormal="85" zoomScalePageLayoutView="85" workbookViewId="0">
      <selection activeCell="E20" sqref="E20"/>
    </sheetView>
  </sheetViews>
  <sheetFormatPr defaultRowHeight="14.25" x14ac:dyDescent="0.25"/>
  <cols>
    <col min="1" max="1" width="2.28515625" style="277" customWidth="1"/>
    <col min="2" max="3" width="9.28515625" style="277" customWidth="1"/>
    <col min="4" max="4" width="12.42578125" style="277" customWidth="1"/>
    <col min="5" max="5" width="36.28515625" style="277" customWidth="1"/>
    <col min="6" max="6" width="15.140625" style="277" customWidth="1"/>
    <col min="7" max="7" width="16.42578125" style="277" customWidth="1"/>
    <col min="8" max="8" width="15.140625" style="277" customWidth="1"/>
    <col min="9" max="9" width="16.28515625" style="277" customWidth="1"/>
    <col min="10" max="10" width="8.140625" style="277" customWidth="1"/>
    <col min="11" max="11" width="12.28515625" style="277" customWidth="1"/>
    <col min="12" max="12" width="2.85546875" style="277" customWidth="1"/>
    <col min="13" max="13" width="9.140625" style="277"/>
    <col min="14" max="14" width="19.140625" style="277" customWidth="1"/>
    <col min="15" max="15" width="14.42578125" style="277" customWidth="1"/>
    <col min="16" max="16" width="9.140625" style="277"/>
    <col min="17" max="17" width="11.7109375" style="277" customWidth="1"/>
    <col min="18" max="18" width="34.7109375" style="277" customWidth="1"/>
    <col min="19" max="19" width="9.140625" style="277"/>
    <col min="20" max="20" width="15.42578125" style="277" customWidth="1"/>
    <col min="21" max="22" width="9.140625" style="277"/>
    <col min="23" max="23" width="14.5703125" style="277" customWidth="1"/>
    <col min="24" max="16384" width="9.140625" style="277"/>
  </cols>
  <sheetData>
    <row r="1" spans="1:20" ht="38.25" thickBot="1" x14ac:dyDescent="0.3">
      <c r="A1" s="275"/>
      <c r="B1" s="276"/>
      <c r="C1" s="276"/>
      <c r="D1" s="578" t="s">
        <v>13</v>
      </c>
      <c r="E1" s="578"/>
      <c r="F1" s="578"/>
      <c r="G1" s="578"/>
      <c r="H1" s="578"/>
      <c r="I1" s="578"/>
      <c r="J1" s="578"/>
      <c r="K1" s="579"/>
      <c r="L1" s="580"/>
      <c r="N1" s="581" t="s">
        <v>126</v>
      </c>
      <c r="O1" s="582"/>
      <c r="P1" s="582"/>
      <c r="Q1" s="582"/>
      <c r="R1" s="583"/>
      <c r="T1" s="278" t="s">
        <v>26</v>
      </c>
    </row>
    <row r="2" spans="1:20" ht="15.75" customHeight="1" x14ac:dyDescent="0.25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  <c r="N2" s="282" t="s">
        <v>68</v>
      </c>
      <c r="O2" s="283" t="s">
        <v>127</v>
      </c>
      <c r="P2" s="283"/>
      <c r="Q2" s="283"/>
      <c r="R2" s="284"/>
      <c r="T2" s="285" t="s">
        <v>24</v>
      </c>
    </row>
    <row r="3" spans="1:20" ht="15.75" thickBot="1" x14ac:dyDescent="0.3">
      <c r="A3" s="286"/>
      <c r="B3" s="584" t="s">
        <v>186</v>
      </c>
      <c r="C3" s="585"/>
      <c r="D3" s="585"/>
      <c r="E3" s="585"/>
      <c r="F3" s="585"/>
      <c r="G3" s="585"/>
      <c r="H3" s="585"/>
      <c r="I3" s="585"/>
      <c r="J3" s="585"/>
      <c r="K3" s="586"/>
      <c r="L3" s="287"/>
      <c r="N3" s="288" t="s">
        <v>140</v>
      </c>
      <c r="O3" s="289" t="s">
        <v>157</v>
      </c>
      <c r="P3" s="289"/>
      <c r="Q3" s="289"/>
      <c r="R3" s="290"/>
      <c r="T3" s="285" t="s">
        <v>27</v>
      </c>
    </row>
    <row r="4" spans="1:20" ht="15.75" thickBot="1" x14ac:dyDescent="0.3">
      <c r="A4" s="286"/>
      <c r="B4" s="587" t="s">
        <v>185</v>
      </c>
      <c r="C4" s="588"/>
      <c r="D4" s="588"/>
      <c r="E4" s="67"/>
      <c r="F4" s="68"/>
      <c r="G4" s="68"/>
      <c r="H4" s="68"/>
      <c r="I4" s="68"/>
      <c r="J4" s="68"/>
      <c r="K4" s="69"/>
      <c r="L4" s="287"/>
      <c r="T4" s="291" t="s">
        <v>28</v>
      </c>
    </row>
    <row r="5" spans="1:20" ht="19.5" thickBot="1" x14ac:dyDescent="0.3">
      <c r="A5" s="286"/>
      <c r="B5" s="587" t="s">
        <v>187</v>
      </c>
      <c r="C5" s="588"/>
      <c r="D5" s="588"/>
      <c r="E5" s="67"/>
      <c r="F5" s="68"/>
      <c r="G5" s="68"/>
      <c r="H5" s="68"/>
      <c r="I5" s="68"/>
      <c r="J5" s="68"/>
      <c r="K5" s="69"/>
      <c r="L5" s="287"/>
      <c r="N5" s="581" t="s">
        <v>130</v>
      </c>
      <c r="O5" s="582"/>
      <c r="P5" s="582"/>
      <c r="Q5" s="582"/>
      <c r="R5" s="583"/>
    </row>
    <row r="6" spans="1:20" ht="15.75" customHeight="1" x14ac:dyDescent="0.25">
      <c r="A6" s="286"/>
      <c r="B6" s="575" t="s">
        <v>188</v>
      </c>
      <c r="C6" s="576"/>
      <c r="D6" s="576"/>
      <c r="E6" s="70"/>
      <c r="F6" s="71"/>
      <c r="G6" s="71"/>
      <c r="H6" s="71"/>
      <c r="I6" s="71"/>
      <c r="J6" s="71"/>
      <c r="K6" s="72"/>
      <c r="L6" s="287"/>
      <c r="N6" s="282" t="s">
        <v>142</v>
      </c>
      <c r="O6" s="283" t="s">
        <v>169</v>
      </c>
      <c r="P6" s="283"/>
      <c r="Q6" s="283"/>
      <c r="R6" s="284"/>
    </row>
    <row r="7" spans="1:20" ht="15.75" customHeight="1" x14ac:dyDescent="0.25">
      <c r="A7" s="286"/>
      <c r="B7" s="292"/>
      <c r="C7" s="292"/>
      <c r="D7" s="292"/>
      <c r="E7" s="293"/>
      <c r="F7" s="293"/>
      <c r="G7" s="293"/>
      <c r="H7" s="293"/>
      <c r="I7" s="293"/>
      <c r="J7" s="293"/>
      <c r="K7" s="293"/>
      <c r="L7" s="287"/>
      <c r="N7" s="294" t="s">
        <v>68</v>
      </c>
      <c r="O7" s="295" t="s">
        <v>135</v>
      </c>
      <c r="P7" s="295"/>
      <c r="Q7" s="295"/>
      <c r="R7" s="296"/>
    </row>
    <row r="8" spans="1:20" ht="15.75" thickBot="1" x14ac:dyDescent="0.3">
      <c r="A8" s="286"/>
      <c r="B8" s="297" t="s">
        <v>34</v>
      </c>
      <c r="C8" s="298"/>
      <c r="D8" s="298"/>
      <c r="E8" s="299"/>
      <c r="F8" s="299"/>
      <c r="G8" s="299"/>
      <c r="H8" s="299"/>
      <c r="I8" s="299"/>
      <c r="J8" s="299"/>
      <c r="K8" s="300"/>
      <c r="L8" s="287"/>
      <c r="N8" s="288" t="s">
        <v>141</v>
      </c>
      <c r="O8" s="289" t="s">
        <v>136</v>
      </c>
      <c r="P8" s="289"/>
      <c r="Q8" s="289"/>
      <c r="R8" s="290"/>
    </row>
    <row r="9" spans="1:20" ht="57" thickBot="1" x14ac:dyDescent="0.3">
      <c r="A9" s="286"/>
      <c r="B9" s="301" t="s">
        <v>7</v>
      </c>
      <c r="C9" s="301" t="s">
        <v>84</v>
      </c>
      <c r="D9" s="302" t="s">
        <v>29</v>
      </c>
      <c r="E9" s="301" t="s">
        <v>0</v>
      </c>
      <c r="F9" s="303" t="s">
        <v>1</v>
      </c>
      <c r="G9" s="303" t="s">
        <v>2</v>
      </c>
      <c r="H9" s="303" t="s">
        <v>3</v>
      </c>
      <c r="I9" s="303" t="s">
        <v>125</v>
      </c>
      <c r="J9" s="303" t="s">
        <v>178</v>
      </c>
      <c r="K9" s="304" t="s">
        <v>6</v>
      </c>
      <c r="L9" s="287"/>
    </row>
    <row r="10" spans="1:20" ht="19.5" thickBot="1" x14ac:dyDescent="0.3">
      <c r="A10" s="286"/>
      <c r="B10" s="126">
        <v>1</v>
      </c>
      <c r="C10" s="126"/>
      <c r="D10" s="126" t="s">
        <v>24</v>
      </c>
      <c r="E10" s="126" t="s">
        <v>98</v>
      </c>
      <c r="F10" s="305">
        <f ca="1">IF(D10=$T$2,OFFSET('Converter Data'!$G$14,MATCH('Example Project'!E10,'Converter Data'!$B$15:$B$36,0),0)*B10,IF(D10=$T$3,OFFSET('Cable Data'!$Q$6,MATCH('Example Project'!E10,Cable_Name,0),0)*B10*C10,OFFSET(Other!$D$5,MATCH('Example Project'!E10,OTHER,0),0)*B10))</f>
        <v>2</v>
      </c>
      <c r="G10" s="306">
        <f ca="1">IFERROR(1/F10,"-")</f>
        <v>0.5</v>
      </c>
      <c r="H10" s="307">
        <f ca="1">IF(D10=$T$2,OFFSET('Converter Data'!$F$14,MATCH('Example Project'!E10,'Converter Data'!$B$15:$B$36,0),0),IF(D10=$T$3,OFFSET('Cable Data'!$R$6,MATCH('Example Project'!E10,Cable_Name,0),0),OFFSET(Other!$E$5,MATCH('Example Project'!E10,OTHER,0),0)))</f>
        <v>0.57499999999999996</v>
      </c>
      <c r="I10" s="308">
        <f ca="1">IF(IF(B10=0,0,IF(D10=$T$2,OFFSET('Converter Data'!$H$14,MATCH('Example Project'!E10,'Converter Data'!$B$15:$B$36,0),0)*B10,IF(D10=$T$3,F10*H10/365*(1-K10),F10*H10/365*(1-K10))))&gt;1,1,IF(B10=0,0,IF(D10=$T$2,OFFSET('Converter Data'!$H$14,MATCH('Example Project'!E10,'Converter Data'!$B$15:$B$36,0),0)*B10,IF(D10=$T$3,F10*H10/365*(1-K10),F10*H10/365*(1-K10)))))</f>
        <v>1.5753424657534245E-3</v>
      </c>
      <c r="J10" s="309">
        <f t="shared" ref="J10:J31" ca="1" si="0">I10/$I$63*100</f>
        <v>6.5997130559540889</v>
      </c>
      <c r="K10" s="310">
        <f ca="1">IF(D10=$T$2,OFFSET('Converter Data'!$I$14,MATCH('Example Project'!E10,'Converter Data'!$B$15:$B$36,0),0),IF('Example Project'!D10='Example Project'!$T$3,OFFSET('Cable Data'!$S$6,MATCH('Example Project'!E10,Cable_Name,0),0),OFFSET(Other!$H$5,MATCH('Example Project'!E10,OTHER,0),0)))</f>
        <v>0.5</v>
      </c>
      <c r="L10" s="287"/>
      <c r="N10" s="311" t="s">
        <v>175</v>
      </c>
      <c r="O10" s="312" t="s">
        <v>176</v>
      </c>
    </row>
    <row r="11" spans="1:20" ht="15" x14ac:dyDescent="0.25">
      <c r="A11" s="286"/>
      <c r="B11" s="127">
        <v>1</v>
      </c>
      <c r="C11" s="127"/>
      <c r="D11" s="127" t="s">
        <v>24</v>
      </c>
      <c r="E11" s="127" t="s">
        <v>98</v>
      </c>
      <c r="F11" s="313">
        <f ca="1">IF(D11=$T$2,OFFSET('Converter Data'!$G$14,MATCH('Example Project'!E11,'Converter Data'!$B$15:$B$36,0),0)*B11,IF(D11=$T$3,OFFSET('Cable Data'!$Q$6,MATCH('Example Project'!E11,Cable_Name,0),0)*B11*C11,OFFSET(Other!$D$5,MATCH('Example Project'!E11,OTHER,0),0)*B11))</f>
        <v>2</v>
      </c>
      <c r="G11" s="314">
        <f t="shared" ref="G11:G31" ca="1" si="1">IFERROR(1/F11,"-")</f>
        <v>0.5</v>
      </c>
      <c r="H11" s="315">
        <f ca="1">IF(D11=$T$2,OFFSET('Converter Data'!$F$14,MATCH('Example Project'!E11,'Converter Data'!$B$15:$B$36,0),0),IF(D11=$T$3,OFFSET('Cable Data'!$R$6,MATCH('Example Project'!E11,Cable_Name,0),0),OFFSET(Other!$E$5,MATCH('Example Project'!E11,OTHER,0),0)))</f>
        <v>0.57499999999999996</v>
      </c>
      <c r="I11" s="316">
        <f ca="1">IF(IF(B11=0,0,IF(D11=$T$2,OFFSET('Converter Data'!$H$14,MATCH('Example Project'!E11,'Converter Data'!$B$15:$B$36,0),0)*B11,IF(D11=$T$3,F11*H11/365*(1-K11),F11*H11/365*(1-K11))))&gt;1,1,IF(B11=0,0,IF(D11=$T$2,OFFSET('Converter Data'!$H$14,MATCH('Example Project'!E11,'Converter Data'!$B$15:$B$36,0),0)*B11,IF(D11=$T$3,F11*H11/365*(1-K11),F11*H11/365*(1-K11)))))</f>
        <v>1.5753424657534245E-3</v>
      </c>
      <c r="J11" s="317">
        <f t="shared" ca="1" si="0"/>
        <v>6.5997130559540889</v>
      </c>
      <c r="K11" s="318">
        <f ca="1">IF(D11=$T$2,OFFSET('Converter Data'!$I$14,MATCH('Example Project'!E11,'Converter Data'!$B$15:$B$36,0),0),IF('Example Project'!D11='Example Project'!$T$3,OFFSET('Cable Data'!$S$6,MATCH('Example Project'!E11,Cable_Name,0),0),OFFSET(Other!$H$5,MATCH('Example Project'!E11,OTHER,0),0)))</f>
        <v>0.5</v>
      </c>
      <c r="L11" s="287"/>
      <c r="N11" s="319" t="s">
        <v>129</v>
      </c>
      <c r="O11" s="128" t="s">
        <v>68</v>
      </c>
    </row>
    <row r="12" spans="1:20" ht="15" x14ac:dyDescent="0.25">
      <c r="A12" s="286"/>
      <c r="B12" s="127">
        <v>1</v>
      </c>
      <c r="C12" s="127">
        <v>100</v>
      </c>
      <c r="D12" s="127" t="s">
        <v>27</v>
      </c>
      <c r="E12" s="127" t="s">
        <v>180</v>
      </c>
      <c r="F12" s="313">
        <f ca="1">IF(D12=$T$2,OFFSET('Converter Data'!$G$14,MATCH('Example Project'!E12,'Converter Data'!$B$15:$B$36,0),0)*B12,IF(D12=$T$3,OFFSET('Cable Data'!$Q$6,MATCH('Example Project'!E12,Cable_Name,0),0)*B12*C12,OFFSET(Other!$D$5,MATCH('Example Project'!E12,OTHER,0),0)*B12))</f>
        <v>4.8000000000000001E-2</v>
      </c>
      <c r="G12" s="314">
        <f t="shared" ca="1" si="1"/>
        <v>20.833333333333332</v>
      </c>
      <c r="H12" s="315">
        <f ca="1">IF(D12=$T$2,OFFSET('Converter Data'!$F$14,MATCH('Example Project'!E12,'Converter Data'!$B$15:$B$36,0),0),IF(D12=$T$3,OFFSET('Cable Data'!$R$6,MATCH('Example Project'!E12,Cable_Name,0),0),OFFSET(Other!$E$5,MATCH('Example Project'!E12,OTHER,0),0)))</f>
        <v>65</v>
      </c>
      <c r="I12" s="316">
        <f ca="1">IF(IF(B12=0,0,IF(D12=$T$2,OFFSET('Converter Data'!$H$14,MATCH('Example Project'!E12,'Converter Data'!$B$15:$B$36,0),0)*B12,IF(D12=$T$3,F12*H12/365*(1-K12),F12*H12/365*(1-K12))))&gt;1,1,IF(B12=0,0,IF(D12=$T$2,OFFSET('Converter Data'!$H$14,MATCH('Example Project'!E12,'Converter Data'!$B$15:$B$36,0),0)*B12,IF(D12=$T$3,F12*H12/365*(1-K12),F12*H12/365*(1-K12)))))</f>
        <v>6.1438356164383564E-3</v>
      </c>
      <c r="J12" s="317">
        <f t="shared" ca="1" si="0"/>
        <v>25.738880918220946</v>
      </c>
      <c r="K12" s="318">
        <f ca="1">IF(D12=$T$2,OFFSET('Converter Data'!$I$14,MATCH('Example Project'!E12,'Converter Data'!$B$15:$B$36,0),0),IF('Example Project'!D12='Example Project'!$T$3,OFFSET('Cable Data'!$S$6,MATCH('Example Project'!E12,Cable_Name,0),0),OFFSET(Other!$H$5,MATCH('Example Project'!E12,OTHER,0),0)))</f>
        <v>0.28125</v>
      </c>
      <c r="L12" s="287"/>
      <c r="N12" s="320" t="s">
        <v>128</v>
      </c>
      <c r="O12" s="129" t="s">
        <v>68</v>
      </c>
    </row>
    <row r="13" spans="1:20" ht="15.75" thickBot="1" x14ac:dyDescent="0.3">
      <c r="A13" s="286"/>
      <c r="B13" s="127">
        <v>1</v>
      </c>
      <c r="C13" s="127">
        <v>100</v>
      </c>
      <c r="D13" s="127" t="s">
        <v>27</v>
      </c>
      <c r="E13" s="127" t="s">
        <v>181</v>
      </c>
      <c r="F13" s="313">
        <f ca="1">IF(D13=$T$2,OFFSET('Converter Data'!$G$14,MATCH('Example Project'!E13,'Converter Data'!$B$15:$B$36,0),0)*B13,IF(D13=$T$3,OFFSET('Cable Data'!$Q$6,MATCH('Example Project'!E13,Cable_Name,0),0)*B13*C13,OFFSET(Other!$D$5,MATCH('Example Project'!E13,OTHER,0),0)*B13))</f>
        <v>4.8000000000000001E-2</v>
      </c>
      <c r="G13" s="314">
        <f t="shared" ca="1" si="1"/>
        <v>20.833333333333332</v>
      </c>
      <c r="H13" s="315">
        <f ca="1">IF(D13=$T$2,OFFSET('Converter Data'!$F$14,MATCH('Example Project'!E13,'Converter Data'!$B$15:$B$36,0),0),IF(D13=$T$3,OFFSET('Cable Data'!$R$6,MATCH('Example Project'!E13,Cable_Name,0),0),OFFSET(Other!$E$5,MATCH('Example Project'!E13,OTHER,0),0)))</f>
        <v>65</v>
      </c>
      <c r="I13" s="316">
        <f ca="1">IF(IF(B13=0,0,IF(D13=$T$2,OFFSET('Converter Data'!$H$14,MATCH('Example Project'!E13,'Converter Data'!$B$15:$B$36,0),0)*B13,IF(D13=$T$3,F13*H13/365*(1-K13),F13*H13/365*(1-K13))))&gt;1,1,IF(B13=0,0,IF(D13=$T$2,OFFSET('Converter Data'!$H$14,MATCH('Example Project'!E13,'Converter Data'!$B$15:$B$36,0),0)*B13,IF(D13=$T$3,F13*H13/365*(1-K13),F13*H13/365*(1-K13)))))</f>
        <v>4.2739726027397262E-3</v>
      </c>
      <c r="J13" s="317">
        <f t="shared" ca="1" si="0"/>
        <v>17.905308464849355</v>
      </c>
      <c r="K13" s="318">
        <f ca="1">IF(D13=$T$2,OFFSET('Converter Data'!$I$14,MATCH('Example Project'!E13,'Converter Data'!$B$15:$B$36,0),0),IF('Example Project'!D13='Example Project'!$T$3,OFFSET('Cable Data'!$S$6,MATCH('Example Project'!E13,Cable_Name,0),0),OFFSET(Other!$H$5,MATCH('Example Project'!E13,OTHER,0),0)))</f>
        <v>0.5</v>
      </c>
      <c r="L13" s="287"/>
      <c r="N13" s="321" t="s">
        <v>134</v>
      </c>
      <c r="O13" s="356" t="s">
        <v>117</v>
      </c>
      <c r="Q13" s="277" t="s">
        <v>184</v>
      </c>
    </row>
    <row r="14" spans="1:20" x14ac:dyDescent="0.25">
      <c r="A14" s="286"/>
      <c r="B14" s="127">
        <v>1</v>
      </c>
      <c r="C14" s="127">
        <v>100</v>
      </c>
      <c r="D14" s="127" t="s">
        <v>27</v>
      </c>
      <c r="E14" s="127" t="s">
        <v>182</v>
      </c>
      <c r="F14" s="313">
        <f ca="1">IF(D14=$T$2,OFFSET('Converter Data'!$G$14,MATCH('Example Project'!E14,'Converter Data'!$B$15:$B$36,0),0)*B14,IF(D14=$T$3,OFFSET('Cable Data'!$Q$6,MATCH('Example Project'!E14,Cable_Name,0),0)*B14*C14,OFFSET(Other!$D$5,MATCH('Example Project'!E14,OTHER,0),0)*B14))</f>
        <v>8.8000000000000009E-2</v>
      </c>
      <c r="G14" s="314">
        <f t="shared" ca="1" si="1"/>
        <v>11.363636363636363</v>
      </c>
      <c r="H14" s="315">
        <f ca="1">IF(D14=$T$2,OFFSET('Converter Data'!$F$14,MATCH('Example Project'!E14,'Converter Data'!$B$15:$B$36,0),0),IF(D14=$T$3,OFFSET('Cable Data'!$R$6,MATCH('Example Project'!E14,Cable_Name,0),0),OFFSET(Other!$E$5,MATCH('Example Project'!E14,OTHER,0),0)))</f>
        <v>19.999999999999996</v>
      </c>
      <c r="I14" s="316">
        <f ca="1">IF(IF(B14=0,0,IF(D14=$T$2,OFFSET('Converter Data'!$H$14,MATCH('Example Project'!E14,'Converter Data'!$B$15:$B$36,0),0)*B14,IF(D14=$T$3,F14*H14/365*(1-K14),F14*H14/365*(1-K14))))&gt;1,1,IF(B14=0,0,IF(D14=$T$2,OFFSET('Converter Data'!$H$14,MATCH('Example Project'!E14,'Converter Data'!$B$15:$B$36,0),0)*B14,IF(D14=$T$3,F14*H14/365*(1-K14),F14*H14/365*(1-K14)))))</f>
        <v>2.4109589041095888E-3</v>
      </c>
      <c r="J14" s="317">
        <f t="shared" ca="1" si="0"/>
        <v>10.100430416068864</v>
      </c>
      <c r="K14" s="318">
        <f ca="1">IF(D14=$T$2,OFFSET('Converter Data'!$I$14,MATCH('Example Project'!E14,'Converter Data'!$B$15:$B$36,0),0),IF('Example Project'!D14='Example Project'!$T$3,OFFSET('Cable Data'!$S$6,MATCH('Example Project'!E14,Cable_Name,0),0),OFFSET(Other!$H$5,MATCH('Example Project'!E14,OTHER,0),0)))</f>
        <v>0.5</v>
      </c>
      <c r="L14" s="287"/>
    </row>
    <row r="15" spans="1:20" x14ac:dyDescent="0.2">
      <c r="A15" s="286"/>
      <c r="B15" s="127">
        <v>1</v>
      </c>
      <c r="C15" s="127">
        <v>100</v>
      </c>
      <c r="D15" s="127" t="s">
        <v>27</v>
      </c>
      <c r="E15" s="127" t="s">
        <v>183</v>
      </c>
      <c r="F15" s="313">
        <f ca="1">IF(D15=$T$2,OFFSET('Converter Data'!$G$14,MATCH('Example Project'!E15,'Converter Data'!$B$15:$B$36,0),0)*B15,IF(D15=$T$3,OFFSET('Cable Data'!$Q$6,MATCH('Example Project'!E15,Cable_Name,0),0)*B15*C15,OFFSET(Other!$D$5,MATCH('Example Project'!E15,OTHER,0),0)*B15))</f>
        <v>8.8000000000000009E-2</v>
      </c>
      <c r="G15" s="314">
        <f t="shared" ca="1" si="1"/>
        <v>11.363636363636363</v>
      </c>
      <c r="H15" s="315">
        <f ca="1">IF(D15=$T$2,OFFSET('Converter Data'!$F$14,MATCH('Example Project'!E15,'Converter Data'!$B$15:$B$36,0),0),IF(D15=$T$3,OFFSET('Cable Data'!$R$6,MATCH('Example Project'!E15,Cable_Name,0),0),OFFSET(Other!$E$5,MATCH('Example Project'!E15,OTHER,0),0)))</f>
        <v>19.999999999999996</v>
      </c>
      <c r="I15" s="316">
        <f ca="1">IF(IF(B15=0,0,IF(D15=$T$2,OFFSET('Converter Data'!$H$14,MATCH('Example Project'!E15,'Converter Data'!$B$15:$B$36,0),0)*B15,IF(D15=$T$3,F15*H15/365*(1-K15),F15*H15/365*(1-K15))))&gt;1,1,IF(B15=0,0,IF(D15=$T$2,OFFSET('Converter Data'!$H$14,MATCH('Example Project'!E15,'Converter Data'!$B$15:$B$36,0),0)*B15,IF(D15=$T$3,F15*H15/365*(1-K15),F15*H15/365*(1-K15)))))</f>
        <v>2.4109589041095888E-3</v>
      </c>
      <c r="J15" s="317">
        <f t="shared" ca="1" si="0"/>
        <v>10.100430416068864</v>
      </c>
      <c r="K15" s="318">
        <f ca="1">IF(D15=$T$2,OFFSET('Converter Data'!$I$14,MATCH('Example Project'!E15,'Converter Data'!$B$15:$B$36,0),0),IF('Example Project'!D15='Example Project'!$T$3,OFFSET('Cable Data'!$S$6,MATCH('Example Project'!E15,Cable_Name,0),0),OFFSET(Other!$H$5,MATCH('Example Project'!E15,OTHER,0),0)))</f>
        <v>0.5</v>
      </c>
      <c r="L15" s="287"/>
      <c r="N15" s="322"/>
      <c r="O15" s="322"/>
      <c r="P15" s="322"/>
      <c r="Q15" s="322"/>
    </row>
    <row r="16" spans="1:20" x14ac:dyDescent="0.25">
      <c r="A16" s="286"/>
      <c r="B16" s="127"/>
      <c r="C16" s="127"/>
      <c r="D16" s="127"/>
      <c r="E16" s="127"/>
      <c r="F16" s="313" t="e">
        <f ca="1">IF(D16=$T$2,OFFSET('Converter Data'!$G$14,MATCH('Example Project'!E16,'Converter Data'!$B$15:$B$36,0),0)*B16,IF(D16=$T$3,OFFSET('Cable Data'!$Q$6,MATCH('Example Project'!E16,Cable_Name,0),0)*B16*C16,OFFSET(Other!$D$5,MATCH('Example Project'!E16,OTHER,0),0)*B16))</f>
        <v>#N/A</v>
      </c>
      <c r="G16" s="314" t="str">
        <f t="shared" ca="1" si="1"/>
        <v>-</v>
      </c>
      <c r="H16" s="315" t="e">
        <f ca="1">IF(D16=$T$2,OFFSET('Converter Data'!$F$14,MATCH('Example Project'!E16,'Converter Data'!$B$15:$B$36,0),0),IF(D16=$T$3,OFFSET('Cable Data'!$R$6,MATCH('Example Project'!E16,Cable_Name,0),0),OFFSET(Other!$E$5,MATCH('Example Project'!E16,OTHER,0),0)))</f>
        <v>#N/A</v>
      </c>
      <c r="I16" s="316">
        <f ca="1">IF(IF(B16=0,0,IF(D16=$T$2,OFFSET('Converter Data'!$H$14,MATCH('Example Project'!E16,'Converter Data'!$B$15:$B$36,0),0)*B16,IF(D16=$T$3,F16*H16/365*(1-K16),F16*H16/365*(1-K16))))&gt;1,1,IF(B16=0,0,IF(D16=$T$2,OFFSET('Converter Data'!$H$14,MATCH('Example Project'!E16,'Converter Data'!$B$15:$B$36,0),0)*B16,IF(D16=$T$3,F16*H16/365*(1-K16),F16*H16/365*(1-K16)))))</f>
        <v>0</v>
      </c>
      <c r="J16" s="317">
        <f t="shared" ca="1" si="0"/>
        <v>0</v>
      </c>
      <c r="K16" s="318" t="e">
        <f ca="1">IF(D16=$T$2,OFFSET('Converter Data'!$I$14,MATCH('Example Project'!E16,'Converter Data'!$B$15:$B$36,0),0),IF('Example Project'!D16='Example Project'!$T$3,OFFSET('Cable Data'!$S$6,MATCH('Example Project'!E16,Cable_Name,0),0),OFFSET(Other!$H$5,MATCH('Example Project'!E16,OTHER,0),0)))</f>
        <v>#N/A</v>
      </c>
      <c r="L16" s="287"/>
      <c r="N16" s="323"/>
    </row>
    <row r="17" spans="1:18" x14ac:dyDescent="0.25">
      <c r="A17" s="286"/>
      <c r="B17" s="62"/>
      <c r="C17" s="62"/>
      <c r="D17" s="62"/>
      <c r="E17" s="62"/>
      <c r="F17" s="313" t="e">
        <f ca="1">IF(D17=$T$2,OFFSET('Converter Data'!$G$14,MATCH('Example Project'!E17,'Converter Data'!$B$15:$B$36,0),0)*B17,IF(D17=$T$3,OFFSET('Cable Data'!$Q$6,MATCH('Example Project'!E17,Cable_Name,0),0)*B17*C17,OFFSET(Other!$D$5,MATCH('Example Project'!E17,OTHER,0),0)*B17))</f>
        <v>#N/A</v>
      </c>
      <c r="G17" s="314" t="str">
        <f t="shared" ca="1" si="1"/>
        <v>-</v>
      </c>
      <c r="H17" s="315" t="e">
        <f ca="1">IF(D17=$T$2,OFFSET('Converter Data'!$F$14,MATCH('Example Project'!E17,'Converter Data'!$B$15:$B$36,0),0),IF(D17=$T$3,OFFSET('Cable Data'!$R$6,MATCH('Example Project'!E17,Cable_Name,0),0),OFFSET(Other!$E$5,MATCH('Example Project'!E17,OTHER,0),0)))</f>
        <v>#N/A</v>
      </c>
      <c r="I17" s="316">
        <f ca="1">IF(IF(B17=0,0,IF(D17=$T$2,OFFSET('Converter Data'!$H$14,MATCH('Example Project'!E17,'Converter Data'!$B$15:$B$36,0),0)*B17,IF(D17=$T$3,F17*H17/365*(1-K17),F17*H17/365*(1-K17))))&gt;1,1,IF(B17=0,0,IF(D17=$T$2,OFFSET('Converter Data'!$H$14,MATCH('Example Project'!E17,'Converter Data'!$B$15:$B$36,0),0)*B17,IF(D17=$T$3,F17*H17/365*(1-K17),F17*H17/365*(1-K17)))))</f>
        <v>0</v>
      </c>
      <c r="J17" s="317">
        <f t="shared" ca="1" si="0"/>
        <v>0</v>
      </c>
      <c r="K17" s="318" t="e">
        <f ca="1">IF(D17=$T$2,OFFSET('Converter Data'!$I$14,MATCH('Example Project'!E17,'Converter Data'!$B$15:$B$36,0),0),IF('Example Project'!D17='Example Project'!$T$3,OFFSET('Cable Data'!$S$6,MATCH('Example Project'!E17,Cable_Name,0),0),OFFSET(Other!$H$5,MATCH('Example Project'!E17,OTHER,0),0)))</f>
        <v>#N/A</v>
      </c>
      <c r="L17" s="287"/>
    </row>
    <row r="18" spans="1:18" x14ac:dyDescent="0.25">
      <c r="A18" s="286"/>
      <c r="B18" s="62"/>
      <c r="C18" s="62"/>
      <c r="D18" s="62"/>
      <c r="E18" s="62"/>
      <c r="F18" s="313" t="e">
        <f ca="1">IF(D18=$T$2,OFFSET('Converter Data'!$G$14,MATCH('Example Project'!E18,'Converter Data'!$B$15:$B$36,0),0)*B18,IF(D18=$T$3,OFFSET('Cable Data'!$Q$6,MATCH('Example Project'!E18,Cable_Name,0),0)*B18*C18,OFFSET(Other!$D$5,MATCH('Example Project'!E18,OTHER,0),0)*B18))</f>
        <v>#N/A</v>
      </c>
      <c r="G18" s="314" t="str">
        <f t="shared" ca="1" si="1"/>
        <v>-</v>
      </c>
      <c r="H18" s="315" t="e">
        <f ca="1">IF(D18=$T$2,OFFSET('Converter Data'!$F$14,MATCH('Example Project'!E18,'Converter Data'!$B$15:$B$36,0),0),IF(D18=$T$3,OFFSET('Cable Data'!$R$6,MATCH('Example Project'!E18,Cable_Name,0),0),OFFSET(Other!$E$5,MATCH('Example Project'!E18,OTHER,0),0)))</f>
        <v>#N/A</v>
      </c>
      <c r="I18" s="316">
        <f ca="1">IF(IF(B18=0,0,IF(D18=$T$2,OFFSET('Converter Data'!$H$14,MATCH('Example Project'!E18,'Converter Data'!$B$15:$B$36,0),0)*B18,IF(D18=$T$3,F18*H18/365*(1-K18),F18*H18/365*(1-K18))))&gt;1,1,IF(B18=0,0,IF(D18=$T$2,OFFSET('Converter Data'!$H$14,MATCH('Example Project'!E18,'Converter Data'!$B$15:$B$36,0),0)*B18,IF(D18=$T$3,F18*H18/365*(1-K18),F18*H18/365*(1-K18)))))</f>
        <v>0</v>
      </c>
      <c r="J18" s="317">
        <f t="shared" ca="1" si="0"/>
        <v>0</v>
      </c>
      <c r="K18" s="318" t="e">
        <f ca="1">IF(D18=$T$2,OFFSET('Converter Data'!$I$14,MATCH('Example Project'!E18,'Converter Data'!$B$15:$B$36,0),0),IF('Example Project'!D18='Example Project'!$T$3,OFFSET('Cable Data'!$S$6,MATCH('Example Project'!E18,Cable_Name,0),0),OFFSET(Other!$H$5,MATCH('Example Project'!E18,OTHER,0),0)))</f>
        <v>#N/A</v>
      </c>
      <c r="L18" s="287"/>
    </row>
    <row r="19" spans="1:18" x14ac:dyDescent="0.25">
      <c r="A19" s="286"/>
      <c r="B19" s="62"/>
      <c r="C19" s="62"/>
      <c r="D19" s="62"/>
      <c r="E19" s="62"/>
      <c r="F19" s="313" t="e">
        <f ca="1">IF(D19=$T$2,OFFSET('Converter Data'!$G$14,MATCH('Example Project'!E19,'Converter Data'!$B$15:$B$36,0),0)*B19,IF(D19=$T$3,OFFSET('Cable Data'!$Q$6,MATCH('Example Project'!E19,Cable_Name,0),0)*B19*C19,OFFSET(Other!$D$5,MATCH('Example Project'!E19,OTHER,0),0)*B19))</f>
        <v>#N/A</v>
      </c>
      <c r="G19" s="314" t="str">
        <f t="shared" ca="1" si="1"/>
        <v>-</v>
      </c>
      <c r="H19" s="315" t="e">
        <f ca="1">IF(D19=$T$2,OFFSET('Converter Data'!$F$14,MATCH('Example Project'!E19,'Converter Data'!$B$15:$B$36,0),0),IF(D19=$T$3,OFFSET('Cable Data'!$R$6,MATCH('Example Project'!E19,Cable_Name,0),0),OFFSET(Other!$E$5,MATCH('Example Project'!E19,OTHER,0),0)))</f>
        <v>#N/A</v>
      </c>
      <c r="I19" s="316">
        <f ca="1">IF(IF(B19=0,0,IF(D19=$T$2,OFFSET('Converter Data'!$H$14,MATCH('Example Project'!E19,'Converter Data'!$B$15:$B$36,0),0)*B19,IF(D19=$T$3,F19*H19/365*(1-K19),F19*H19/365*(1-K19))))&gt;1,1,IF(B19=0,0,IF(D19=$T$2,OFFSET('Converter Data'!$H$14,MATCH('Example Project'!E19,'Converter Data'!$B$15:$B$36,0),0)*B19,IF(D19=$T$3,F19*H19/365*(1-K19),F19*H19/365*(1-K19)))))</f>
        <v>0</v>
      </c>
      <c r="J19" s="317">
        <f t="shared" ca="1" si="0"/>
        <v>0</v>
      </c>
      <c r="K19" s="318" t="e">
        <f ca="1">IF(D19=$T$2,OFFSET('Converter Data'!$I$14,MATCH('Example Project'!E19,'Converter Data'!$B$15:$B$36,0),0),IF('Example Project'!D19='Example Project'!$T$3,OFFSET('Cable Data'!$S$6,MATCH('Example Project'!E19,Cable_Name,0),0),OFFSET(Other!$H$5,MATCH('Example Project'!E19,OTHER,0),0)))</f>
        <v>#N/A</v>
      </c>
      <c r="L19" s="287"/>
    </row>
    <row r="20" spans="1:18" x14ac:dyDescent="0.25">
      <c r="A20" s="286"/>
      <c r="B20" s="62"/>
      <c r="C20" s="62"/>
      <c r="D20" s="62"/>
      <c r="E20" s="62"/>
      <c r="F20" s="313" t="e">
        <f ca="1">IF(D20=$T$2,OFFSET('Converter Data'!$G$14,MATCH('Example Project'!E20,'Converter Data'!$B$15:$B$36,0),0)*B20,IF(D20=$T$3,OFFSET('Cable Data'!$Q$6,MATCH('Example Project'!E20,Cable_Name,0),0)*B20*C20,OFFSET(Other!$D$5,MATCH('Example Project'!E20,OTHER,0),0)*B20))</f>
        <v>#N/A</v>
      </c>
      <c r="G20" s="314" t="str">
        <f t="shared" ca="1" si="1"/>
        <v>-</v>
      </c>
      <c r="H20" s="315" t="e">
        <f ca="1">IF(D20=$T$2,OFFSET('Converter Data'!$F$14,MATCH('Example Project'!E20,'Converter Data'!$B$15:$B$36,0),0),IF(D20=$T$3,OFFSET('Cable Data'!$R$6,MATCH('Example Project'!E20,Cable_Name,0),0),OFFSET(Other!$E$5,MATCH('Example Project'!E20,OTHER,0),0)))</f>
        <v>#N/A</v>
      </c>
      <c r="I20" s="316">
        <f ca="1">IF(IF(B20=0,0,IF(D20=$T$2,OFFSET('Converter Data'!$H$14,MATCH('Example Project'!E20,'Converter Data'!$B$15:$B$36,0),0)*B20,IF(D20=$T$3,F20*H20/365*(1-K20),F20*H20/365*(1-K20))))&gt;1,1,IF(B20=0,0,IF(D20=$T$2,OFFSET('Converter Data'!$H$14,MATCH('Example Project'!E20,'Converter Data'!$B$15:$B$36,0),0)*B20,IF(D20=$T$3,F20*H20/365*(1-K20),F20*H20/365*(1-K20)))))</f>
        <v>0</v>
      </c>
      <c r="J20" s="317">
        <f t="shared" ca="1" si="0"/>
        <v>0</v>
      </c>
      <c r="K20" s="318" t="e">
        <f ca="1">IF(D20=$T$2,OFFSET('Converter Data'!$I$14,MATCH('Example Project'!E20,'Converter Data'!$B$15:$B$36,0),0),IF('Example Project'!D20='Example Project'!$T$3,OFFSET('Cable Data'!$S$6,MATCH('Example Project'!E20,Cable_Name,0),0),OFFSET(Other!$H$5,MATCH('Example Project'!E20,OTHER,0),0)))</f>
        <v>#N/A</v>
      </c>
      <c r="L20" s="287"/>
    </row>
    <row r="21" spans="1:18" x14ac:dyDescent="0.25">
      <c r="A21" s="286"/>
      <c r="B21" s="62"/>
      <c r="C21" s="62"/>
      <c r="D21" s="62"/>
      <c r="E21" s="62"/>
      <c r="F21" s="313" t="e">
        <f ca="1">IF(D21=$T$2,OFFSET('Converter Data'!$G$14,MATCH('Example Project'!E21,'Converter Data'!$B$15:$B$36,0),0)*B21,IF(D21=$T$3,OFFSET('Cable Data'!$Q$6,MATCH('Example Project'!E21,Cable_Name,0),0)*B21*C21,OFFSET(Other!$D$5,MATCH('Example Project'!E21,OTHER,0),0)*B21))</f>
        <v>#N/A</v>
      </c>
      <c r="G21" s="314" t="str">
        <f t="shared" ca="1" si="1"/>
        <v>-</v>
      </c>
      <c r="H21" s="315" t="e">
        <f ca="1">IF(D21=$T$2,OFFSET('Converter Data'!$F$14,MATCH('Example Project'!E21,'Converter Data'!$B$15:$B$36,0),0),IF(D21=$T$3,OFFSET('Cable Data'!$R$6,MATCH('Example Project'!E21,Cable_Name,0),0),OFFSET(Other!$E$5,MATCH('Example Project'!E21,OTHER,0),0)))</f>
        <v>#N/A</v>
      </c>
      <c r="I21" s="316">
        <f ca="1">IF(IF(B21=0,0,IF(D21=$T$2,OFFSET('Converter Data'!$H$14,MATCH('Example Project'!E21,'Converter Data'!$B$15:$B$36,0),0)*B21,IF(D21=$T$3,F21*H21/365*(1-K21),F21*H21/365*(1-K21))))&gt;1,1,IF(B21=0,0,IF(D21=$T$2,OFFSET('Converter Data'!$H$14,MATCH('Example Project'!E21,'Converter Data'!$B$15:$B$36,0),0)*B21,IF(D21=$T$3,F21*H21/365*(1-K21),F21*H21/365*(1-K21)))))</f>
        <v>0</v>
      </c>
      <c r="J21" s="317">
        <f t="shared" ca="1" si="0"/>
        <v>0</v>
      </c>
      <c r="K21" s="318" t="e">
        <f ca="1">IF(D21=$T$2,OFFSET('Converter Data'!$I$14,MATCH('Example Project'!E21,'Converter Data'!$B$15:$B$36,0),0),IF('Example Project'!D21='Example Project'!$T$3,OFFSET('Cable Data'!$S$6,MATCH('Example Project'!E21,Cable_Name,0),0),OFFSET(Other!$H$5,MATCH('Example Project'!E21,OTHER,0),0)))</f>
        <v>#N/A</v>
      </c>
      <c r="L21" s="287"/>
    </row>
    <row r="22" spans="1:18" x14ac:dyDescent="0.25">
      <c r="A22" s="286"/>
      <c r="B22" s="62"/>
      <c r="C22" s="62"/>
      <c r="D22" s="62"/>
      <c r="E22" s="62"/>
      <c r="F22" s="313" t="e">
        <f ca="1">IF(D22=$T$2,OFFSET('Converter Data'!$G$14,MATCH('Example Project'!E22,'Converter Data'!$B$15:$B$36,0),0)*B22,IF(D22=$T$3,OFFSET('Cable Data'!$Q$6,MATCH('Example Project'!E22,Cable_Name,0),0)*B22*C22,OFFSET(Other!$D$5,MATCH('Example Project'!E22,OTHER,0),0)*B22))</f>
        <v>#N/A</v>
      </c>
      <c r="G22" s="314" t="str">
        <f t="shared" ca="1" si="1"/>
        <v>-</v>
      </c>
      <c r="H22" s="315" t="e">
        <f ca="1">IF(D22=$T$2,OFFSET('Converter Data'!$F$14,MATCH('Example Project'!E22,'Converter Data'!$B$15:$B$36,0),0),IF(D22=$T$3,OFFSET('Cable Data'!$R$6,MATCH('Example Project'!E22,Cable_Name,0),0),OFFSET(Other!$E$5,MATCH('Example Project'!E22,OTHER,0),0)))</f>
        <v>#N/A</v>
      </c>
      <c r="I22" s="316">
        <f ca="1">IF(IF(B22=0,0,IF(D22=$T$2,OFFSET('Converter Data'!$H$14,MATCH('Example Project'!E22,'Converter Data'!$B$15:$B$36,0),0)*B22,IF(D22=$T$3,F22*H22/365*(1-K22),F22*H22/365*(1-K22))))&gt;1,1,IF(B22=0,0,IF(D22=$T$2,OFFSET('Converter Data'!$H$14,MATCH('Example Project'!E22,'Converter Data'!$B$15:$B$36,0),0)*B22,IF(D22=$T$3,F22*H22/365*(1-K22),F22*H22/365*(1-K22)))))</f>
        <v>0</v>
      </c>
      <c r="J22" s="317">
        <f t="shared" ca="1" si="0"/>
        <v>0</v>
      </c>
      <c r="K22" s="318" t="e">
        <f ca="1">IF(D22=$T$2,OFFSET('Converter Data'!$I$14,MATCH('Example Project'!E22,'Converter Data'!$B$15:$B$36,0),0),IF('Example Project'!D22='Example Project'!$T$3,OFFSET('Cable Data'!$S$6,MATCH('Example Project'!E22,Cable_Name,0),0),OFFSET(Other!$H$5,MATCH('Example Project'!E22,OTHER,0),0)))</f>
        <v>#N/A</v>
      </c>
      <c r="L22" s="287"/>
    </row>
    <row r="23" spans="1:18" x14ac:dyDescent="0.25">
      <c r="A23" s="286"/>
      <c r="B23" s="62"/>
      <c r="C23" s="62"/>
      <c r="D23" s="62"/>
      <c r="E23" s="62"/>
      <c r="F23" s="313" t="e">
        <f ca="1">IF(D23=$T$2,OFFSET('Converter Data'!$G$14,MATCH('Example Project'!E23,'Converter Data'!$B$15:$B$36,0),0)*B23,IF(D23=$T$3,OFFSET('Cable Data'!$Q$6,MATCH('Example Project'!E23,Cable_Name,0),0)*B23*C23,OFFSET(Other!$D$5,MATCH('Example Project'!E23,OTHER,0),0)*B23))</f>
        <v>#N/A</v>
      </c>
      <c r="G23" s="314" t="str">
        <f t="shared" ca="1" si="1"/>
        <v>-</v>
      </c>
      <c r="H23" s="315" t="e">
        <f ca="1">IF(D23=$T$2,OFFSET('Converter Data'!$F$14,MATCH('Example Project'!E23,'Converter Data'!$B$15:$B$36,0),0),IF(D23=$T$3,OFFSET('Cable Data'!$R$6,MATCH('Example Project'!E23,Cable_Name,0),0),OFFSET(Other!$E$5,MATCH('Example Project'!E23,OTHER,0),0)))</f>
        <v>#N/A</v>
      </c>
      <c r="I23" s="316">
        <f ca="1">IF(IF(B23=0,0,IF(D23=$T$2,OFFSET('Converter Data'!$H$14,MATCH('Example Project'!E23,'Converter Data'!$B$15:$B$36,0),0)*B23,IF(D23=$T$3,F23*H23/365*(1-K23),F23*H23/365*(1-K23))))&gt;1,1,IF(B23=0,0,IF(D23=$T$2,OFFSET('Converter Data'!$H$14,MATCH('Example Project'!E23,'Converter Data'!$B$15:$B$36,0),0)*B23,IF(D23=$T$3,F23*H23/365*(1-K23),F23*H23/365*(1-K23)))))</f>
        <v>0</v>
      </c>
      <c r="J23" s="317">
        <f t="shared" ca="1" si="0"/>
        <v>0</v>
      </c>
      <c r="K23" s="318" t="e">
        <f ca="1">IF(D23=$T$2,OFFSET('Converter Data'!$I$14,MATCH('Example Project'!E23,'Converter Data'!$B$15:$B$36,0),0),IF('Example Project'!D23='Example Project'!$T$3,OFFSET('Cable Data'!$S$6,MATCH('Example Project'!E23,Cable_Name,0),0),OFFSET(Other!$H$5,MATCH('Example Project'!E23,OTHER,0),0)))</f>
        <v>#N/A</v>
      </c>
      <c r="L23" s="287"/>
    </row>
    <row r="24" spans="1:18" x14ac:dyDescent="0.25">
      <c r="A24" s="286"/>
      <c r="B24" s="62"/>
      <c r="C24" s="62"/>
      <c r="D24" s="62"/>
      <c r="E24" s="62"/>
      <c r="F24" s="313" t="e">
        <f ca="1">IF(D24=$T$2,OFFSET('Converter Data'!$G$14,MATCH('Example Project'!E24,'Converter Data'!$B$15:$B$36,0),0)*B24,IF(D24=$T$3,OFFSET('Cable Data'!$Q$6,MATCH('Example Project'!E24,Cable_Name,0),0)*B24*C24,OFFSET(Other!$D$5,MATCH('Example Project'!E24,OTHER,0),0)*B24))</f>
        <v>#N/A</v>
      </c>
      <c r="G24" s="314" t="str">
        <f t="shared" ca="1" si="1"/>
        <v>-</v>
      </c>
      <c r="H24" s="315" t="e">
        <f ca="1">IF(D24=$T$2,OFFSET('Converter Data'!$F$14,MATCH('Example Project'!E24,'Converter Data'!$B$15:$B$36,0),0),IF(D24=$T$3,OFFSET('Cable Data'!$R$6,MATCH('Example Project'!E24,Cable_Name,0),0),OFFSET(Other!$E$5,MATCH('Example Project'!E24,OTHER,0),0)))</f>
        <v>#N/A</v>
      </c>
      <c r="I24" s="316">
        <f ca="1">IF(IF(B24=0,0,IF(D24=$T$2,OFFSET('Converter Data'!$H$14,MATCH('Example Project'!E24,'Converter Data'!$B$15:$B$36,0),0)*B24,IF(D24=$T$3,F24*H24/365*(1-K24),F24*H24/365*(1-K24))))&gt;1,1,IF(B24=0,0,IF(D24=$T$2,OFFSET('Converter Data'!$H$14,MATCH('Example Project'!E24,'Converter Data'!$B$15:$B$36,0),0)*B24,IF(D24=$T$3,F24*H24/365*(1-K24),F24*H24/365*(1-K24)))))</f>
        <v>0</v>
      </c>
      <c r="J24" s="317">
        <f t="shared" ca="1" si="0"/>
        <v>0</v>
      </c>
      <c r="K24" s="318" t="e">
        <f ca="1">IF(D24=$T$2,OFFSET('Converter Data'!$I$14,MATCH('Example Project'!E24,'Converter Data'!$B$15:$B$36,0),0),IF('Example Project'!D24='Example Project'!$T$3,OFFSET('Cable Data'!$S$6,MATCH('Example Project'!E24,Cable_Name,0),0),OFFSET(Other!$H$5,MATCH('Example Project'!E24,OTHER,0),0)))</f>
        <v>#N/A</v>
      </c>
      <c r="L24" s="287"/>
      <c r="R24" s="277" t="s">
        <v>93</v>
      </c>
    </row>
    <row r="25" spans="1:18" x14ac:dyDescent="0.25">
      <c r="A25" s="286"/>
      <c r="B25" s="62"/>
      <c r="C25" s="62"/>
      <c r="D25" s="62"/>
      <c r="E25" s="62"/>
      <c r="F25" s="313" t="e">
        <f ca="1">IF(D25=$T$2,OFFSET('Converter Data'!$G$14,MATCH('Example Project'!E25,'Converter Data'!$B$15:$B$36,0),0)*B25,IF(D25=$T$3,OFFSET('Cable Data'!$Q$6,MATCH('Example Project'!E25,Cable_Name,0),0)*B25*C25,OFFSET(Other!$D$5,MATCH('Example Project'!E25,OTHER,0),0)*B25))</f>
        <v>#N/A</v>
      </c>
      <c r="G25" s="314" t="str">
        <f t="shared" ca="1" si="1"/>
        <v>-</v>
      </c>
      <c r="H25" s="315" t="e">
        <f ca="1">IF(D25=$T$2,OFFSET('Converter Data'!$F$14,MATCH('Example Project'!E25,'Converter Data'!$B$15:$B$36,0),0),IF(D25=$T$3,OFFSET('Cable Data'!$R$6,MATCH('Example Project'!E25,Cable_Name,0),0),OFFSET(Other!$E$5,MATCH('Example Project'!E25,OTHER,0),0)))</f>
        <v>#N/A</v>
      </c>
      <c r="I25" s="316">
        <f ca="1">IF(IF(B25=0,0,IF(D25=$T$2,OFFSET('Converter Data'!$H$14,MATCH('Example Project'!E25,'Converter Data'!$B$15:$B$36,0),0)*B25,IF(D25=$T$3,F25*H25/365*(1-K25),F25*H25/365*(1-K25))))&gt;1,1,IF(B25=0,0,IF(D25=$T$2,OFFSET('Converter Data'!$H$14,MATCH('Example Project'!E25,'Converter Data'!$B$15:$B$36,0),0)*B25,IF(D25=$T$3,F25*H25/365*(1-K25),F25*H25/365*(1-K25)))))</f>
        <v>0</v>
      </c>
      <c r="J25" s="317">
        <f t="shared" ca="1" si="0"/>
        <v>0</v>
      </c>
      <c r="K25" s="318" t="e">
        <f ca="1">IF(D25=$T$2,OFFSET('Converter Data'!$I$14,MATCH('Example Project'!E25,'Converter Data'!$B$15:$B$36,0),0),IF('Example Project'!D25='Example Project'!$T$3,OFFSET('Cable Data'!$S$6,MATCH('Example Project'!E25,Cable_Name,0),0),OFFSET(Other!$H$5,MATCH('Example Project'!E25,OTHER,0),0)))</f>
        <v>#N/A</v>
      </c>
      <c r="L25" s="287"/>
    </row>
    <row r="26" spans="1:18" x14ac:dyDescent="0.25">
      <c r="A26" s="286"/>
      <c r="B26" s="62"/>
      <c r="C26" s="62"/>
      <c r="D26" s="62"/>
      <c r="E26" s="62"/>
      <c r="F26" s="313" t="e">
        <f ca="1">IF(D26=$T$2,OFFSET('Converter Data'!$G$14,MATCH('Example Project'!E26,'Converter Data'!$B$15:$B$36,0),0)*B26,IF(D26=$T$3,OFFSET('Cable Data'!$Q$6,MATCH('Example Project'!E26,Cable_Name,0),0)*B26*C26,OFFSET(Other!$D$5,MATCH('Example Project'!E26,OTHER,0),0)*B26))</f>
        <v>#N/A</v>
      </c>
      <c r="G26" s="314" t="str">
        <f t="shared" ca="1" si="1"/>
        <v>-</v>
      </c>
      <c r="H26" s="315" t="e">
        <f ca="1">IF(D26=$T$2,OFFSET('Converter Data'!$F$14,MATCH('Example Project'!E26,'Converter Data'!$B$15:$B$36,0),0),IF(D26=$T$3,OFFSET('Cable Data'!$R$6,MATCH('Example Project'!E26,Cable_Name,0),0),OFFSET(Other!$E$5,MATCH('Example Project'!E26,OTHER,0),0)))</f>
        <v>#N/A</v>
      </c>
      <c r="I26" s="316">
        <f ca="1">IF(IF(B26=0,0,IF(D26=$T$2,OFFSET('Converter Data'!$H$14,MATCH('Example Project'!E26,'Converter Data'!$B$15:$B$36,0),0)*B26,IF(D26=$T$3,F26*H26/365*(1-K26),F26*H26/365*(1-K26))))&gt;1,1,IF(B26=0,0,IF(D26=$T$2,OFFSET('Converter Data'!$H$14,MATCH('Example Project'!E26,'Converter Data'!$B$15:$B$36,0),0)*B26,IF(D26=$T$3,F26*H26/365*(1-K26),F26*H26/365*(1-K26)))))</f>
        <v>0</v>
      </c>
      <c r="J26" s="317">
        <f t="shared" ca="1" si="0"/>
        <v>0</v>
      </c>
      <c r="K26" s="318" t="e">
        <f ca="1">IF(D26=$T$2,OFFSET('Converter Data'!$I$14,MATCH('Example Project'!E26,'Converter Data'!$B$15:$B$36,0),0),IF('Example Project'!D26='Example Project'!$T$3,OFFSET('Cable Data'!$S$6,MATCH('Example Project'!E26,Cable_Name,0),0),OFFSET(Other!$H$5,MATCH('Example Project'!E26,OTHER,0),0)))</f>
        <v>#N/A</v>
      </c>
      <c r="L26" s="287"/>
    </row>
    <row r="27" spans="1:18" x14ac:dyDescent="0.25">
      <c r="A27" s="286"/>
      <c r="B27" s="62"/>
      <c r="C27" s="62"/>
      <c r="D27" s="62"/>
      <c r="E27" s="62"/>
      <c r="F27" s="313" t="e">
        <f ca="1">IF(D27=$T$2,OFFSET('Converter Data'!$G$14,MATCH('Example Project'!E27,'Converter Data'!$B$15:$B$36,0),0)*B27,IF(D27=$T$3,OFFSET('Cable Data'!$Q$6,MATCH('Example Project'!E27,Cable_Name,0),0)*B27*C27,OFFSET(Other!$D$5,MATCH('Example Project'!E27,OTHER,0),0)*B27))</f>
        <v>#N/A</v>
      </c>
      <c r="G27" s="314" t="str">
        <f t="shared" ca="1" si="1"/>
        <v>-</v>
      </c>
      <c r="H27" s="315" t="e">
        <f ca="1">IF(D27=$T$2,OFFSET('Converter Data'!$F$14,MATCH('Example Project'!E27,'Converter Data'!$B$15:$B$36,0),0),IF(D27=$T$3,OFFSET('Cable Data'!$R$6,MATCH('Example Project'!E27,Cable_Name,0),0),OFFSET(Other!$E$5,MATCH('Example Project'!E27,OTHER,0),0)))</f>
        <v>#N/A</v>
      </c>
      <c r="I27" s="316">
        <f ca="1">IF(IF(B27=0,0,IF(D27=$T$2,OFFSET('Converter Data'!$H$14,MATCH('Example Project'!E27,'Converter Data'!$B$15:$B$36,0),0)*B27,IF(D27=$T$3,F27*H27/365*(1-K27),F27*H27/365*(1-K27))))&gt;1,1,IF(B27=0,0,IF(D27=$T$2,OFFSET('Converter Data'!$H$14,MATCH('Example Project'!E27,'Converter Data'!$B$15:$B$36,0),0)*B27,IF(D27=$T$3,F27*H27/365*(1-K27),F27*H27/365*(1-K27)))))</f>
        <v>0</v>
      </c>
      <c r="J27" s="317">
        <f t="shared" ca="1" si="0"/>
        <v>0</v>
      </c>
      <c r="K27" s="318" t="e">
        <f ca="1">IF(D27=$T$2,OFFSET('Converter Data'!$I$14,MATCH('Example Project'!E27,'Converter Data'!$B$15:$B$36,0),0),IF('Example Project'!D27='Example Project'!$T$3,OFFSET('Cable Data'!$S$6,MATCH('Example Project'!E27,Cable_Name,0),0),OFFSET(Other!$H$5,MATCH('Example Project'!E27,OTHER,0),0)))</f>
        <v>#N/A</v>
      </c>
      <c r="L27" s="287"/>
    </row>
    <row r="28" spans="1:18" x14ac:dyDescent="0.25">
      <c r="A28" s="286"/>
      <c r="B28" s="62"/>
      <c r="C28" s="62"/>
      <c r="D28" s="62"/>
      <c r="E28" s="62"/>
      <c r="F28" s="313" t="e">
        <f ca="1">IF(D28=$T$2,OFFSET('Converter Data'!$G$14,MATCH('Example Project'!E28,'Converter Data'!$B$15:$B$36,0),0)*B28,IF(D28=$T$3,OFFSET('Cable Data'!$Q$6,MATCH('Example Project'!E28,Cable_Name,0),0)*B28*C28,OFFSET(Other!$D$5,MATCH('Example Project'!E28,OTHER,0),0)*B28))</f>
        <v>#N/A</v>
      </c>
      <c r="G28" s="314" t="str">
        <f t="shared" ca="1" si="1"/>
        <v>-</v>
      </c>
      <c r="H28" s="315" t="e">
        <f ca="1">IF(D28=$T$2,OFFSET('Converter Data'!$F$14,MATCH('Example Project'!E28,'Converter Data'!$B$15:$B$36,0),0),IF(D28=$T$3,OFFSET('Cable Data'!$R$6,MATCH('Example Project'!E28,Cable_Name,0),0),OFFSET(Other!$E$5,MATCH('Example Project'!E28,OTHER,0),0)))</f>
        <v>#N/A</v>
      </c>
      <c r="I28" s="316">
        <f ca="1">IF(IF(B28=0,0,IF(D28=$T$2,OFFSET('Converter Data'!$H$14,MATCH('Example Project'!E28,'Converter Data'!$B$15:$B$36,0),0)*B28,IF(D28=$T$3,F28*H28/365*(1-K28),F28*H28/365*(1-K28))))&gt;1,1,IF(B28=0,0,IF(D28=$T$2,OFFSET('Converter Data'!$H$14,MATCH('Example Project'!E28,'Converter Data'!$B$15:$B$36,0),0)*B28,IF(D28=$T$3,F28*H28/365*(1-K28),F28*H28/365*(1-K28)))))</f>
        <v>0</v>
      </c>
      <c r="J28" s="317">
        <f t="shared" ca="1" si="0"/>
        <v>0</v>
      </c>
      <c r="K28" s="318" t="e">
        <f ca="1">IF(D28=$T$2,OFFSET('Converter Data'!$I$14,MATCH('Example Project'!E28,'Converter Data'!$B$15:$B$36,0),0),IF('Example Project'!D28='Example Project'!$T$3,OFFSET('Cable Data'!$S$6,MATCH('Example Project'!E28,Cable_Name,0),0),OFFSET(Other!$H$5,MATCH('Example Project'!E28,OTHER,0),0)))</f>
        <v>#N/A</v>
      </c>
      <c r="L28" s="287"/>
    </row>
    <row r="29" spans="1:18" x14ac:dyDescent="0.25">
      <c r="A29" s="286"/>
      <c r="B29" s="62"/>
      <c r="C29" s="62"/>
      <c r="D29" s="62"/>
      <c r="E29" s="62"/>
      <c r="F29" s="313" t="e">
        <f ca="1">IF(D29=$T$2,OFFSET('Converter Data'!$G$14,MATCH('Example Project'!E29,'Converter Data'!$B$15:$B$36,0),0)*B29,IF(D29=$T$3,OFFSET('Cable Data'!$Q$6,MATCH('Example Project'!E29,Cable_Name,0),0)*B29*C29,OFFSET(Other!$D$5,MATCH('Example Project'!E29,OTHER,0),0)*B29))</f>
        <v>#N/A</v>
      </c>
      <c r="G29" s="314" t="str">
        <f t="shared" ca="1" si="1"/>
        <v>-</v>
      </c>
      <c r="H29" s="315" t="e">
        <f ca="1">IF(D29=$T$2,OFFSET('Converter Data'!$F$14,MATCH('Example Project'!E29,'Converter Data'!$B$15:$B$36,0),0),IF(D29=$T$3,OFFSET('Cable Data'!$R$6,MATCH('Example Project'!E29,Cable_Name,0),0),OFFSET(Other!$E$5,MATCH('Example Project'!E29,OTHER,0),0)))</f>
        <v>#N/A</v>
      </c>
      <c r="I29" s="316">
        <f ca="1">IF(IF(B29=0,0,IF(D29=$T$2,OFFSET('Converter Data'!$H$14,MATCH('Example Project'!E29,'Converter Data'!$B$15:$B$36,0),0)*B29,IF(D29=$T$3,F29*H29/365*(1-K29),F29*H29/365*(1-K29))))&gt;1,1,IF(B29=0,0,IF(D29=$T$2,OFFSET('Converter Data'!$H$14,MATCH('Example Project'!E29,'Converter Data'!$B$15:$B$36,0),0)*B29,IF(D29=$T$3,F29*H29/365*(1-K29),F29*H29/365*(1-K29)))))</f>
        <v>0</v>
      </c>
      <c r="J29" s="317">
        <f t="shared" ca="1" si="0"/>
        <v>0</v>
      </c>
      <c r="K29" s="318" t="e">
        <f ca="1">IF(D29=$T$2,OFFSET('Converter Data'!$I$14,MATCH('Example Project'!E29,'Converter Data'!$B$15:$B$36,0),0),IF('Example Project'!D29='Example Project'!$T$3,OFFSET('Cable Data'!$S$6,MATCH('Example Project'!E29,Cable_Name,0),0),OFFSET(Other!$H$5,MATCH('Example Project'!E29,OTHER,0),0)))</f>
        <v>#N/A</v>
      </c>
      <c r="L29" s="287"/>
    </row>
    <row r="30" spans="1:18" x14ac:dyDescent="0.25">
      <c r="A30" s="286"/>
      <c r="B30" s="62"/>
      <c r="C30" s="62"/>
      <c r="D30" s="62"/>
      <c r="E30" s="62"/>
      <c r="F30" s="313" t="e">
        <f ca="1">IF(D30=$T$2,OFFSET('Converter Data'!$G$14,MATCH('Example Project'!E30,'Converter Data'!$B$15:$B$36,0),0)*B30,IF(D30=$T$3,OFFSET('Cable Data'!$Q$6,MATCH('Example Project'!E30,Cable_Name,0),0)*B30*C30,OFFSET(Other!$D$5,MATCH('Example Project'!E30,OTHER,0),0)*B30))</f>
        <v>#N/A</v>
      </c>
      <c r="G30" s="314" t="str">
        <f t="shared" ca="1" si="1"/>
        <v>-</v>
      </c>
      <c r="H30" s="315" t="e">
        <f ca="1">IF(D30=$T$2,OFFSET('Converter Data'!$F$14,MATCH('Example Project'!E30,'Converter Data'!$B$15:$B$36,0),0),IF(D30=$T$3,OFFSET('Cable Data'!$R$6,MATCH('Example Project'!E30,Cable_Name,0),0),OFFSET(Other!$E$5,MATCH('Example Project'!E30,OTHER,0),0)))</f>
        <v>#N/A</v>
      </c>
      <c r="I30" s="316">
        <f ca="1">IF(IF(B30=0,0,IF(D30=$T$2,OFFSET('Converter Data'!$H$14,MATCH('Example Project'!E30,'Converter Data'!$B$15:$B$36,0),0)*B30,IF(D30=$T$3,F30*H30/365*(1-K30),F30*H30/365*(1-K30))))&gt;1,1,IF(B30=0,0,IF(D30=$T$2,OFFSET('Converter Data'!$H$14,MATCH('Example Project'!E30,'Converter Data'!$B$15:$B$36,0),0)*B30,IF(D30=$T$3,F30*H30/365*(1-K30),F30*H30/365*(1-K30)))))</f>
        <v>0</v>
      </c>
      <c r="J30" s="317">
        <f t="shared" ca="1" si="0"/>
        <v>0</v>
      </c>
      <c r="K30" s="318" t="e">
        <f ca="1">IF(D30=$T$2,OFFSET('Converter Data'!$I$14,MATCH('Example Project'!E30,'Converter Data'!$B$15:$B$36,0),0),IF('Example Project'!D30='Example Project'!$T$3,OFFSET('Cable Data'!$S$6,MATCH('Example Project'!E30,Cable_Name,0),0),OFFSET(Other!$H$5,MATCH('Example Project'!E30,OTHER,0),0)))</f>
        <v>#N/A</v>
      </c>
      <c r="L30" s="287"/>
    </row>
    <row r="31" spans="1:18" ht="15" thickBot="1" x14ac:dyDescent="0.3">
      <c r="A31" s="286"/>
      <c r="B31" s="63"/>
      <c r="C31" s="63"/>
      <c r="D31" s="63"/>
      <c r="E31" s="63"/>
      <c r="F31" s="324" t="e">
        <f ca="1">IF(D31=$T$2,OFFSET('Converter Data'!$G$14,MATCH('Example Project'!E31,'Converter Data'!$B$15:$B$36,0),0)*B31,IF(D31=$T$3,OFFSET('Cable Data'!$Q$6,MATCH('Example Project'!E31,Cable_Name,0),0)*B31*C31,OFFSET(Other!$D$5,MATCH('Example Project'!E31,OTHER,0),0)*B31))</f>
        <v>#N/A</v>
      </c>
      <c r="G31" s="325" t="str">
        <f t="shared" ca="1" si="1"/>
        <v>-</v>
      </c>
      <c r="H31" s="326" t="e">
        <f ca="1">IF(D31=$T$2,OFFSET('Converter Data'!$F$14,MATCH('Example Project'!E31,'Converter Data'!$B$15:$B$36,0),0),IF(D31=$T$3,OFFSET('Cable Data'!$R$6,MATCH('Example Project'!E31,Cable_Name,0),0),OFFSET(Other!$E$5,MATCH('Example Project'!E31,OTHER,0),0)))</f>
        <v>#N/A</v>
      </c>
      <c r="I31" s="327">
        <f ca="1">IF(IF(B31=0,0,IF(D31=$T$2,OFFSET('Converter Data'!$H$14,MATCH('Example Project'!E31,'Converter Data'!$B$15:$B$36,0),0)*B31,IF(D31=$T$3,F31*H31/365*(1-K31),F31*H31/365*(1-K31))))&gt;1,1,IF(B31=0,0,IF(D31=$T$2,OFFSET('Converter Data'!$H$14,MATCH('Example Project'!E31,'Converter Data'!$B$15:$B$36,0),0)*B31,IF(D31=$T$3,F31*H31/365*(1-K31),F31*H31/365*(1-K31)))))</f>
        <v>0</v>
      </c>
      <c r="J31" s="328">
        <f t="shared" ca="1" si="0"/>
        <v>0</v>
      </c>
      <c r="K31" s="329" t="e">
        <f ca="1">IF(D31=$T$2,OFFSET('Converter Data'!$I$14,MATCH('Example Project'!E31,'Converter Data'!$B$15:$B$36,0),0),IF('Example Project'!D31='Example Project'!$T$3,OFFSET('Cable Data'!$S$6,MATCH('Example Project'!E31,Cable_Name,0),0),OFFSET(Other!$H$5,MATCH('Example Project'!E31,OTHER,0),0)))</f>
        <v>#N/A</v>
      </c>
      <c r="L31" s="287"/>
    </row>
    <row r="32" spans="1:18" hidden="1" x14ac:dyDescent="0.25">
      <c r="A32" s="286"/>
      <c r="B32" s="330"/>
      <c r="C32" s="330"/>
      <c r="D32" s="295"/>
      <c r="E32" s="330"/>
      <c r="F32" s="305" t="e">
        <f ca="1">IF(D32=$T$2,OFFSET('Converter Data'!$G$14,MATCH('Example Project'!E32,'Converter Data'!$B$15:$B$36,0),0)*B32,IF(D32=$T$3,OFFSET('Cable Data'!$Q$6,MATCH('Example Project'!E32,Cable_Name,0),0)*B32*C32,OFFSET(Other!$D$5,MATCH('Example Project'!E32,OTHER,0),0)*B32))</f>
        <v>#N/A</v>
      </c>
      <c r="G32" s="330"/>
      <c r="H32" s="330"/>
      <c r="I32" s="331"/>
      <c r="J32" s="330"/>
      <c r="K32" s="332"/>
      <c r="L32" s="287"/>
    </row>
    <row r="33" spans="1:14" hidden="1" x14ac:dyDescent="0.2">
      <c r="A33" s="286"/>
      <c r="B33" s="330"/>
      <c r="C33" s="330"/>
      <c r="D33" s="295"/>
      <c r="E33" s="330"/>
      <c r="F33" s="305" t="e">
        <f ca="1">IF(D33=$T$2,OFFSET('Converter Data'!$G$14,MATCH('Example Project'!E33,'Converter Data'!$B$15:$B$36,0),0)*B33,IF(D33=$T$3,OFFSET('Cable Data'!$Q$6,MATCH('Example Project'!E33,Cable_Name,0),0)*B33*C33,OFFSET(Other!$D$5,MATCH('Example Project'!E33,OTHER,0),0)*B33))</f>
        <v>#N/A</v>
      </c>
      <c r="G33" s="577" t="s">
        <v>9</v>
      </c>
      <c r="H33" s="577"/>
      <c r="I33" s="333">
        <f ca="1">IF(SUM(I10:I31)&gt;1,1,SUM(I10:I31))</f>
        <v>1.8390410958904112E-2</v>
      </c>
      <c r="J33" s="317"/>
      <c r="K33" s="332"/>
      <c r="L33" s="287"/>
    </row>
    <row r="34" spans="1:14" ht="15" hidden="1" x14ac:dyDescent="0.2">
      <c r="A34" s="286"/>
      <c r="B34" s="330"/>
      <c r="C34" s="330"/>
      <c r="D34" s="295"/>
      <c r="E34" s="334"/>
      <c r="F34" s="305" t="e">
        <f ca="1">IF(D34=$T$2,OFFSET('Converter Data'!$G$14,MATCH('Example Project'!E34,'Converter Data'!$B$15:$B$36,0),0)*B34,IF(D34=$T$3,OFFSET('Cable Data'!$Q$6,MATCH('Example Project'!E34,Cable_Name,0),0)*B34*C34,OFFSET(Other!$D$5,MATCH('Example Project'!E34,OTHER,0),0)*B34))</f>
        <v>#N/A</v>
      </c>
      <c r="G34" s="330"/>
      <c r="H34" s="330"/>
      <c r="I34" s="333"/>
      <c r="J34" s="330"/>
      <c r="K34" s="332"/>
      <c r="L34" s="287"/>
    </row>
    <row r="35" spans="1:14" hidden="1" x14ac:dyDescent="0.25">
      <c r="A35" s="286"/>
      <c r="B35" s="330"/>
      <c r="C35" s="330"/>
      <c r="D35" s="295"/>
      <c r="E35" s="330"/>
      <c r="F35" s="305" t="e">
        <f ca="1">IF(D35=$T$2,OFFSET('Converter Data'!$G$14,MATCH('Example Project'!E35,'Converter Data'!$B$15:$B$36,0),0)*B35,IF(D35=$T$3,OFFSET('Cable Data'!$Q$6,MATCH('Example Project'!E35,Cable_Name,0),0)*B35*C35,OFFSET(Other!$D$5,MATCH('Example Project'!E35,OTHER,0),0)*B35))</f>
        <v>#N/A</v>
      </c>
      <c r="G35" s="330"/>
      <c r="H35" s="330"/>
      <c r="I35" s="331"/>
      <c r="J35" s="330"/>
      <c r="K35" s="332"/>
      <c r="L35" s="287"/>
    </row>
    <row r="36" spans="1:14" ht="15.75" thickBot="1" x14ac:dyDescent="0.3">
      <c r="A36" s="286"/>
      <c r="B36" s="297" t="s">
        <v>35</v>
      </c>
      <c r="C36" s="298"/>
      <c r="D36" s="298"/>
      <c r="E36" s="299"/>
      <c r="F36" s="299"/>
      <c r="G36" s="299"/>
      <c r="H36" s="299"/>
      <c r="I36" s="299"/>
      <c r="J36" s="299"/>
      <c r="K36" s="300"/>
      <c r="L36" s="287"/>
    </row>
    <row r="37" spans="1:14" ht="57" thickBot="1" x14ac:dyDescent="0.3">
      <c r="A37" s="286"/>
      <c r="B37" s="301" t="s">
        <v>7</v>
      </c>
      <c r="C37" s="301"/>
      <c r="D37" s="302" t="s">
        <v>29</v>
      </c>
      <c r="E37" s="301" t="s">
        <v>124</v>
      </c>
      <c r="F37" s="303" t="s">
        <v>87</v>
      </c>
      <c r="G37" s="303" t="s">
        <v>88</v>
      </c>
      <c r="H37" s="303" t="s">
        <v>89</v>
      </c>
      <c r="I37" s="303" t="s">
        <v>125</v>
      </c>
      <c r="J37" s="303" t="s">
        <v>178</v>
      </c>
      <c r="K37" s="304" t="s">
        <v>6</v>
      </c>
      <c r="L37" s="287"/>
    </row>
    <row r="38" spans="1:14" ht="15" thickBot="1" x14ac:dyDescent="0.3">
      <c r="A38" s="286"/>
      <c r="B38" s="64">
        <v>1</v>
      </c>
      <c r="C38" s="335"/>
      <c r="D38" s="335" t="s">
        <v>28</v>
      </c>
      <c r="E38" s="335" t="str">
        <f>IF(O12=$N$7,Other!$C$7,IF('Example Project'!O12='Example Project'!$N$8,Other!$C$8,Other!$C$6))</f>
        <v>Scheduled Maintenance Medium Case (1)</v>
      </c>
      <c r="F38" s="336">
        <f ca="1">IF(D38=$T$2,OFFSET('Converter Data'!#REF!,MATCH('Example Project'!E38,'Converter Data'!#REF!,0),0),IF(D38=$T$3,0,OFFSET(Other!$F$5,MATCH('Example Project'!E38,OTHER,0),0)*B38))</f>
        <v>1</v>
      </c>
      <c r="G38" s="337">
        <f ca="1">IFERROR(1/F38,"-")</f>
        <v>1</v>
      </c>
      <c r="H38" s="338">
        <f ca="1">IF(D38=$T$2,OFFSET('Converter Data'!#REF!,MATCH('Example Project'!E38,'Converter Data'!#REF!,0),0),IF(D38=$T$3,0,OFFSET(Other!$G$5,MATCH('Example Project'!E38,OTHER,0),0)))</f>
        <v>2</v>
      </c>
      <c r="I38" s="339">
        <f ca="1">IF(B38=0,0,IF(D38=$T$2,OFFSET('Converter Data'!#REF!,MATCH('Example Project'!E38,'Converter Data'!#REF!,0),0)*B38,IF(D38=$T$3,C38*B38*F38*H38/365*(1-K38),F38*H38/365*(1-K38))))</f>
        <v>5.4794520547945206E-3</v>
      </c>
      <c r="J38" s="338">
        <f ca="1">I38/$I$63*100</f>
        <v>22.955523672883789</v>
      </c>
      <c r="K38" s="340">
        <f ca="1">OFFSET(Other!$H$5,MATCH('Example Project'!$E$38,OTHER,0),0)</f>
        <v>0</v>
      </c>
      <c r="L38" s="287"/>
    </row>
    <row r="39" spans="1:14" hidden="1" x14ac:dyDescent="0.25">
      <c r="A39" s="286"/>
      <c r="B39" s="62"/>
      <c r="C39" s="62"/>
      <c r="D39" s="62"/>
      <c r="E39" s="62"/>
      <c r="F39" s="313" t="e">
        <f ca="1">IF(D39=$T$2,OFFSET('Converter Data'!#REF!,MATCH('Example Project'!E39,'Converter Data'!#REF!,0),0),IF(D39=$T$3,0,OFFSET(Other!$F$5,MATCH('Example Project'!E39,OTHER,0),0)))</f>
        <v>#N/A</v>
      </c>
      <c r="G39" s="330" t="str">
        <f t="shared" ref="G39:G59" ca="1" si="2">IFERROR(1/F39,"-")</f>
        <v>-</v>
      </c>
      <c r="H39" s="317" t="e">
        <f ca="1">IF(D39=$T$2,OFFSET('Converter Data'!#REF!,MATCH('Example Project'!E39,'Converter Data'!#REF!,0),0),IF(D39=$T$3,0,OFFSET(Other!$G$5,MATCH('Example Project'!E39,OTHER,0),0)))</f>
        <v>#N/A</v>
      </c>
      <c r="I39" s="341">
        <f ca="1">IF(B39=0,0,IF(D39=$T$2,OFFSET('Converter Data'!#REF!,MATCH('Example Project'!E39,'Converter Data'!#REF!,0),0)*B39,IF(D39=$T$3,C39*B39*F39*H39/365*(1-K39),B39*F39*H39/365*(1-K39))))</f>
        <v>0</v>
      </c>
      <c r="J39" s="317">
        <f t="shared" ref="J39:J59" ca="1" si="3">I39/$I$63*100</f>
        <v>0</v>
      </c>
      <c r="K39" s="318" t="e">
        <f ca="1">IF(D39=$T$2,OFFSET('Converter Data'!#REF!,MATCH('Example Project'!E39,'Converter Data'!#REF!,0),0),IF('Example Project'!D39='Example Project'!$T$3,0,OFFSET(Other!$H$5,MATCH('Example Project'!E39,OTHER,0),0)))</f>
        <v>#N/A</v>
      </c>
      <c r="L39" s="287"/>
      <c r="N39" s="342"/>
    </row>
    <row r="40" spans="1:14" hidden="1" x14ac:dyDescent="0.25">
      <c r="A40" s="286"/>
      <c r="B40" s="62"/>
      <c r="C40" s="62"/>
      <c r="D40" s="62"/>
      <c r="E40" s="62"/>
      <c r="F40" s="313" t="e">
        <f ca="1">IF(D40=$T$2,OFFSET('Converter Data'!#REF!,MATCH('Example Project'!E40,'Converter Data'!#REF!,0),0),IF(D40=$T$3,0,OFFSET(Other!$F$5,MATCH('Example Project'!E40,OTHER,0),0)))</f>
        <v>#N/A</v>
      </c>
      <c r="G40" s="330" t="str">
        <f t="shared" ca="1" si="2"/>
        <v>-</v>
      </c>
      <c r="H40" s="317" t="e">
        <f ca="1">IF(D40=$T$2,OFFSET('Converter Data'!#REF!,MATCH('Example Project'!E40,'Converter Data'!#REF!,0),0),IF(D40=$T$3,0,OFFSET(Other!$G$5,MATCH('Example Project'!E40,OTHER,0),0)))</f>
        <v>#N/A</v>
      </c>
      <c r="I40" s="316">
        <f ca="1">IF(B40=0,0,IF(D40=$T$2,OFFSET('Converter Data'!#REF!,MATCH('Example Project'!E40,'Converter Data'!#REF!,0),0)*B40,IF(D40=$T$3,C40*B40*F40*H40/365*(1-K40),B40*F40*H40/365*(1-K40))))</f>
        <v>0</v>
      </c>
      <c r="J40" s="317">
        <f t="shared" ca="1" si="3"/>
        <v>0</v>
      </c>
      <c r="K40" s="318" t="e">
        <f ca="1">IF(D40=$T$2,OFFSET('Converter Data'!#REF!,MATCH('Example Project'!E40,'Converter Data'!#REF!,0),0),IF('Example Project'!D40='Example Project'!$T$3,0,OFFSET(Other!$H$5,MATCH('Example Project'!E40,OTHER,0),0)))</f>
        <v>#N/A</v>
      </c>
      <c r="L40" s="287"/>
    </row>
    <row r="41" spans="1:14" hidden="1" x14ac:dyDescent="0.25">
      <c r="A41" s="286"/>
      <c r="B41" s="62"/>
      <c r="C41" s="62"/>
      <c r="D41" s="62"/>
      <c r="E41" s="62"/>
      <c r="F41" s="313" t="e">
        <f ca="1">IF(D41=$T$2,OFFSET('Converter Data'!#REF!,MATCH('Example Project'!E41,'Converter Data'!#REF!,0),0),IF(D41=$T$3,0,OFFSET(Other!$F$5,MATCH('Example Project'!E41,OTHER,0),0)))</f>
        <v>#N/A</v>
      </c>
      <c r="G41" s="330" t="str">
        <f t="shared" ca="1" si="2"/>
        <v>-</v>
      </c>
      <c r="H41" s="317" t="e">
        <f ca="1">IF(D41=$T$2,OFFSET('Converter Data'!#REF!,MATCH('Example Project'!E41,'Converter Data'!#REF!,0),0),IF(D41=$T$3,0,OFFSET(Other!$G$5,MATCH('Example Project'!E41,OTHER,0),0)))</f>
        <v>#N/A</v>
      </c>
      <c r="I41" s="316">
        <f ca="1">IF(B41=0,0,IF(D41=$T$2,OFFSET('Converter Data'!#REF!,MATCH('Example Project'!E41,'Converter Data'!#REF!,0),0)*B41,IF(D41=$T$3,C41*B41*F41*H41/365*(1-K41),B41*F41*H41/365*(1-K41))))</f>
        <v>0</v>
      </c>
      <c r="J41" s="317">
        <f t="shared" ca="1" si="3"/>
        <v>0</v>
      </c>
      <c r="K41" s="318" t="e">
        <f ca="1">IF(D41=$T$2,OFFSET('Converter Data'!#REF!,MATCH('Example Project'!E41,'Converter Data'!#REF!,0),0),IF('Example Project'!D41='Example Project'!$T$3,0,OFFSET(Other!$H$5,MATCH('Example Project'!E41,OTHER,0),0)))</f>
        <v>#N/A</v>
      </c>
      <c r="L41" s="287"/>
    </row>
    <row r="42" spans="1:14" hidden="1" x14ac:dyDescent="0.25">
      <c r="A42" s="286"/>
      <c r="B42" s="62"/>
      <c r="C42" s="62"/>
      <c r="D42" s="62"/>
      <c r="E42" s="62"/>
      <c r="F42" s="313" t="e">
        <f ca="1">IF(D42=$T$2,OFFSET('Converter Data'!#REF!,MATCH('Example Project'!E42,'Converter Data'!#REF!,0),0),IF(D42=$T$3,0,OFFSET(Other!$F$5,MATCH('Example Project'!E42,OTHER,0),0)))</f>
        <v>#N/A</v>
      </c>
      <c r="G42" s="330" t="str">
        <f t="shared" ca="1" si="2"/>
        <v>-</v>
      </c>
      <c r="H42" s="317" t="e">
        <f ca="1">IF(D42=$T$2,OFFSET('Converter Data'!#REF!,MATCH('Example Project'!E42,'Converter Data'!#REF!,0),0),IF(D42=$T$3,0,OFFSET(Other!$G$5,MATCH('Example Project'!E42,OTHER,0),0)))</f>
        <v>#N/A</v>
      </c>
      <c r="I42" s="316">
        <f ca="1">IF(B42=0,0,IF(D42=$T$2,OFFSET('Converter Data'!#REF!,MATCH('Example Project'!E42,'Converter Data'!#REF!,0),0)*B42,IF(D42=$T$3,C42*B42*F42*H42/365*(1-K42),B42*F42*H42/365*(1-K42))))</f>
        <v>0</v>
      </c>
      <c r="J42" s="317">
        <f t="shared" ca="1" si="3"/>
        <v>0</v>
      </c>
      <c r="K42" s="318" t="e">
        <f ca="1">IF(D42=$T$2,OFFSET('Converter Data'!#REF!,MATCH('Example Project'!E42,'Converter Data'!#REF!,0),0),IF('Example Project'!D42='Example Project'!$T$3,0,OFFSET(Other!$H$5,MATCH('Example Project'!E42,OTHER,0),0)))</f>
        <v>#N/A</v>
      </c>
      <c r="L42" s="287"/>
    </row>
    <row r="43" spans="1:14" hidden="1" x14ac:dyDescent="0.25">
      <c r="A43" s="286"/>
      <c r="B43" s="62"/>
      <c r="C43" s="62"/>
      <c r="D43" s="62"/>
      <c r="E43" s="62"/>
      <c r="F43" s="313" t="e">
        <f ca="1">IF(D43=$T$2,OFFSET('Converter Data'!#REF!,MATCH('Example Project'!E43,'Converter Data'!#REF!,0),0),IF(D43=$T$3,0,OFFSET(Other!$F$5,MATCH('Example Project'!E43,OTHER,0),0)))</f>
        <v>#N/A</v>
      </c>
      <c r="G43" s="330" t="str">
        <f t="shared" ca="1" si="2"/>
        <v>-</v>
      </c>
      <c r="H43" s="317" t="e">
        <f ca="1">IF(D43=$T$2,OFFSET('Converter Data'!#REF!,MATCH('Example Project'!E43,'Converter Data'!#REF!,0),0),IF(D43=$T$3,0,OFFSET(Other!$G$5,MATCH('Example Project'!E43,OTHER,0),0)))</f>
        <v>#N/A</v>
      </c>
      <c r="I43" s="316">
        <f ca="1">IF(B43=0,0,IF(D43=$T$2,OFFSET('Converter Data'!#REF!,MATCH('Example Project'!E43,'Converter Data'!#REF!,0),0)*B43,IF(D43=$T$3,C43*B43*F43*H43/365*(1-K43),B43*F43*H43/365*(1-K43))))</f>
        <v>0</v>
      </c>
      <c r="J43" s="317">
        <f t="shared" ca="1" si="3"/>
        <v>0</v>
      </c>
      <c r="K43" s="318" t="e">
        <f ca="1">IF(D43=$T$2,OFFSET('Converter Data'!#REF!,MATCH('Example Project'!E43,'Converter Data'!#REF!,0),0),IF('Example Project'!D43='Example Project'!$T$3,0,OFFSET(Other!$H$5,MATCH('Example Project'!E43,OTHER,0),0)))</f>
        <v>#N/A</v>
      </c>
      <c r="L43" s="287"/>
    </row>
    <row r="44" spans="1:14" hidden="1" x14ac:dyDescent="0.25">
      <c r="A44" s="286"/>
      <c r="B44" s="62"/>
      <c r="C44" s="62"/>
      <c r="D44" s="62"/>
      <c r="E44" s="62"/>
      <c r="F44" s="313" t="e">
        <f ca="1">IF(D44=$T$2,OFFSET('Converter Data'!#REF!,MATCH('Example Project'!E44,'Converter Data'!#REF!,0),0),IF(D44=$T$3,0,OFFSET(Other!$F$5,MATCH('Example Project'!E44,OTHER,0),0)))</f>
        <v>#N/A</v>
      </c>
      <c r="G44" s="330" t="str">
        <f t="shared" ca="1" si="2"/>
        <v>-</v>
      </c>
      <c r="H44" s="317" t="e">
        <f ca="1">IF(D44=$T$2,OFFSET('Converter Data'!#REF!,MATCH('Example Project'!E44,'Converter Data'!#REF!,0),0),IF(D44=$T$3,0,OFFSET(Other!$G$5,MATCH('Example Project'!E44,OTHER,0),0)))</f>
        <v>#N/A</v>
      </c>
      <c r="I44" s="316">
        <f ca="1">IF(B44=0,0,IF(D44=$T$2,OFFSET('Converter Data'!#REF!,MATCH('Example Project'!E44,'Converter Data'!#REF!,0),0)*B44,IF(D44=$T$3,C44*B44*F44*H44/365*(1-K44),B44*F44*H44/365*(1-K44))))</f>
        <v>0</v>
      </c>
      <c r="J44" s="317">
        <f t="shared" ca="1" si="3"/>
        <v>0</v>
      </c>
      <c r="K44" s="318" t="e">
        <f ca="1">IF(D44=$T$2,OFFSET('Converter Data'!#REF!,MATCH('Example Project'!E44,'Converter Data'!#REF!,0),0),IF('Example Project'!D44='Example Project'!$T$3,0,OFFSET(Other!$H$5,MATCH('Example Project'!E44,OTHER,0),0)))</f>
        <v>#N/A</v>
      </c>
      <c r="L44" s="287"/>
    </row>
    <row r="45" spans="1:14" hidden="1" x14ac:dyDescent="0.25">
      <c r="A45" s="286"/>
      <c r="B45" s="62"/>
      <c r="C45" s="62"/>
      <c r="D45" s="62"/>
      <c r="E45" s="62"/>
      <c r="F45" s="313" t="e">
        <f ca="1">IF(D45=$T$2,OFFSET('Converter Data'!#REF!,MATCH('Example Project'!E45,'Converter Data'!#REF!,0),0),IF(D45=$T$3,0,OFFSET(Other!$F$5,MATCH('Example Project'!E45,OTHER,0),0)))</f>
        <v>#N/A</v>
      </c>
      <c r="G45" s="330" t="str">
        <f t="shared" ca="1" si="2"/>
        <v>-</v>
      </c>
      <c r="H45" s="317" t="e">
        <f ca="1">IF(D45=$T$2,OFFSET('Converter Data'!#REF!,MATCH('Example Project'!E45,'Converter Data'!#REF!,0),0),IF(D45=$T$3,0,OFFSET(Other!$G$5,MATCH('Example Project'!E45,OTHER,0),0)))</f>
        <v>#N/A</v>
      </c>
      <c r="I45" s="316">
        <f ca="1">IF(B45=0,0,IF(D45=$T$2,OFFSET('Converter Data'!#REF!,MATCH('Example Project'!E45,'Converter Data'!#REF!,0),0)*B45,IF(D45=$T$3,C45*B45*F45*H45/365*(1-K45),B45*F45*H45/365*(1-K45))))</f>
        <v>0</v>
      </c>
      <c r="J45" s="317">
        <f t="shared" ca="1" si="3"/>
        <v>0</v>
      </c>
      <c r="K45" s="318" t="e">
        <f ca="1">IF(D45=$T$2,OFFSET('Converter Data'!#REF!,MATCH('Example Project'!E45,'Converter Data'!#REF!,0),0),IF('Example Project'!D45='Example Project'!$T$3,0,OFFSET(Other!$H$5,MATCH('Example Project'!E45,OTHER,0),0)))</f>
        <v>#N/A</v>
      </c>
      <c r="L45" s="287"/>
    </row>
    <row r="46" spans="1:14" hidden="1" x14ac:dyDescent="0.25">
      <c r="A46" s="293"/>
      <c r="B46" s="62"/>
      <c r="C46" s="62"/>
      <c r="D46" s="62"/>
      <c r="E46" s="62"/>
      <c r="F46" s="313" t="e">
        <f ca="1">IF(D46=$T$2,OFFSET('Converter Data'!#REF!,MATCH('Example Project'!E46,'Converter Data'!#REF!,0),0),IF(D46=$T$3,0,OFFSET(Other!$F$5,MATCH('Example Project'!E46,OTHER,0),0)))</f>
        <v>#N/A</v>
      </c>
      <c r="G46" s="330" t="str">
        <f t="shared" ca="1" si="2"/>
        <v>-</v>
      </c>
      <c r="H46" s="317" t="e">
        <f ca="1">IF(D46=$T$2,OFFSET('Converter Data'!#REF!,MATCH('Example Project'!E46,'Converter Data'!#REF!,0),0),IF(D46=$T$3,0,OFFSET(Other!$G$5,MATCH('Example Project'!E46,OTHER,0),0)))</f>
        <v>#N/A</v>
      </c>
      <c r="I46" s="316">
        <f ca="1">IF(B46=0,0,IF(D46=$T$2,OFFSET('Converter Data'!#REF!,MATCH('Example Project'!E46,'Converter Data'!#REF!,0),0)*B46,IF(D46=$T$3,C46*B46*F46*H46/365*(1-K46),B46*F46*H46/365*(1-K46))))</f>
        <v>0</v>
      </c>
      <c r="J46" s="317">
        <f t="shared" ca="1" si="3"/>
        <v>0</v>
      </c>
      <c r="K46" s="318" t="e">
        <f ca="1">IF(D46=$T$2,OFFSET('Converter Data'!#REF!,MATCH('Example Project'!E46,'Converter Data'!#REF!,0),0),IF('Example Project'!D46='Example Project'!$T$3,0,OFFSET(Other!$H$5,MATCH('Example Project'!E46,OTHER,0),0)))</f>
        <v>#N/A</v>
      </c>
      <c r="L46" s="287"/>
    </row>
    <row r="47" spans="1:14" hidden="1" x14ac:dyDescent="0.25">
      <c r="A47" s="295"/>
      <c r="B47" s="62"/>
      <c r="C47" s="62"/>
      <c r="D47" s="62"/>
      <c r="E47" s="62"/>
      <c r="F47" s="313" t="e">
        <f ca="1">IF(D47=$T$2,OFFSET('Converter Data'!#REF!,MATCH('Example Project'!E47,'Converter Data'!#REF!,0),0),IF(D47=$T$3,0,OFFSET(Other!$F$5,MATCH('Example Project'!E47,OTHER,0),0)))</f>
        <v>#N/A</v>
      </c>
      <c r="G47" s="330" t="str">
        <f t="shared" ca="1" si="2"/>
        <v>-</v>
      </c>
      <c r="H47" s="317" t="e">
        <f ca="1">IF(D47=$T$2,OFFSET('Converter Data'!#REF!,MATCH('Example Project'!E47,'Converter Data'!#REF!,0),0),IF(D47=$T$3,0,OFFSET(Other!$G$5,MATCH('Example Project'!E47,OTHER,0),0)))</f>
        <v>#N/A</v>
      </c>
      <c r="I47" s="316">
        <f ca="1">IF(B47=0,0,IF(D47=$T$2,OFFSET('Converter Data'!#REF!,MATCH('Example Project'!E47,'Converter Data'!#REF!,0),0)*B47,IF(D47=$T$3,C47*B47*F47*H47/365*(1-K47),B47*F47*H47/365*(1-K47))))</f>
        <v>0</v>
      </c>
      <c r="J47" s="317">
        <f t="shared" ca="1" si="3"/>
        <v>0</v>
      </c>
      <c r="K47" s="318" t="e">
        <f ca="1">IF(D47=$T$2,OFFSET('Converter Data'!#REF!,MATCH('Example Project'!E47,'Converter Data'!#REF!,0),0),IF('Example Project'!D47='Example Project'!$T$3,0,OFFSET(Other!$H$5,MATCH('Example Project'!E47,OTHER,0),0)))</f>
        <v>#N/A</v>
      </c>
      <c r="L47" s="343"/>
    </row>
    <row r="48" spans="1:14" hidden="1" x14ac:dyDescent="0.25">
      <c r="A48" s="295"/>
      <c r="B48" s="62"/>
      <c r="C48" s="62"/>
      <c r="D48" s="62"/>
      <c r="E48" s="62"/>
      <c r="F48" s="313" t="e">
        <f ca="1">IF(D48=$T$2,OFFSET('Converter Data'!#REF!,MATCH('Example Project'!E48,'Converter Data'!#REF!,0),0),IF(D48=$T$3,0,OFFSET(Other!$F$5,MATCH('Example Project'!E48,OTHER,0),0)))</f>
        <v>#N/A</v>
      </c>
      <c r="G48" s="330" t="str">
        <f t="shared" ca="1" si="2"/>
        <v>-</v>
      </c>
      <c r="H48" s="317" t="e">
        <f ca="1">IF(D48=$T$2,OFFSET('Converter Data'!#REF!,MATCH('Example Project'!E48,'Converter Data'!#REF!,0),0),IF(D48=$T$3,0,OFFSET(Other!$G$5,MATCH('Example Project'!E48,OTHER,0),0)))</f>
        <v>#N/A</v>
      </c>
      <c r="I48" s="316">
        <f ca="1">IF(B48=0,0,IF(D48=$T$2,OFFSET('Converter Data'!#REF!,MATCH('Example Project'!E48,'Converter Data'!#REF!,0),0)*B48,IF(D48=$T$3,C48*B48*F48*H48/365*(1-K48),B48*F48*H48/365*(1-K48))))</f>
        <v>0</v>
      </c>
      <c r="J48" s="317">
        <f t="shared" ca="1" si="3"/>
        <v>0</v>
      </c>
      <c r="K48" s="318" t="e">
        <f ca="1">IF(D48=$T$2,OFFSET('Converter Data'!#REF!,MATCH('Example Project'!E48,'Converter Data'!#REF!,0),0),IF('Example Project'!D48='Example Project'!$T$3,0,OFFSET(Other!$H$5,MATCH('Example Project'!E48,OTHER,0),0)))</f>
        <v>#N/A</v>
      </c>
      <c r="L48" s="343"/>
    </row>
    <row r="49" spans="1:12" hidden="1" x14ac:dyDescent="0.25">
      <c r="A49" s="295"/>
      <c r="B49" s="62"/>
      <c r="C49" s="62"/>
      <c r="D49" s="62"/>
      <c r="E49" s="62"/>
      <c r="F49" s="313" t="e">
        <f ca="1">IF(D49=$T$2,OFFSET('Converter Data'!#REF!,MATCH('Example Project'!E49,'Converter Data'!#REF!,0),0),IF(D49=$T$3,0,OFFSET(Other!$F$5,MATCH('Example Project'!E49,OTHER,0),0)))</f>
        <v>#N/A</v>
      </c>
      <c r="G49" s="330" t="str">
        <f t="shared" ca="1" si="2"/>
        <v>-</v>
      </c>
      <c r="H49" s="317" t="e">
        <f ca="1">IF(D49=$T$2,OFFSET('Converter Data'!#REF!,MATCH('Example Project'!E49,'Converter Data'!#REF!,0),0),IF(D49=$T$3,0,OFFSET(Other!$G$5,MATCH('Example Project'!E49,OTHER,0),0)))</f>
        <v>#N/A</v>
      </c>
      <c r="I49" s="316">
        <f ca="1">IF(B49=0,0,IF(D49=$T$2,OFFSET('Converter Data'!#REF!,MATCH('Example Project'!E49,'Converter Data'!#REF!,0),0)*B49,IF(D49=$T$3,C49*B49*F49*H49/365*(1-K49),B49*F49*H49/365*(1-K49))))</f>
        <v>0</v>
      </c>
      <c r="J49" s="317">
        <f t="shared" ca="1" si="3"/>
        <v>0</v>
      </c>
      <c r="K49" s="318" t="e">
        <f ca="1">IF(D49=$T$2,OFFSET('Converter Data'!#REF!,MATCH('Example Project'!E49,'Converter Data'!#REF!,0),0),IF('Example Project'!D49='Example Project'!$T$3,0,OFFSET(Other!$H$5,MATCH('Example Project'!E49,OTHER,0),0)))</f>
        <v>#N/A</v>
      </c>
      <c r="L49" s="343"/>
    </row>
    <row r="50" spans="1:12" hidden="1" x14ac:dyDescent="0.25">
      <c r="A50" s="295"/>
      <c r="B50" s="62"/>
      <c r="C50" s="62"/>
      <c r="D50" s="62"/>
      <c r="E50" s="62"/>
      <c r="F50" s="313" t="e">
        <f ca="1">IF(D50=$T$2,OFFSET('Converter Data'!#REF!,MATCH('Example Project'!E50,'Converter Data'!#REF!,0),0),IF(D50=$T$3,0,OFFSET(Other!$F$5,MATCH('Example Project'!E50,OTHER,0),0)))</f>
        <v>#N/A</v>
      </c>
      <c r="G50" s="330" t="str">
        <f t="shared" ca="1" si="2"/>
        <v>-</v>
      </c>
      <c r="H50" s="317" t="e">
        <f ca="1">IF(D50=$T$2,OFFSET('Converter Data'!#REF!,MATCH('Example Project'!E50,'Converter Data'!#REF!,0),0),IF(D50=$T$3,0,OFFSET(Other!$G$5,MATCH('Example Project'!E50,OTHER,0),0)))</f>
        <v>#N/A</v>
      </c>
      <c r="I50" s="316">
        <f ca="1">IF(B50=0,0,IF(D50=$T$2,OFFSET('Converter Data'!#REF!,MATCH('Example Project'!E50,'Converter Data'!#REF!,0),0)*B50,IF(D50=$T$3,C50*B50*F50*H50/365*(1-K50),B50*F50*H50/365*(1-K50))))</f>
        <v>0</v>
      </c>
      <c r="J50" s="317">
        <f t="shared" ca="1" si="3"/>
        <v>0</v>
      </c>
      <c r="K50" s="318" t="e">
        <f ca="1">IF(D50=$T$2,OFFSET('Converter Data'!#REF!,MATCH('Example Project'!E50,'Converter Data'!#REF!,0),0),IF('Example Project'!D50='Example Project'!$T$3,0,OFFSET(Other!$H$5,MATCH('Example Project'!E50,OTHER,0),0)))</f>
        <v>#N/A</v>
      </c>
      <c r="L50" s="343"/>
    </row>
    <row r="51" spans="1:12" hidden="1" x14ac:dyDescent="0.25">
      <c r="A51" s="295"/>
      <c r="B51" s="62"/>
      <c r="C51" s="62"/>
      <c r="D51" s="62"/>
      <c r="E51" s="62"/>
      <c r="F51" s="313" t="e">
        <f ca="1">IF(D51=$T$2,OFFSET('Converter Data'!#REF!,MATCH('Example Project'!E51,'Converter Data'!#REF!,0),0),IF(D51=$T$3,0,OFFSET(Other!$F$5,MATCH('Example Project'!E51,OTHER,0),0)))</f>
        <v>#N/A</v>
      </c>
      <c r="G51" s="330" t="str">
        <f t="shared" ca="1" si="2"/>
        <v>-</v>
      </c>
      <c r="H51" s="317" t="e">
        <f ca="1">IF(D51=$T$2,OFFSET('Converter Data'!#REF!,MATCH('Example Project'!E51,'Converter Data'!#REF!,0),0),IF(D51=$T$3,0,OFFSET(Other!$G$5,MATCH('Example Project'!E51,OTHER,0),0)))</f>
        <v>#N/A</v>
      </c>
      <c r="I51" s="316">
        <f ca="1">IF(B51=0,0,IF(D51=$T$2,OFFSET('Converter Data'!#REF!,MATCH('Example Project'!E51,'Converter Data'!#REF!,0),0)*B51,IF(D51=$T$3,C51*B51*F51*H51/365*(1-K51),B51*F51*H51/365*(1-K51))))</f>
        <v>0</v>
      </c>
      <c r="J51" s="317">
        <f t="shared" ca="1" si="3"/>
        <v>0</v>
      </c>
      <c r="K51" s="318" t="e">
        <f ca="1">IF(D51=$T$2,OFFSET('Converter Data'!#REF!,MATCH('Example Project'!E51,'Converter Data'!#REF!,0),0),IF('Example Project'!D51='Example Project'!$T$3,0,OFFSET(Other!$H$5,MATCH('Example Project'!E51,OTHER,0),0)))</f>
        <v>#N/A</v>
      </c>
      <c r="L51" s="343"/>
    </row>
    <row r="52" spans="1:12" hidden="1" x14ac:dyDescent="0.25">
      <c r="A52" s="295"/>
      <c r="B52" s="62"/>
      <c r="C52" s="62"/>
      <c r="D52" s="62"/>
      <c r="E52" s="62"/>
      <c r="F52" s="313" t="e">
        <f ca="1">IF(D52=$T$2,OFFSET('Converter Data'!#REF!,MATCH('Example Project'!E52,'Converter Data'!#REF!,0),0),IF(D52=$T$3,0,OFFSET(Other!$F$5,MATCH('Example Project'!E52,OTHER,0),0)))</f>
        <v>#N/A</v>
      </c>
      <c r="G52" s="330" t="str">
        <f t="shared" ca="1" si="2"/>
        <v>-</v>
      </c>
      <c r="H52" s="317" t="e">
        <f ca="1">IF(D52=$T$2,OFFSET('Converter Data'!#REF!,MATCH('Example Project'!E52,'Converter Data'!#REF!,0),0),IF(D52=$T$3,0,OFFSET(Other!$G$5,MATCH('Example Project'!E52,OTHER,0),0)))</f>
        <v>#N/A</v>
      </c>
      <c r="I52" s="316">
        <f ca="1">IF(B52=0,0,IF(D52=$T$2,OFFSET('Converter Data'!#REF!,MATCH('Example Project'!E52,'Converter Data'!#REF!,0),0)*B52,IF(D52=$T$3,C52*B52*F52*H52/365*(1-K52),B52*F52*H52/365*(1-K52))))</f>
        <v>0</v>
      </c>
      <c r="J52" s="317">
        <f t="shared" ca="1" si="3"/>
        <v>0</v>
      </c>
      <c r="K52" s="318" t="e">
        <f ca="1">IF(D52=$T$2,OFFSET('Converter Data'!#REF!,MATCH('Example Project'!E52,'Converter Data'!#REF!,0),0),IF('Example Project'!D52='Example Project'!$T$3,0,OFFSET(Other!$H$5,MATCH('Example Project'!E52,OTHER,0),0)))</f>
        <v>#N/A</v>
      </c>
      <c r="L52" s="343"/>
    </row>
    <row r="53" spans="1:12" hidden="1" x14ac:dyDescent="0.25">
      <c r="A53" s="295"/>
      <c r="B53" s="62"/>
      <c r="C53" s="62"/>
      <c r="D53" s="62"/>
      <c r="E53" s="62"/>
      <c r="F53" s="313" t="e">
        <f ca="1">IF(D53=$T$2,OFFSET('Converter Data'!#REF!,MATCH('Example Project'!E53,'Converter Data'!#REF!,0),0),IF(D53=$T$3,0,OFFSET(Other!$F$5,MATCH('Example Project'!E53,OTHER,0),0)))</f>
        <v>#N/A</v>
      </c>
      <c r="G53" s="330" t="str">
        <f t="shared" ca="1" si="2"/>
        <v>-</v>
      </c>
      <c r="H53" s="317" t="e">
        <f ca="1">IF(D53=$T$2,OFFSET('Converter Data'!#REF!,MATCH('Example Project'!E53,'Converter Data'!#REF!,0),0),IF(D53=$T$3,0,OFFSET(Other!$G$5,MATCH('Example Project'!E53,OTHER,0),0)))</f>
        <v>#N/A</v>
      </c>
      <c r="I53" s="316">
        <f ca="1">IF(B53=0,0,IF(D53=$T$2,OFFSET('Converter Data'!#REF!,MATCH('Example Project'!E53,'Converter Data'!#REF!,0),0)*B53,IF(D53=$T$3,C53*B53*F53*H53/365*(1-K53),B53*F53*H53/365*(1-K53))))</f>
        <v>0</v>
      </c>
      <c r="J53" s="317">
        <f t="shared" ca="1" si="3"/>
        <v>0</v>
      </c>
      <c r="K53" s="318" t="e">
        <f ca="1">IF(D53=$T$2,OFFSET('Converter Data'!#REF!,MATCH('Example Project'!E53,'Converter Data'!#REF!,0),0),IF('Example Project'!D53='Example Project'!$T$3,0,OFFSET(Other!$H$5,MATCH('Example Project'!E53,OTHER,0),0)))</f>
        <v>#N/A</v>
      </c>
      <c r="L53" s="343"/>
    </row>
    <row r="54" spans="1:12" hidden="1" x14ac:dyDescent="0.25">
      <c r="A54" s="295"/>
      <c r="B54" s="62"/>
      <c r="C54" s="62"/>
      <c r="D54" s="62"/>
      <c r="E54" s="62"/>
      <c r="F54" s="313" t="e">
        <f ca="1">IF(D54=$T$2,OFFSET('Converter Data'!#REF!,MATCH('Example Project'!E54,'Converter Data'!#REF!,0),0),IF(D54=$T$3,0,OFFSET(Other!$F$5,MATCH('Example Project'!E54,OTHER,0),0)))</f>
        <v>#N/A</v>
      </c>
      <c r="G54" s="330" t="str">
        <f t="shared" ca="1" si="2"/>
        <v>-</v>
      </c>
      <c r="H54" s="317" t="e">
        <f ca="1">IF(D54=$T$2,OFFSET('Converter Data'!#REF!,MATCH('Example Project'!E54,'Converter Data'!#REF!,0),0),IF(D54=$T$3,0,OFFSET(Other!$G$5,MATCH('Example Project'!E54,OTHER,0),0)))</f>
        <v>#N/A</v>
      </c>
      <c r="I54" s="316">
        <f ca="1">IF(B54=0,0,IF(D54=$T$2,OFFSET('Converter Data'!#REF!,MATCH('Example Project'!E54,'Converter Data'!#REF!,0),0)*B54,IF(D54=$T$3,C54*B54*F54*H54/365*(1-K54),B54*F54*H54/365*(1-K54))))</f>
        <v>0</v>
      </c>
      <c r="J54" s="317">
        <f t="shared" ca="1" si="3"/>
        <v>0</v>
      </c>
      <c r="K54" s="318" t="e">
        <f ca="1">IF(D54=$T$2,OFFSET('Converter Data'!#REF!,MATCH('Example Project'!E54,'Converter Data'!#REF!,0),0),IF('Example Project'!D54='Example Project'!$T$3,0,OFFSET(Other!$H$5,MATCH('Example Project'!E54,OTHER,0),0)))</f>
        <v>#N/A</v>
      </c>
      <c r="L54" s="343"/>
    </row>
    <row r="55" spans="1:12" hidden="1" x14ac:dyDescent="0.25">
      <c r="A55" s="295"/>
      <c r="B55" s="62"/>
      <c r="C55" s="62"/>
      <c r="D55" s="62"/>
      <c r="E55" s="62"/>
      <c r="F55" s="313" t="e">
        <f ca="1">IF(D55=$T$2,OFFSET('Converter Data'!#REF!,MATCH('Example Project'!E55,'Converter Data'!#REF!,0),0),IF(D55=$T$3,0,OFFSET(Other!$F$5,MATCH('Example Project'!E55,OTHER,0),0)))</f>
        <v>#N/A</v>
      </c>
      <c r="G55" s="330" t="str">
        <f t="shared" ca="1" si="2"/>
        <v>-</v>
      </c>
      <c r="H55" s="317" t="e">
        <f ca="1">IF(D55=$T$2,OFFSET('Converter Data'!#REF!,MATCH('Example Project'!E55,'Converter Data'!#REF!,0),0),IF(D55=$T$3,0,OFFSET(Other!$G$5,MATCH('Example Project'!E55,OTHER,0),0)))</f>
        <v>#N/A</v>
      </c>
      <c r="I55" s="316">
        <f ca="1">IF(B55=0,0,IF(D55=$T$2,OFFSET('Converter Data'!#REF!,MATCH('Example Project'!E55,'Converter Data'!#REF!,0),0)*B55,IF(D55=$T$3,C55*B55*F55*H55/365*(1-K55),B55*F55*H55/365*(1-K55))))</f>
        <v>0</v>
      </c>
      <c r="J55" s="317">
        <f t="shared" ca="1" si="3"/>
        <v>0</v>
      </c>
      <c r="K55" s="318" t="e">
        <f ca="1">IF(D55=$T$2,OFFSET('Converter Data'!#REF!,MATCH('Example Project'!E55,'Converter Data'!#REF!,0),0),IF('Example Project'!D55='Example Project'!$T$3,0,OFFSET(Other!$H$5,MATCH('Example Project'!E55,OTHER,0),0)))</f>
        <v>#N/A</v>
      </c>
      <c r="L55" s="343"/>
    </row>
    <row r="56" spans="1:12" hidden="1" x14ac:dyDescent="0.25">
      <c r="A56" s="295"/>
      <c r="B56" s="62"/>
      <c r="C56" s="62"/>
      <c r="D56" s="62"/>
      <c r="E56" s="62"/>
      <c r="F56" s="313" t="e">
        <f ca="1">IF(D56=$T$2,OFFSET('Converter Data'!#REF!,MATCH('Example Project'!E56,'Converter Data'!#REF!,0),0),IF(D56=$T$3,0,OFFSET(Other!$F$5,MATCH('Example Project'!E56,OTHER,0),0)))</f>
        <v>#N/A</v>
      </c>
      <c r="G56" s="330" t="str">
        <f t="shared" ca="1" si="2"/>
        <v>-</v>
      </c>
      <c r="H56" s="317" t="e">
        <f ca="1">IF(D56=$T$2,OFFSET('Converter Data'!#REF!,MATCH('Example Project'!E56,'Converter Data'!#REF!,0),0),IF(D56=$T$3,0,OFFSET(Other!$G$5,MATCH('Example Project'!E56,OTHER,0),0)))</f>
        <v>#N/A</v>
      </c>
      <c r="I56" s="316">
        <f ca="1">IF(B56=0,0,IF(D56=$T$2,OFFSET('Converter Data'!#REF!,MATCH('Example Project'!E56,'Converter Data'!#REF!,0),0)*B56,IF(D56=$T$3,C56*B56*F56*H56/365*(1-K56),B56*F56*H56/365*(1-K56))))</f>
        <v>0</v>
      </c>
      <c r="J56" s="317">
        <f t="shared" ca="1" si="3"/>
        <v>0</v>
      </c>
      <c r="K56" s="318" t="e">
        <f ca="1">IF(D56=$T$2,OFFSET('Converter Data'!#REF!,MATCH('Example Project'!E56,'Converter Data'!#REF!,0),0),IF('Example Project'!D56='Example Project'!$T$3,0,OFFSET(Other!$H$5,MATCH('Example Project'!E56,OTHER,0),0)))</f>
        <v>#N/A</v>
      </c>
      <c r="L56" s="343"/>
    </row>
    <row r="57" spans="1:12" hidden="1" x14ac:dyDescent="0.25">
      <c r="A57" s="295"/>
      <c r="B57" s="62"/>
      <c r="C57" s="62"/>
      <c r="D57" s="62"/>
      <c r="E57" s="62"/>
      <c r="F57" s="313" t="e">
        <f ca="1">IF(D57=$T$2,OFFSET('Converter Data'!#REF!,MATCH('Example Project'!E57,'Converter Data'!#REF!,0),0),IF(D57=$T$3,0,OFFSET(Other!$F$5,MATCH('Example Project'!E57,OTHER,0),0)))</f>
        <v>#N/A</v>
      </c>
      <c r="G57" s="330" t="str">
        <f t="shared" ca="1" si="2"/>
        <v>-</v>
      </c>
      <c r="H57" s="317" t="e">
        <f ca="1">IF(D57=$T$2,OFFSET('Converter Data'!#REF!,MATCH('Example Project'!E57,'Converter Data'!#REF!,0),0),IF(D57=$T$3,0,OFFSET(Other!$G$5,MATCH('Example Project'!E57,OTHER,0),0)))</f>
        <v>#N/A</v>
      </c>
      <c r="I57" s="316">
        <f ca="1">IF(B57=0,0,IF(D57=$T$2,OFFSET('Converter Data'!#REF!,MATCH('Example Project'!E57,'Converter Data'!#REF!,0),0)*B57,IF(D57=$T$3,C57*B57*F57*H57/365*(1-K57),B57*F57*H57/365*(1-K57))))</f>
        <v>0</v>
      </c>
      <c r="J57" s="317">
        <f t="shared" ca="1" si="3"/>
        <v>0</v>
      </c>
      <c r="K57" s="318" t="e">
        <f ca="1">IF(D57=$T$2,OFFSET('Converter Data'!#REF!,MATCH('Example Project'!E57,'Converter Data'!#REF!,0),0),IF('Example Project'!D57='Example Project'!$T$3,0,OFFSET(Other!$H$5,MATCH('Example Project'!E57,OTHER,0),0)))</f>
        <v>#N/A</v>
      </c>
      <c r="L57" s="343"/>
    </row>
    <row r="58" spans="1:12" hidden="1" x14ac:dyDescent="0.25">
      <c r="A58" s="295"/>
      <c r="B58" s="62"/>
      <c r="C58" s="62"/>
      <c r="D58" s="62"/>
      <c r="E58" s="62"/>
      <c r="F58" s="313" t="e">
        <f ca="1">IF(D58=$T$2,OFFSET('Converter Data'!#REF!,MATCH('Example Project'!E58,'Converter Data'!#REF!,0),0),IF(D58=$T$3,0,OFFSET(Other!$F$5,MATCH('Example Project'!E58,OTHER,0),0)))</f>
        <v>#N/A</v>
      </c>
      <c r="G58" s="330" t="str">
        <f t="shared" ca="1" si="2"/>
        <v>-</v>
      </c>
      <c r="H58" s="317" t="e">
        <f ca="1">IF(D58=$T$2,OFFSET('Converter Data'!#REF!,MATCH('Example Project'!E58,'Converter Data'!#REF!,0),0),IF(D58=$T$3,0,OFFSET(Other!$G$5,MATCH('Example Project'!E58,OTHER,0),0)))</f>
        <v>#N/A</v>
      </c>
      <c r="I58" s="316">
        <f ca="1">IF(B58=0,0,IF(D58=$T$2,OFFSET('Converter Data'!#REF!,MATCH('Example Project'!E58,'Converter Data'!#REF!,0),0)*B58,IF(D58=$T$3,C58*B58*F58*H58/365*(1-K58),B58*F58*H58/365*(1-K58))))</f>
        <v>0</v>
      </c>
      <c r="J58" s="317">
        <f t="shared" ca="1" si="3"/>
        <v>0</v>
      </c>
      <c r="K58" s="318" t="e">
        <f ca="1">IF(D58=$T$2,OFFSET('Converter Data'!#REF!,MATCH('Example Project'!E58,'Converter Data'!#REF!,0),0),IF('Example Project'!D58='Example Project'!$T$3,0,OFFSET(Other!$H$5,MATCH('Example Project'!E58,OTHER,0),0)))</f>
        <v>#N/A</v>
      </c>
      <c r="L58" s="343"/>
    </row>
    <row r="59" spans="1:12" ht="15" hidden="1" thickBot="1" x14ac:dyDescent="0.3">
      <c r="A59" s="295"/>
      <c r="B59" s="63"/>
      <c r="C59" s="63"/>
      <c r="D59" s="63"/>
      <c r="E59" s="63"/>
      <c r="F59" s="324" t="e">
        <f ca="1">IF(D59=$T$2,OFFSET('Converter Data'!#REF!,MATCH('Example Project'!E59,'Converter Data'!#REF!,0),0),IF(D59=$T$3,0,OFFSET(Other!$F$5,MATCH('Example Project'!E59,OTHER,0),0)))</f>
        <v>#N/A</v>
      </c>
      <c r="G59" s="344" t="str">
        <f t="shared" ca="1" si="2"/>
        <v>-</v>
      </c>
      <c r="H59" s="328" t="e">
        <f ca="1">IF(D59=$T$2,OFFSET('Converter Data'!#REF!,MATCH('Example Project'!E59,'Converter Data'!#REF!,0),0),IF(D59=$T$3,0,OFFSET(Other!$G$5,MATCH('Example Project'!E59,OTHER,0),0)))</f>
        <v>#N/A</v>
      </c>
      <c r="I59" s="327">
        <f ca="1">IF(B59=0,0,IF(D59=$T$2,OFFSET('Converter Data'!#REF!,MATCH('Example Project'!E59,'Converter Data'!#REF!,0),0)*B59,IF(D59=$T$3,C59*B59*F59*H59/365*(1-K59),B59*F59*H59/365*(1-K59))))</f>
        <v>0</v>
      </c>
      <c r="J59" s="328">
        <f t="shared" ca="1" si="3"/>
        <v>0</v>
      </c>
      <c r="K59" s="329" t="e">
        <f ca="1">IF(D59=$T$2,OFFSET('Converter Data'!#REF!,MATCH('Example Project'!E59,'Converter Data'!#REF!,0),0),IF('Example Project'!D59='Example Project'!$T$3,0,OFFSET(Other!$H$5,MATCH('Example Project'!E59,OTHER,0),0)))</f>
        <v>#N/A</v>
      </c>
      <c r="L59" s="343"/>
    </row>
    <row r="60" spans="1:12" x14ac:dyDescent="0.25">
      <c r="A60" s="29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343"/>
    </row>
    <row r="61" spans="1:12" hidden="1" x14ac:dyDescent="0.25">
      <c r="A61" s="295"/>
      <c r="B61" s="295"/>
      <c r="C61" s="295"/>
      <c r="D61" s="295"/>
      <c r="E61" s="295"/>
      <c r="F61" s="295"/>
      <c r="G61" s="295" t="s">
        <v>4</v>
      </c>
      <c r="H61" s="295" t="s">
        <v>93</v>
      </c>
      <c r="I61" s="295">
        <f ca="1">IF(SUM(I38:I59)&gt;1,1,SUM(I38:I59))</f>
        <v>5.4794520547945206E-3</v>
      </c>
      <c r="J61" s="345">
        <f ca="1">SUM(J38:J59,J10:J31)</f>
        <v>99.999999999999986</v>
      </c>
      <c r="K61" s="295"/>
      <c r="L61" s="343"/>
    </row>
    <row r="62" spans="1:12" ht="15" thickBot="1" x14ac:dyDescent="0.3">
      <c r="A62" s="295"/>
      <c r="B62" s="295"/>
      <c r="C62" s="295"/>
      <c r="D62" s="295"/>
      <c r="E62" s="295"/>
      <c r="F62" s="68"/>
      <c r="G62" s="68"/>
      <c r="H62" s="68"/>
      <c r="I62" s="68"/>
      <c r="J62" s="68"/>
      <c r="K62" s="295"/>
      <c r="L62" s="343"/>
    </row>
    <row r="63" spans="1:12" ht="15" thickBot="1" x14ac:dyDescent="0.3">
      <c r="A63" s="295"/>
      <c r="B63" s="295"/>
      <c r="C63" s="295"/>
      <c r="D63" s="295"/>
      <c r="E63" s="295"/>
      <c r="F63" s="68"/>
      <c r="G63" s="346" t="s">
        <v>37</v>
      </c>
      <c r="H63" s="347"/>
      <c r="I63" s="348">
        <f ca="1">IF(I61+I33&gt;1,1,I61+I33)</f>
        <v>2.3869863013698631E-2</v>
      </c>
      <c r="J63" s="68"/>
      <c r="K63" s="295"/>
      <c r="L63" s="343"/>
    </row>
    <row r="64" spans="1:12" ht="15" thickBot="1" x14ac:dyDescent="0.3">
      <c r="A64" s="295"/>
      <c r="B64" s="295"/>
      <c r="C64" s="295"/>
      <c r="D64" s="295"/>
      <c r="E64" s="295"/>
      <c r="F64" s="68"/>
      <c r="G64" s="68"/>
      <c r="H64" s="68"/>
      <c r="I64" s="68"/>
      <c r="J64" s="68"/>
      <c r="K64" s="295"/>
      <c r="L64" s="343"/>
    </row>
    <row r="65" spans="1:12" ht="15.75" thickBot="1" x14ac:dyDescent="0.3">
      <c r="A65" s="295"/>
      <c r="B65" s="295"/>
      <c r="C65" s="295"/>
      <c r="D65" s="295"/>
      <c r="E65" s="295"/>
      <c r="F65" s="68"/>
      <c r="G65" s="349" t="s">
        <v>38</v>
      </c>
      <c r="H65" s="350"/>
      <c r="I65" s="351">
        <f ca="1">1-I63</f>
        <v>0.97613013698630136</v>
      </c>
      <c r="J65" s="68"/>
      <c r="K65" s="295"/>
      <c r="L65" s="343"/>
    </row>
    <row r="66" spans="1:12" x14ac:dyDescent="0.25">
      <c r="A66" s="352"/>
      <c r="B66" s="352"/>
      <c r="C66" s="352"/>
      <c r="D66" s="352"/>
      <c r="E66" s="352"/>
      <c r="F66" s="353"/>
      <c r="G66" s="353"/>
      <c r="H66" s="353"/>
      <c r="I66" s="353"/>
      <c r="J66" s="353"/>
      <c r="K66" s="352"/>
      <c r="L66" s="354"/>
    </row>
    <row r="68" spans="1:12" x14ac:dyDescent="0.25">
      <c r="A68" s="295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</row>
  </sheetData>
  <sheetProtection password="DFA2" sheet="1" objects="1" scenarios="1"/>
  <mergeCells count="9">
    <mergeCell ref="B6:D6"/>
    <mergeCell ref="G33:H33"/>
    <mergeCell ref="D1:J1"/>
    <mergeCell ref="K1:L1"/>
    <mergeCell ref="N1:R1"/>
    <mergeCell ref="B3:K3"/>
    <mergeCell ref="B4:D4"/>
    <mergeCell ref="B5:D5"/>
    <mergeCell ref="N5:R5"/>
  </mergeCells>
  <conditionalFormatting sqref="J36:J59 J10:J31">
    <cfRule type="colorScale" priority="12">
      <colorScale>
        <cfvo type="min"/>
        <cfvo type="max"/>
        <color rgb="FFFFEF9C"/>
        <color rgb="FFFF7128"/>
      </colorScale>
    </cfRule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3:J14">
    <cfRule type="colorScale" priority="10">
      <colorScale>
        <cfvo type="min"/>
        <cfvo type="max"/>
        <color rgb="FFFFEF9C"/>
        <color rgb="FFFF7128"/>
      </colorScale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6:J59">
    <cfRule type="colorScale" priority="9">
      <colorScale>
        <cfvo type="min"/>
        <cfvo type="max"/>
        <color rgb="FFFFEF9C"/>
        <color rgb="FFFF7128"/>
      </colorScale>
    </cfRule>
  </conditionalFormatting>
  <conditionalFormatting sqref="J12">
    <cfRule type="colorScale" priority="7">
      <colorScale>
        <cfvo type="min"/>
        <cfvo type="max"/>
        <color rgb="FFFFEF9C"/>
        <color rgb="FFFF7128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:J31">
    <cfRule type="colorScale" priority="6">
      <colorScale>
        <cfvo type="min"/>
        <cfvo type="max"/>
        <color rgb="FFFFEF9C"/>
        <color rgb="FFFF7128"/>
      </colorScale>
    </cfRule>
  </conditionalFormatting>
  <conditionalFormatting sqref="J41:J42">
    <cfRule type="colorScale" priority="4">
      <colorScale>
        <cfvo type="min"/>
        <cfvo type="max"/>
        <color rgb="FFFFEF9C"/>
        <color rgb="FFFF7128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0">
    <cfRule type="colorScale" priority="2">
      <colorScale>
        <cfvo type="min"/>
        <cfvo type="max"/>
        <color rgb="FFFFEF9C"/>
        <color rgb="FFFF7128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8:J59">
    <cfRule type="colorScale" priority="1">
      <colorScale>
        <cfvo type="min"/>
        <cfvo type="max"/>
        <color rgb="FFFFEF9C"/>
        <color rgb="FFFF7128"/>
      </colorScale>
    </cfRule>
  </conditionalFormatting>
  <dataValidations count="6">
    <dataValidation type="list" allowBlank="1" showInputMessage="1" showErrorMessage="1" sqref="O13">
      <formula1>Component</formula1>
    </dataValidation>
    <dataValidation type="list" allowBlank="1" showInputMessage="1" showErrorMessage="1" sqref="O12">
      <formula1>$N$6:$N$8</formula1>
    </dataValidation>
    <dataValidation type="list" allowBlank="1" showInputMessage="1" showErrorMessage="1" sqref="D10:D31 D38:D59">
      <formula1>Asset_Classes</formula1>
    </dataValidation>
    <dataValidation type="list" allowBlank="1" showInputMessage="1" showErrorMessage="1" sqref="C38">
      <formula1>Scheduled_Maintenance_Arrangements</formula1>
    </dataValidation>
    <dataValidation type="list" allowBlank="1" showInputMessage="1" showErrorMessage="1" sqref="O11">
      <formula1>$N$2:$N$3</formula1>
    </dataValidation>
    <dataValidation type="list" allowBlank="1" showInputMessage="1" showErrorMessage="1" sqref="E10:E31 E38:E59">
      <formula1>IF(D10=$T$2,Converters,IF(D10=$T$3,Cable_Name,OTHER))</formula1>
    </dataValidation>
  </dataValidations>
  <pageMargins left="0.7" right="0.6696428571428571" top="0.94362745098039214" bottom="0.75" header="0.3" footer="0.3"/>
  <pageSetup paperSize="9" orientation="portrait" r:id="rId1"/>
  <headerFooter>
    <oddHeader>&amp;L&amp;G
&amp;R&amp;G&amp;C&amp;"Verdana,Regular"&amp;10&amp;K000000Internal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topLeftCell="A10" zoomScale="70" zoomScaleNormal="70" workbookViewId="0">
      <selection activeCell="C18" sqref="C18"/>
    </sheetView>
  </sheetViews>
  <sheetFormatPr defaultRowHeight="15" x14ac:dyDescent="0.25"/>
  <cols>
    <col min="1" max="1" width="3.28515625" style="171" customWidth="1"/>
    <col min="2" max="2" width="38.7109375" style="171" customWidth="1"/>
    <col min="3" max="3" width="24" style="171" customWidth="1"/>
    <col min="4" max="4" width="13.7109375" style="171" customWidth="1"/>
    <col min="5" max="5" width="16.140625" style="171" customWidth="1"/>
    <col min="6" max="6" width="13.85546875" style="171" customWidth="1"/>
    <col min="7" max="7" width="9.140625" style="171" customWidth="1"/>
    <col min="8" max="8" width="19.28515625" style="171" customWidth="1"/>
    <col min="9" max="9" width="18.5703125" style="171" customWidth="1"/>
    <col min="10" max="10" width="16.7109375" style="171" customWidth="1"/>
    <col min="11" max="11" width="11" style="171" customWidth="1"/>
    <col min="12" max="12" width="9.5703125" style="171" bestFit="1" customWidth="1"/>
    <col min="13" max="13" width="12.5703125" style="171" customWidth="1"/>
    <col min="14" max="14" width="9.140625" style="171"/>
    <col min="15" max="15" width="11.85546875" style="171" customWidth="1"/>
    <col min="16" max="16" width="18.5703125" style="171" customWidth="1"/>
    <col min="17" max="17" width="13.42578125" style="171" customWidth="1"/>
    <col min="18" max="18" width="9" style="171" customWidth="1"/>
    <col min="19" max="19" width="12.5703125" style="171" customWidth="1"/>
    <col min="20" max="20" width="17.7109375" style="171" customWidth="1"/>
    <col min="21" max="21" width="9.140625" style="171"/>
    <col min="22" max="22" width="7" style="171" customWidth="1"/>
    <col min="23" max="23" width="18.85546875" style="171" customWidth="1"/>
    <col min="24" max="26" width="9.140625" style="171"/>
    <col min="27" max="28" width="9.140625" style="1"/>
    <col min="29" max="30" width="0" style="1" hidden="1" customWidth="1"/>
    <col min="31" max="16384" width="9.140625" style="1"/>
  </cols>
  <sheetData>
    <row r="1" spans="1:30" ht="9" customHeight="1" x14ac:dyDescent="0.25"/>
    <row r="3" spans="1:30" ht="22.5" customHeight="1" thickBot="1" x14ac:dyDescent="0.45">
      <c r="B3" s="66" t="s">
        <v>91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6"/>
      <c r="R3" s="175"/>
      <c r="S3" s="175"/>
    </row>
    <row r="4" spans="1:30" ht="10.5" customHeight="1" thickTop="1" thickBot="1" x14ac:dyDescent="0.45">
      <c r="B4" s="177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6"/>
      <c r="R4" s="175"/>
      <c r="S4" s="175"/>
    </row>
    <row r="5" spans="1:30" s="179" customFormat="1" ht="19.5" thickBot="1" x14ac:dyDescent="0.3">
      <c r="A5" s="178"/>
      <c r="B5" s="173"/>
      <c r="C5" s="589" t="s">
        <v>71</v>
      </c>
      <c r="D5" s="590"/>
      <c r="E5" s="590"/>
      <c r="F5" s="590"/>
      <c r="G5" s="590"/>
      <c r="H5" s="590"/>
      <c r="I5" s="591"/>
      <c r="J5" s="589" t="s">
        <v>19</v>
      </c>
      <c r="K5" s="590"/>
      <c r="L5" s="590"/>
      <c r="M5" s="591"/>
      <c r="N5" s="589" t="s">
        <v>20</v>
      </c>
      <c r="O5" s="590"/>
      <c r="P5" s="591"/>
      <c r="Q5" s="589" t="s">
        <v>25</v>
      </c>
      <c r="R5" s="590"/>
      <c r="S5" s="591"/>
      <c r="T5" s="171"/>
      <c r="U5" s="171"/>
      <c r="V5" s="171"/>
      <c r="W5" s="171"/>
      <c r="X5" s="171"/>
      <c r="Y5" s="171"/>
      <c r="Z5" s="178"/>
      <c r="AC5" s="179" t="e">
        <f>'Converter Data'!#REF!</f>
        <v>#REF!</v>
      </c>
      <c r="AD5" s="179" t="str">
        <f>P30</f>
        <v>Monopole</v>
      </c>
    </row>
    <row r="6" spans="1:30" ht="57" thickBot="1" x14ac:dyDescent="0.3">
      <c r="B6" s="180" t="s">
        <v>63</v>
      </c>
      <c r="C6" s="181" t="s">
        <v>64</v>
      </c>
      <c r="D6" s="182" t="s">
        <v>65</v>
      </c>
      <c r="E6" s="182" t="s">
        <v>69</v>
      </c>
      <c r="F6" s="182" t="s">
        <v>56</v>
      </c>
      <c r="G6" s="182" t="s">
        <v>10</v>
      </c>
      <c r="H6" s="182" t="s">
        <v>60</v>
      </c>
      <c r="I6" s="183" t="s">
        <v>70</v>
      </c>
      <c r="J6" s="88" t="s">
        <v>33</v>
      </c>
      <c r="K6" s="88"/>
      <c r="L6" s="88" t="s">
        <v>10</v>
      </c>
      <c r="M6" s="88" t="s">
        <v>39</v>
      </c>
      <c r="N6" s="88" t="s">
        <v>1</v>
      </c>
      <c r="O6" s="88" t="s">
        <v>10</v>
      </c>
      <c r="P6" s="88" t="s">
        <v>62</v>
      </c>
      <c r="Q6" s="88" t="s">
        <v>33</v>
      </c>
      <c r="R6" s="88" t="s">
        <v>10</v>
      </c>
      <c r="S6" s="88" t="s">
        <v>76</v>
      </c>
      <c r="T6" s="178"/>
      <c r="U6" s="178"/>
      <c r="V6" s="178"/>
      <c r="W6" s="178"/>
      <c r="X6" s="178"/>
      <c r="Y6" s="178"/>
      <c r="AC6" s="1" t="e">
        <f>'Converter Data'!#REF!</f>
        <v>#REF!</v>
      </c>
      <c r="AD6" s="1" t="str">
        <f>P30</f>
        <v>Monopole</v>
      </c>
    </row>
    <row r="7" spans="1:30" x14ac:dyDescent="0.25">
      <c r="B7" s="95" t="s">
        <v>194</v>
      </c>
      <c r="C7" s="158" t="s">
        <v>51</v>
      </c>
      <c r="D7" s="159" t="s">
        <v>68</v>
      </c>
      <c r="E7" s="159" t="s">
        <v>68</v>
      </c>
      <c r="F7" s="159" t="s">
        <v>58</v>
      </c>
      <c r="G7" s="153" t="s">
        <v>68</v>
      </c>
      <c r="H7" s="160" t="s">
        <v>95</v>
      </c>
      <c r="I7" s="161" t="s">
        <v>55</v>
      </c>
      <c r="J7" s="232">
        <f t="shared" ref="J7:J22" ca="1" si="0">IFERROR(OFFSET($B$29,MATCH(C7,Cable_Types,0),MATCH(D7,Failure_Range,0))*OFFSET($U$35,MATCH(F7,Burial_Depth,0),0),"----")</f>
        <v>2.1000000000000001E-4</v>
      </c>
      <c r="K7" s="233"/>
      <c r="L7" s="233">
        <f t="shared" ref="L7:L22" ca="1" si="1">IFERROR(IF($G7=$F$29,OFFSET($F$29,MATCH(C7,Cable_Types,0),0),OFFSET($G$29,MATCH(C7,Cable_Types,0),0)),"----")</f>
        <v>65</v>
      </c>
      <c r="M7" s="234">
        <f t="shared" ref="M7:M22" ca="1" si="2">IFERROR((OFFSET($Q$29,MATCH(H7,$P$30:$P$41,0),0))*OFFSET($U$29,MATCH(I7,Cable_Bundling,0),0),"----")</f>
        <v>0</v>
      </c>
      <c r="N7" s="233">
        <f t="shared" ref="N7:N22" ca="1" si="3">IFERROR(OFFSET($G$29,MATCH(C7,Cable_Types,0),MATCH(D7,Failure_Range,0))*OFFSET($X$29,MATCH(E7,Installation_Risk,0),0),"----")</f>
        <v>2.7E-4</v>
      </c>
      <c r="O7" s="233">
        <f t="shared" ref="O7:O22" ca="1" si="4">IFERROR(IF($G7=$K$29,OFFSET($K$29,MATCH(C7,Cable_Types,0),0),OFFSET($L$29,MATCH(C7,Cable_Types,0),0)),"----")</f>
        <v>65</v>
      </c>
      <c r="P7" s="234">
        <f t="shared" ref="P7:P22" ca="1" si="5">IFERROR((OFFSET($Q$29,MATCH(H7,$P$30:$P$39,0),0))*OFFSET($U$29,MATCH(I7,Cable_Bundling,0),0),"----")</f>
        <v>0</v>
      </c>
      <c r="Q7" s="233">
        <f t="shared" ref="Q7:Q22" ca="1" si="6">IFERROR(J7+N7,"----")</f>
        <v>4.8000000000000001E-4</v>
      </c>
      <c r="R7" s="233">
        <f t="shared" ref="R7:R22" ca="1" si="7">IFERROR(((J7*L7)+(N7*O7))/(J7+N7),"----")</f>
        <v>65</v>
      </c>
      <c r="S7" s="235">
        <f ca="1">IFERROR(((M7*J7*L7)+(P7*N7*O7))/((J7*L7)+(O7*N7)),"----")</f>
        <v>0</v>
      </c>
      <c r="AC7" s="1" t="e">
        <f>'Converter Data'!#REF!</f>
        <v>#REF!</v>
      </c>
      <c r="AD7" s="1" t="str">
        <f>P31</f>
        <v>Symetrical Monopole</v>
      </c>
    </row>
    <row r="8" spans="1:30" x14ac:dyDescent="0.25">
      <c r="B8" s="96" t="s">
        <v>195</v>
      </c>
      <c r="C8" s="162" t="s">
        <v>52</v>
      </c>
      <c r="D8" s="163" t="s">
        <v>68</v>
      </c>
      <c r="E8" s="163" t="s">
        <v>68</v>
      </c>
      <c r="F8" s="163" t="s">
        <v>58</v>
      </c>
      <c r="G8" s="231" t="s">
        <v>68</v>
      </c>
      <c r="H8" s="157" t="s">
        <v>95</v>
      </c>
      <c r="I8" s="164" t="s">
        <v>55</v>
      </c>
      <c r="J8" s="236">
        <f t="shared" ca="1" si="0"/>
        <v>5.8E-4</v>
      </c>
      <c r="K8" s="237"/>
      <c r="L8" s="237">
        <f t="shared" ca="1" si="1"/>
        <v>40</v>
      </c>
      <c r="M8" s="238">
        <f t="shared" ca="1" si="2"/>
        <v>0</v>
      </c>
      <c r="N8" s="237">
        <f t="shared" ca="1" si="3"/>
        <v>3.0000000000000003E-4</v>
      </c>
      <c r="O8" s="237">
        <f t="shared" ca="1" si="4"/>
        <v>40</v>
      </c>
      <c r="P8" s="238">
        <f t="shared" ca="1" si="5"/>
        <v>0</v>
      </c>
      <c r="Q8" s="237">
        <f t="shared" ca="1" si="6"/>
        <v>8.8000000000000003E-4</v>
      </c>
      <c r="R8" s="237">
        <f t="shared" ca="1" si="7"/>
        <v>39.999999999999993</v>
      </c>
      <c r="S8" s="239">
        <f t="shared" ref="S8:S22" ca="1" si="8">IFERROR(((M8*J8*L8)+(P8*N8*O8))/((J8*L8)+(O8*N8)),"----")</f>
        <v>0</v>
      </c>
      <c r="AC8" s="1" t="e">
        <f>'Converter Data'!#REF!</f>
        <v>#REF!</v>
      </c>
      <c r="AD8" s="1" t="str">
        <f>P31</f>
        <v>Symetrical Monopole</v>
      </c>
    </row>
    <row r="9" spans="1:30" x14ac:dyDescent="0.25">
      <c r="B9" s="96" t="s">
        <v>191</v>
      </c>
      <c r="C9" s="162" t="s">
        <v>51</v>
      </c>
      <c r="D9" s="163" t="s">
        <v>68</v>
      </c>
      <c r="E9" s="163" t="s">
        <v>68</v>
      </c>
      <c r="F9" s="163" t="s">
        <v>58</v>
      </c>
      <c r="G9" s="13" t="str">
        <f>IF(NEMO!O11=NEMO!$N$2,'Cable Data'!$F$29,'Cable Data'!$G$29)</f>
        <v>Average</v>
      </c>
      <c r="H9" s="157" t="s">
        <v>94</v>
      </c>
      <c r="I9" s="164" t="s">
        <v>55</v>
      </c>
      <c r="J9" s="236">
        <f t="shared" ca="1" si="0"/>
        <v>2.1000000000000001E-4</v>
      </c>
      <c r="K9" s="237"/>
      <c r="L9" s="237">
        <f t="shared" ca="1" si="1"/>
        <v>65</v>
      </c>
      <c r="M9" s="238">
        <f t="shared" ca="1" si="2"/>
        <v>0</v>
      </c>
      <c r="N9" s="237">
        <f t="shared" ca="1" si="3"/>
        <v>2.7E-4</v>
      </c>
      <c r="O9" s="237">
        <f t="shared" ca="1" si="4"/>
        <v>65</v>
      </c>
      <c r="P9" s="238">
        <f t="shared" ca="1" si="5"/>
        <v>0</v>
      </c>
      <c r="Q9" s="237">
        <f ca="1">IFERROR(J9+N9,"----")</f>
        <v>4.8000000000000001E-4</v>
      </c>
      <c r="R9" s="237">
        <f ca="1">IFERROR(((J9*L9)+(N9*O9))/(J9+N9),"----")</f>
        <v>65</v>
      </c>
      <c r="S9" s="239">
        <f ca="1">IFERROR(((M9*J9*L9)+(P9*N9*O9))/((J9*L9)+(O9*N9)),"----")</f>
        <v>0</v>
      </c>
      <c r="AC9" s="1" t="e">
        <f>'Converter Data'!#REF!</f>
        <v>#REF!</v>
      </c>
      <c r="AD9" s="1" t="str">
        <f>P35</f>
        <v>User Defined 2</v>
      </c>
    </row>
    <row r="10" spans="1:30" x14ac:dyDescent="0.25">
      <c r="B10" s="96" t="s">
        <v>192</v>
      </c>
      <c r="C10" s="162" t="s">
        <v>52</v>
      </c>
      <c r="D10" s="163" t="s">
        <v>68</v>
      </c>
      <c r="E10" s="163" t="s">
        <v>68</v>
      </c>
      <c r="F10" s="163" t="s">
        <v>58</v>
      </c>
      <c r="G10" s="231" t="s">
        <v>68</v>
      </c>
      <c r="H10" s="157" t="s">
        <v>94</v>
      </c>
      <c r="I10" s="164" t="s">
        <v>55</v>
      </c>
      <c r="J10" s="236">
        <f t="shared" ca="1" si="0"/>
        <v>5.8E-4</v>
      </c>
      <c r="K10" s="237"/>
      <c r="L10" s="237">
        <f t="shared" ca="1" si="1"/>
        <v>40</v>
      </c>
      <c r="M10" s="238">
        <f t="shared" ca="1" si="2"/>
        <v>0</v>
      </c>
      <c r="N10" s="237">
        <f t="shared" ca="1" si="3"/>
        <v>3.0000000000000003E-4</v>
      </c>
      <c r="O10" s="237">
        <f t="shared" ca="1" si="4"/>
        <v>40</v>
      </c>
      <c r="P10" s="238">
        <f t="shared" ca="1" si="5"/>
        <v>0</v>
      </c>
      <c r="Q10" s="237">
        <f t="shared" ca="1" si="6"/>
        <v>8.8000000000000003E-4</v>
      </c>
      <c r="R10" s="237">
        <f t="shared" ca="1" si="7"/>
        <v>39.999999999999993</v>
      </c>
      <c r="S10" s="239">
        <f t="shared" ca="1" si="8"/>
        <v>0</v>
      </c>
      <c r="AC10" s="1" t="e">
        <f>'Converter Data'!#REF!</f>
        <v>#REF!</v>
      </c>
      <c r="AD10" s="1" t="str">
        <f>P35</f>
        <v>User Defined 2</v>
      </c>
    </row>
    <row r="11" spans="1:30" x14ac:dyDescent="0.25">
      <c r="B11" s="96" t="s">
        <v>193</v>
      </c>
      <c r="C11" s="162" t="s">
        <v>196</v>
      </c>
      <c r="D11" s="157" t="s">
        <v>68</v>
      </c>
      <c r="E11" s="157" t="s">
        <v>67</v>
      </c>
      <c r="F11" s="157" t="s">
        <v>58</v>
      </c>
      <c r="G11" s="13" t="str">
        <f>IF(NEMO!O11=NEMO!$N$2,'Cable Data'!$F$29,'Cable Data'!$G$29)</f>
        <v>Average</v>
      </c>
      <c r="H11" s="157" t="s">
        <v>94</v>
      </c>
      <c r="I11" s="164" t="s">
        <v>55</v>
      </c>
      <c r="J11" s="236">
        <f t="shared" ca="1" si="0"/>
        <v>2.1000000000000001E-4</v>
      </c>
      <c r="K11" s="237"/>
      <c r="L11" s="237">
        <f t="shared" ca="1" si="1"/>
        <v>120</v>
      </c>
      <c r="M11" s="238">
        <f t="shared" ca="1" si="2"/>
        <v>0</v>
      </c>
      <c r="N11" s="237">
        <f t="shared" ca="1" si="3"/>
        <v>2.1600000000000002E-4</v>
      </c>
      <c r="O11" s="237">
        <f t="shared" ca="1" si="4"/>
        <v>120</v>
      </c>
      <c r="P11" s="238">
        <f t="shared" ca="1" si="5"/>
        <v>0</v>
      </c>
      <c r="Q11" s="237">
        <f t="shared" ca="1" si="6"/>
        <v>4.2600000000000005E-4</v>
      </c>
      <c r="R11" s="237">
        <f t="shared" ca="1" si="7"/>
        <v>119.99999999999999</v>
      </c>
      <c r="S11" s="239">
        <f t="shared" ca="1" si="8"/>
        <v>0</v>
      </c>
      <c r="AC11" s="1" t="e">
        <f>'Converter Data'!#REF!</f>
        <v>#REF!</v>
      </c>
      <c r="AD11" s="1" t="str">
        <f>P36</f>
        <v>User Defined 3</v>
      </c>
    </row>
    <row r="12" spans="1:30" x14ac:dyDescent="0.25">
      <c r="B12" s="96" t="s">
        <v>190</v>
      </c>
      <c r="C12" s="162" t="s">
        <v>48</v>
      </c>
      <c r="D12" s="157" t="s">
        <v>67</v>
      </c>
      <c r="E12" s="157" t="s">
        <v>68</v>
      </c>
      <c r="F12" s="157" t="s">
        <v>58</v>
      </c>
      <c r="G12" s="231" t="s">
        <v>68</v>
      </c>
      <c r="H12" s="157" t="s">
        <v>94</v>
      </c>
      <c r="I12" s="164" t="s">
        <v>55</v>
      </c>
      <c r="J12" s="236">
        <f t="shared" ca="1" si="0"/>
        <v>4.35E-4</v>
      </c>
      <c r="K12" s="237"/>
      <c r="L12" s="237">
        <f t="shared" ca="1" si="1"/>
        <v>20</v>
      </c>
      <c r="M12" s="238">
        <f t="shared" ca="1" si="2"/>
        <v>0</v>
      </c>
      <c r="N12" s="237">
        <f t="shared" ca="1" si="3"/>
        <v>2.2500000000000002E-4</v>
      </c>
      <c r="O12" s="237">
        <f t="shared" ca="1" si="4"/>
        <v>20</v>
      </c>
      <c r="P12" s="238">
        <f t="shared" ca="1" si="5"/>
        <v>0</v>
      </c>
      <c r="Q12" s="237">
        <f t="shared" ca="1" si="6"/>
        <v>6.6E-4</v>
      </c>
      <c r="R12" s="237">
        <f t="shared" ca="1" si="7"/>
        <v>20</v>
      </c>
      <c r="S12" s="239">
        <f t="shared" ca="1" si="8"/>
        <v>0</v>
      </c>
      <c r="AC12" s="1" t="e">
        <f>'Converter Data'!#REF!</f>
        <v>#REF!</v>
      </c>
      <c r="AD12" s="1" t="str">
        <f>P36</f>
        <v>User Defined 3</v>
      </c>
    </row>
    <row r="13" spans="1:30" x14ac:dyDescent="0.25">
      <c r="B13" s="230" t="s">
        <v>180</v>
      </c>
      <c r="C13" s="162" t="s">
        <v>50</v>
      </c>
      <c r="D13" s="157" t="s">
        <v>68</v>
      </c>
      <c r="E13" s="157" t="s">
        <v>68</v>
      </c>
      <c r="F13" s="157" t="s">
        <v>58</v>
      </c>
      <c r="G13" s="184" t="str">
        <f>IF('Example Project'!O11='Example Project'!$N$2,'Cable Data'!$F$29,'Cable Data'!$G$29)</f>
        <v>Average</v>
      </c>
      <c r="H13" s="157" t="s">
        <v>102</v>
      </c>
      <c r="I13" s="164" t="s">
        <v>55</v>
      </c>
      <c r="J13" s="236">
        <f t="shared" ca="1" si="0"/>
        <v>2.1000000000000001E-4</v>
      </c>
      <c r="K13" s="237"/>
      <c r="L13" s="237">
        <f t="shared" ca="1" si="1"/>
        <v>65</v>
      </c>
      <c r="M13" s="238"/>
      <c r="N13" s="237">
        <f t="shared" ca="1" si="3"/>
        <v>2.7E-4</v>
      </c>
      <c r="O13" s="237">
        <f t="shared" ca="1" si="4"/>
        <v>65</v>
      </c>
      <c r="P13" s="238">
        <f t="shared" ca="1" si="5"/>
        <v>0.5</v>
      </c>
      <c r="Q13" s="237">
        <f t="shared" ca="1" si="6"/>
        <v>4.8000000000000001E-4</v>
      </c>
      <c r="R13" s="237">
        <f t="shared" ca="1" si="7"/>
        <v>65</v>
      </c>
      <c r="S13" s="239">
        <f t="shared" ca="1" si="8"/>
        <v>0.28125</v>
      </c>
    </row>
    <row r="14" spans="1:30" x14ac:dyDescent="0.25">
      <c r="B14" s="165" t="s">
        <v>181</v>
      </c>
      <c r="C14" s="162" t="s">
        <v>51</v>
      </c>
      <c r="D14" s="157" t="s">
        <v>68</v>
      </c>
      <c r="E14" s="157" t="s">
        <v>68</v>
      </c>
      <c r="F14" s="157" t="s">
        <v>58</v>
      </c>
      <c r="G14" s="184" t="str">
        <f>IF('Example Project'!O11='Example Project'!$N$2,'Cable Data'!$F$29,'Cable Data'!$G$29)</f>
        <v>Average</v>
      </c>
      <c r="H14" s="157" t="s">
        <v>102</v>
      </c>
      <c r="I14" s="164" t="s">
        <v>55</v>
      </c>
      <c r="J14" s="236">
        <f t="shared" ca="1" si="0"/>
        <v>2.1000000000000001E-4</v>
      </c>
      <c r="K14" s="237"/>
      <c r="L14" s="237">
        <f t="shared" ca="1" si="1"/>
        <v>65</v>
      </c>
      <c r="M14" s="238">
        <f t="shared" ca="1" si="2"/>
        <v>0.5</v>
      </c>
      <c r="N14" s="237">
        <f t="shared" ca="1" si="3"/>
        <v>2.7E-4</v>
      </c>
      <c r="O14" s="237">
        <f t="shared" ca="1" si="4"/>
        <v>65</v>
      </c>
      <c r="P14" s="238">
        <f t="shared" ca="1" si="5"/>
        <v>0.5</v>
      </c>
      <c r="Q14" s="237">
        <f t="shared" ca="1" si="6"/>
        <v>4.8000000000000001E-4</v>
      </c>
      <c r="R14" s="237">
        <f t="shared" ca="1" si="7"/>
        <v>65</v>
      </c>
      <c r="S14" s="239">
        <f t="shared" ca="1" si="8"/>
        <v>0.5</v>
      </c>
    </row>
    <row r="15" spans="1:30" x14ac:dyDescent="0.25">
      <c r="B15" s="165" t="s">
        <v>182</v>
      </c>
      <c r="C15" s="162" t="s">
        <v>48</v>
      </c>
      <c r="D15" s="157" t="s">
        <v>68</v>
      </c>
      <c r="E15" s="157" t="s">
        <v>68</v>
      </c>
      <c r="F15" s="157" t="s">
        <v>58</v>
      </c>
      <c r="G15" s="157" t="s">
        <v>68</v>
      </c>
      <c r="H15" s="157" t="s">
        <v>102</v>
      </c>
      <c r="I15" s="164" t="s">
        <v>55</v>
      </c>
      <c r="J15" s="236">
        <f t="shared" ca="1" si="0"/>
        <v>5.8E-4</v>
      </c>
      <c r="K15" s="237"/>
      <c r="L15" s="237">
        <f t="shared" ca="1" si="1"/>
        <v>20</v>
      </c>
      <c r="M15" s="238">
        <f t="shared" ca="1" si="2"/>
        <v>0.5</v>
      </c>
      <c r="N15" s="237">
        <f t="shared" ca="1" si="3"/>
        <v>3.0000000000000003E-4</v>
      </c>
      <c r="O15" s="237">
        <f t="shared" ca="1" si="4"/>
        <v>20</v>
      </c>
      <c r="P15" s="238">
        <f t="shared" ca="1" si="5"/>
        <v>0.5</v>
      </c>
      <c r="Q15" s="237">
        <f t="shared" ca="1" si="6"/>
        <v>8.8000000000000003E-4</v>
      </c>
      <c r="R15" s="237">
        <f t="shared" ca="1" si="7"/>
        <v>19.999999999999996</v>
      </c>
      <c r="S15" s="239">
        <f t="shared" ca="1" si="8"/>
        <v>0.5</v>
      </c>
    </row>
    <row r="16" spans="1:30" x14ac:dyDescent="0.25">
      <c r="B16" s="165" t="s">
        <v>183</v>
      </c>
      <c r="C16" s="162" t="s">
        <v>49</v>
      </c>
      <c r="D16" s="157" t="s">
        <v>68</v>
      </c>
      <c r="E16" s="157" t="s">
        <v>68</v>
      </c>
      <c r="F16" s="157" t="s">
        <v>58</v>
      </c>
      <c r="G16" s="157" t="s">
        <v>68</v>
      </c>
      <c r="H16" s="157" t="s">
        <v>102</v>
      </c>
      <c r="I16" s="164" t="s">
        <v>55</v>
      </c>
      <c r="J16" s="236">
        <f t="shared" ca="1" si="0"/>
        <v>5.8E-4</v>
      </c>
      <c r="K16" s="237"/>
      <c r="L16" s="237">
        <f t="shared" ca="1" si="1"/>
        <v>20</v>
      </c>
      <c r="M16" s="238">
        <f t="shared" ca="1" si="2"/>
        <v>0.5</v>
      </c>
      <c r="N16" s="237">
        <f t="shared" ca="1" si="3"/>
        <v>3.0000000000000003E-4</v>
      </c>
      <c r="O16" s="237">
        <f t="shared" ca="1" si="4"/>
        <v>20</v>
      </c>
      <c r="P16" s="238">
        <f t="shared" ca="1" si="5"/>
        <v>0.5</v>
      </c>
      <c r="Q16" s="237">
        <f t="shared" ca="1" si="6"/>
        <v>8.8000000000000003E-4</v>
      </c>
      <c r="R16" s="237">
        <f t="shared" ca="1" si="7"/>
        <v>19.999999999999996</v>
      </c>
      <c r="S16" s="239">
        <f t="shared" ca="1" si="8"/>
        <v>0.5</v>
      </c>
    </row>
    <row r="17" spans="1:26" x14ac:dyDescent="0.25">
      <c r="B17" s="185"/>
      <c r="C17" s="162"/>
      <c r="D17" s="157"/>
      <c r="E17" s="157"/>
      <c r="F17" s="157"/>
      <c r="G17" s="157"/>
      <c r="H17" s="157"/>
      <c r="I17" s="164"/>
      <c r="J17" s="236" t="str">
        <f t="shared" ca="1" si="0"/>
        <v>----</v>
      </c>
      <c r="K17" s="237"/>
      <c r="L17" s="237" t="str">
        <f t="shared" ca="1" si="1"/>
        <v>----</v>
      </c>
      <c r="M17" s="238" t="str">
        <f t="shared" ca="1" si="2"/>
        <v>----</v>
      </c>
      <c r="N17" s="237" t="str">
        <f t="shared" ca="1" si="3"/>
        <v>----</v>
      </c>
      <c r="O17" s="237" t="str">
        <f t="shared" ca="1" si="4"/>
        <v>----</v>
      </c>
      <c r="P17" s="238" t="str">
        <f t="shared" ca="1" si="5"/>
        <v>----</v>
      </c>
      <c r="Q17" s="237" t="str">
        <f t="shared" ca="1" si="6"/>
        <v>----</v>
      </c>
      <c r="R17" s="237" t="str">
        <f t="shared" ca="1" si="7"/>
        <v>----</v>
      </c>
      <c r="S17" s="239" t="str">
        <f t="shared" ca="1" si="8"/>
        <v>----</v>
      </c>
    </row>
    <row r="18" spans="1:26" x14ac:dyDescent="0.25">
      <c r="B18" s="185"/>
      <c r="C18" s="162"/>
      <c r="D18" s="157"/>
      <c r="E18" s="157"/>
      <c r="F18" s="157"/>
      <c r="G18" s="157"/>
      <c r="H18" s="157"/>
      <c r="I18" s="164"/>
      <c r="J18" s="236" t="str">
        <f t="shared" ca="1" si="0"/>
        <v>----</v>
      </c>
      <c r="K18" s="237"/>
      <c r="L18" s="237" t="str">
        <f t="shared" ca="1" si="1"/>
        <v>----</v>
      </c>
      <c r="M18" s="238" t="str">
        <f t="shared" ca="1" si="2"/>
        <v>----</v>
      </c>
      <c r="N18" s="237" t="str">
        <f t="shared" ca="1" si="3"/>
        <v>----</v>
      </c>
      <c r="O18" s="237" t="str">
        <f t="shared" ca="1" si="4"/>
        <v>----</v>
      </c>
      <c r="P18" s="238" t="str">
        <f t="shared" ca="1" si="5"/>
        <v>----</v>
      </c>
      <c r="Q18" s="237" t="str">
        <f t="shared" ca="1" si="6"/>
        <v>----</v>
      </c>
      <c r="R18" s="237" t="str">
        <f t="shared" ca="1" si="7"/>
        <v>----</v>
      </c>
      <c r="S18" s="239" t="str">
        <f t="shared" ca="1" si="8"/>
        <v>----</v>
      </c>
    </row>
    <row r="19" spans="1:26" x14ac:dyDescent="0.25">
      <c r="B19" s="185"/>
      <c r="C19" s="162"/>
      <c r="D19" s="157"/>
      <c r="E19" s="157"/>
      <c r="F19" s="157"/>
      <c r="G19" s="157"/>
      <c r="H19" s="157"/>
      <c r="I19" s="164"/>
      <c r="J19" s="236" t="str">
        <f t="shared" ca="1" si="0"/>
        <v>----</v>
      </c>
      <c r="K19" s="237"/>
      <c r="L19" s="237" t="str">
        <f t="shared" ca="1" si="1"/>
        <v>----</v>
      </c>
      <c r="M19" s="238" t="str">
        <f t="shared" ca="1" si="2"/>
        <v>----</v>
      </c>
      <c r="N19" s="237" t="str">
        <f t="shared" ca="1" si="3"/>
        <v>----</v>
      </c>
      <c r="O19" s="237" t="str">
        <f t="shared" ca="1" si="4"/>
        <v>----</v>
      </c>
      <c r="P19" s="238" t="str">
        <f t="shared" ca="1" si="5"/>
        <v>----</v>
      </c>
      <c r="Q19" s="237" t="str">
        <f t="shared" ca="1" si="6"/>
        <v>----</v>
      </c>
      <c r="R19" s="237" t="str">
        <f t="shared" ca="1" si="7"/>
        <v>----</v>
      </c>
      <c r="S19" s="239" t="str">
        <f t="shared" ca="1" si="8"/>
        <v>----</v>
      </c>
    </row>
    <row r="20" spans="1:26" x14ac:dyDescent="0.25">
      <c r="B20" s="185"/>
      <c r="C20" s="162"/>
      <c r="D20" s="157"/>
      <c r="E20" s="157"/>
      <c r="F20" s="157"/>
      <c r="G20" s="157"/>
      <c r="H20" s="157"/>
      <c r="I20" s="164"/>
      <c r="J20" s="236" t="str">
        <f t="shared" ca="1" si="0"/>
        <v>----</v>
      </c>
      <c r="K20" s="237"/>
      <c r="L20" s="237" t="str">
        <f t="shared" ca="1" si="1"/>
        <v>----</v>
      </c>
      <c r="M20" s="238" t="str">
        <f t="shared" ca="1" si="2"/>
        <v>----</v>
      </c>
      <c r="N20" s="237" t="str">
        <f t="shared" ca="1" si="3"/>
        <v>----</v>
      </c>
      <c r="O20" s="237" t="str">
        <f t="shared" ca="1" si="4"/>
        <v>----</v>
      </c>
      <c r="P20" s="238" t="str">
        <f t="shared" ca="1" si="5"/>
        <v>----</v>
      </c>
      <c r="Q20" s="237" t="str">
        <f t="shared" ca="1" si="6"/>
        <v>----</v>
      </c>
      <c r="R20" s="237" t="str">
        <f t="shared" ca="1" si="7"/>
        <v>----</v>
      </c>
      <c r="S20" s="239" t="str">
        <f t="shared" ca="1" si="8"/>
        <v>----</v>
      </c>
    </row>
    <row r="21" spans="1:26" s="179" customFormat="1" x14ac:dyDescent="0.25">
      <c r="A21" s="178"/>
      <c r="B21" s="185"/>
      <c r="C21" s="162"/>
      <c r="D21" s="157"/>
      <c r="E21" s="157"/>
      <c r="F21" s="157"/>
      <c r="G21" s="157"/>
      <c r="H21" s="157"/>
      <c r="I21" s="164"/>
      <c r="J21" s="236" t="str">
        <f t="shared" ca="1" si="0"/>
        <v>----</v>
      </c>
      <c r="K21" s="237"/>
      <c r="L21" s="237" t="str">
        <f t="shared" ca="1" si="1"/>
        <v>----</v>
      </c>
      <c r="M21" s="238" t="str">
        <f t="shared" ca="1" si="2"/>
        <v>----</v>
      </c>
      <c r="N21" s="237" t="str">
        <f t="shared" ca="1" si="3"/>
        <v>----</v>
      </c>
      <c r="O21" s="237" t="str">
        <f t="shared" ca="1" si="4"/>
        <v>----</v>
      </c>
      <c r="P21" s="238" t="str">
        <f t="shared" ca="1" si="5"/>
        <v>----</v>
      </c>
      <c r="Q21" s="237" t="str">
        <f t="shared" ca="1" si="6"/>
        <v>----</v>
      </c>
      <c r="R21" s="237" t="str">
        <f t="shared" ca="1" si="7"/>
        <v>----</v>
      </c>
      <c r="S21" s="239" t="str">
        <f t="shared" ca="1" si="8"/>
        <v>----</v>
      </c>
      <c r="T21" s="171"/>
      <c r="U21" s="171"/>
      <c r="V21" s="171"/>
      <c r="W21" s="171"/>
      <c r="X21" s="171"/>
      <c r="Y21" s="171"/>
      <c r="Z21" s="178"/>
    </row>
    <row r="22" spans="1:26" ht="15.75" thickBot="1" x14ac:dyDescent="0.3">
      <c r="B22" s="186"/>
      <c r="C22" s="154"/>
      <c r="D22" s="155"/>
      <c r="E22" s="155"/>
      <c r="F22" s="155"/>
      <c r="G22" s="155"/>
      <c r="H22" s="155"/>
      <c r="I22" s="156"/>
      <c r="J22" s="240" t="str">
        <f t="shared" ca="1" si="0"/>
        <v>----</v>
      </c>
      <c r="K22" s="241"/>
      <c r="L22" s="241" t="str">
        <f t="shared" ca="1" si="1"/>
        <v>----</v>
      </c>
      <c r="M22" s="242" t="str">
        <f t="shared" ca="1" si="2"/>
        <v>----</v>
      </c>
      <c r="N22" s="241" t="str">
        <f t="shared" ca="1" si="3"/>
        <v>----</v>
      </c>
      <c r="O22" s="241" t="str">
        <f t="shared" ca="1" si="4"/>
        <v>----</v>
      </c>
      <c r="P22" s="242" t="str">
        <f t="shared" ca="1" si="5"/>
        <v>----</v>
      </c>
      <c r="Q22" s="241" t="str">
        <f t="shared" ca="1" si="6"/>
        <v>----</v>
      </c>
      <c r="R22" s="241" t="str">
        <f t="shared" ca="1" si="7"/>
        <v>----</v>
      </c>
      <c r="S22" s="243" t="str">
        <f t="shared" ca="1" si="8"/>
        <v>----</v>
      </c>
    </row>
    <row r="23" spans="1:26" x14ac:dyDescent="0.25">
      <c r="P23" s="187"/>
      <c r="Q23" s="188"/>
      <c r="R23" s="189"/>
    </row>
    <row r="25" spans="1:26" ht="18.75" x14ac:dyDescent="0.4">
      <c r="B25" s="175"/>
    </row>
    <row r="26" spans="1:26" ht="21" thickBot="1" x14ac:dyDescent="0.45">
      <c r="B26" s="66" t="s">
        <v>72</v>
      </c>
      <c r="O26" s="190"/>
      <c r="P26" s="191" t="s">
        <v>79</v>
      </c>
      <c r="Q26" s="192"/>
      <c r="R26" s="192"/>
      <c r="S26" s="192"/>
      <c r="T26" s="192"/>
      <c r="U26" s="192"/>
      <c r="V26" s="192"/>
      <c r="W26" s="192"/>
      <c r="X26" s="192"/>
      <c r="Y26" s="193"/>
    </row>
    <row r="27" spans="1:26" ht="21" thickTop="1" thickBot="1" x14ac:dyDescent="0.35">
      <c r="B27" s="194"/>
      <c r="O27" s="195"/>
      <c r="P27" s="196"/>
      <c r="Q27" s="196"/>
      <c r="R27" s="196"/>
      <c r="S27" s="196"/>
      <c r="T27" s="196"/>
      <c r="U27" s="196"/>
      <c r="V27" s="196"/>
      <c r="W27" s="196"/>
      <c r="X27" s="196"/>
      <c r="Y27" s="197"/>
    </row>
    <row r="28" spans="1:26" ht="19.5" thickBot="1" x14ac:dyDescent="0.45">
      <c r="B28" s="198"/>
      <c r="C28" s="589" t="s">
        <v>77</v>
      </c>
      <c r="D28" s="590"/>
      <c r="E28" s="591"/>
      <c r="F28" s="590" t="s">
        <v>17</v>
      </c>
      <c r="G28" s="591"/>
      <c r="H28" s="589" t="s">
        <v>78</v>
      </c>
      <c r="I28" s="590"/>
      <c r="J28" s="591"/>
      <c r="K28" s="589" t="s">
        <v>17</v>
      </c>
      <c r="L28" s="591"/>
      <c r="M28" s="593"/>
      <c r="N28" s="593"/>
      <c r="O28" s="592"/>
      <c r="P28" s="199" t="s">
        <v>21</v>
      </c>
      <c r="Q28" s="196"/>
      <c r="R28" s="196"/>
      <c r="S28" s="196"/>
      <c r="T28" s="199" t="s">
        <v>53</v>
      </c>
      <c r="U28" s="200"/>
      <c r="V28" s="196"/>
      <c r="W28" s="199" t="s">
        <v>83</v>
      </c>
      <c r="X28" s="200"/>
      <c r="Y28" s="197"/>
    </row>
    <row r="29" spans="1:26" ht="57" thickBot="1" x14ac:dyDescent="0.3">
      <c r="B29" s="201" t="s">
        <v>18</v>
      </c>
      <c r="C29" s="202" t="s">
        <v>66</v>
      </c>
      <c r="D29" s="203" t="s">
        <v>67</v>
      </c>
      <c r="E29" s="204" t="s">
        <v>68</v>
      </c>
      <c r="F29" s="205" t="s">
        <v>68</v>
      </c>
      <c r="G29" s="206" t="s">
        <v>66</v>
      </c>
      <c r="H29" s="202" t="s">
        <v>66</v>
      </c>
      <c r="I29" s="203" t="s">
        <v>67</v>
      </c>
      <c r="J29" s="204" t="s">
        <v>68</v>
      </c>
      <c r="K29" s="207" t="s">
        <v>68</v>
      </c>
      <c r="L29" s="206" t="s">
        <v>66</v>
      </c>
      <c r="M29" s="178"/>
      <c r="N29" s="178"/>
      <c r="O29" s="592"/>
      <c r="P29" s="88" t="s">
        <v>21</v>
      </c>
      <c r="Q29" s="88" t="s">
        <v>39</v>
      </c>
      <c r="R29" s="208"/>
      <c r="S29" s="208"/>
      <c r="T29" s="88" t="s">
        <v>81</v>
      </c>
      <c r="U29" s="209" t="s">
        <v>80</v>
      </c>
      <c r="V29" s="208"/>
      <c r="W29" s="88" t="s">
        <v>82</v>
      </c>
      <c r="X29" s="209" t="s">
        <v>80</v>
      </c>
      <c r="Y29" s="197"/>
    </row>
    <row r="30" spans="1:26" x14ac:dyDescent="0.25">
      <c r="B30" s="166" t="s">
        <v>47</v>
      </c>
      <c r="C30" s="167">
        <f>1.5*E30</f>
        <v>3.1500000000000001E-4</v>
      </c>
      <c r="D30" s="149">
        <f>0.75*E30</f>
        <v>1.5750000000000001E-4</v>
      </c>
      <c r="E30" s="168">
        <v>2.1000000000000001E-4</v>
      </c>
      <c r="F30" s="149">
        <v>65</v>
      </c>
      <c r="G30" s="149">
        <v>90</v>
      </c>
      <c r="H30" s="167">
        <f>1.5*J30</f>
        <v>4.0499999999999998E-4</v>
      </c>
      <c r="I30" s="149">
        <f>0.75*J30</f>
        <v>2.0249999999999999E-4</v>
      </c>
      <c r="J30" s="168">
        <v>2.7E-4</v>
      </c>
      <c r="K30" s="167">
        <v>65</v>
      </c>
      <c r="L30" s="150">
        <v>90</v>
      </c>
      <c r="O30" s="195"/>
      <c r="P30" s="210" t="s">
        <v>22</v>
      </c>
      <c r="Q30" s="211">
        <v>0</v>
      </c>
      <c r="R30" s="196"/>
      <c r="S30" s="196"/>
      <c r="T30" s="212" t="s">
        <v>54</v>
      </c>
      <c r="U30" s="213">
        <v>0</v>
      </c>
      <c r="V30" s="196"/>
      <c r="W30" s="214" t="s">
        <v>66</v>
      </c>
      <c r="X30" s="215">
        <v>1.2</v>
      </c>
      <c r="Y30" s="216"/>
    </row>
    <row r="31" spans="1:26" ht="15.75" thickBot="1" x14ac:dyDescent="0.3">
      <c r="B31" s="166" t="s">
        <v>48</v>
      </c>
      <c r="C31" s="166">
        <f t="shared" ref="C31:C35" si="9">1.5*E31</f>
        <v>8.7000000000000001E-4</v>
      </c>
      <c r="D31" s="151">
        <f t="shared" ref="D31:D36" si="10">0.75*E31</f>
        <v>4.35E-4</v>
      </c>
      <c r="E31" s="169">
        <v>5.8E-4</v>
      </c>
      <c r="F31" s="151">
        <v>20</v>
      </c>
      <c r="G31" s="151">
        <v>30</v>
      </c>
      <c r="H31" s="166">
        <f t="shared" ref="H31:H35" si="11">1.5*J31</f>
        <v>4.5000000000000004E-4</v>
      </c>
      <c r="I31" s="151">
        <f t="shared" ref="I31:I36" si="12">0.75*J31</f>
        <v>2.2500000000000002E-4</v>
      </c>
      <c r="J31" s="169">
        <v>3.0000000000000003E-4</v>
      </c>
      <c r="K31" s="166">
        <v>20</v>
      </c>
      <c r="L31" s="152">
        <v>30</v>
      </c>
      <c r="O31" s="195"/>
      <c r="P31" s="217" t="s">
        <v>95</v>
      </c>
      <c r="Q31" s="218">
        <v>0</v>
      </c>
      <c r="R31" s="196"/>
      <c r="S31" s="196"/>
      <c r="T31" s="219" t="s">
        <v>55</v>
      </c>
      <c r="U31" s="220">
        <v>1</v>
      </c>
      <c r="V31" s="196"/>
      <c r="W31" s="217" t="s">
        <v>67</v>
      </c>
      <c r="X31" s="221">
        <v>0.8</v>
      </c>
      <c r="Y31" s="197"/>
    </row>
    <row r="32" spans="1:26" ht="15.75" thickBot="1" x14ac:dyDescent="0.3">
      <c r="B32" s="166" t="s">
        <v>50</v>
      </c>
      <c r="C32" s="166">
        <f t="shared" si="9"/>
        <v>3.1500000000000001E-4</v>
      </c>
      <c r="D32" s="151">
        <f t="shared" si="10"/>
        <v>1.5750000000000001E-4</v>
      </c>
      <c r="E32" s="169">
        <v>2.1000000000000001E-4</v>
      </c>
      <c r="F32" s="151">
        <v>65</v>
      </c>
      <c r="G32" s="151">
        <v>90</v>
      </c>
      <c r="H32" s="166">
        <f t="shared" si="11"/>
        <v>4.0499999999999998E-4</v>
      </c>
      <c r="I32" s="151">
        <f t="shared" si="12"/>
        <v>2.0249999999999999E-4</v>
      </c>
      <c r="J32" s="169">
        <v>2.7E-4</v>
      </c>
      <c r="K32" s="166">
        <v>65</v>
      </c>
      <c r="L32" s="152">
        <v>90</v>
      </c>
      <c r="O32" s="195"/>
      <c r="P32" s="217" t="s">
        <v>94</v>
      </c>
      <c r="Q32" s="218">
        <v>0</v>
      </c>
      <c r="R32" s="196"/>
      <c r="S32" s="196"/>
      <c r="T32" s="196"/>
      <c r="U32" s="196"/>
      <c r="V32" s="196"/>
      <c r="W32" s="219" t="s">
        <v>68</v>
      </c>
      <c r="X32" s="220">
        <v>1</v>
      </c>
      <c r="Y32" s="197"/>
    </row>
    <row r="33" spans="2:25" x14ac:dyDescent="0.25">
      <c r="B33" s="166" t="s">
        <v>49</v>
      </c>
      <c r="C33" s="166">
        <f t="shared" si="9"/>
        <v>8.7000000000000001E-4</v>
      </c>
      <c r="D33" s="151">
        <f t="shared" si="10"/>
        <v>4.35E-4</v>
      </c>
      <c r="E33" s="169">
        <v>5.8E-4</v>
      </c>
      <c r="F33" s="151">
        <v>20</v>
      </c>
      <c r="G33" s="151">
        <v>30</v>
      </c>
      <c r="H33" s="166">
        <f t="shared" si="11"/>
        <v>4.5000000000000004E-4</v>
      </c>
      <c r="I33" s="151">
        <f t="shared" si="12"/>
        <v>2.2500000000000002E-4</v>
      </c>
      <c r="J33" s="169">
        <v>3.0000000000000003E-4</v>
      </c>
      <c r="K33" s="166">
        <v>20</v>
      </c>
      <c r="L33" s="152">
        <v>30</v>
      </c>
      <c r="O33" s="195"/>
      <c r="P33" s="217" t="s">
        <v>102</v>
      </c>
      <c r="Q33" s="218">
        <v>0.5</v>
      </c>
      <c r="R33" s="196"/>
      <c r="S33" s="196"/>
      <c r="T33" s="196"/>
      <c r="U33" s="196"/>
      <c r="V33" s="196"/>
      <c r="W33" s="196"/>
      <c r="X33" s="196"/>
      <c r="Y33" s="197"/>
    </row>
    <row r="34" spans="2:25" ht="19.5" thickBot="1" x14ac:dyDescent="0.45">
      <c r="B34" s="166" t="s">
        <v>51</v>
      </c>
      <c r="C34" s="166">
        <f t="shared" si="9"/>
        <v>3.1500000000000001E-4</v>
      </c>
      <c r="D34" s="151">
        <f t="shared" si="10"/>
        <v>1.5750000000000001E-4</v>
      </c>
      <c r="E34" s="169">
        <v>2.1000000000000001E-4</v>
      </c>
      <c r="F34" s="151">
        <v>65</v>
      </c>
      <c r="G34" s="151">
        <v>90</v>
      </c>
      <c r="H34" s="166">
        <f t="shared" si="11"/>
        <v>4.0499999999999998E-4</v>
      </c>
      <c r="I34" s="151">
        <f t="shared" si="12"/>
        <v>2.0249999999999999E-4</v>
      </c>
      <c r="J34" s="169">
        <v>2.7E-4</v>
      </c>
      <c r="K34" s="166">
        <v>65</v>
      </c>
      <c r="L34" s="152">
        <v>90</v>
      </c>
      <c r="O34" s="195"/>
      <c r="P34" s="74" t="s">
        <v>30</v>
      </c>
      <c r="Q34" s="82">
        <v>0.5</v>
      </c>
      <c r="R34" s="196"/>
      <c r="S34" s="196"/>
      <c r="T34" s="199" t="s">
        <v>56</v>
      </c>
      <c r="U34" s="200"/>
      <c r="V34" s="196"/>
      <c r="W34" s="196"/>
      <c r="X34" s="196"/>
      <c r="Y34" s="197"/>
    </row>
    <row r="35" spans="2:25" ht="19.5" thickBot="1" x14ac:dyDescent="0.3">
      <c r="B35" s="166" t="s">
        <v>52</v>
      </c>
      <c r="C35" s="166">
        <f t="shared" si="9"/>
        <v>8.7000000000000001E-4</v>
      </c>
      <c r="D35" s="151">
        <f t="shared" si="10"/>
        <v>4.35E-4</v>
      </c>
      <c r="E35" s="169">
        <v>5.8E-4</v>
      </c>
      <c r="F35" s="151">
        <v>40</v>
      </c>
      <c r="G35" s="151">
        <v>65</v>
      </c>
      <c r="H35" s="166">
        <f t="shared" si="11"/>
        <v>4.5000000000000004E-4</v>
      </c>
      <c r="I35" s="151">
        <f t="shared" si="12"/>
        <v>2.2500000000000002E-4</v>
      </c>
      <c r="J35" s="169">
        <v>3.0000000000000003E-4</v>
      </c>
      <c r="K35" s="166">
        <v>40</v>
      </c>
      <c r="L35" s="152">
        <v>65</v>
      </c>
      <c r="O35" s="195"/>
      <c r="P35" s="74" t="s">
        <v>31</v>
      </c>
      <c r="Q35" s="82">
        <v>0.5</v>
      </c>
      <c r="R35" s="196"/>
      <c r="S35" s="196"/>
      <c r="T35" s="222" t="s">
        <v>56</v>
      </c>
      <c r="U35" s="222" t="s">
        <v>80</v>
      </c>
      <c r="V35" s="196"/>
      <c r="W35" s="196"/>
      <c r="X35" s="196"/>
      <c r="Y35" s="197"/>
    </row>
    <row r="36" spans="2:25" ht="16.5" customHeight="1" x14ac:dyDescent="0.25">
      <c r="B36" s="166" t="s">
        <v>196</v>
      </c>
      <c r="C36" s="166">
        <f t="shared" ref="C36" si="13">1.5*E36</f>
        <v>3.1500000000000001E-4</v>
      </c>
      <c r="D36" s="151">
        <f t="shared" si="10"/>
        <v>1.5750000000000001E-4</v>
      </c>
      <c r="E36" s="169">
        <v>2.1000000000000001E-4</v>
      </c>
      <c r="F36" s="151">
        <v>120</v>
      </c>
      <c r="G36" s="152">
        <v>145</v>
      </c>
      <c r="H36" s="166">
        <f t="shared" ref="H36" si="14">1.5*J36</f>
        <v>4.0499999999999998E-4</v>
      </c>
      <c r="I36" s="151">
        <f t="shared" si="12"/>
        <v>2.0249999999999999E-4</v>
      </c>
      <c r="J36" s="169">
        <v>2.7E-4</v>
      </c>
      <c r="K36" s="166">
        <v>120</v>
      </c>
      <c r="L36" s="152">
        <v>145</v>
      </c>
      <c r="O36" s="195"/>
      <c r="P36" s="74" t="s">
        <v>32</v>
      </c>
      <c r="Q36" s="82">
        <v>0.75</v>
      </c>
      <c r="R36" s="196"/>
      <c r="S36" s="196"/>
      <c r="T36" s="212" t="s">
        <v>57</v>
      </c>
      <c r="U36" s="213">
        <v>0.8</v>
      </c>
      <c r="V36" s="196"/>
      <c r="W36" s="196"/>
      <c r="X36" s="196"/>
      <c r="Y36" s="197"/>
    </row>
    <row r="37" spans="2:25" x14ac:dyDescent="0.25">
      <c r="B37" s="166"/>
      <c r="C37" s="166"/>
      <c r="D37" s="151"/>
      <c r="E37" s="169" t="s">
        <v>119</v>
      </c>
      <c r="F37" s="151"/>
      <c r="G37" s="151"/>
      <c r="H37" s="166"/>
      <c r="I37" s="151"/>
      <c r="J37" s="169" t="s">
        <v>119</v>
      </c>
      <c r="K37" s="166"/>
      <c r="L37" s="170"/>
      <c r="O37" s="195"/>
      <c r="P37" s="74" t="s">
        <v>73</v>
      </c>
      <c r="Q37" s="82">
        <v>0</v>
      </c>
      <c r="R37" s="196"/>
      <c r="S37" s="196"/>
      <c r="T37" s="217" t="s">
        <v>58</v>
      </c>
      <c r="U37" s="221">
        <v>1</v>
      </c>
      <c r="V37" s="196"/>
      <c r="W37" s="196"/>
      <c r="X37" s="196"/>
      <c r="Y37" s="197"/>
    </row>
    <row r="38" spans="2:25" ht="15.75" thickBot="1" x14ac:dyDescent="0.3">
      <c r="B38" s="73"/>
      <c r="C38" s="74"/>
      <c r="D38" s="65"/>
      <c r="E38" s="75" t="s">
        <v>119</v>
      </c>
      <c r="F38" s="65"/>
      <c r="G38" s="65"/>
      <c r="H38" s="74"/>
      <c r="I38" s="65"/>
      <c r="J38" s="75" t="s">
        <v>119</v>
      </c>
      <c r="K38" s="74"/>
      <c r="L38" s="76"/>
      <c r="O38" s="195"/>
      <c r="P38" s="74" t="s">
        <v>74</v>
      </c>
      <c r="Q38" s="82">
        <v>0.86399999999999999</v>
      </c>
      <c r="R38" s="196"/>
      <c r="S38" s="196"/>
      <c r="T38" s="219" t="s">
        <v>59</v>
      </c>
      <c r="U38" s="220">
        <v>1.2</v>
      </c>
      <c r="V38" s="196"/>
      <c r="W38" s="196"/>
      <c r="X38" s="196"/>
      <c r="Y38" s="197"/>
    </row>
    <row r="39" spans="2:25" x14ac:dyDescent="0.25">
      <c r="B39" s="73"/>
      <c r="C39" s="74"/>
      <c r="D39" s="65"/>
      <c r="E39" s="75" t="s">
        <v>119</v>
      </c>
      <c r="F39" s="65"/>
      <c r="G39" s="65"/>
      <c r="H39" s="74"/>
      <c r="I39" s="65"/>
      <c r="J39" s="75" t="s">
        <v>119</v>
      </c>
      <c r="K39" s="74"/>
      <c r="L39" s="76"/>
      <c r="O39" s="195"/>
      <c r="P39" s="74" t="s">
        <v>75</v>
      </c>
      <c r="Q39" s="82">
        <v>0.66666700000000001</v>
      </c>
      <c r="R39" s="196"/>
      <c r="S39" s="196"/>
      <c r="T39" s="196"/>
      <c r="U39" s="196"/>
      <c r="V39" s="196"/>
      <c r="W39" s="196"/>
      <c r="X39" s="196"/>
      <c r="Y39" s="197"/>
    </row>
    <row r="40" spans="2:25" x14ac:dyDescent="0.25">
      <c r="B40" s="73"/>
      <c r="C40" s="74"/>
      <c r="D40" s="65"/>
      <c r="E40" s="75" t="s">
        <v>119</v>
      </c>
      <c r="F40" s="65"/>
      <c r="G40" s="65"/>
      <c r="H40" s="74"/>
      <c r="I40" s="65"/>
      <c r="J40" s="75" t="s">
        <v>119</v>
      </c>
      <c r="K40" s="74"/>
      <c r="L40" s="76"/>
      <c r="O40" s="195"/>
      <c r="P40" s="83"/>
      <c r="Q40" s="82"/>
      <c r="R40" s="196"/>
      <c r="S40" s="196"/>
      <c r="T40" s="196"/>
      <c r="U40" s="196"/>
      <c r="V40" s="196"/>
      <c r="W40" s="196"/>
      <c r="X40" s="196"/>
      <c r="Y40" s="197"/>
    </row>
    <row r="41" spans="2:25" ht="15.75" thickBot="1" x14ac:dyDescent="0.3">
      <c r="B41" s="73"/>
      <c r="C41" s="74"/>
      <c r="D41" s="65"/>
      <c r="E41" s="75" t="s">
        <v>119</v>
      </c>
      <c r="F41" s="65"/>
      <c r="G41" s="65"/>
      <c r="H41" s="74"/>
      <c r="I41" s="65"/>
      <c r="J41" s="75" t="s">
        <v>119</v>
      </c>
      <c r="K41" s="74"/>
      <c r="L41" s="76"/>
      <c r="O41" s="195"/>
      <c r="P41" s="84"/>
      <c r="Q41" s="85"/>
      <c r="R41" s="196"/>
      <c r="S41" s="196"/>
      <c r="T41" s="196"/>
      <c r="U41" s="196"/>
      <c r="V41" s="196"/>
      <c r="W41" s="196"/>
      <c r="X41" s="196"/>
      <c r="Y41" s="197"/>
    </row>
    <row r="42" spans="2:25" x14ac:dyDescent="0.25">
      <c r="B42" s="73"/>
      <c r="C42" s="74"/>
      <c r="D42" s="65"/>
      <c r="E42" s="75" t="s">
        <v>119</v>
      </c>
      <c r="F42" s="65"/>
      <c r="G42" s="65"/>
      <c r="H42" s="74"/>
      <c r="I42" s="65"/>
      <c r="J42" s="75" t="s">
        <v>119</v>
      </c>
      <c r="K42" s="74"/>
      <c r="L42" s="76"/>
      <c r="O42" s="195"/>
      <c r="P42" s="224"/>
      <c r="Q42" s="196"/>
      <c r="R42" s="196"/>
      <c r="S42" s="196"/>
      <c r="T42" s="196"/>
      <c r="U42" s="196"/>
      <c r="V42" s="196"/>
      <c r="W42" s="196"/>
      <c r="X42" s="196"/>
      <c r="Y42" s="197"/>
    </row>
    <row r="43" spans="2:25" x14ac:dyDescent="0.25">
      <c r="B43" s="73"/>
      <c r="C43" s="74"/>
      <c r="D43" s="65"/>
      <c r="E43" s="75" t="s">
        <v>119</v>
      </c>
      <c r="F43" s="65"/>
      <c r="G43" s="65"/>
      <c r="H43" s="74"/>
      <c r="I43" s="65"/>
      <c r="J43" s="75" t="s">
        <v>119</v>
      </c>
      <c r="K43" s="74"/>
      <c r="L43" s="76"/>
      <c r="O43" s="225"/>
      <c r="P43" s="226"/>
      <c r="Q43" s="226"/>
      <c r="R43" s="226"/>
      <c r="S43" s="226"/>
      <c r="T43" s="226"/>
      <c r="U43" s="226"/>
      <c r="V43" s="226"/>
      <c r="W43" s="226"/>
      <c r="X43" s="226"/>
      <c r="Y43" s="227"/>
    </row>
    <row r="44" spans="2:25" x14ac:dyDescent="0.25">
      <c r="B44" s="73"/>
      <c r="C44" s="74"/>
      <c r="D44" s="65"/>
      <c r="E44" s="75" t="s">
        <v>119</v>
      </c>
      <c r="F44" s="65"/>
      <c r="G44" s="65"/>
      <c r="H44" s="74"/>
      <c r="I44" s="65"/>
      <c r="J44" s="75" t="s">
        <v>119</v>
      </c>
      <c r="K44" s="74"/>
      <c r="L44" s="76"/>
    </row>
    <row r="45" spans="2:25" ht="15.75" thickBot="1" x14ac:dyDescent="0.3">
      <c r="B45" s="77"/>
      <c r="C45" s="78"/>
      <c r="D45" s="79"/>
      <c r="E45" s="80" t="s">
        <v>119</v>
      </c>
      <c r="F45" s="79"/>
      <c r="G45" s="79"/>
      <c r="H45" s="78"/>
      <c r="I45" s="79"/>
      <c r="J45" s="80" t="s">
        <v>119</v>
      </c>
      <c r="K45" s="78"/>
      <c r="L45" s="81"/>
    </row>
    <row r="47" spans="2:25" x14ac:dyDescent="0.25">
      <c r="C47" s="174"/>
      <c r="D47" s="174"/>
      <c r="E47" s="174"/>
      <c r="F47" s="174"/>
      <c r="G47" s="174"/>
      <c r="H47" s="174"/>
      <c r="I47" s="174"/>
      <c r="J47" s="174"/>
      <c r="K47" s="174"/>
      <c r="L47" s="174"/>
    </row>
    <row r="48" spans="2:25" x14ac:dyDescent="0.25">
      <c r="C48" s="174"/>
      <c r="D48" s="174"/>
      <c r="E48" s="174"/>
      <c r="F48" s="174"/>
      <c r="G48" s="174"/>
      <c r="H48" s="174"/>
      <c r="I48" s="174"/>
      <c r="J48" s="174"/>
      <c r="K48" s="174"/>
      <c r="L48" s="174"/>
    </row>
    <row r="49" spans="3:12" x14ac:dyDescent="0.25">
      <c r="C49" s="228"/>
      <c r="D49" s="228"/>
      <c r="E49" s="229"/>
      <c r="F49" s="228"/>
      <c r="G49" s="228"/>
      <c r="H49" s="228"/>
      <c r="I49" s="228"/>
      <c r="J49" s="229"/>
      <c r="K49" s="174"/>
      <c r="L49" s="174"/>
    </row>
    <row r="50" spans="3:12" x14ac:dyDescent="0.25">
      <c r="C50" s="174"/>
      <c r="D50" s="174"/>
      <c r="E50" s="174"/>
      <c r="F50" s="174"/>
      <c r="G50" s="174"/>
      <c r="H50" s="174"/>
      <c r="I50" s="174"/>
      <c r="J50" s="174"/>
      <c r="K50" s="174"/>
      <c r="L50" s="174"/>
    </row>
  </sheetData>
  <sheetProtection password="DFA2" sheet="1" objects="1" scenarios="1"/>
  <mergeCells count="10">
    <mergeCell ref="Q5:S5"/>
    <mergeCell ref="O28:O29"/>
    <mergeCell ref="J5:M5"/>
    <mergeCell ref="C5:I5"/>
    <mergeCell ref="N5:P5"/>
    <mergeCell ref="M28:N28"/>
    <mergeCell ref="C28:E28"/>
    <mergeCell ref="H28:J28"/>
    <mergeCell ref="F28:G28"/>
    <mergeCell ref="K28:L28"/>
  </mergeCells>
  <conditionalFormatting sqref="K30:L34 C30:D35 F30:I34 F37:I45 C37:D45 K37:K45 H35:I35 C15:I22 C14:F14 H14:I14">
    <cfRule type="expression" dxfId="28" priority="43">
      <formula>IF(AND($B14&gt;0,C14=0),TRUE,FALSE)</formula>
    </cfRule>
  </conditionalFormatting>
  <conditionalFormatting sqref="Q34:Q41">
    <cfRule type="expression" dxfId="27" priority="33">
      <formula>IF(AND($P34&gt;0,Q34=""),TRUE,FALSE)</formula>
    </cfRule>
  </conditionalFormatting>
  <conditionalFormatting sqref="K30:L34 C30:D35 F30:I34 H35:I35">
    <cfRule type="expression" dxfId="26" priority="27">
      <formula>IF(AND($B30&gt;0,C30=0),TRUE,FALSE)</formula>
    </cfRule>
  </conditionalFormatting>
  <conditionalFormatting sqref="F30:G34">
    <cfRule type="expression" dxfId="25" priority="26">
      <formula>IF(AND($B30&gt;0,F30=0),TRUE,FALSE)</formula>
    </cfRule>
  </conditionalFormatting>
  <conditionalFormatting sqref="F30:G34">
    <cfRule type="expression" dxfId="24" priority="25">
      <formula>IF(AND($B30&gt;0,F30=0),TRUE,FALSE)</formula>
    </cfRule>
  </conditionalFormatting>
  <conditionalFormatting sqref="K30:L34">
    <cfRule type="expression" dxfId="23" priority="24">
      <formula>IF(AND($B30&gt;0,K30=0),TRUE,FALSE)</formula>
    </cfRule>
  </conditionalFormatting>
  <conditionalFormatting sqref="K30:L34">
    <cfRule type="expression" dxfId="22" priority="23">
      <formula>IF(AND($B30&gt;0,K30=0),TRUE,FALSE)</formula>
    </cfRule>
  </conditionalFormatting>
  <conditionalFormatting sqref="C49:D49 F49:I49">
    <cfRule type="expression" dxfId="21" priority="21">
      <formula>IF(AND($B49&gt;0,C49=0),TRUE,FALSE)</formula>
    </cfRule>
  </conditionalFormatting>
  <conditionalFormatting sqref="C49:D49 F49:I49">
    <cfRule type="expression" dxfId="20" priority="20">
      <formula>IF(AND($B49&gt;0,C49=0),TRUE,FALSE)</formula>
    </cfRule>
  </conditionalFormatting>
  <conditionalFormatting sqref="F49:G49">
    <cfRule type="expression" dxfId="19" priority="19">
      <formula>IF(AND($B49&gt;0,F49=0),TRUE,FALSE)</formula>
    </cfRule>
  </conditionalFormatting>
  <conditionalFormatting sqref="F49:G49">
    <cfRule type="expression" dxfId="18" priority="18">
      <formula>IF(AND($B49&gt;0,F49=0),TRUE,FALSE)</formula>
    </cfRule>
  </conditionalFormatting>
  <conditionalFormatting sqref="K36:L36 C36:D36 F36:I36">
    <cfRule type="expression" dxfId="17" priority="17">
      <formula>IF(AND($B36&gt;0,C36=0),TRUE,FALSE)</formula>
    </cfRule>
  </conditionalFormatting>
  <conditionalFormatting sqref="K36:L36 C36:D36 F36:I36">
    <cfRule type="expression" dxfId="16" priority="16">
      <formula>IF(AND($B36&gt;0,C36=0),TRUE,FALSE)</formula>
    </cfRule>
  </conditionalFormatting>
  <conditionalFormatting sqref="F36:G36">
    <cfRule type="expression" dxfId="15" priority="15">
      <formula>IF(AND($B36&gt;0,F36=0),TRUE,FALSE)</formula>
    </cfRule>
  </conditionalFormatting>
  <conditionalFormatting sqref="F36:G36">
    <cfRule type="expression" dxfId="14" priority="14">
      <formula>IF(AND($B36&gt;0,F36=0),TRUE,FALSE)</formula>
    </cfRule>
  </conditionalFormatting>
  <conditionalFormatting sqref="K36:L36">
    <cfRule type="expression" dxfId="13" priority="13">
      <formula>IF(AND($B36&gt;0,K36=0),TRUE,FALSE)</formula>
    </cfRule>
  </conditionalFormatting>
  <conditionalFormatting sqref="K36:L36">
    <cfRule type="expression" dxfId="12" priority="12">
      <formula>IF(AND($B36&gt;0,K36=0),TRUE,FALSE)</formula>
    </cfRule>
  </conditionalFormatting>
  <conditionalFormatting sqref="F36:G36">
    <cfRule type="expression" dxfId="11" priority="11">
      <formula>IF(AND($B36&gt;0,F36=0),TRUE,FALSE)</formula>
    </cfRule>
  </conditionalFormatting>
  <conditionalFormatting sqref="F36:G36">
    <cfRule type="expression" dxfId="10" priority="10">
      <formula>IF(AND($B36&gt;0,F36=0),TRUE,FALSE)</formula>
    </cfRule>
  </conditionalFormatting>
  <conditionalFormatting sqref="F35:G35">
    <cfRule type="expression" dxfId="9" priority="9">
      <formula>IF(AND($B35&gt;0,F35=0),TRUE,FALSE)</formula>
    </cfRule>
  </conditionalFormatting>
  <conditionalFormatting sqref="F35:G35">
    <cfRule type="expression" dxfId="8" priority="8">
      <formula>IF(AND($B35&gt;0,F35=0),TRUE,FALSE)</formula>
    </cfRule>
  </conditionalFormatting>
  <conditionalFormatting sqref="F35:G35">
    <cfRule type="expression" dxfId="7" priority="7">
      <formula>IF(AND($B35&gt;0,F35=0),TRUE,FALSE)</formula>
    </cfRule>
  </conditionalFormatting>
  <conditionalFormatting sqref="F35:G35">
    <cfRule type="expression" dxfId="6" priority="6">
      <formula>IF(AND($B35&gt;0,F35=0),TRUE,FALSE)</formula>
    </cfRule>
  </conditionalFormatting>
  <conditionalFormatting sqref="K35:L35">
    <cfRule type="expression" dxfId="5" priority="2">
      <formula>IF(AND($B35&gt;0,K35=0),TRUE,FALSE)</formula>
    </cfRule>
  </conditionalFormatting>
  <conditionalFormatting sqref="K35:L35">
    <cfRule type="expression" dxfId="4" priority="5">
      <formula>IF(AND($B35&gt;0,K35=0),TRUE,FALSE)</formula>
    </cfRule>
  </conditionalFormatting>
  <conditionalFormatting sqref="K35:L35">
    <cfRule type="expression" dxfId="3" priority="4">
      <formula>IF(AND($B35&gt;0,K35=0),TRUE,FALSE)</formula>
    </cfRule>
  </conditionalFormatting>
  <conditionalFormatting sqref="K35:L35">
    <cfRule type="expression" dxfId="2" priority="3">
      <formula>IF(AND($B35&gt;0,K35=0),TRUE,FALSE)</formula>
    </cfRule>
  </conditionalFormatting>
  <conditionalFormatting sqref="C13:I13 C11:F12 H11:I12">
    <cfRule type="expression" dxfId="1" priority="21691">
      <formula>IF(AND(#REF!&gt;0,C11=0),TRUE,FALSE)</formula>
    </cfRule>
  </conditionalFormatting>
  <conditionalFormatting sqref="G14">
    <cfRule type="expression" dxfId="0" priority="1">
      <formula>IF(AND(#REF!&gt;0,G14=0),TRUE,FALSE)</formula>
    </cfRule>
  </conditionalFormatting>
  <dataValidations count="7">
    <dataValidation type="list" allowBlank="1" showInputMessage="1" showErrorMessage="1" sqref="C7:C22">
      <formula1>Cable_Types</formula1>
    </dataValidation>
    <dataValidation type="list" allowBlank="1" showInputMessage="1" showErrorMessage="1" sqref="D7:D22">
      <formula1>Failure_Range</formula1>
    </dataValidation>
    <dataValidation type="list" allowBlank="1" showInputMessage="1" showErrorMessage="1" sqref="F7:F22">
      <formula1>Burial_Depth</formula1>
    </dataValidation>
    <dataValidation type="list" allowBlank="1" showInputMessage="1" showErrorMessage="1" sqref="I7:I22">
      <formula1>Cable_Bundling</formula1>
    </dataValidation>
    <dataValidation type="list" allowBlank="1" showInputMessage="1" showErrorMessage="1" sqref="H7:H22">
      <formula1>Converter_arrangement</formula1>
    </dataValidation>
    <dataValidation type="list" allowBlank="1" showInputMessage="1" showErrorMessage="1" sqref="E7:E22">
      <formula1>Installation_Risk</formula1>
    </dataValidation>
    <dataValidation type="list" allowBlank="1" showInputMessage="1" showErrorMessage="1" sqref="G7:G22">
      <formula1>$F$29:$G$29</formula1>
    </dataValidation>
  </dataValidation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1"/>
  <sheetViews>
    <sheetView showGridLines="0" zoomScale="85" zoomScaleNormal="85" workbookViewId="0">
      <selection activeCell="D49" sqref="D49"/>
    </sheetView>
  </sheetViews>
  <sheetFormatPr defaultRowHeight="15" x14ac:dyDescent="0.25"/>
  <cols>
    <col min="1" max="1" width="9.140625" style="1"/>
    <col min="2" max="2" width="37.140625" style="1" customWidth="1"/>
    <col min="3" max="3" width="21.5703125" style="1" customWidth="1"/>
    <col min="4" max="4" width="17.140625" style="1" customWidth="1"/>
    <col min="5" max="5" width="12.140625" style="1" customWidth="1"/>
    <col min="6" max="6" width="11.7109375" style="1" customWidth="1"/>
    <col min="7" max="7" width="13.85546875" style="1" customWidth="1"/>
    <col min="8" max="9" width="17.140625" style="1" customWidth="1"/>
    <col min="10" max="10" width="9.140625" style="1"/>
    <col min="11" max="11" width="35.42578125" style="1" customWidth="1"/>
    <col min="12" max="12" width="16.28515625" style="1" customWidth="1"/>
    <col min="13" max="13" width="14.85546875" style="1" customWidth="1"/>
    <col min="14" max="14" width="25.28515625" style="1" customWidth="1"/>
    <col min="15" max="15" width="16.42578125" style="1" customWidth="1"/>
    <col min="16" max="16" width="21.7109375" style="1" customWidth="1"/>
    <col min="17" max="17" width="20.42578125" style="1" customWidth="1"/>
    <col min="18" max="18" width="10.28515625" style="1" customWidth="1"/>
    <col min="19" max="19" width="16.140625" style="1" customWidth="1"/>
    <col min="20" max="20" width="13.5703125" style="1" customWidth="1"/>
    <col min="21" max="21" width="20.42578125" style="1" customWidth="1"/>
    <col min="22" max="22" width="9.140625" style="1"/>
    <col min="23" max="23" width="18.140625" style="1" customWidth="1"/>
    <col min="24" max="24" width="17.5703125" style="1" customWidth="1"/>
    <col min="25" max="25" width="26.140625" style="1" customWidth="1"/>
    <col min="26" max="26" width="17.85546875" style="1" customWidth="1"/>
    <col min="27" max="16384" width="9.140625" style="1"/>
  </cols>
  <sheetData>
    <row r="2" spans="2:22" ht="21" thickBot="1" x14ac:dyDescent="0.45">
      <c r="B2" s="66" t="s">
        <v>109</v>
      </c>
      <c r="C2" s="10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2:22" ht="16.5" thickTop="1" thickBot="1" x14ac:dyDescent="0.3">
      <c r="B3" s="11"/>
      <c r="C3" s="11"/>
      <c r="D3" s="11"/>
      <c r="E3" s="11"/>
      <c r="F3" s="11"/>
      <c r="G3" s="11"/>
      <c r="H3" s="171"/>
      <c r="I3" s="171"/>
      <c r="J3" s="171"/>
      <c r="K3" s="171"/>
      <c r="L3" s="171"/>
      <c r="M3" s="171"/>
      <c r="N3" s="171"/>
      <c r="O3" s="171"/>
      <c r="P3" s="171"/>
    </row>
    <row r="4" spans="2:22" ht="19.5" thickBot="1" x14ac:dyDescent="0.45">
      <c r="B4" s="86"/>
      <c r="C4" s="594" t="s">
        <v>16</v>
      </c>
      <c r="D4" s="595"/>
      <c r="E4" s="593"/>
      <c r="F4" s="593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2:22" ht="58.5" customHeight="1" thickBot="1" x14ac:dyDescent="0.45">
      <c r="B5" s="87" t="s">
        <v>103</v>
      </c>
      <c r="C5" s="88" t="s">
        <v>159</v>
      </c>
      <c r="D5" s="89" t="s">
        <v>158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2:22" x14ac:dyDescent="0.25">
      <c r="B6" s="12" t="s">
        <v>118</v>
      </c>
      <c r="C6" s="124">
        <v>1</v>
      </c>
      <c r="D6" s="130">
        <v>1.5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2:22" x14ac:dyDescent="0.25">
      <c r="B7" s="12" t="s">
        <v>117</v>
      </c>
      <c r="C7" s="124">
        <v>1</v>
      </c>
      <c r="D7" s="130">
        <v>1</v>
      </c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</row>
    <row r="8" spans="2:22" ht="15.75" thickBot="1" x14ac:dyDescent="0.3">
      <c r="B8" s="14" t="s">
        <v>116</v>
      </c>
      <c r="C8" s="125">
        <v>1</v>
      </c>
      <c r="D8" s="131">
        <v>0.5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</row>
    <row r="9" spans="2:22" x14ac:dyDescent="0.25">
      <c r="B9" s="15"/>
      <c r="C9" s="15"/>
      <c r="D9" s="15"/>
      <c r="E9" s="15"/>
      <c r="F9" s="15"/>
      <c r="G9" s="171"/>
      <c r="H9" s="171"/>
      <c r="I9" s="171"/>
      <c r="J9" s="171"/>
      <c r="K9" s="171"/>
      <c r="L9" s="171"/>
      <c r="M9" s="171"/>
      <c r="N9" s="171"/>
      <c r="O9" s="171"/>
      <c r="P9" s="171"/>
    </row>
    <row r="10" spans="2:22" x14ac:dyDescent="0.25"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</row>
    <row r="11" spans="2:22" ht="21" thickBot="1" x14ac:dyDescent="0.45">
      <c r="B11" s="66" t="s">
        <v>137</v>
      </c>
      <c r="C11" s="10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</row>
    <row r="12" spans="2:22" ht="15.75" thickTop="1" x14ac:dyDescent="0.25"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</row>
    <row r="13" spans="2:22" ht="15.75" thickBot="1" x14ac:dyDescent="0.3">
      <c r="B13" s="2" t="s">
        <v>15</v>
      </c>
      <c r="C13" s="3"/>
      <c r="D13" s="3"/>
      <c r="E13" s="3"/>
      <c r="F13" s="3"/>
      <c r="G13" s="3"/>
      <c r="H13" s="3"/>
      <c r="I13" s="4"/>
      <c r="J13" s="171"/>
      <c r="K13" s="171"/>
      <c r="L13" s="171"/>
      <c r="M13" s="171"/>
      <c r="N13" s="171"/>
      <c r="O13" s="171"/>
      <c r="P13" s="171"/>
    </row>
    <row r="14" spans="2:22" ht="38.25" thickBot="1" x14ac:dyDescent="0.3">
      <c r="B14" s="90" t="s">
        <v>61</v>
      </c>
      <c r="C14" s="91" t="s">
        <v>10</v>
      </c>
      <c r="D14" s="92" t="s">
        <v>11</v>
      </c>
      <c r="E14" s="93" t="s">
        <v>11</v>
      </c>
      <c r="F14" s="93" t="s">
        <v>10</v>
      </c>
      <c r="G14" s="93" t="s">
        <v>104</v>
      </c>
      <c r="H14" s="93" t="s">
        <v>5</v>
      </c>
      <c r="I14" s="92" t="s">
        <v>6</v>
      </c>
      <c r="J14" s="171"/>
      <c r="K14" s="171"/>
      <c r="L14" s="171"/>
      <c r="M14" s="171"/>
      <c r="N14" s="171"/>
      <c r="O14" s="171"/>
      <c r="P14" s="171"/>
    </row>
    <row r="15" spans="2:22" x14ac:dyDescent="0.25">
      <c r="B15" s="246" t="str">
        <f>'Converter Database'!$B$4</f>
        <v>Monopole (Onshore)</v>
      </c>
      <c r="C15" s="103" t="s">
        <v>117</v>
      </c>
      <c r="D15" s="104" t="str">
        <f>IF(NSL!$O$13='Converter Data'!$B$7,'Converter Data'!$B$7,IF(NSL!$O$13='Converter Data'!$B$8,'Converter Data'!$B$8,'Converter Data'!$B$6))</f>
        <v>Medium Case</v>
      </c>
      <c r="E15" s="105">
        <f t="shared" ref="E15:E36" ca="1" si="0">IFERROR(1/G15,"")</f>
        <v>0.5</v>
      </c>
      <c r="F15" s="106">
        <f ca="1">IFERROR(OFFSET('Converter Database'!$O$4,MATCH(B15,'Converter Database'!$B$4:$B$446,0),0)*OFFSET($C$5,MATCH(C15,Component,0),0),0)</f>
        <v>0.57499999999999996</v>
      </c>
      <c r="G15" s="107">
        <f ca="1">IFERROR(OFFSET('Converter Database'!$N$4,MATCH(B15,'Converter Database'!$B$4:$B$446,0),0)*OFFSET($D$5,MATCH(D15,Component,0),0),0)</f>
        <v>2</v>
      </c>
      <c r="H15" s="108">
        <f t="shared" ref="H15:H36" ca="1" si="1">IFERROR((G15*F15/365)*(1-I15),0)</f>
        <v>3.150684931506849E-3</v>
      </c>
      <c r="I15" s="109">
        <f ca="1">IFERROR(OFFSET('Converter Database'!$P$4,MATCH(B15,'Converter Database'!$B$4:$B$446,0),0),0)</f>
        <v>0</v>
      </c>
      <c r="J15" s="171"/>
      <c r="K15" s="171"/>
      <c r="L15" s="171"/>
      <c r="M15" s="171"/>
      <c r="N15" s="171"/>
      <c r="O15" s="171"/>
      <c r="P15" s="171"/>
      <c r="V15" s="5"/>
    </row>
    <row r="16" spans="2:22" x14ac:dyDescent="0.25">
      <c r="B16" s="247" t="str">
        <f>'Converter Database'!$B$38</f>
        <v>Monopole (Offshore)</v>
      </c>
      <c r="C16" s="110" t="s">
        <v>117</v>
      </c>
      <c r="D16" s="104" t="str">
        <f>IF(NSL!$O$13='Converter Data'!$B$7,'Converter Data'!$B$7,IF(NSL!$O$13='Converter Data'!$B$8,'Converter Data'!$B$8,'Converter Data'!$B$6))</f>
        <v>Medium Case</v>
      </c>
      <c r="E16" s="111">
        <f t="shared" ca="1" si="0"/>
        <v>0.5</v>
      </c>
      <c r="F16" s="112">
        <f ca="1">IFERROR(OFFSET('Converter Database'!$O$4,MATCH(B16,'Converter Database'!$B$4:$B$446,0),0)*OFFSET($C$5,MATCH(C16,Component,0),0),0)</f>
        <v>1.1459999999999999</v>
      </c>
      <c r="G16" s="113">
        <f ca="1">IFERROR(OFFSET('Converter Database'!$N$4,MATCH(B16,'Converter Database'!$B$4:$B$446,0),0)*OFFSET($D$5,MATCH(D16,Component,0),0),0)</f>
        <v>2</v>
      </c>
      <c r="H16" s="114">
        <f t="shared" ca="1" si="1"/>
        <v>6.2794520547945201E-3</v>
      </c>
      <c r="I16" s="115">
        <f ca="1">IFERROR(OFFSET('Converter Database'!$P$4,MATCH(B16,'Converter Database'!$B$4:$B$446,0),0),0)</f>
        <v>0</v>
      </c>
      <c r="J16" s="171"/>
      <c r="K16" s="171"/>
      <c r="L16" s="171"/>
      <c r="M16" s="171"/>
      <c r="N16" s="171"/>
      <c r="O16" s="171"/>
      <c r="P16" s="171"/>
      <c r="V16" s="6"/>
    </row>
    <row r="17" spans="2:22" x14ac:dyDescent="0.25">
      <c r="B17" s="247" t="str">
        <f>'Converter Database'!$B$72</f>
        <v>Symmetrical Monopole (Onshore)</v>
      </c>
      <c r="C17" s="110" t="s">
        <v>117</v>
      </c>
      <c r="D17" s="104" t="str">
        <f>IF(NSL!$O$13='Converter Data'!$B$7,'Converter Data'!$B$7,IF(NSL!$O$13='Converter Data'!$B$8,'Converter Data'!$B$8,'Converter Data'!$B$6))</f>
        <v>Medium Case</v>
      </c>
      <c r="E17" s="111">
        <f t="shared" ca="1" si="0"/>
        <v>0.5</v>
      </c>
      <c r="F17" s="112">
        <f ca="1">IFERROR(OFFSET('Converter Database'!$O$4,MATCH(B17,'Converter Database'!$B$4:$B$446,0),0)*OFFSET($C$5,MATCH(C17,Component,0),0),0)</f>
        <v>0.57499999999999996</v>
      </c>
      <c r="G17" s="113">
        <f ca="1">IFERROR(OFFSET('Converter Database'!$N$4,MATCH(B17,'Converter Database'!$B$4:$B$446,0),0)*OFFSET($D$5,MATCH(D17,Component,0),0),0)</f>
        <v>2</v>
      </c>
      <c r="H17" s="114">
        <f t="shared" ca="1" si="1"/>
        <v>3.150684931506849E-3</v>
      </c>
      <c r="I17" s="115">
        <f ca="1">IFERROR(OFFSET('Converter Database'!$P$4,MATCH(B17,'Converter Database'!$B$4:$B$446,0),0),0)</f>
        <v>0</v>
      </c>
      <c r="J17" s="171"/>
      <c r="K17" s="171"/>
      <c r="L17" s="171"/>
      <c r="M17" s="171"/>
      <c r="N17" s="171"/>
      <c r="O17" s="171"/>
      <c r="P17" s="171"/>
    </row>
    <row r="18" spans="2:22" x14ac:dyDescent="0.25">
      <c r="B18" s="247" t="str">
        <f>'Converter Database'!$B$106</f>
        <v>Symmetrical Monopole (Offshore)</v>
      </c>
      <c r="C18" s="110" t="s">
        <v>117</v>
      </c>
      <c r="D18" s="104" t="str">
        <f>IF(NSL!$O$13='Converter Data'!$B$7,'Converter Data'!$B$7,IF(NSL!$O$13='Converter Data'!$B$8,'Converter Data'!$B$8,'Converter Data'!$B$6))</f>
        <v>Medium Case</v>
      </c>
      <c r="E18" s="111">
        <f t="shared" ca="1" si="0"/>
        <v>0.5</v>
      </c>
      <c r="F18" s="112">
        <f ca="1">IFERROR(OFFSET('Converter Database'!$O$4,MATCH(B18,'Converter Database'!$B$4:$B$446,0),0)*OFFSET($C$5,MATCH(C18,Component,0),0),0)</f>
        <v>1.1459999999999999</v>
      </c>
      <c r="G18" s="113">
        <f ca="1">IFERROR(OFFSET('Converter Database'!$N$4,MATCH(B18,'Converter Database'!$B$4:$B$446,0),0)*OFFSET($D$5,MATCH(D18,Component,0),0),0)</f>
        <v>2</v>
      </c>
      <c r="H18" s="114">
        <f t="shared" ca="1" si="1"/>
        <v>6.2794520547945201E-3</v>
      </c>
      <c r="I18" s="115">
        <f ca="1">IFERROR(OFFSET('Converter Database'!$P$4,MATCH(B18,'Converter Database'!$B$4:$B$446,0),0),0)</f>
        <v>0</v>
      </c>
      <c r="J18" s="171"/>
      <c r="K18" s="171"/>
      <c r="L18" s="171"/>
      <c r="M18" s="171"/>
      <c r="N18" s="171"/>
      <c r="O18" s="171"/>
      <c r="P18" s="171"/>
      <c r="V18" s="7"/>
    </row>
    <row r="19" spans="2:22" x14ac:dyDescent="0.25">
      <c r="B19" s="247" t="str">
        <f>'Converter Database'!$B$140</f>
        <v>Bipole with earth return (Onshore)</v>
      </c>
      <c r="C19" s="110" t="s">
        <v>117</v>
      </c>
      <c r="D19" s="104" t="str">
        <f>IF(NSL!$O$13='Converter Data'!$B$7,'Converter Data'!$B$7,IF(NSL!$O$13='Converter Data'!$B$8,'Converter Data'!$B$8,'Converter Data'!$B$6))</f>
        <v>Medium Case</v>
      </c>
      <c r="E19" s="111">
        <f t="shared" ca="1" si="0"/>
        <v>0.5</v>
      </c>
      <c r="F19" s="112">
        <f ca="1">IFERROR(OFFSET('Converter Database'!$O$4,MATCH(B19,'Converter Database'!$B$4:$B$446,0),0)*OFFSET($C$5,MATCH(C19,Component,0),0),0)</f>
        <v>0.57499999999999996</v>
      </c>
      <c r="G19" s="113">
        <f ca="1">IFERROR(OFFSET('Converter Database'!$N$4,MATCH(B19,'Converter Database'!$B$4:$B$446,0),0)*OFFSET($D$5,MATCH(D19,Component,0),0),0)</f>
        <v>2</v>
      </c>
      <c r="H19" s="114">
        <f t="shared" ca="1" si="1"/>
        <v>1.5753424657534245E-3</v>
      </c>
      <c r="I19" s="115">
        <f ca="1">IFERROR(OFFSET('Converter Database'!$P$4,MATCH(B19,'Converter Database'!$B$4:$B$446,0),0),0)</f>
        <v>0.5</v>
      </c>
      <c r="J19" s="171"/>
      <c r="K19" s="171"/>
      <c r="L19" s="171"/>
      <c r="M19" s="171"/>
      <c r="N19" s="171"/>
      <c r="O19" s="171"/>
      <c r="P19" s="171"/>
    </row>
    <row r="20" spans="2:22" x14ac:dyDescent="0.25">
      <c r="B20" s="247" t="str">
        <f>'Converter Database'!$B$174</f>
        <v>Bipole with earth return (Offshore)</v>
      </c>
      <c r="C20" s="110" t="s">
        <v>117</v>
      </c>
      <c r="D20" s="104" t="str">
        <f>IF(NSL!$O$13='Converter Data'!$B$7,'Converter Data'!$B$7,IF(NSL!$O$13='Converter Data'!$B$8,'Converter Data'!$B$8,'Converter Data'!$B$6))</f>
        <v>Medium Case</v>
      </c>
      <c r="E20" s="111">
        <f t="shared" ca="1" si="0"/>
        <v>0.5</v>
      </c>
      <c r="F20" s="112">
        <f ca="1">IFERROR(OFFSET('Converter Database'!$O$4,MATCH(B20,'Converter Database'!$B$4:$B$446,0),0)*OFFSET($C$5,MATCH(C20,Component,0),0),0)</f>
        <v>1.1459999999999999</v>
      </c>
      <c r="G20" s="113">
        <f ca="1">IFERROR(OFFSET('Converter Database'!$N$4,MATCH(B20,'Converter Database'!$B$4:$B$446,0),0)*OFFSET($D$5,MATCH(D20,Component,0),0),0)</f>
        <v>2</v>
      </c>
      <c r="H20" s="114">
        <f t="shared" ca="1" si="1"/>
        <v>3.13972602739726E-3</v>
      </c>
      <c r="I20" s="115">
        <f ca="1">IFERROR(OFFSET('Converter Database'!$P$4,MATCH(B20,'Converter Database'!$B$4:$B$446,0),0),0)</f>
        <v>0.5</v>
      </c>
      <c r="J20" s="171"/>
      <c r="K20" s="171"/>
      <c r="L20" s="171"/>
      <c r="M20" s="171"/>
      <c r="N20" s="171"/>
      <c r="O20" s="171"/>
      <c r="P20" s="171"/>
    </row>
    <row r="21" spans="2:22" x14ac:dyDescent="0.25">
      <c r="B21" s="247" t="str">
        <f>'Converter Database'!$B$208</f>
        <v>Bipole no earth return (onshore)</v>
      </c>
      <c r="C21" s="110" t="s">
        <v>117</v>
      </c>
      <c r="D21" s="104" t="str">
        <f>IF(NSL!$O$13='Converter Data'!$B$7,'Converter Data'!$B$7,IF(NSL!$O$13='Converter Data'!$B$8,'Converter Data'!$B$8,'Converter Data'!$B$6))</f>
        <v>Medium Case</v>
      </c>
      <c r="E21" s="111">
        <f t="shared" ca="1" si="0"/>
        <v>0.5</v>
      </c>
      <c r="F21" s="112">
        <f ca="1">IFERROR(OFFSET('Converter Database'!$O$4,MATCH(B21,'Converter Database'!$B$4:$B$446,0),0)*OFFSET($C$5,MATCH(C21,Component,0),0),0)</f>
        <v>0.57499999999999996</v>
      </c>
      <c r="G21" s="113">
        <f ca="1">IFERROR(OFFSET('Converter Database'!$N$4,MATCH(B21,'Converter Database'!$B$4:$B$446,0),0)*OFFSET($D$5,MATCH(D21,Component,0),0),0)</f>
        <v>2</v>
      </c>
      <c r="H21" s="114">
        <f t="shared" ca="1" si="1"/>
        <v>1.5753424657534245E-3</v>
      </c>
      <c r="I21" s="115">
        <f ca="1">IFERROR(OFFSET('Converter Database'!$P$4,MATCH(B21,'Converter Database'!$B$4:$B$446,0),0),0)</f>
        <v>0.5</v>
      </c>
      <c r="J21" s="171"/>
      <c r="K21" s="171"/>
      <c r="L21" s="171"/>
      <c r="M21" s="171"/>
      <c r="N21" s="171"/>
      <c r="O21" s="171"/>
      <c r="P21" s="171"/>
    </row>
    <row r="22" spans="2:22" x14ac:dyDescent="0.25">
      <c r="B22" s="247" t="str">
        <f>'Converter Database'!$B$242</f>
        <v>Bipole no earth return (offshore)</v>
      </c>
      <c r="C22" s="110" t="s">
        <v>117</v>
      </c>
      <c r="D22" s="104" t="str">
        <f>IF(NSL!$O$13='Converter Data'!$B$7,'Converter Data'!$B$7,IF(NSL!$O$13='Converter Data'!$B$8,'Converter Data'!$B$8,'Converter Data'!$B$6))</f>
        <v>Medium Case</v>
      </c>
      <c r="E22" s="111">
        <f t="shared" ca="1" si="0"/>
        <v>0.5</v>
      </c>
      <c r="F22" s="112">
        <f ca="1">IFERROR(OFFSET('Converter Database'!$O$4,MATCH(B22,'Converter Database'!$B$4:$B$446,0),0)*OFFSET($C$5,MATCH(C22,Component,0),0),0)</f>
        <v>1.1459999999999999</v>
      </c>
      <c r="G22" s="113">
        <f ca="1">IFERROR(OFFSET('Converter Database'!$N$4,MATCH(B22,'Converter Database'!$B$4:$B$446,0),0)*OFFSET($D$5,MATCH(D22,Component,0),0),0)</f>
        <v>2</v>
      </c>
      <c r="H22" s="114">
        <f t="shared" ca="1" si="1"/>
        <v>3.13972602739726E-3</v>
      </c>
      <c r="I22" s="115">
        <f ca="1">IFERROR(OFFSET('Converter Database'!$P$4,MATCH(B22,'Converter Database'!$B$4:$B$446,0),0),0)</f>
        <v>0.5</v>
      </c>
      <c r="J22" s="171"/>
      <c r="K22" s="171"/>
      <c r="L22" s="171"/>
      <c r="M22" s="171"/>
      <c r="N22" s="171"/>
      <c r="O22" s="171"/>
      <c r="P22" s="171"/>
    </row>
    <row r="23" spans="2:22" x14ac:dyDescent="0.25">
      <c r="B23" s="247"/>
      <c r="C23" s="110" t="s">
        <v>117</v>
      </c>
      <c r="D23" s="104" t="str">
        <f>IF(NSL!$O$13='Converter Data'!$B$7,'Converter Data'!$B$7,IF(NSL!$O$13='Converter Data'!$B$8,'Converter Data'!$B$8,'Converter Data'!$B$6))</f>
        <v>Medium Case</v>
      </c>
      <c r="E23" s="111" t="str">
        <f t="shared" ca="1" si="0"/>
        <v/>
      </c>
      <c r="F23" s="112">
        <f ca="1">IFERROR(OFFSET('Converter Database'!$O$4,MATCH(B23,'Converter Database'!$B$4:$B$446,0),0)*OFFSET($C$5,MATCH(C23,Component,0),0),0)</f>
        <v>0</v>
      </c>
      <c r="G23" s="113">
        <f ca="1">IFERROR(OFFSET('Converter Database'!$N$4,MATCH(B23,'Converter Database'!$B$4:$B$446,0),0)*OFFSET($D$5,MATCH(D23,Component,0),0),0)</f>
        <v>0</v>
      </c>
      <c r="H23" s="114">
        <f t="shared" ca="1" si="1"/>
        <v>0</v>
      </c>
      <c r="I23" s="115">
        <f ca="1">IFERROR(OFFSET('Converter Database'!$P$4,MATCH(B23,'Converter Database'!$B$4:$B$446,0),0),0)</f>
        <v>0</v>
      </c>
      <c r="J23" s="171"/>
      <c r="K23" s="171"/>
      <c r="L23" s="171"/>
      <c r="M23" s="171"/>
      <c r="N23" s="171"/>
      <c r="O23" s="171"/>
      <c r="P23" s="171"/>
    </row>
    <row r="24" spans="2:22" x14ac:dyDescent="0.25">
      <c r="B24" s="247" t="str">
        <f>'Converter Database'!$B$310</f>
        <v>User Defined 1 (Offshore)</v>
      </c>
      <c r="C24" s="110" t="s">
        <v>117</v>
      </c>
      <c r="D24" s="104" t="str">
        <f>IF(NSL!$O$13='Converter Data'!$B$7,'Converter Data'!$B$7,IF(NSL!$O$13='Converter Data'!$B$8,'Converter Data'!$B$8,'Converter Data'!$B$6))</f>
        <v>Medium Case</v>
      </c>
      <c r="E24" s="111">
        <f t="shared" ca="1" si="0"/>
        <v>0.5</v>
      </c>
      <c r="F24" s="112">
        <f ca="1">IFERROR(OFFSET('Converter Database'!$O$4,MATCH(B24,'Converter Database'!$B$4:$B$446,0),0)*OFFSET($C$5,MATCH(C24,Component,0),0),0)</f>
        <v>1.1459999999999999</v>
      </c>
      <c r="G24" s="113">
        <f ca="1">IFERROR(OFFSET('Converter Database'!$N$4,MATCH(B24,'Converter Database'!$B$4:$B$446,0),0)*OFFSET($D$5,MATCH(D24,Component,0),0),0)</f>
        <v>2</v>
      </c>
      <c r="H24" s="114">
        <f t="shared" ca="1" si="1"/>
        <v>6.2794520547945201E-3</v>
      </c>
      <c r="I24" s="115">
        <f ca="1">IFERROR(OFFSET('Converter Database'!$P$4,MATCH(B24,'Converter Database'!$B$4:$B$446,0),0),0)</f>
        <v>0</v>
      </c>
      <c r="J24" s="171"/>
      <c r="K24" s="171"/>
      <c r="L24" s="171"/>
      <c r="M24" s="171"/>
      <c r="N24" s="171"/>
      <c r="O24" s="171"/>
      <c r="P24" s="171"/>
    </row>
    <row r="25" spans="2:22" x14ac:dyDescent="0.25">
      <c r="B25" s="247" t="str">
        <f>'Converter Database'!$B$344</f>
        <v>User Defined 2 (Onshore)</v>
      </c>
      <c r="C25" s="110" t="s">
        <v>117</v>
      </c>
      <c r="D25" s="104" t="str">
        <f>IF(NSL!$O$13='Converter Data'!$B$7,'Converter Data'!$B$7,IF(NSL!$O$13='Converter Data'!$B$8,'Converter Data'!$B$8,'Converter Data'!$B$6))</f>
        <v>Medium Case</v>
      </c>
      <c r="E25" s="111">
        <f t="shared" ca="1" si="0"/>
        <v>0.5</v>
      </c>
      <c r="F25" s="112">
        <f ca="1">IFERROR(OFFSET('Converter Database'!$O$4,MATCH(B25,'Converter Database'!$B$4:$B$446,0),0)*OFFSET($C$5,MATCH(C25,Component,0),0),0)</f>
        <v>0.57499999999999996</v>
      </c>
      <c r="G25" s="113">
        <f ca="1">IFERROR(OFFSET('Converter Database'!$N$4,MATCH(B25,'Converter Database'!$B$4:$B$446,0),0)*OFFSET($D$5,MATCH(D25,Component,0),0),0)</f>
        <v>2</v>
      </c>
      <c r="H25" s="114">
        <f t="shared" ca="1" si="1"/>
        <v>1.5753424657534245E-3</v>
      </c>
      <c r="I25" s="115">
        <f ca="1">IFERROR(OFFSET('Converter Database'!$P$4,MATCH(B25,'Converter Database'!$B$4:$B$446,0),0),0)</f>
        <v>0.5</v>
      </c>
      <c r="J25" s="171"/>
      <c r="K25" s="171"/>
      <c r="L25" s="171"/>
      <c r="M25" s="171"/>
      <c r="N25" s="171"/>
      <c r="O25" s="171"/>
      <c r="P25" s="171"/>
    </row>
    <row r="26" spans="2:22" x14ac:dyDescent="0.25">
      <c r="B26" s="247" t="str">
        <f>'Converter Database'!$B$378</f>
        <v>User Defined 2 (Offshore)</v>
      </c>
      <c r="C26" s="110" t="s">
        <v>117</v>
      </c>
      <c r="D26" s="104" t="str">
        <f>IF(NSL!$O$13='Converter Data'!$B$7,'Converter Data'!$B$7,IF(NSL!$O$13='Converter Data'!$B$8,'Converter Data'!$B$8,'Converter Data'!$B$6))</f>
        <v>Medium Case</v>
      </c>
      <c r="E26" s="111">
        <f t="shared" ca="1" si="0"/>
        <v>0.5</v>
      </c>
      <c r="F26" s="112">
        <f ca="1">IFERROR(OFFSET('Converter Database'!$O$4,MATCH(B26,'Converter Database'!$B$4:$B$446,0),0)*OFFSET($C$5,MATCH(C26,Component,0),0),0)</f>
        <v>1.1459999999999999</v>
      </c>
      <c r="G26" s="113">
        <f ca="1">IFERROR(OFFSET('Converter Database'!$N$4,MATCH(B26,'Converter Database'!$B$4:$B$446,0),0)*OFFSET($D$5,MATCH(D26,Component,0),0),0)</f>
        <v>2</v>
      </c>
      <c r="H26" s="114">
        <f t="shared" ca="1" si="1"/>
        <v>3.13972602739726E-3</v>
      </c>
      <c r="I26" s="115">
        <f ca="1">IFERROR(OFFSET('Converter Database'!$P$4,MATCH(B26,'Converter Database'!$B$4:$B$446,0),0),0)</f>
        <v>0.5</v>
      </c>
      <c r="J26" s="171"/>
      <c r="K26" s="171"/>
      <c r="L26" s="171"/>
      <c r="M26" s="171"/>
      <c r="N26" s="171"/>
      <c r="O26" s="171"/>
      <c r="P26" s="171"/>
    </row>
    <row r="27" spans="2:22" x14ac:dyDescent="0.25">
      <c r="B27" s="247" t="str">
        <f>'Converter Database'!$B$412</f>
        <v>User Defined 3 (Onshore)</v>
      </c>
      <c r="C27" s="110" t="s">
        <v>117</v>
      </c>
      <c r="D27" s="104" t="str">
        <f>IF(NSL!$O$13='Converter Data'!$B$7,'Converter Data'!$B$7,IF(NSL!$O$13='Converter Data'!$B$8,'Converter Data'!$B$8,'Converter Data'!$B$6))</f>
        <v>Medium Case</v>
      </c>
      <c r="E27" s="111">
        <f t="shared" ca="1" si="0"/>
        <v>0.5</v>
      </c>
      <c r="F27" s="112">
        <f ca="1">IFERROR(OFFSET('Converter Database'!$O$4,MATCH(B27,'Converter Database'!$B$4:$B$446,0),0)*OFFSET($C$5,MATCH(C27,Component,0),0),0)</f>
        <v>0.57499999999999996</v>
      </c>
      <c r="G27" s="113">
        <f ca="1">IFERROR(OFFSET('Converter Database'!$N$4,MATCH(B27,'Converter Database'!$B$4:$B$446,0),0)*OFFSET($D$5,MATCH(D27,Component,0),0),0)</f>
        <v>2</v>
      </c>
      <c r="H27" s="114">
        <f t="shared" ca="1" si="1"/>
        <v>3.150684931506849E-3</v>
      </c>
      <c r="I27" s="115">
        <f ca="1">IFERROR(OFFSET('Converter Database'!$P$4,MATCH(B27,'Converter Database'!$B$4:$B$446,0),0),0)</f>
        <v>0</v>
      </c>
      <c r="J27" s="171"/>
      <c r="K27" s="171"/>
      <c r="L27" s="171"/>
      <c r="M27" s="171"/>
      <c r="N27" s="171"/>
      <c r="O27" s="171"/>
      <c r="P27" s="171"/>
    </row>
    <row r="28" spans="2:22" x14ac:dyDescent="0.25">
      <c r="B28" s="247" t="str">
        <f>'Converter Database'!$B$446</f>
        <v>User Defined 3 (Offshore)</v>
      </c>
      <c r="C28" s="110" t="s">
        <v>117</v>
      </c>
      <c r="D28" s="104" t="str">
        <f>IF(NSL!$O$13='Converter Data'!$B$7,'Converter Data'!$B$7,IF(NSL!$O$13='Converter Data'!$B$8,'Converter Data'!$B$8,'Converter Data'!$B$6))</f>
        <v>Medium Case</v>
      </c>
      <c r="E28" s="111">
        <f t="shared" ca="1" si="0"/>
        <v>0.5</v>
      </c>
      <c r="F28" s="112">
        <f ca="1">IFERROR(OFFSET('Converter Database'!$O$4,MATCH(B28,'Converter Database'!$B$4:$B$446,0),0)*OFFSET($C$5,MATCH(C28,Component,0),0),0)</f>
        <v>1.1459999999999999</v>
      </c>
      <c r="G28" s="113">
        <f ca="1">IFERROR(OFFSET('Converter Database'!$N$4,MATCH(B28,'Converter Database'!$B$4:$B$446,0),0)*OFFSET($D$5,MATCH(D28,Component,0),0),0)</f>
        <v>2</v>
      </c>
      <c r="H28" s="114">
        <f t="shared" ca="1" si="1"/>
        <v>6.2794520547945201E-3</v>
      </c>
      <c r="I28" s="115">
        <f ca="1">IFERROR(OFFSET('Converter Database'!$P$4,MATCH(B28,'Converter Database'!$B$4:$B$446,0),0),0)</f>
        <v>0</v>
      </c>
      <c r="J28" s="171"/>
      <c r="K28" s="171"/>
      <c r="L28" s="171"/>
      <c r="M28" s="171"/>
      <c r="N28" s="171"/>
      <c r="O28" s="171"/>
      <c r="P28" s="171"/>
    </row>
    <row r="29" spans="2:22" x14ac:dyDescent="0.25">
      <c r="B29" s="247"/>
      <c r="C29" s="110"/>
      <c r="D29" s="104" t="str">
        <f>IF(NSL!$O$13='Converter Data'!$B$7,'Converter Data'!$B$7,IF(NSL!$O$13='Converter Data'!$B$8,'Converter Data'!$B$8,'Converter Data'!$B$6))</f>
        <v>Medium Case</v>
      </c>
      <c r="E29" s="111" t="str">
        <f t="shared" ca="1" si="0"/>
        <v/>
      </c>
      <c r="F29" s="112">
        <f ca="1">IFERROR(OFFSET('Converter Database'!$O$4,MATCH(B29,'Converter Database'!$B$4:$B$446,0),0)*OFFSET($C$5,MATCH(C29,Component,0),0),0)</f>
        <v>0</v>
      </c>
      <c r="G29" s="113">
        <f ca="1">IFERROR(OFFSET('Converter Database'!$N$4,MATCH(B29,'Converter Database'!$B$4:$B$446,0),0)*OFFSET($D$5,MATCH(D29,Component,0),0),0)</f>
        <v>0</v>
      </c>
      <c r="H29" s="114">
        <f t="shared" ca="1" si="1"/>
        <v>0</v>
      </c>
      <c r="I29" s="115">
        <f ca="1">IFERROR(OFFSET('Converter Database'!$P$4,MATCH(B29,'Converter Database'!$B$4:$B$446,0),0),0)</f>
        <v>0</v>
      </c>
      <c r="J29" s="171"/>
      <c r="K29" s="171"/>
      <c r="L29" s="171"/>
      <c r="M29" s="171"/>
      <c r="N29" s="171"/>
      <c r="O29" s="171"/>
      <c r="P29" s="171"/>
    </row>
    <row r="30" spans="2:22" x14ac:dyDescent="0.25">
      <c r="B30" s="247"/>
      <c r="C30" s="110"/>
      <c r="D30" s="104" t="str">
        <f>IF(NSL!$O$13='Converter Data'!$B$7,'Converter Data'!$B$7,IF(NSL!$O$13='Converter Data'!$B$8,'Converter Data'!$B$8,'Converter Data'!$B$6))</f>
        <v>Medium Case</v>
      </c>
      <c r="E30" s="111" t="str">
        <f t="shared" ca="1" si="0"/>
        <v/>
      </c>
      <c r="F30" s="112">
        <f ca="1">IFERROR(OFFSET('Converter Database'!$O$4,MATCH(B30,'Converter Database'!$B$4:$B$446,0),0)*OFFSET($C$5,MATCH(C30,Component,0),0),0)</f>
        <v>0</v>
      </c>
      <c r="G30" s="113">
        <f ca="1">IFERROR(OFFSET('Converter Database'!$N$4,MATCH(B30,'Converter Database'!$B$4:$B$446,0),0)*OFFSET($D$5,MATCH(D30,Component,0),0),0)</f>
        <v>0</v>
      </c>
      <c r="H30" s="114">
        <f t="shared" ca="1" si="1"/>
        <v>0</v>
      </c>
      <c r="I30" s="115">
        <f ca="1">IFERROR(OFFSET('Converter Database'!$P$4,MATCH(B30,'Converter Database'!$B$4:$B$446,0),0),0)</f>
        <v>0</v>
      </c>
      <c r="J30" s="171"/>
      <c r="K30" s="171"/>
      <c r="L30" s="171"/>
      <c r="M30" s="171"/>
      <c r="N30" s="171"/>
      <c r="O30" s="171"/>
      <c r="P30" s="171"/>
    </row>
    <row r="31" spans="2:22" x14ac:dyDescent="0.25">
      <c r="B31" s="247"/>
      <c r="C31" s="110"/>
      <c r="D31" s="104" t="str">
        <f>IF(NSL!$O$13='Converter Data'!$B$7,'Converter Data'!$B$7,IF(NSL!$O$13='Converter Data'!$B$8,'Converter Data'!$B$8,'Converter Data'!$B$6))</f>
        <v>Medium Case</v>
      </c>
      <c r="E31" s="111" t="str">
        <f t="shared" ca="1" si="0"/>
        <v/>
      </c>
      <c r="F31" s="112">
        <f ca="1">IFERROR(OFFSET('Converter Database'!$O$4,MATCH(B31,'Converter Database'!$B$4:$B$446,0),0)*OFFSET($C$5,MATCH(C31,Component,0),0),0)</f>
        <v>0</v>
      </c>
      <c r="G31" s="113">
        <f ca="1">IFERROR(OFFSET('Converter Database'!$N$4,MATCH(B31,'Converter Database'!$B$4:$B$446,0),0)*OFFSET($D$5,MATCH(D31,Component,0),0),0)</f>
        <v>0</v>
      </c>
      <c r="H31" s="114">
        <f t="shared" ca="1" si="1"/>
        <v>0</v>
      </c>
      <c r="I31" s="115">
        <f ca="1">IFERROR(OFFSET('Converter Database'!$P$4,MATCH(B31,'Converter Database'!$B$4:$B$446,0),0),0)</f>
        <v>0</v>
      </c>
      <c r="J31" s="171"/>
      <c r="K31" s="171"/>
      <c r="L31" s="171"/>
      <c r="M31" s="171"/>
      <c r="N31" s="171"/>
      <c r="O31" s="171"/>
      <c r="P31" s="171"/>
    </row>
    <row r="32" spans="2:22" x14ac:dyDescent="0.25">
      <c r="B32" s="247"/>
      <c r="C32" s="110"/>
      <c r="D32" s="104" t="str">
        <f>IF(NSL!$O$13='Converter Data'!$B$7,'Converter Data'!$B$7,IF(NSL!$O$13='Converter Data'!$B$8,'Converter Data'!$B$8,'Converter Data'!$B$6))</f>
        <v>Medium Case</v>
      </c>
      <c r="E32" s="111" t="str">
        <f t="shared" ca="1" si="0"/>
        <v/>
      </c>
      <c r="F32" s="112">
        <f ca="1">IFERROR(OFFSET('Converter Database'!$O$4,MATCH(B32,'Converter Database'!$B$4:$B$446,0),0)*OFFSET($C$5,MATCH(C32,Component,0),0),0)</f>
        <v>0</v>
      </c>
      <c r="G32" s="113">
        <f ca="1">IFERROR(OFFSET('Converter Database'!$N$4,MATCH(B32,'Converter Database'!$B$4:$B$446,0),0)*OFFSET($D$5,MATCH(D32,Component,0),0),0)</f>
        <v>0</v>
      </c>
      <c r="H32" s="114">
        <f t="shared" ca="1" si="1"/>
        <v>0</v>
      </c>
      <c r="I32" s="115">
        <f ca="1">IFERROR(OFFSET('Converter Database'!$P$4,MATCH(B32,'Converter Database'!$B$4:$B$446,0),0),0)</f>
        <v>0</v>
      </c>
      <c r="J32" s="171"/>
      <c r="K32" s="171"/>
      <c r="L32" s="171"/>
      <c r="M32" s="171"/>
      <c r="N32" s="171"/>
      <c r="O32" s="171"/>
      <c r="P32" s="171"/>
    </row>
    <row r="33" spans="2:16" x14ac:dyDescent="0.25">
      <c r="B33" s="247"/>
      <c r="C33" s="110"/>
      <c r="D33" s="104" t="str">
        <f>IF(NSL!$O$13='Converter Data'!$B$7,'Converter Data'!$B$7,IF(NSL!$O$13='Converter Data'!$B$8,'Converter Data'!$B$8,'Converter Data'!$B$6))</f>
        <v>Medium Case</v>
      </c>
      <c r="E33" s="111" t="str">
        <f t="shared" ca="1" si="0"/>
        <v/>
      </c>
      <c r="F33" s="116">
        <f ca="1">IFERROR(OFFSET('Converter Database'!$O$4,MATCH(B33,'Converter Database'!$B$4:$B$446,0),0)*OFFSET($C$5,MATCH(C33,Component,0),0),0)</f>
        <v>0</v>
      </c>
      <c r="G33" s="113">
        <f ca="1">IFERROR(OFFSET('Converter Database'!$N$4,MATCH(B33,'Converter Database'!$B$4:$B$446,0),0)*OFFSET($D$5,MATCH(D33,Component,0),0),0)</f>
        <v>0</v>
      </c>
      <c r="H33" s="114">
        <f t="shared" ca="1" si="1"/>
        <v>0</v>
      </c>
      <c r="I33" s="115">
        <f ca="1">IFERROR(OFFSET('Converter Database'!$P$4,MATCH(B33,'Converter Database'!$B$4:$B$446,0),0),0)</f>
        <v>0</v>
      </c>
      <c r="J33" s="171"/>
      <c r="K33" s="171"/>
      <c r="L33" s="171"/>
      <c r="M33" s="171"/>
      <c r="N33" s="171"/>
      <c r="O33" s="171"/>
      <c r="P33" s="171"/>
    </row>
    <row r="34" spans="2:16" x14ac:dyDescent="0.25">
      <c r="B34" s="247"/>
      <c r="C34" s="110"/>
      <c r="D34" s="104" t="str">
        <f>IF(NSL!$O$13='Converter Data'!$B$7,'Converter Data'!$B$7,IF(NSL!$O$13='Converter Data'!$B$8,'Converter Data'!$B$8,'Converter Data'!$B$6))</f>
        <v>Medium Case</v>
      </c>
      <c r="E34" s="111" t="str">
        <f t="shared" ca="1" si="0"/>
        <v/>
      </c>
      <c r="F34" s="116">
        <f ca="1">IFERROR(OFFSET('Converter Database'!$O$4,MATCH(B34,'Converter Database'!$B$4:$B$446,0),0)*OFFSET($C$5,MATCH(C34,Component,0),0),0)</f>
        <v>0</v>
      </c>
      <c r="G34" s="113">
        <f ca="1">IFERROR(OFFSET('Converter Database'!$N$4,MATCH(B34,'Converter Database'!$B$4:$B$446,0),0)*OFFSET($D$5,MATCH(D34,Component,0),0),0)</f>
        <v>0</v>
      </c>
      <c r="H34" s="114">
        <f t="shared" ca="1" si="1"/>
        <v>0</v>
      </c>
      <c r="I34" s="115">
        <f ca="1">IFERROR(OFFSET('Converter Database'!$P$4,MATCH(B34,'Converter Database'!$B$4:$B$446,0),0),0)</f>
        <v>0</v>
      </c>
      <c r="J34" s="171"/>
      <c r="K34" s="171"/>
      <c r="L34" s="171"/>
      <c r="M34" s="171"/>
      <c r="N34" s="171"/>
      <c r="O34" s="171"/>
      <c r="P34" s="171"/>
    </row>
    <row r="35" spans="2:16" x14ac:dyDescent="0.25">
      <c r="B35" s="247"/>
      <c r="C35" s="110"/>
      <c r="D35" s="104" t="str">
        <f>IF(NSL!$O$13='Converter Data'!$B$7,'Converter Data'!$B$7,IF(NSL!$O$13='Converter Data'!$B$8,'Converter Data'!$B$8,'Converter Data'!$B$6))</f>
        <v>Medium Case</v>
      </c>
      <c r="E35" s="111" t="str">
        <f t="shared" ca="1" si="0"/>
        <v/>
      </c>
      <c r="F35" s="116">
        <f ca="1">IFERROR(OFFSET('Converter Database'!$O$4,MATCH(B35,'Converter Database'!$B$4:$B$446,0),0)*OFFSET($C$5,MATCH(C35,Component,0),0),0)</f>
        <v>0</v>
      </c>
      <c r="G35" s="113">
        <f ca="1">IFERROR(OFFSET('Converter Database'!$N$4,MATCH(B35,'Converter Database'!$B$4:$B$446,0),0)*OFFSET($D$5,MATCH(D35,Component,0),0),0)</f>
        <v>0</v>
      </c>
      <c r="H35" s="114">
        <f t="shared" ca="1" si="1"/>
        <v>0</v>
      </c>
      <c r="I35" s="115">
        <f ca="1">IFERROR(OFFSET('Converter Database'!$P$4,MATCH(B35,'Converter Database'!$B$4:$B$446,0),0),0)</f>
        <v>0</v>
      </c>
      <c r="J35" s="171"/>
      <c r="K35" s="171"/>
      <c r="L35" s="171"/>
      <c r="M35" s="171"/>
      <c r="N35" s="171"/>
      <c r="O35" s="171"/>
      <c r="P35" s="171"/>
    </row>
    <row r="36" spans="2:16" ht="15.75" thickBot="1" x14ac:dyDescent="0.3">
      <c r="B36" s="248"/>
      <c r="C36" s="117"/>
      <c r="D36" s="118" t="str">
        <f>IF(NSL!$O$13='Converter Data'!$B$7,'Converter Data'!$B$7,IF(NSL!$O$13='Converter Data'!$B$8,'Converter Data'!$B$8,'Converter Data'!$B$6))</f>
        <v>Medium Case</v>
      </c>
      <c r="E36" s="119" t="str">
        <f t="shared" ca="1" si="0"/>
        <v/>
      </c>
      <c r="F36" s="120">
        <f ca="1">IFERROR(OFFSET('Converter Database'!$O$4,MATCH(B36,'Converter Database'!$B$4:$B$446,0),0)*OFFSET($C$5,MATCH(C36,Component,0),0),0)</f>
        <v>0</v>
      </c>
      <c r="G36" s="121">
        <f ca="1">IFERROR(OFFSET('Converter Database'!$N$4,MATCH(B36,'Converter Database'!$B$4:$B$446,0),0)*OFFSET($D$5,MATCH(D36,Component,0),0),0)</f>
        <v>0</v>
      </c>
      <c r="H36" s="122">
        <f t="shared" ca="1" si="1"/>
        <v>0</v>
      </c>
      <c r="I36" s="123">
        <f ca="1">IFERROR(OFFSET('Converter Database'!$P$4,MATCH(B36,'Converter Database'!$B$4:$B$446,0),0),0)</f>
        <v>0</v>
      </c>
      <c r="J36" s="171"/>
      <c r="K36" s="171"/>
      <c r="L36" s="171"/>
      <c r="M36" s="171"/>
      <c r="N36" s="171"/>
      <c r="O36" s="171"/>
      <c r="P36" s="171"/>
    </row>
    <row r="37" spans="2:16" x14ac:dyDescent="0.25">
      <c r="B37" s="23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2:16" x14ac:dyDescent="0.25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</row>
    <row r="39" spans="2:16" x14ac:dyDescent="0.25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</row>
    <row r="40" spans="2:16" ht="21" thickBot="1" x14ac:dyDescent="0.45">
      <c r="B40" s="66" t="s">
        <v>138</v>
      </c>
      <c r="C40" s="10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</row>
    <row r="41" spans="2:16" ht="16.5" thickTop="1" thickBot="1" x14ac:dyDescent="0.3">
      <c r="B41" s="11"/>
      <c r="C41" s="11"/>
      <c r="D41" s="11"/>
      <c r="E41" s="11"/>
      <c r="F41" s="1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2:16" ht="19.5" thickBot="1" x14ac:dyDescent="0.45">
      <c r="B42" s="86"/>
      <c r="C42" s="594" t="s">
        <v>16</v>
      </c>
      <c r="D42" s="595"/>
      <c r="E42" s="593"/>
      <c r="F42" s="593"/>
      <c r="G42" s="171"/>
      <c r="H42" s="171"/>
      <c r="I42" s="171"/>
      <c r="J42" s="171"/>
      <c r="K42" s="171"/>
      <c r="L42" s="171"/>
      <c r="M42" s="171"/>
      <c r="N42" s="171"/>
      <c r="O42" s="171"/>
      <c r="P42" s="171"/>
    </row>
    <row r="43" spans="2:16" ht="19.5" thickBot="1" x14ac:dyDescent="0.45">
      <c r="B43" s="94" t="s">
        <v>14</v>
      </c>
      <c r="C43" s="89" t="s">
        <v>115</v>
      </c>
      <c r="D43" s="89" t="s">
        <v>17</v>
      </c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</row>
    <row r="44" spans="2:16" x14ac:dyDescent="0.25">
      <c r="B44" s="244" t="s">
        <v>41</v>
      </c>
      <c r="C44" s="132">
        <v>0.5</v>
      </c>
      <c r="D44" s="133">
        <v>0.57499999999999996</v>
      </c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</row>
    <row r="45" spans="2:16" x14ac:dyDescent="0.25">
      <c r="B45" s="245" t="s">
        <v>40</v>
      </c>
      <c r="C45" s="132">
        <v>0.5</v>
      </c>
      <c r="D45" s="133">
        <v>1.1459999999999999</v>
      </c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</row>
    <row r="46" spans="2:16" x14ac:dyDescent="0.25">
      <c r="B46" s="245" t="s">
        <v>96</v>
      </c>
      <c r="C46" s="132">
        <v>0.5</v>
      </c>
      <c r="D46" s="133">
        <v>0.57499999999999996</v>
      </c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</row>
    <row r="47" spans="2:16" x14ac:dyDescent="0.25">
      <c r="B47" s="245" t="s">
        <v>97</v>
      </c>
      <c r="C47" s="132">
        <v>0.5</v>
      </c>
      <c r="D47" s="133">
        <v>1.1459999999999999</v>
      </c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</row>
    <row r="48" spans="2:16" x14ac:dyDescent="0.25">
      <c r="B48" s="245" t="s">
        <v>98</v>
      </c>
      <c r="C48" s="132">
        <v>0.5</v>
      </c>
      <c r="D48" s="133">
        <v>0.57499999999999996</v>
      </c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</row>
    <row r="49" spans="2:16" x14ac:dyDescent="0.25">
      <c r="B49" s="245" t="s">
        <v>99</v>
      </c>
      <c r="C49" s="132">
        <v>0.5</v>
      </c>
      <c r="D49" s="133">
        <v>1.1459999999999999</v>
      </c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</row>
    <row r="50" spans="2:16" x14ac:dyDescent="0.25">
      <c r="B50" s="245" t="s">
        <v>100</v>
      </c>
      <c r="C50" s="132">
        <v>0.5</v>
      </c>
      <c r="D50" s="133">
        <v>0.57499999999999996</v>
      </c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</row>
    <row r="51" spans="2:16" x14ac:dyDescent="0.25">
      <c r="B51" s="245" t="s">
        <v>101</v>
      </c>
      <c r="C51" s="132">
        <v>0.5</v>
      </c>
      <c r="D51" s="133">
        <v>1.1459999999999999</v>
      </c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</row>
    <row r="52" spans="2:16" x14ac:dyDescent="0.25">
      <c r="B52" s="97" t="s">
        <v>122</v>
      </c>
      <c r="C52" s="132"/>
      <c r="D52" s="133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</row>
    <row r="53" spans="2:16" x14ac:dyDescent="0.25">
      <c r="B53" s="97" t="s">
        <v>42</v>
      </c>
      <c r="C53" s="132">
        <v>0.5</v>
      </c>
      <c r="D53" s="133">
        <v>1.1459999999999999</v>
      </c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2:16" x14ac:dyDescent="0.25">
      <c r="B54" s="97" t="s">
        <v>43</v>
      </c>
      <c r="C54" s="132">
        <v>0.5</v>
      </c>
      <c r="D54" s="133">
        <v>0.57499999999999996</v>
      </c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</row>
    <row r="55" spans="2:16" x14ac:dyDescent="0.25">
      <c r="B55" s="97" t="s">
        <v>44</v>
      </c>
      <c r="C55" s="132">
        <v>0.5</v>
      </c>
      <c r="D55" s="133">
        <v>1.1459999999999999</v>
      </c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</row>
    <row r="56" spans="2:16" x14ac:dyDescent="0.25">
      <c r="B56" s="97" t="s">
        <v>45</v>
      </c>
      <c r="C56" s="132">
        <v>0.5</v>
      </c>
      <c r="D56" s="133">
        <v>0.57499999999999996</v>
      </c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</row>
    <row r="57" spans="2:16" x14ac:dyDescent="0.25">
      <c r="B57" s="97" t="s">
        <v>46</v>
      </c>
      <c r="C57" s="132">
        <v>0.5</v>
      </c>
      <c r="D57" s="133">
        <v>1.1459999999999999</v>
      </c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</row>
    <row r="58" spans="2:16" x14ac:dyDescent="0.25">
      <c r="B58" s="97" t="s">
        <v>110</v>
      </c>
      <c r="C58" s="132"/>
      <c r="D58" s="133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</row>
    <row r="59" spans="2:16" x14ac:dyDescent="0.25">
      <c r="B59" s="97" t="s">
        <v>111</v>
      </c>
      <c r="C59" s="132"/>
      <c r="D59" s="133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</row>
    <row r="60" spans="2:16" x14ac:dyDescent="0.25">
      <c r="B60" s="97" t="s">
        <v>112</v>
      </c>
      <c r="C60" s="132"/>
      <c r="D60" s="133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</row>
    <row r="61" spans="2:16" x14ac:dyDescent="0.25">
      <c r="B61" s="97" t="s">
        <v>113</v>
      </c>
      <c r="C61" s="132"/>
      <c r="D61" s="130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2:16" x14ac:dyDescent="0.25">
      <c r="B62" s="97" t="s">
        <v>114</v>
      </c>
      <c r="C62" s="99"/>
      <c r="D62" s="100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</row>
    <row r="63" spans="2:16" x14ac:dyDescent="0.25">
      <c r="B63" s="97"/>
      <c r="C63" s="99"/>
      <c r="D63" s="100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</row>
    <row r="64" spans="2:16" ht="15.75" thickBot="1" x14ac:dyDescent="0.3">
      <c r="B64" s="98"/>
      <c r="C64" s="101"/>
      <c r="D64" s="102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</row>
    <row r="65" spans="2:18" x14ac:dyDescent="0.25"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</row>
    <row r="67" spans="2:18" ht="14.25" customHeight="1" x14ac:dyDescent="0.25"/>
    <row r="69" spans="2:18" x14ac:dyDescent="0.25">
      <c r="Q69" s="8"/>
      <c r="R69" s="8"/>
    </row>
    <row r="74" spans="2:18" x14ac:dyDescent="0.25">
      <c r="R74" s="5"/>
    </row>
    <row r="75" spans="2:18" hidden="1" x14ac:dyDescent="0.25">
      <c r="R75" s="6"/>
    </row>
    <row r="76" spans="2:18" hidden="1" x14ac:dyDescent="0.25"/>
    <row r="77" spans="2:18" hidden="1" x14ac:dyDescent="0.25">
      <c r="R77" s="7"/>
    </row>
    <row r="78" spans="2:18" hidden="1" x14ac:dyDescent="0.25"/>
    <row r="79" spans="2:18" hidden="1" x14ac:dyDescent="0.25"/>
    <row r="80" spans="2:18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17:22" hidden="1" x14ac:dyDescent="0.25"/>
    <row r="98" spans="17:22" hidden="1" x14ac:dyDescent="0.25"/>
    <row r="99" spans="17:22" hidden="1" x14ac:dyDescent="0.25"/>
    <row r="100" spans="17:22" hidden="1" x14ac:dyDescent="0.25"/>
    <row r="103" spans="17:22" x14ac:dyDescent="0.25">
      <c r="Q103" s="8"/>
      <c r="R103" s="8"/>
      <c r="S103" s="8"/>
      <c r="T103" s="8"/>
      <c r="U103" s="8"/>
      <c r="V103" s="8"/>
    </row>
    <row r="108" spans="17:22" x14ac:dyDescent="0.25">
      <c r="V108" s="5"/>
    </row>
    <row r="109" spans="17:22" hidden="1" x14ac:dyDescent="0.25">
      <c r="V109" s="6"/>
    </row>
    <row r="110" spans="17:22" hidden="1" x14ac:dyDescent="0.25"/>
    <row r="111" spans="17:22" hidden="1" x14ac:dyDescent="0.25">
      <c r="V111" s="7"/>
    </row>
    <row r="112" spans="17:2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spans="17:22" hidden="1" x14ac:dyDescent="0.25"/>
    <row r="130" spans="17:22" hidden="1" x14ac:dyDescent="0.25"/>
    <row r="131" spans="17:22" hidden="1" x14ac:dyDescent="0.25"/>
    <row r="132" spans="17:22" hidden="1" x14ac:dyDescent="0.25"/>
    <row r="133" spans="17:22" hidden="1" x14ac:dyDescent="0.25"/>
    <row r="134" spans="17:22" hidden="1" x14ac:dyDescent="0.25"/>
    <row r="135" spans="17:22" hidden="1" x14ac:dyDescent="0.25"/>
    <row r="137" spans="17:22" x14ac:dyDescent="0.25">
      <c r="Q137" s="8"/>
      <c r="R137" s="8"/>
      <c r="S137" s="8"/>
      <c r="T137" s="8"/>
      <c r="U137" s="8"/>
      <c r="V137" s="8"/>
    </row>
    <row r="142" spans="17:22" x14ac:dyDescent="0.25">
      <c r="V142" s="5"/>
    </row>
    <row r="143" spans="17:22" hidden="1" x14ac:dyDescent="0.25">
      <c r="V143" s="6"/>
    </row>
    <row r="144" spans="17:22" hidden="1" x14ac:dyDescent="0.25"/>
    <row r="145" spans="22:22" hidden="1" x14ac:dyDescent="0.25">
      <c r="V145" s="7"/>
    </row>
    <row r="146" spans="22:22" hidden="1" x14ac:dyDescent="0.25"/>
    <row r="147" spans="22:22" hidden="1" x14ac:dyDescent="0.25"/>
    <row r="148" spans="22:22" hidden="1" x14ac:dyDescent="0.25"/>
    <row r="149" spans="22:22" hidden="1" x14ac:dyDescent="0.25"/>
    <row r="150" spans="22:22" hidden="1" x14ac:dyDescent="0.25"/>
    <row r="151" spans="22:22" hidden="1" x14ac:dyDescent="0.25"/>
    <row r="152" spans="22:22" hidden="1" x14ac:dyDescent="0.25"/>
    <row r="153" spans="22:22" hidden="1" x14ac:dyDescent="0.25"/>
    <row r="154" spans="22:22" hidden="1" x14ac:dyDescent="0.25"/>
    <row r="155" spans="22:22" hidden="1" x14ac:dyDescent="0.25"/>
    <row r="156" spans="22:22" hidden="1" x14ac:dyDescent="0.25"/>
    <row r="157" spans="22:22" hidden="1" x14ac:dyDescent="0.25"/>
    <row r="158" spans="22:22" hidden="1" x14ac:dyDescent="0.25"/>
    <row r="159" spans="22:22" hidden="1" x14ac:dyDescent="0.25"/>
    <row r="160" spans="22:22" hidden="1" x14ac:dyDescent="0.25"/>
    <row r="161" spans="17:22" hidden="1" x14ac:dyDescent="0.25"/>
    <row r="162" spans="17:22" hidden="1" x14ac:dyDescent="0.25"/>
    <row r="163" spans="17:22" hidden="1" x14ac:dyDescent="0.25"/>
    <row r="164" spans="17:22" hidden="1" x14ac:dyDescent="0.25"/>
    <row r="165" spans="17:22" hidden="1" x14ac:dyDescent="0.25"/>
    <row r="166" spans="17:22" hidden="1" x14ac:dyDescent="0.25"/>
    <row r="167" spans="17:22" hidden="1" x14ac:dyDescent="0.25"/>
    <row r="168" spans="17:22" hidden="1" x14ac:dyDescent="0.25"/>
    <row r="169" spans="17:22" hidden="1" x14ac:dyDescent="0.25"/>
    <row r="171" spans="17:22" x14ac:dyDescent="0.25">
      <c r="Q171" s="8"/>
      <c r="R171" s="8"/>
      <c r="S171" s="8"/>
      <c r="T171" s="8"/>
      <c r="U171" s="8"/>
      <c r="V171" s="8"/>
    </row>
    <row r="176" spans="17:22" x14ac:dyDescent="0.25">
      <c r="V176" s="5"/>
    </row>
    <row r="177" spans="22:22" hidden="1" x14ac:dyDescent="0.25">
      <c r="V177" s="6"/>
    </row>
    <row r="178" spans="22:22" hidden="1" x14ac:dyDescent="0.25"/>
    <row r="179" spans="22:22" hidden="1" x14ac:dyDescent="0.25">
      <c r="V179" s="7"/>
    </row>
    <row r="180" spans="22:22" hidden="1" x14ac:dyDescent="0.25"/>
    <row r="181" spans="22:22" hidden="1" x14ac:dyDescent="0.25"/>
    <row r="182" spans="22:22" hidden="1" x14ac:dyDescent="0.25"/>
    <row r="183" spans="22:22" hidden="1" x14ac:dyDescent="0.25"/>
    <row r="184" spans="22:22" hidden="1" x14ac:dyDescent="0.25"/>
    <row r="185" spans="22:22" hidden="1" x14ac:dyDescent="0.25"/>
    <row r="186" spans="22:22" hidden="1" x14ac:dyDescent="0.25"/>
    <row r="187" spans="22:22" hidden="1" x14ac:dyDescent="0.25"/>
    <row r="188" spans="22:22" hidden="1" x14ac:dyDescent="0.25"/>
    <row r="189" spans="22:22" hidden="1" x14ac:dyDescent="0.25"/>
    <row r="190" spans="22:22" hidden="1" x14ac:dyDescent="0.25"/>
    <row r="191" spans="22:22" hidden="1" x14ac:dyDescent="0.25"/>
    <row r="192" spans="22:22" hidden="1" x14ac:dyDescent="0.25"/>
    <row r="193" spans="18:22" hidden="1" x14ac:dyDescent="0.25"/>
    <row r="194" spans="18:22" hidden="1" x14ac:dyDescent="0.25"/>
    <row r="195" spans="18:22" hidden="1" x14ac:dyDescent="0.25"/>
    <row r="196" spans="18:22" hidden="1" x14ac:dyDescent="0.25"/>
    <row r="197" spans="18:22" hidden="1" x14ac:dyDescent="0.25"/>
    <row r="198" spans="18:22" hidden="1" x14ac:dyDescent="0.25"/>
    <row r="199" spans="18:22" hidden="1" x14ac:dyDescent="0.25"/>
    <row r="200" spans="18:22" hidden="1" x14ac:dyDescent="0.25"/>
    <row r="201" spans="18:22" hidden="1" x14ac:dyDescent="0.25"/>
    <row r="202" spans="18:22" hidden="1" x14ac:dyDescent="0.25"/>
    <row r="203" spans="18:22" hidden="1" x14ac:dyDescent="0.25"/>
    <row r="205" spans="18:22" x14ac:dyDescent="0.25">
      <c r="R205" s="8"/>
      <c r="S205" s="8"/>
      <c r="T205" s="8"/>
      <c r="U205" s="8"/>
      <c r="V205" s="8"/>
    </row>
    <row r="210" spans="22:22" x14ac:dyDescent="0.25">
      <c r="V210" s="5"/>
    </row>
    <row r="211" spans="22:22" hidden="1" x14ac:dyDescent="0.25">
      <c r="V211" s="6"/>
    </row>
    <row r="212" spans="22:22" hidden="1" x14ac:dyDescent="0.25"/>
    <row r="213" spans="22:22" hidden="1" x14ac:dyDescent="0.25">
      <c r="V213" s="7"/>
    </row>
    <row r="214" spans="22:22" hidden="1" x14ac:dyDescent="0.25"/>
    <row r="215" spans="22:22" hidden="1" x14ac:dyDescent="0.25"/>
    <row r="216" spans="22:22" hidden="1" x14ac:dyDescent="0.25"/>
    <row r="217" spans="22:22" hidden="1" x14ac:dyDescent="0.25"/>
    <row r="218" spans="22:22" hidden="1" x14ac:dyDescent="0.25"/>
    <row r="219" spans="22:22" hidden="1" x14ac:dyDescent="0.25"/>
    <row r="220" spans="22:22" hidden="1" x14ac:dyDescent="0.25"/>
    <row r="221" spans="22:22" hidden="1" x14ac:dyDescent="0.25"/>
    <row r="222" spans="22:22" hidden="1" x14ac:dyDescent="0.25"/>
    <row r="223" spans="22:22" hidden="1" x14ac:dyDescent="0.25"/>
    <row r="224" spans="22:22" hidden="1" x14ac:dyDescent="0.25"/>
    <row r="225" spans="17:22" hidden="1" x14ac:dyDescent="0.25"/>
    <row r="226" spans="17:22" hidden="1" x14ac:dyDescent="0.25"/>
    <row r="227" spans="17:22" hidden="1" x14ac:dyDescent="0.25"/>
    <row r="228" spans="17:22" hidden="1" x14ac:dyDescent="0.25"/>
    <row r="229" spans="17:22" hidden="1" x14ac:dyDescent="0.25"/>
    <row r="230" spans="17:22" hidden="1" x14ac:dyDescent="0.25"/>
    <row r="231" spans="17:22" hidden="1" x14ac:dyDescent="0.25"/>
    <row r="232" spans="17:22" hidden="1" x14ac:dyDescent="0.25"/>
    <row r="233" spans="17:22" hidden="1" x14ac:dyDescent="0.25"/>
    <row r="234" spans="17:22" hidden="1" x14ac:dyDescent="0.25"/>
    <row r="235" spans="17:22" hidden="1" x14ac:dyDescent="0.25"/>
    <row r="236" spans="17:22" hidden="1" x14ac:dyDescent="0.25"/>
    <row r="237" spans="17:22" hidden="1" x14ac:dyDescent="0.25"/>
    <row r="239" spans="17:22" x14ac:dyDescent="0.25">
      <c r="Q239" s="8"/>
      <c r="R239" s="8"/>
      <c r="S239" s="8"/>
      <c r="T239" s="8"/>
      <c r="U239" s="8"/>
      <c r="V239" s="8"/>
    </row>
    <row r="244" spans="22:22" x14ac:dyDescent="0.25">
      <c r="V244" s="5"/>
    </row>
    <row r="245" spans="22:22" hidden="1" x14ac:dyDescent="0.25">
      <c r="V245" s="6"/>
    </row>
    <row r="246" spans="22:22" hidden="1" x14ac:dyDescent="0.25"/>
    <row r="247" spans="22:22" hidden="1" x14ac:dyDescent="0.25">
      <c r="V247" s="7"/>
    </row>
    <row r="248" spans="22:22" hidden="1" x14ac:dyDescent="0.25"/>
    <row r="249" spans="22:22" hidden="1" x14ac:dyDescent="0.25"/>
    <row r="250" spans="22:22" hidden="1" x14ac:dyDescent="0.25"/>
    <row r="251" spans="22:22" hidden="1" x14ac:dyDescent="0.25"/>
    <row r="252" spans="22:22" hidden="1" x14ac:dyDescent="0.25"/>
    <row r="253" spans="22:22" hidden="1" x14ac:dyDescent="0.25"/>
    <row r="254" spans="22:22" hidden="1" x14ac:dyDescent="0.25"/>
    <row r="255" spans="22:22" hidden="1" x14ac:dyDescent="0.25"/>
    <row r="256" spans="22:22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3" spans="17:22" x14ac:dyDescent="0.25">
      <c r="Q273" s="8"/>
      <c r="R273" s="8"/>
      <c r="S273" s="8"/>
      <c r="T273" s="8"/>
      <c r="U273" s="8"/>
      <c r="V273" s="8"/>
    </row>
    <row r="278" spans="17:22" x14ac:dyDescent="0.25">
      <c r="V278" s="5"/>
    </row>
    <row r="279" spans="17:22" hidden="1" x14ac:dyDescent="0.25">
      <c r="V279" s="6"/>
    </row>
    <row r="280" spans="17:22" hidden="1" x14ac:dyDescent="0.25"/>
    <row r="281" spans="17:22" hidden="1" x14ac:dyDescent="0.25">
      <c r="V281" s="7"/>
    </row>
    <row r="282" spans="17:22" hidden="1" x14ac:dyDescent="0.25"/>
    <row r="283" spans="17:22" hidden="1" x14ac:dyDescent="0.25"/>
    <row r="284" spans="17:22" hidden="1" x14ac:dyDescent="0.25"/>
    <row r="285" spans="17:22" hidden="1" x14ac:dyDescent="0.25"/>
    <row r="286" spans="17:22" hidden="1" x14ac:dyDescent="0.25"/>
    <row r="287" spans="17:22" hidden="1" x14ac:dyDescent="0.25"/>
    <row r="288" spans="17:22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spans="17:22" hidden="1" x14ac:dyDescent="0.25"/>
    <row r="307" spans="17:22" x14ac:dyDescent="0.25">
      <c r="Q307" s="8"/>
      <c r="R307" s="8"/>
      <c r="S307" s="8"/>
      <c r="T307" s="8"/>
      <c r="U307" s="8"/>
      <c r="V307" s="8"/>
    </row>
    <row r="312" spans="17:22" x14ac:dyDescent="0.25">
      <c r="V312" s="5"/>
    </row>
    <row r="313" spans="17:22" hidden="1" x14ac:dyDescent="0.25">
      <c r="V313" s="6"/>
    </row>
    <row r="314" spans="17:22" hidden="1" x14ac:dyDescent="0.25"/>
    <row r="315" spans="17:22" hidden="1" x14ac:dyDescent="0.25">
      <c r="V315" s="7"/>
    </row>
    <row r="316" spans="17:22" hidden="1" x14ac:dyDescent="0.25"/>
    <row r="317" spans="17:22" hidden="1" x14ac:dyDescent="0.25"/>
    <row r="318" spans="17:22" hidden="1" x14ac:dyDescent="0.25"/>
    <row r="319" spans="17:22" hidden="1" x14ac:dyDescent="0.25"/>
    <row r="320" spans="17:22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spans="17:22" hidden="1" x14ac:dyDescent="0.25"/>
    <row r="338" spans="17:22" hidden="1" x14ac:dyDescent="0.25"/>
    <row r="339" spans="17:22" hidden="1" x14ac:dyDescent="0.25"/>
    <row r="341" spans="17:22" x14ac:dyDescent="0.25">
      <c r="Q341" s="8"/>
      <c r="R341" s="8"/>
      <c r="S341" s="8"/>
      <c r="T341" s="8"/>
      <c r="U341" s="8"/>
      <c r="V341" s="8"/>
    </row>
    <row r="346" spans="17:22" x14ac:dyDescent="0.25">
      <c r="V346" s="5"/>
    </row>
    <row r="347" spans="17:22" hidden="1" x14ac:dyDescent="0.25">
      <c r="V347" s="6"/>
    </row>
    <row r="348" spans="17:22" hidden="1" x14ac:dyDescent="0.25"/>
    <row r="349" spans="17:22" hidden="1" x14ac:dyDescent="0.25">
      <c r="V349" s="7"/>
    </row>
    <row r="350" spans="17:22" hidden="1" x14ac:dyDescent="0.25"/>
    <row r="351" spans="17:22" hidden="1" x14ac:dyDescent="0.25"/>
    <row r="352" spans="17:2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spans="17:22" hidden="1" x14ac:dyDescent="0.25"/>
    <row r="370" spans="17:22" hidden="1" x14ac:dyDescent="0.25"/>
    <row r="371" spans="17:22" hidden="1" x14ac:dyDescent="0.25"/>
    <row r="372" spans="17:22" hidden="1" x14ac:dyDescent="0.25"/>
    <row r="373" spans="17:22" hidden="1" x14ac:dyDescent="0.25"/>
    <row r="375" spans="17:22" x14ac:dyDescent="0.25">
      <c r="Q375" s="8"/>
      <c r="R375" s="8"/>
      <c r="S375" s="8"/>
      <c r="T375" s="8"/>
      <c r="U375" s="8"/>
      <c r="V375" s="8"/>
    </row>
    <row r="380" spans="17:22" x14ac:dyDescent="0.25">
      <c r="V380" s="5"/>
    </row>
    <row r="381" spans="17:22" hidden="1" x14ac:dyDescent="0.25">
      <c r="V381" s="6"/>
    </row>
    <row r="382" spans="17:22" hidden="1" x14ac:dyDescent="0.25"/>
    <row r="383" spans="17:22" hidden="1" x14ac:dyDescent="0.25">
      <c r="V383" s="7"/>
    </row>
    <row r="384" spans="17:22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spans="17:22" hidden="1" x14ac:dyDescent="0.25"/>
    <row r="402" spans="17:22" hidden="1" x14ac:dyDescent="0.25"/>
    <row r="403" spans="17:22" hidden="1" x14ac:dyDescent="0.25"/>
    <row r="404" spans="17:22" hidden="1" x14ac:dyDescent="0.25"/>
    <row r="405" spans="17:22" hidden="1" x14ac:dyDescent="0.25"/>
    <row r="406" spans="17:22" hidden="1" x14ac:dyDescent="0.25"/>
    <row r="407" spans="17:22" hidden="1" x14ac:dyDescent="0.25"/>
    <row r="409" spans="17:22" x14ac:dyDescent="0.25">
      <c r="Q409" s="8"/>
      <c r="R409" s="8"/>
      <c r="S409" s="8"/>
      <c r="T409" s="8"/>
      <c r="U409" s="8"/>
      <c r="V409" s="8"/>
    </row>
    <row r="414" spans="17:22" x14ac:dyDescent="0.25">
      <c r="V414" s="5"/>
    </row>
    <row r="415" spans="17:22" hidden="1" x14ac:dyDescent="0.25">
      <c r="V415" s="6"/>
    </row>
    <row r="416" spans="17:22" hidden="1" x14ac:dyDescent="0.25"/>
    <row r="417" spans="22:22" hidden="1" x14ac:dyDescent="0.25">
      <c r="V417" s="7"/>
    </row>
    <row r="418" spans="22:22" hidden="1" x14ac:dyDescent="0.25"/>
    <row r="419" spans="22:22" hidden="1" x14ac:dyDescent="0.25"/>
    <row r="420" spans="22:22" hidden="1" x14ac:dyDescent="0.25"/>
    <row r="421" spans="22:22" hidden="1" x14ac:dyDescent="0.25"/>
    <row r="422" spans="22:22" hidden="1" x14ac:dyDescent="0.25"/>
    <row r="423" spans="22:22" hidden="1" x14ac:dyDescent="0.25"/>
    <row r="424" spans="22:22" hidden="1" x14ac:dyDescent="0.25"/>
    <row r="425" spans="22:22" hidden="1" x14ac:dyDescent="0.25"/>
    <row r="426" spans="22:22" hidden="1" x14ac:dyDescent="0.25"/>
    <row r="427" spans="22:22" hidden="1" x14ac:dyDescent="0.25"/>
    <row r="428" spans="22:22" hidden="1" x14ac:dyDescent="0.25"/>
    <row r="429" spans="22:22" hidden="1" x14ac:dyDescent="0.25"/>
    <row r="430" spans="22:22" hidden="1" x14ac:dyDescent="0.25"/>
    <row r="431" spans="22:22" hidden="1" x14ac:dyDescent="0.25"/>
    <row r="432" spans="22:22" hidden="1" x14ac:dyDescent="0.25"/>
    <row r="433" spans="17:22" hidden="1" x14ac:dyDescent="0.25"/>
    <row r="434" spans="17:22" hidden="1" x14ac:dyDescent="0.25"/>
    <row r="435" spans="17:22" hidden="1" x14ac:dyDescent="0.25"/>
    <row r="436" spans="17:22" hidden="1" x14ac:dyDescent="0.25"/>
    <row r="437" spans="17:22" hidden="1" x14ac:dyDescent="0.25"/>
    <row r="438" spans="17:22" hidden="1" x14ac:dyDescent="0.25"/>
    <row r="439" spans="17:22" hidden="1" x14ac:dyDescent="0.25"/>
    <row r="440" spans="17:22" hidden="1" x14ac:dyDescent="0.25"/>
    <row r="441" spans="17:22" hidden="1" x14ac:dyDescent="0.25"/>
    <row r="443" spans="17:22" x14ac:dyDescent="0.25">
      <c r="Q443" s="8"/>
      <c r="R443" s="8"/>
      <c r="S443" s="8"/>
      <c r="T443" s="8"/>
      <c r="U443" s="8"/>
      <c r="V443" s="8"/>
    </row>
    <row r="448" spans="17:22" x14ac:dyDescent="0.25">
      <c r="V448" s="5"/>
    </row>
    <row r="449" spans="22:22" hidden="1" x14ac:dyDescent="0.25">
      <c r="V449" s="6"/>
    </row>
    <row r="450" spans="22:22" hidden="1" x14ac:dyDescent="0.25"/>
    <row r="451" spans="22:22" hidden="1" x14ac:dyDescent="0.25">
      <c r="V451" s="7"/>
    </row>
    <row r="452" spans="22:22" hidden="1" x14ac:dyDescent="0.25"/>
    <row r="453" spans="22:22" hidden="1" x14ac:dyDescent="0.25"/>
    <row r="454" spans="22:22" hidden="1" x14ac:dyDescent="0.25"/>
    <row r="455" spans="22:22" hidden="1" x14ac:dyDescent="0.25"/>
    <row r="456" spans="22:22" hidden="1" x14ac:dyDescent="0.25"/>
    <row r="457" spans="22:22" hidden="1" x14ac:dyDescent="0.25"/>
    <row r="458" spans="22:22" hidden="1" x14ac:dyDescent="0.25"/>
    <row r="459" spans="22:22" hidden="1" x14ac:dyDescent="0.25"/>
    <row r="460" spans="22:22" hidden="1" x14ac:dyDescent="0.25"/>
    <row r="461" spans="22:22" hidden="1" x14ac:dyDescent="0.25"/>
    <row r="462" spans="22:22" hidden="1" x14ac:dyDescent="0.25"/>
    <row r="463" spans="22:22" hidden="1" x14ac:dyDescent="0.25"/>
    <row r="464" spans="22:22" hidden="1" x14ac:dyDescent="0.25"/>
    <row r="465" spans="17:22" hidden="1" x14ac:dyDescent="0.25"/>
    <row r="466" spans="17:22" hidden="1" x14ac:dyDescent="0.25"/>
    <row r="467" spans="17:22" hidden="1" x14ac:dyDescent="0.25"/>
    <row r="468" spans="17:22" hidden="1" x14ac:dyDescent="0.25"/>
    <row r="469" spans="17:22" hidden="1" x14ac:dyDescent="0.25"/>
    <row r="470" spans="17:22" hidden="1" x14ac:dyDescent="0.25"/>
    <row r="471" spans="17:22" hidden="1" x14ac:dyDescent="0.25"/>
    <row r="472" spans="17:22" hidden="1" x14ac:dyDescent="0.25"/>
    <row r="473" spans="17:22" hidden="1" x14ac:dyDescent="0.25"/>
    <row r="474" spans="17:22" hidden="1" x14ac:dyDescent="0.25"/>
    <row r="475" spans="17:22" hidden="1" x14ac:dyDescent="0.25"/>
    <row r="477" spans="17:22" x14ac:dyDescent="0.25">
      <c r="Q477" s="8"/>
      <c r="R477" s="8"/>
      <c r="S477" s="8"/>
      <c r="T477" s="8"/>
      <c r="U477" s="8"/>
      <c r="V477" s="8"/>
    </row>
    <row r="482" spans="22:22" x14ac:dyDescent="0.25">
      <c r="V482" s="5"/>
    </row>
    <row r="483" spans="22:22" hidden="1" x14ac:dyDescent="0.25">
      <c r="V483" s="6"/>
    </row>
    <row r="484" spans="22:22" hidden="1" x14ac:dyDescent="0.25"/>
    <row r="485" spans="22:22" hidden="1" x14ac:dyDescent="0.25">
      <c r="V485" s="7"/>
    </row>
    <row r="486" spans="22:22" hidden="1" x14ac:dyDescent="0.25"/>
    <row r="487" spans="22:22" hidden="1" x14ac:dyDescent="0.25"/>
    <row r="488" spans="22:22" hidden="1" x14ac:dyDescent="0.25"/>
    <row r="489" spans="22:22" hidden="1" x14ac:dyDescent="0.25"/>
    <row r="490" spans="22:22" hidden="1" x14ac:dyDescent="0.25"/>
    <row r="491" spans="22:22" hidden="1" x14ac:dyDescent="0.25"/>
    <row r="492" spans="22:22" hidden="1" x14ac:dyDescent="0.25"/>
    <row r="493" spans="22:22" hidden="1" x14ac:dyDescent="0.25"/>
    <row r="494" spans="22:22" hidden="1" x14ac:dyDescent="0.25"/>
    <row r="495" spans="22:22" hidden="1" x14ac:dyDescent="0.25"/>
    <row r="496" spans="22:22" hidden="1" x14ac:dyDescent="0.25"/>
    <row r="497" spans="17:22" hidden="1" x14ac:dyDescent="0.25"/>
    <row r="498" spans="17:22" hidden="1" x14ac:dyDescent="0.25"/>
    <row r="499" spans="17:22" hidden="1" x14ac:dyDescent="0.25"/>
    <row r="500" spans="17:22" hidden="1" x14ac:dyDescent="0.25"/>
    <row r="501" spans="17:22" hidden="1" x14ac:dyDescent="0.25"/>
    <row r="502" spans="17:22" hidden="1" x14ac:dyDescent="0.25"/>
    <row r="503" spans="17:22" hidden="1" x14ac:dyDescent="0.25"/>
    <row r="504" spans="17:22" hidden="1" x14ac:dyDescent="0.25"/>
    <row r="505" spans="17:22" hidden="1" x14ac:dyDescent="0.25"/>
    <row r="506" spans="17:22" hidden="1" x14ac:dyDescent="0.25"/>
    <row r="507" spans="17:22" hidden="1" x14ac:dyDescent="0.25"/>
    <row r="508" spans="17:22" hidden="1" x14ac:dyDescent="0.25"/>
    <row r="509" spans="17:22" hidden="1" x14ac:dyDescent="0.25"/>
    <row r="511" spans="17:22" x14ac:dyDescent="0.25">
      <c r="Q511" s="8"/>
      <c r="R511" s="8"/>
      <c r="S511" s="8"/>
      <c r="T511" s="8"/>
      <c r="U511" s="8"/>
      <c r="V511" s="8"/>
    </row>
    <row r="516" spans="22:22" x14ac:dyDescent="0.25">
      <c r="V516" s="5"/>
    </row>
    <row r="517" spans="22:22" hidden="1" x14ac:dyDescent="0.25">
      <c r="V517" s="6"/>
    </row>
    <row r="518" spans="22:22" hidden="1" x14ac:dyDescent="0.25"/>
    <row r="519" spans="22:22" hidden="1" x14ac:dyDescent="0.25">
      <c r="V519" s="7"/>
    </row>
    <row r="520" spans="22:22" hidden="1" x14ac:dyDescent="0.25"/>
    <row r="521" spans="22:22" hidden="1" x14ac:dyDescent="0.25"/>
    <row r="522" spans="22:22" hidden="1" x14ac:dyDescent="0.25"/>
    <row r="523" spans="22:22" hidden="1" x14ac:dyDescent="0.25"/>
    <row r="524" spans="22:22" hidden="1" x14ac:dyDescent="0.25"/>
    <row r="525" spans="22:22" hidden="1" x14ac:dyDescent="0.25"/>
    <row r="526" spans="22:22" hidden="1" x14ac:dyDescent="0.25"/>
    <row r="527" spans="22:22" hidden="1" x14ac:dyDescent="0.25"/>
    <row r="528" spans="22:22" hidden="1" x14ac:dyDescent="0.25"/>
    <row r="529" spans="2:16" hidden="1" x14ac:dyDescent="0.25"/>
    <row r="530" spans="2:16" hidden="1" x14ac:dyDescent="0.25"/>
    <row r="531" spans="2:16" hidden="1" x14ac:dyDescent="0.25"/>
    <row r="532" spans="2:16" hidden="1" x14ac:dyDescent="0.25"/>
    <row r="533" spans="2:16" hidden="1" x14ac:dyDescent="0.25"/>
    <row r="534" spans="2:16" hidden="1" x14ac:dyDescent="0.25"/>
    <row r="535" spans="2:16" hidden="1" x14ac:dyDescent="0.25"/>
    <row r="536" spans="2:16" hidden="1" x14ac:dyDescent="0.25"/>
    <row r="537" spans="2:16" hidden="1" x14ac:dyDescent="0.25"/>
    <row r="541" spans="2:16" x14ac:dyDescent="0.25">
      <c r="B541" s="171"/>
      <c r="C541" s="171"/>
      <c r="D541" s="171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  <c r="P541" s="171"/>
    </row>
  </sheetData>
  <sheetProtection password="DFA2" sheet="1" objects="1" scenarios="1"/>
  <mergeCells count="4">
    <mergeCell ref="C4:D4"/>
    <mergeCell ref="E4:F4"/>
    <mergeCell ref="C42:D42"/>
    <mergeCell ref="E42:F42"/>
  </mergeCells>
  <conditionalFormatting sqref="Q49:Q68">
    <cfRule type="colorScale" priority="21686">
      <colorScale>
        <cfvo type="min"/>
        <cfvo type="max"/>
        <color rgb="FFFFEF9C"/>
        <color rgb="FFFF7128"/>
      </colorScale>
    </cfRule>
    <cfRule type="colorScale" priority="21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2:Q53">
    <cfRule type="colorScale" priority="21684">
      <colorScale>
        <cfvo type="min"/>
        <cfvo type="max"/>
        <color rgb="FFFFEF9C"/>
        <color rgb="FFFF7128"/>
      </colorScale>
    </cfRule>
    <cfRule type="colorScale" priority="216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1">
    <cfRule type="colorScale" priority="21682">
      <colorScale>
        <cfvo type="min"/>
        <cfvo type="max"/>
        <color rgb="FFFFEF9C"/>
        <color rgb="FFFF7128"/>
      </colorScale>
    </cfRule>
    <cfRule type="colorScale" priority="216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8">
    <cfRule type="colorScale" priority="21681">
      <colorScale>
        <cfvo type="min"/>
        <cfvo type="max"/>
        <color rgb="FFFFEF9C"/>
        <color rgb="FFFF7128"/>
      </colorScale>
    </cfRule>
  </conditionalFormatting>
  <conditionalFormatting sqref="H49:H65">
    <cfRule type="colorScale" priority="21679">
      <colorScale>
        <cfvo type="min"/>
        <cfvo type="max"/>
        <color rgb="FFFFEF9C"/>
        <color rgb="FFFF7128"/>
      </colorScale>
    </cfRule>
    <cfRule type="colorScale" priority="216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:H53">
    <cfRule type="colorScale" priority="21677">
      <colorScale>
        <cfvo type="min"/>
        <cfvo type="max"/>
        <color rgb="FFFFEF9C"/>
        <color rgb="FFFF7128"/>
      </colorScale>
    </cfRule>
    <cfRule type="colorScale" priority="216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1">
    <cfRule type="colorScale" priority="21675">
      <colorScale>
        <cfvo type="min"/>
        <cfvo type="max"/>
        <color rgb="FFFFEF9C"/>
        <color rgb="FFFF7128"/>
      </colorScale>
    </cfRule>
    <cfRule type="colorScale" priority="216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:H65">
    <cfRule type="colorScale" priority="21674">
      <colorScale>
        <cfvo type="min"/>
        <cfvo type="max"/>
        <color rgb="FFFFEF9C"/>
        <color rgb="FFFF7128"/>
      </colorScale>
    </cfRule>
  </conditionalFormatting>
  <conditionalFormatting sqref="Q96:Q104">
    <cfRule type="colorScale" priority="21672">
      <colorScale>
        <cfvo type="min"/>
        <cfvo type="max"/>
        <color rgb="FFFFEF9C"/>
        <color rgb="FFFF7128"/>
      </colorScale>
    </cfRule>
    <cfRule type="colorScale" priority="216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6:Q104">
    <cfRule type="colorScale" priority="21667">
      <colorScale>
        <cfvo type="min"/>
        <cfvo type="max"/>
        <color rgb="FFFFEF9C"/>
        <color rgb="FFFF7128"/>
      </colorScale>
    </cfRule>
  </conditionalFormatting>
  <conditionalFormatting sqref="Q130:Q138">
    <cfRule type="colorScale" priority="21658">
      <colorScale>
        <cfvo type="min"/>
        <cfvo type="max"/>
        <color rgb="FFFFEF9C"/>
        <color rgb="FFFF7128"/>
      </colorScale>
    </cfRule>
    <cfRule type="colorScale" priority="216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0:Q138">
    <cfRule type="colorScale" priority="21653">
      <colorScale>
        <cfvo type="min"/>
        <cfvo type="max"/>
        <color rgb="FFFFEF9C"/>
        <color rgb="FFFF7128"/>
      </colorScale>
    </cfRule>
  </conditionalFormatting>
  <conditionalFormatting sqref="Q164:Q172">
    <cfRule type="colorScale" priority="21644">
      <colorScale>
        <cfvo type="min"/>
        <cfvo type="max"/>
        <color rgb="FFFFEF9C"/>
        <color rgb="FFFF7128"/>
      </colorScale>
    </cfRule>
    <cfRule type="colorScale" priority="216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64:Q172">
    <cfRule type="colorScale" priority="21639">
      <colorScale>
        <cfvo type="min"/>
        <cfvo type="max"/>
        <color rgb="FFFFEF9C"/>
        <color rgb="FFFF7128"/>
      </colorScale>
    </cfRule>
  </conditionalFormatting>
  <conditionalFormatting sqref="Q198:Q204">
    <cfRule type="colorScale" priority="21630">
      <colorScale>
        <cfvo type="min"/>
        <cfvo type="max"/>
        <color rgb="FFFFEF9C"/>
        <color rgb="FFFF7128"/>
      </colorScale>
    </cfRule>
    <cfRule type="colorScale" priority="21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98:Q204">
    <cfRule type="colorScale" priority="21625">
      <colorScale>
        <cfvo type="min"/>
        <cfvo type="max"/>
        <color rgb="FFFFEF9C"/>
        <color rgb="FFFF7128"/>
      </colorScale>
    </cfRule>
  </conditionalFormatting>
  <conditionalFormatting sqref="Q232:Q240">
    <cfRule type="colorScale" priority="21616">
      <colorScale>
        <cfvo type="min"/>
        <cfvo type="max"/>
        <color rgb="FFFFEF9C"/>
        <color rgb="FFFF7128"/>
      </colorScale>
    </cfRule>
    <cfRule type="colorScale" priority="216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2:Q240">
    <cfRule type="colorScale" priority="21611">
      <colorScale>
        <cfvo type="min"/>
        <cfvo type="max"/>
        <color rgb="FFFFEF9C"/>
        <color rgb="FFFF7128"/>
      </colorScale>
    </cfRule>
  </conditionalFormatting>
  <conditionalFormatting sqref="Q49:Q68 Q96:Q104">
    <cfRule type="colorScale" priority="21042">
      <colorScale>
        <cfvo type="min"/>
        <cfvo type="max"/>
        <color rgb="FFFFEF9C"/>
        <color rgb="FFFF7128"/>
      </colorScale>
    </cfRule>
    <cfRule type="colorScale" priority="210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8 Q96:Q104">
    <cfRule type="colorScale" priority="21037">
      <colorScale>
        <cfvo type="min"/>
        <cfvo type="max"/>
        <color rgb="FFFFEF9C"/>
        <color rgb="FFFF7128"/>
      </colorScale>
    </cfRule>
  </conditionalFormatting>
  <conditionalFormatting sqref="Q266:Q274">
    <cfRule type="colorScale" priority="20782">
      <colorScale>
        <cfvo type="min"/>
        <cfvo type="max"/>
        <color rgb="FFFFEF9C"/>
        <color rgb="FFFF7128"/>
      </colorScale>
    </cfRule>
    <cfRule type="colorScale" priority="207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66:Q274">
    <cfRule type="colorScale" priority="20777">
      <colorScale>
        <cfvo type="min"/>
        <cfvo type="max"/>
        <color rgb="FFFFEF9C"/>
        <color rgb="FFFF7128"/>
      </colorScale>
    </cfRule>
  </conditionalFormatting>
  <conditionalFormatting sqref="Q300:Q308">
    <cfRule type="colorScale" priority="20768">
      <colorScale>
        <cfvo type="min"/>
        <cfvo type="max"/>
        <color rgb="FFFFEF9C"/>
        <color rgb="FFFF7128"/>
      </colorScale>
    </cfRule>
    <cfRule type="colorScale" priority="207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00:Q308">
    <cfRule type="colorScale" priority="20763">
      <colorScale>
        <cfvo type="min"/>
        <cfvo type="max"/>
        <color rgb="FFFFEF9C"/>
        <color rgb="FFFF7128"/>
      </colorScale>
    </cfRule>
  </conditionalFormatting>
  <conditionalFormatting sqref="Q334:Q342">
    <cfRule type="colorScale" priority="20754">
      <colorScale>
        <cfvo type="min"/>
        <cfvo type="max"/>
        <color rgb="FFFFEF9C"/>
        <color rgb="FFFF7128"/>
      </colorScale>
    </cfRule>
    <cfRule type="colorScale" priority="207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34:Q342">
    <cfRule type="colorScale" priority="20749">
      <colorScale>
        <cfvo type="min"/>
        <cfvo type="max"/>
        <color rgb="FFFFEF9C"/>
        <color rgb="FFFF7128"/>
      </colorScale>
    </cfRule>
  </conditionalFormatting>
  <conditionalFormatting sqref="Q368:Q376">
    <cfRule type="colorScale" priority="20740">
      <colorScale>
        <cfvo type="min"/>
        <cfvo type="max"/>
        <color rgb="FFFFEF9C"/>
        <color rgb="FFFF7128"/>
      </colorScale>
    </cfRule>
    <cfRule type="colorScale" priority="207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68:Q376">
    <cfRule type="colorScale" priority="20735">
      <colorScale>
        <cfvo type="min"/>
        <cfvo type="max"/>
        <color rgb="FFFFEF9C"/>
        <color rgb="FFFF7128"/>
      </colorScale>
    </cfRule>
  </conditionalFormatting>
  <conditionalFormatting sqref="Q402:Q410">
    <cfRule type="colorScale" priority="20726">
      <colorScale>
        <cfvo type="min"/>
        <cfvo type="max"/>
        <color rgb="FFFFEF9C"/>
        <color rgb="FFFF7128"/>
      </colorScale>
    </cfRule>
    <cfRule type="colorScale" priority="207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02:Q410">
    <cfRule type="colorScale" priority="20721">
      <colorScale>
        <cfvo type="min"/>
        <cfvo type="max"/>
        <color rgb="FFFFEF9C"/>
        <color rgb="FFFF7128"/>
      </colorScale>
    </cfRule>
  </conditionalFormatting>
  <conditionalFormatting sqref="Q436:Q444">
    <cfRule type="colorScale" priority="20712">
      <colorScale>
        <cfvo type="min"/>
        <cfvo type="max"/>
        <color rgb="FFFFEF9C"/>
        <color rgb="FFFF7128"/>
      </colorScale>
    </cfRule>
    <cfRule type="colorScale" priority="207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36:Q444">
    <cfRule type="colorScale" priority="20707">
      <colorScale>
        <cfvo type="min"/>
        <cfvo type="max"/>
        <color rgb="FFFFEF9C"/>
        <color rgb="FFFF7128"/>
      </colorScale>
    </cfRule>
  </conditionalFormatting>
  <conditionalFormatting sqref="Q470:Q478">
    <cfRule type="colorScale" priority="20698">
      <colorScale>
        <cfvo type="min"/>
        <cfvo type="max"/>
        <color rgb="FFFFEF9C"/>
        <color rgb="FFFF7128"/>
      </colorScale>
    </cfRule>
    <cfRule type="colorScale" priority="206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0:Q478">
    <cfRule type="colorScale" priority="20693">
      <colorScale>
        <cfvo type="min"/>
        <cfvo type="max"/>
        <color rgb="FFFFEF9C"/>
        <color rgb="FFFF7128"/>
      </colorScale>
    </cfRule>
  </conditionalFormatting>
  <conditionalFormatting sqref="Q49:Q68">
    <cfRule type="colorScale" priority="20656">
      <colorScale>
        <cfvo type="min"/>
        <cfvo type="max"/>
        <color rgb="FFFFEF9C"/>
        <color rgb="FFFF7128"/>
      </colorScale>
    </cfRule>
    <cfRule type="colorScale" priority="206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9:Q68">
    <cfRule type="colorScale" priority="20651">
      <colorScale>
        <cfvo type="min"/>
        <cfvo type="max"/>
        <color rgb="FFFFEF9C"/>
        <color rgb="FFFF7128"/>
      </colorScale>
    </cfRule>
  </conditionalFormatting>
  <conditionalFormatting sqref="Q130">
    <cfRule type="colorScale" priority="20131">
      <colorScale>
        <cfvo type="min"/>
        <cfvo type="max"/>
        <color rgb="FFFFEF9C"/>
        <color rgb="FFFF7128"/>
      </colorScale>
    </cfRule>
    <cfRule type="colorScale" priority="20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0">
    <cfRule type="colorScale" priority="20126">
      <colorScale>
        <cfvo type="min"/>
        <cfvo type="max"/>
        <color rgb="FFFFEF9C"/>
        <color rgb="FFFF7128"/>
      </colorScale>
    </cfRule>
  </conditionalFormatting>
  <conditionalFormatting sqref="Q103:Q104">
    <cfRule type="colorScale" priority="19767">
      <colorScale>
        <cfvo type="min"/>
        <cfvo type="max"/>
        <color rgb="FFFFEF9C"/>
        <color rgb="FFFF7128"/>
      </colorScale>
    </cfRule>
    <cfRule type="colorScale" priority="197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4">
    <cfRule type="colorScale" priority="19766">
      <colorScale>
        <cfvo type="min"/>
        <cfvo type="max"/>
        <color rgb="FFFFEF9C"/>
        <color rgb="FFFF7128"/>
      </colorScale>
    </cfRule>
  </conditionalFormatting>
  <conditionalFormatting sqref="Q103:Q105">
    <cfRule type="colorScale" priority="19739">
      <colorScale>
        <cfvo type="min"/>
        <cfvo type="max"/>
        <color rgb="FFFFEF9C"/>
        <color rgb="FFFF7128"/>
      </colorScale>
    </cfRule>
    <cfRule type="colorScale" priority="197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3:Q105">
    <cfRule type="colorScale" priority="19738">
      <colorScale>
        <cfvo type="min"/>
        <cfvo type="max"/>
        <color rgb="FFFFEF9C"/>
        <color rgb="FFFF7128"/>
      </colorScale>
    </cfRule>
  </conditionalFormatting>
  <conditionalFormatting sqref="Q137:Q138">
    <cfRule type="colorScale" priority="19659">
      <colorScale>
        <cfvo type="min"/>
        <cfvo type="max"/>
        <color rgb="FFFFEF9C"/>
        <color rgb="FFFF7128"/>
      </colorScale>
    </cfRule>
    <cfRule type="colorScale" priority="196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7:Q138">
    <cfRule type="colorScale" priority="19658">
      <colorScale>
        <cfvo type="min"/>
        <cfvo type="max"/>
        <color rgb="FFFFEF9C"/>
        <color rgb="FFFF7128"/>
      </colorScale>
    </cfRule>
  </conditionalFormatting>
  <conditionalFormatting sqref="Q137:Q139">
    <cfRule type="colorScale" priority="19625">
      <colorScale>
        <cfvo type="min"/>
        <cfvo type="max"/>
        <color rgb="FFFFEF9C"/>
        <color rgb="FFFF7128"/>
      </colorScale>
    </cfRule>
    <cfRule type="colorScale" priority="19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7:Q139">
    <cfRule type="colorScale" priority="19624">
      <colorScale>
        <cfvo type="min"/>
        <cfvo type="max"/>
        <color rgb="FFFFEF9C"/>
        <color rgb="FFFF7128"/>
      </colorScale>
    </cfRule>
  </conditionalFormatting>
  <conditionalFormatting sqref="Q171:Q172">
    <cfRule type="colorScale" priority="19545">
      <colorScale>
        <cfvo type="min"/>
        <cfvo type="max"/>
        <color rgb="FFFFEF9C"/>
        <color rgb="FFFF7128"/>
      </colorScale>
    </cfRule>
    <cfRule type="colorScale" priority="195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71:Q172">
    <cfRule type="colorScale" priority="19544">
      <colorScale>
        <cfvo type="min"/>
        <cfvo type="max"/>
        <color rgb="FFFFEF9C"/>
        <color rgb="FFFF7128"/>
      </colorScale>
    </cfRule>
  </conditionalFormatting>
  <conditionalFormatting sqref="Q171:Q173">
    <cfRule type="colorScale" priority="19511">
      <colorScale>
        <cfvo type="min"/>
        <cfvo type="max"/>
        <color rgb="FFFFEF9C"/>
        <color rgb="FFFF7128"/>
      </colorScale>
    </cfRule>
    <cfRule type="colorScale" priority="195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71:Q173">
    <cfRule type="colorScale" priority="19510">
      <colorScale>
        <cfvo type="min"/>
        <cfvo type="max"/>
        <color rgb="FFFFEF9C"/>
        <color rgb="FFFF7128"/>
      </colorScale>
    </cfRule>
  </conditionalFormatting>
  <conditionalFormatting sqref="Q207">
    <cfRule type="colorScale" priority="19397">
      <colorScale>
        <cfvo type="min"/>
        <cfvo type="max"/>
        <color rgb="FFFFEF9C"/>
        <color rgb="FFFF7128"/>
      </colorScale>
    </cfRule>
    <cfRule type="colorScale" priority="193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07">
    <cfRule type="colorScale" priority="19396">
      <colorScale>
        <cfvo type="min"/>
        <cfvo type="max"/>
        <color rgb="FFFFEF9C"/>
        <color rgb="FFFF7128"/>
      </colorScale>
    </cfRule>
  </conditionalFormatting>
  <conditionalFormatting sqref="Q239:Q240">
    <cfRule type="colorScale" priority="19317">
      <colorScale>
        <cfvo type="min"/>
        <cfvo type="max"/>
        <color rgb="FFFFEF9C"/>
        <color rgb="FFFF7128"/>
      </colorScale>
    </cfRule>
    <cfRule type="colorScale" priority="193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9:Q240">
    <cfRule type="colorScale" priority="19316">
      <colorScale>
        <cfvo type="min"/>
        <cfvo type="max"/>
        <color rgb="FFFFEF9C"/>
        <color rgb="FFFF7128"/>
      </colorScale>
    </cfRule>
  </conditionalFormatting>
  <conditionalFormatting sqref="Q239:Q241">
    <cfRule type="colorScale" priority="19283">
      <colorScale>
        <cfvo type="min"/>
        <cfvo type="max"/>
        <color rgb="FFFFEF9C"/>
        <color rgb="FFFF7128"/>
      </colorScale>
    </cfRule>
    <cfRule type="colorScale" priority="19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9:Q241">
    <cfRule type="colorScale" priority="19282">
      <colorScale>
        <cfvo type="min"/>
        <cfvo type="max"/>
        <color rgb="FFFFEF9C"/>
        <color rgb="FFFF7128"/>
      </colorScale>
    </cfRule>
  </conditionalFormatting>
  <conditionalFormatting sqref="Q273:Q274">
    <cfRule type="colorScale" priority="19203">
      <colorScale>
        <cfvo type="min"/>
        <cfvo type="max"/>
        <color rgb="FFFFEF9C"/>
        <color rgb="FFFF7128"/>
      </colorScale>
    </cfRule>
    <cfRule type="colorScale" priority="192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73:Q274">
    <cfRule type="colorScale" priority="19202">
      <colorScale>
        <cfvo type="min"/>
        <cfvo type="max"/>
        <color rgb="FFFFEF9C"/>
        <color rgb="FFFF7128"/>
      </colorScale>
    </cfRule>
  </conditionalFormatting>
  <conditionalFormatting sqref="Q273:Q275">
    <cfRule type="colorScale" priority="19169">
      <colorScale>
        <cfvo type="min"/>
        <cfvo type="max"/>
        <color rgb="FFFFEF9C"/>
        <color rgb="FFFF7128"/>
      </colorScale>
    </cfRule>
    <cfRule type="colorScale" priority="19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73:Q275">
    <cfRule type="colorScale" priority="19168">
      <colorScale>
        <cfvo type="min"/>
        <cfvo type="max"/>
        <color rgb="FFFFEF9C"/>
        <color rgb="FFFF7128"/>
      </colorScale>
    </cfRule>
  </conditionalFormatting>
  <conditionalFormatting sqref="Q307:Q308">
    <cfRule type="colorScale" priority="19089">
      <colorScale>
        <cfvo type="min"/>
        <cfvo type="max"/>
        <color rgb="FFFFEF9C"/>
        <color rgb="FFFF7128"/>
      </colorScale>
    </cfRule>
    <cfRule type="colorScale" priority="190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07:Q308">
    <cfRule type="colorScale" priority="19088">
      <colorScale>
        <cfvo type="min"/>
        <cfvo type="max"/>
        <color rgb="FFFFEF9C"/>
        <color rgb="FFFF7128"/>
      </colorScale>
    </cfRule>
  </conditionalFormatting>
  <conditionalFormatting sqref="Q307:Q309">
    <cfRule type="colorScale" priority="19055">
      <colorScale>
        <cfvo type="min"/>
        <cfvo type="max"/>
        <color rgb="FFFFEF9C"/>
        <color rgb="FFFF7128"/>
      </colorScale>
    </cfRule>
    <cfRule type="colorScale" priority="190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07:Q309">
    <cfRule type="colorScale" priority="19054">
      <colorScale>
        <cfvo type="min"/>
        <cfvo type="max"/>
        <color rgb="FFFFEF9C"/>
        <color rgb="FFFF7128"/>
      </colorScale>
    </cfRule>
  </conditionalFormatting>
  <conditionalFormatting sqref="Q341:Q342">
    <cfRule type="colorScale" priority="18975">
      <colorScale>
        <cfvo type="min"/>
        <cfvo type="max"/>
        <color rgb="FFFFEF9C"/>
        <color rgb="FFFF7128"/>
      </colorScale>
    </cfRule>
    <cfRule type="colorScale" priority="189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41:Q342">
    <cfRule type="colorScale" priority="18974">
      <colorScale>
        <cfvo type="min"/>
        <cfvo type="max"/>
        <color rgb="FFFFEF9C"/>
        <color rgb="FFFF7128"/>
      </colorScale>
    </cfRule>
  </conditionalFormatting>
  <conditionalFormatting sqref="Q341:Q343">
    <cfRule type="colorScale" priority="18941">
      <colorScale>
        <cfvo type="min"/>
        <cfvo type="max"/>
        <color rgb="FFFFEF9C"/>
        <color rgb="FFFF7128"/>
      </colorScale>
    </cfRule>
    <cfRule type="colorScale" priority="189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41:Q343">
    <cfRule type="colorScale" priority="18940">
      <colorScale>
        <cfvo type="min"/>
        <cfvo type="max"/>
        <color rgb="FFFFEF9C"/>
        <color rgb="FFFF7128"/>
      </colorScale>
    </cfRule>
  </conditionalFormatting>
  <conditionalFormatting sqref="Q375:Q376">
    <cfRule type="colorScale" priority="18861">
      <colorScale>
        <cfvo type="min"/>
        <cfvo type="max"/>
        <color rgb="FFFFEF9C"/>
        <color rgb="FFFF7128"/>
      </colorScale>
    </cfRule>
    <cfRule type="colorScale" priority="188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75:Q376">
    <cfRule type="colorScale" priority="18860">
      <colorScale>
        <cfvo type="min"/>
        <cfvo type="max"/>
        <color rgb="FFFFEF9C"/>
        <color rgb="FFFF7128"/>
      </colorScale>
    </cfRule>
  </conditionalFormatting>
  <conditionalFormatting sqref="Q375:Q377">
    <cfRule type="colorScale" priority="18827">
      <colorScale>
        <cfvo type="min"/>
        <cfvo type="max"/>
        <color rgb="FFFFEF9C"/>
        <color rgb="FFFF7128"/>
      </colorScale>
    </cfRule>
    <cfRule type="colorScale" priority="188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75:Q377">
    <cfRule type="colorScale" priority="18826">
      <colorScale>
        <cfvo type="min"/>
        <cfvo type="max"/>
        <color rgb="FFFFEF9C"/>
        <color rgb="FFFF7128"/>
      </colorScale>
    </cfRule>
  </conditionalFormatting>
  <conditionalFormatting sqref="Q409:Q410">
    <cfRule type="colorScale" priority="18747">
      <colorScale>
        <cfvo type="min"/>
        <cfvo type="max"/>
        <color rgb="FFFFEF9C"/>
        <color rgb="FFFF7128"/>
      </colorScale>
    </cfRule>
    <cfRule type="colorScale" priority="187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09:Q410">
    <cfRule type="colorScale" priority="18746">
      <colorScale>
        <cfvo type="min"/>
        <cfvo type="max"/>
        <color rgb="FFFFEF9C"/>
        <color rgb="FFFF7128"/>
      </colorScale>
    </cfRule>
  </conditionalFormatting>
  <conditionalFormatting sqref="Q409:Q411">
    <cfRule type="colorScale" priority="18713">
      <colorScale>
        <cfvo type="min"/>
        <cfvo type="max"/>
        <color rgb="FFFFEF9C"/>
        <color rgb="FFFF7128"/>
      </colorScale>
    </cfRule>
    <cfRule type="colorScale" priority="187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09:Q411">
    <cfRule type="colorScale" priority="18712">
      <colorScale>
        <cfvo type="min"/>
        <cfvo type="max"/>
        <color rgb="FFFFEF9C"/>
        <color rgb="FFFF7128"/>
      </colorScale>
    </cfRule>
  </conditionalFormatting>
  <conditionalFormatting sqref="Q443:Q444">
    <cfRule type="colorScale" priority="18633">
      <colorScale>
        <cfvo type="min"/>
        <cfvo type="max"/>
        <color rgb="FFFFEF9C"/>
        <color rgb="FFFF7128"/>
      </colorScale>
    </cfRule>
    <cfRule type="colorScale" priority="186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43:Q444">
    <cfRule type="colorScale" priority="18632">
      <colorScale>
        <cfvo type="min"/>
        <cfvo type="max"/>
        <color rgb="FFFFEF9C"/>
        <color rgb="FFFF7128"/>
      </colorScale>
    </cfRule>
  </conditionalFormatting>
  <conditionalFormatting sqref="Q443:Q445">
    <cfRule type="colorScale" priority="18599">
      <colorScale>
        <cfvo type="min"/>
        <cfvo type="max"/>
        <color rgb="FFFFEF9C"/>
        <color rgb="FFFF7128"/>
      </colorScale>
    </cfRule>
    <cfRule type="colorScale" priority="186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43:Q445">
    <cfRule type="colorScale" priority="18598">
      <colorScale>
        <cfvo type="min"/>
        <cfvo type="max"/>
        <color rgb="FFFFEF9C"/>
        <color rgb="FFFF7128"/>
      </colorScale>
    </cfRule>
  </conditionalFormatting>
  <conditionalFormatting sqref="Q477:Q478">
    <cfRule type="colorScale" priority="18519">
      <colorScale>
        <cfvo type="min"/>
        <cfvo type="max"/>
        <color rgb="FFFFEF9C"/>
        <color rgb="FFFF7128"/>
      </colorScale>
    </cfRule>
    <cfRule type="colorScale" priority="185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7:Q478">
    <cfRule type="colorScale" priority="18518">
      <colorScale>
        <cfvo type="min"/>
        <cfvo type="max"/>
        <color rgb="FFFFEF9C"/>
        <color rgb="FFFF7128"/>
      </colorScale>
    </cfRule>
  </conditionalFormatting>
  <conditionalFormatting sqref="Q477:Q479">
    <cfRule type="colorScale" priority="18485">
      <colorScale>
        <cfvo type="min"/>
        <cfvo type="max"/>
        <color rgb="FFFFEF9C"/>
        <color rgb="FFFF7128"/>
      </colorScale>
    </cfRule>
    <cfRule type="colorScale" priority="184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77:Q479">
    <cfRule type="colorScale" priority="18484">
      <colorScale>
        <cfvo type="min"/>
        <cfvo type="max"/>
        <color rgb="FFFFEF9C"/>
        <color rgb="FFFF7128"/>
      </colorScale>
    </cfRule>
  </conditionalFormatting>
  <conditionalFormatting sqref="Q511:Q512">
    <cfRule type="colorScale" priority="18405">
      <colorScale>
        <cfvo type="min"/>
        <cfvo type="max"/>
        <color rgb="FFFFEF9C"/>
        <color rgb="FFFF7128"/>
      </colorScale>
    </cfRule>
    <cfRule type="colorScale" priority="184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11:Q512">
    <cfRule type="colorScale" priority="18404">
      <colorScale>
        <cfvo type="min"/>
        <cfvo type="max"/>
        <color rgb="FFFFEF9C"/>
        <color rgb="FFFF7128"/>
      </colorScale>
    </cfRule>
  </conditionalFormatting>
  <conditionalFormatting sqref="Q511:Q513">
    <cfRule type="colorScale" priority="18371">
      <colorScale>
        <cfvo type="min"/>
        <cfvo type="max"/>
        <color rgb="FFFFEF9C"/>
        <color rgb="FFFF7128"/>
      </colorScale>
    </cfRule>
    <cfRule type="colorScale" priority="183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11:Q513">
    <cfRule type="colorScale" priority="18370">
      <colorScale>
        <cfvo type="min"/>
        <cfvo type="max"/>
        <color rgb="FFFFEF9C"/>
        <color rgb="FFFF7128"/>
      </colorScale>
    </cfRule>
  </conditionalFormatting>
  <dataValidations count="1">
    <dataValidation type="list" allowBlank="1" showInputMessage="1" showErrorMessage="1" sqref="C15:D36 L49:L65 C65">
      <formula1>Component</formula1>
    </dataValidation>
  </dataValidation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5"/>
  <sheetViews>
    <sheetView showGridLines="0" topLeftCell="A2" zoomScale="85" zoomScaleNormal="85" workbookViewId="0">
      <selection activeCell="D50" sqref="D50"/>
    </sheetView>
  </sheetViews>
  <sheetFormatPr defaultRowHeight="15" x14ac:dyDescent="0.25"/>
  <cols>
    <col min="1" max="2" width="9.140625" style="1"/>
    <col min="3" max="3" width="57" style="1" customWidth="1"/>
    <col min="4" max="4" width="16.42578125" style="1" customWidth="1"/>
    <col min="5" max="5" width="14.140625" style="1" customWidth="1"/>
    <col min="6" max="7" width="16.28515625" style="1" customWidth="1"/>
    <col min="8" max="8" width="11" style="1" customWidth="1"/>
    <col min="9" max="9" width="9.140625" style="1"/>
    <col min="10" max="10" width="21.42578125" style="1" customWidth="1"/>
    <col min="11" max="11" width="18.7109375" style="1" customWidth="1"/>
    <col min="12" max="12" width="15.7109375" style="1" customWidth="1"/>
    <col min="13" max="13" width="10" style="1" customWidth="1"/>
    <col min="14" max="16384" width="9.140625" style="1"/>
  </cols>
  <sheetData>
    <row r="1" spans="1:20" x14ac:dyDescent="0.25">
      <c r="A1" s="171"/>
      <c r="B1" s="171"/>
      <c r="C1" s="171"/>
      <c r="D1" s="171"/>
      <c r="E1" s="171"/>
      <c r="F1" s="171"/>
      <c r="G1" s="171"/>
      <c r="H1" s="171"/>
      <c r="I1" s="171"/>
      <c r="J1" s="171"/>
    </row>
    <row r="2" spans="1:20" ht="21" thickBot="1" x14ac:dyDescent="0.45">
      <c r="A2" s="171"/>
      <c r="B2" s="171"/>
      <c r="C2" s="66" t="s">
        <v>92</v>
      </c>
      <c r="D2" s="171"/>
      <c r="E2" s="171"/>
      <c r="F2" s="171"/>
      <c r="G2" s="171"/>
      <c r="H2" s="171"/>
      <c r="I2" s="171"/>
      <c r="J2" s="171"/>
    </row>
    <row r="3" spans="1:20" ht="11.25" customHeight="1" thickTop="1" thickBot="1" x14ac:dyDescent="0.3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20" s="179" customFormat="1" ht="20.25" customHeight="1" thickBot="1" x14ac:dyDescent="0.3">
      <c r="A4" s="178"/>
      <c r="B4" s="178"/>
      <c r="C4" s="249"/>
      <c r="D4" s="602" t="s">
        <v>16</v>
      </c>
      <c r="E4" s="603"/>
      <c r="F4" s="604" t="s">
        <v>8</v>
      </c>
      <c r="G4" s="603"/>
      <c r="H4" s="600" t="s">
        <v>39</v>
      </c>
      <c r="I4" s="178"/>
      <c r="J4" s="178"/>
      <c r="T4" s="1"/>
    </row>
    <row r="5" spans="1:20" s="179" customFormat="1" ht="33.75" customHeight="1" thickBot="1" x14ac:dyDescent="0.3">
      <c r="A5" s="178"/>
      <c r="B5" s="178"/>
      <c r="C5" s="180" t="s">
        <v>14</v>
      </c>
      <c r="D5" s="250" t="s">
        <v>33</v>
      </c>
      <c r="E5" s="251" t="s">
        <v>17</v>
      </c>
      <c r="F5" s="252" t="s">
        <v>36</v>
      </c>
      <c r="G5" s="251" t="s">
        <v>17</v>
      </c>
      <c r="H5" s="601"/>
      <c r="I5" s="178"/>
      <c r="J5" s="171"/>
      <c r="K5" s="1"/>
    </row>
    <row r="6" spans="1:20" x14ac:dyDescent="0.25">
      <c r="A6" s="171"/>
      <c r="B6" s="605"/>
      <c r="C6" s="269" t="s">
        <v>143</v>
      </c>
      <c r="D6" s="134">
        <v>0</v>
      </c>
      <c r="E6" s="135">
        <v>0</v>
      </c>
      <c r="F6" s="136">
        <v>1</v>
      </c>
      <c r="G6" s="135">
        <v>1.5</v>
      </c>
      <c r="H6" s="137">
        <v>0</v>
      </c>
      <c r="I6" s="171"/>
      <c r="J6" s="171"/>
    </row>
    <row r="7" spans="1:20" x14ac:dyDescent="0.25">
      <c r="A7" s="171"/>
      <c r="B7" s="606"/>
      <c r="C7" s="270" t="s">
        <v>131</v>
      </c>
      <c r="D7" s="138">
        <v>0</v>
      </c>
      <c r="E7" s="139">
        <v>0</v>
      </c>
      <c r="F7" s="140">
        <v>1</v>
      </c>
      <c r="G7" s="139">
        <v>2</v>
      </c>
      <c r="H7" s="141">
        <v>0</v>
      </c>
      <c r="I7" s="171"/>
      <c r="J7" s="171"/>
    </row>
    <row r="8" spans="1:20" x14ac:dyDescent="0.25">
      <c r="A8" s="171"/>
      <c r="B8" s="606"/>
      <c r="C8" s="270" t="s">
        <v>144</v>
      </c>
      <c r="D8" s="138">
        <v>0</v>
      </c>
      <c r="E8" s="139">
        <v>0</v>
      </c>
      <c r="F8" s="140">
        <v>1</v>
      </c>
      <c r="G8" s="139">
        <v>3</v>
      </c>
      <c r="H8" s="141">
        <v>0</v>
      </c>
      <c r="I8" s="171"/>
      <c r="J8" s="171"/>
    </row>
    <row r="9" spans="1:20" x14ac:dyDescent="0.25">
      <c r="A9" s="171"/>
      <c r="B9" s="606"/>
      <c r="C9" s="270" t="s">
        <v>133</v>
      </c>
      <c r="D9" s="138">
        <v>4.4999999999999998E-2</v>
      </c>
      <c r="E9" s="139">
        <v>8</v>
      </c>
      <c r="F9" s="140">
        <v>0</v>
      </c>
      <c r="G9" s="139">
        <v>0</v>
      </c>
      <c r="H9" s="141">
        <v>0</v>
      </c>
      <c r="I9" s="171"/>
      <c r="J9" s="171"/>
    </row>
    <row r="10" spans="1:20" x14ac:dyDescent="0.25">
      <c r="A10" s="171"/>
      <c r="B10" s="606"/>
      <c r="C10" s="270" t="s">
        <v>145</v>
      </c>
      <c r="D10" s="138">
        <v>0</v>
      </c>
      <c r="E10" s="139">
        <v>0</v>
      </c>
      <c r="F10" s="140">
        <v>1</v>
      </c>
      <c r="G10" s="139">
        <v>1.5</v>
      </c>
      <c r="H10" s="141">
        <v>0.5</v>
      </c>
      <c r="I10" s="171"/>
      <c r="J10" s="171"/>
    </row>
    <row r="11" spans="1:20" x14ac:dyDescent="0.25">
      <c r="A11" s="171"/>
      <c r="B11" s="606"/>
      <c r="C11" s="270" t="s">
        <v>120</v>
      </c>
      <c r="D11" s="138">
        <v>0</v>
      </c>
      <c r="E11" s="139">
        <v>0</v>
      </c>
      <c r="F11" s="140">
        <v>1</v>
      </c>
      <c r="G11" s="139">
        <v>2</v>
      </c>
      <c r="H11" s="141">
        <v>0.5</v>
      </c>
      <c r="I11" s="171"/>
      <c r="J11" s="171"/>
    </row>
    <row r="12" spans="1:20" x14ac:dyDescent="0.25">
      <c r="A12" s="171"/>
      <c r="B12" s="606"/>
      <c r="C12" s="270" t="s">
        <v>146</v>
      </c>
      <c r="D12" s="138">
        <v>0</v>
      </c>
      <c r="E12" s="139">
        <v>0</v>
      </c>
      <c r="F12" s="140">
        <v>1</v>
      </c>
      <c r="G12" s="139">
        <v>3</v>
      </c>
      <c r="H12" s="141">
        <v>0.5</v>
      </c>
      <c r="I12" s="171"/>
      <c r="J12" s="171"/>
      <c r="K12" s="608"/>
      <c r="L12" s="608"/>
      <c r="M12" s="608"/>
      <c r="N12" s="608"/>
    </row>
    <row r="13" spans="1:20" x14ac:dyDescent="0.25">
      <c r="A13" s="171"/>
      <c r="B13" s="606"/>
      <c r="C13" s="270" t="s">
        <v>121</v>
      </c>
      <c r="D13" s="138">
        <v>4.4999999999999998E-2</v>
      </c>
      <c r="E13" s="139">
        <v>8</v>
      </c>
      <c r="F13" s="140">
        <v>0</v>
      </c>
      <c r="G13" s="139">
        <v>0</v>
      </c>
      <c r="H13" s="141">
        <v>0.5</v>
      </c>
      <c r="I13" s="171"/>
      <c r="J13" s="171"/>
    </row>
    <row r="14" spans="1:20" x14ac:dyDescent="0.25">
      <c r="A14" s="171"/>
      <c r="B14" s="606"/>
      <c r="C14" s="270" t="s">
        <v>147</v>
      </c>
      <c r="D14" s="138">
        <v>0</v>
      </c>
      <c r="E14" s="139">
        <v>0</v>
      </c>
      <c r="F14" s="140">
        <v>1</v>
      </c>
      <c r="G14" s="139">
        <v>1.5</v>
      </c>
      <c r="H14" s="141">
        <v>0.5</v>
      </c>
      <c r="I14" s="171"/>
      <c r="J14" s="171"/>
    </row>
    <row r="15" spans="1:20" x14ac:dyDescent="0.25">
      <c r="A15" s="171"/>
      <c r="B15" s="606"/>
      <c r="C15" s="270" t="s">
        <v>123</v>
      </c>
      <c r="D15" s="138">
        <v>0</v>
      </c>
      <c r="E15" s="139">
        <v>0</v>
      </c>
      <c r="F15" s="140">
        <v>1</v>
      </c>
      <c r="G15" s="139">
        <v>2</v>
      </c>
      <c r="H15" s="141">
        <v>0.5</v>
      </c>
      <c r="I15" s="171"/>
      <c r="J15" s="171"/>
    </row>
    <row r="16" spans="1:20" x14ac:dyDescent="0.25">
      <c r="A16" s="171"/>
      <c r="B16" s="606"/>
      <c r="C16" s="270" t="s">
        <v>148</v>
      </c>
      <c r="D16" s="138">
        <v>0</v>
      </c>
      <c r="E16" s="139">
        <v>0</v>
      </c>
      <c r="F16" s="140">
        <v>1</v>
      </c>
      <c r="G16" s="139">
        <v>3</v>
      </c>
      <c r="H16" s="141">
        <v>0.5</v>
      </c>
      <c r="I16" s="171"/>
      <c r="J16" s="171"/>
    </row>
    <row r="17" spans="1:10" x14ac:dyDescent="0.25">
      <c r="A17" s="171"/>
      <c r="B17" s="606"/>
      <c r="C17" s="270" t="s">
        <v>149</v>
      </c>
      <c r="D17" s="138">
        <v>0</v>
      </c>
      <c r="E17" s="139">
        <v>0</v>
      </c>
      <c r="F17" s="140">
        <v>1</v>
      </c>
      <c r="G17" s="139">
        <v>1.5</v>
      </c>
      <c r="H17" s="141">
        <v>0</v>
      </c>
      <c r="I17" s="171"/>
      <c r="J17" s="171"/>
    </row>
    <row r="18" spans="1:10" x14ac:dyDescent="0.25">
      <c r="A18" s="171"/>
      <c r="B18" s="606"/>
      <c r="C18" s="270" t="s">
        <v>132</v>
      </c>
      <c r="D18" s="138">
        <v>0</v>
      </c>
      <c r="E18" s="139">
        <v>0</v>
      </c>
      <c r="F18" s="140">
        <v>1</v>
      </c>
      <c r="G18" s="139">
        <v>2</v>
      </c>
      <c r="H18" s="141">
        <v>0</v>
      </c>
      <c r="I18" s="171"/>
      <c r="J18" s="171"/>
    </row>
    <row r="19" spans="1:10" ht="15.75" thickBot="1" x14ac:dyDescent="0.3">
      <c r="A19" s="171"/>
      <c r="B19" s="606"/>
      <c r="C19" s="271" t="s">
        <v>150</v>
      </c>
      <c r="D19" s="142">
        <v>0</v>
      </c>
      <c r="E19" s="143">
        <v>0</v>
      </c>
      <c r="F19" s="144">
        <v>1</v>
      </c>
      <c r="G19" s="143">
        <v>3</v>
      </c>
      <c r="H19" s="145">
        <v>0</v>
      </c>
      <c r="I19" s="171"/>
      <c r="J19" s="171"/>
    </row>
    <row r="20" spans="1:10" ht="15.75" thickBot="1" x14ac:dyDescent="0.3">
      <c r="A20" s="171"/>
      <c r="B20" s="606"/>
      <c r="C20" s="271" t="s">
        <v>160</v>
      </c>
      <c r="D20" s="265">
        <f>E31</f>
        <v>4.0000000000000001E-3</v>
      </c>
      <c r="E20" s="147">
        <f>F31</f>
        <v>32.249999999999993</v>
      </c>
      <c r="F20" s="146">
        <v>0</v>
      </c>
      <c r="G20" s="147">
        <v>0</v>
      </c>
      <c r="H20" s="148">
        <v>0</v>
      </c>
      <c r="I20" s="171"/>
      <c r="J20" s="171"/>
    </row>
    <row r="21" spans="1:10" ht="15.75" thickBot="1" x14ac:dyDescent="0.3">
      <c r="A21" s="171"/>
      <c r="B21" s="607"/>
      <c r="C21" s="271" t="s">
        <v>161</v>
      </c>
      <c r="D21" s="266">
        <f>E37</f>
        <v>1.4999999999999999E-2</v>
      </c>
      <c r="E21" s="267">
        <f>F37</f>
        <v>32.25</v>
      </c>
      <c r="F21" s="266"/>
      <c r="G21" s="267"/>
      <c r="H21" s="268"/>
      <c r="I21" s="171"/>
      <c r="J21" s="171"/>
    </row>
    <row r="22" spans="1:10" x14ac:dyDescent="0.25">
      <c r="A22" s="171"/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 x14ac:dyDescent="0.25">
      <c r="A23" s="171"/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 x14ac:dyDescent="0.25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10" ht="21" thickBot="1" x14ac:dyDescent="0.45">
      <c r="A25" s="171"/>
      <c r="B25" s="171"/>
      <c r="C25" s="253" t="s">
        <v>151</v>
      </c>
      <c r="D25" s="171"/>
      <c r="E25" s="171"/>
      <c r="F25" s="171"/>
      <c r="G25" s="171"/>
      <c r="H25" s="171"/>
      <c r="I25" s="171"/>
      <c r="J25" s="171"/>
    </row>
    <row r="26" spans="1:10" ht="16.5" thickTop="1" thickBot="1" x14ac:dyDescent="0.3">
      <c r="A26" s="171"/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 ht="38.25" thickBot="1" x14ac:dyDescent="0.3">
      <c r="A27" s="171"/>
      <c r="B27" s="171"/>
      <c r="C27" s="172" t="s">
        <v>152</v>
      </c>
      <c r="D27" s="172" t="s">
        <v>153</v>
      </c>
      <c r="E27" s="172" t="s">
        <v>33</v>
      </c>
      <c r="F27" s="172" t="s">
        <v>17</v>
      </c>
      <c r="G27" s="171"/>
      <c r="H27" s="171"/>
      <c r="I27" s="171"/>
      <c r="J27" s="171"/>
    </row>
    <row r="28" spans="1:10" ht="15.75" thickBot="1" x14ac:dyDescent="0.3">
      <c r="A28" s="171"/>
      <c r="B28" s="171"/>
      <c r="C28" s="596" t="s">
        <v>154</v>
      </c>
      <c r="D28" s="597"/>
      <c r="E28" s="597"/>
      <c r="F28" s="598"/>
      <c r="G28" s="171"/>
      <c r="H28" s="171"/>
      <c r="I28" s="171"/>
      <c r="J28" s="171"/>
    </row>
    <row r="29" spans="1:10" x14ac:dyDescent="0.25">
      <c r="A29" s="171"/>
      <c r="B29" s="171"/>
      <c r="C29" s="254" t="s">
        <v>160</v>
      </c>
      <c r="D29" s="255" t="s">
        <v>155</v>
      </c>
      <c r="E29" s="149">
        <v>2.8E-3</v>
      </c>
      <c r="F29" s="150">
        <v>7.5</v>
      </c>
      <c r="G29" s="171"/>
      <c r="H29" s="171"/>
      <c r="I29" s="171"/>
      <c r="J29" s="171"/>
    </row>
    <row r="30" spans="1:10" ht="15.75" thickBot="1" x14ac:dyDescent="0.3">
      <c r="A30" s="171"/>
      <c r="B30" s="171"/>
      <c r="C30" s="256"/>
      <c r="D30" s="256" t="s">
        <v>163</v>
      </c>
      <c r="E30" s="151">
        <v>1.1999999999999999E-3</v>
      </c>
      <c r="F30" s="152">
        <v>90</v>
      </c>
      <c r="G30" s="171"/>
      <c r="H30" s="171"/>
      <c r="I30" s="171"/>
      <c r="J30" s="171"/>
    </row>
    <row r="31" spans="1:10" ht="15.75" thickBot="1" x14ac:dyDescent="0.3">
      <c r="A31" s="171"/>
      <c r="B31" s="171"/>
      <c r="C31" s="257"/>
      <c r="D31" s="258" t="s">
        <v>156</v>
      </c>
      <c r="E31" s="272">
        <f>E30+E29</f>
        <v>4.0000000000000001E-3</v>
      </c>
      <c r="F31" s="273">
        <f>((E29*F29)+(E30*F30))/E31</f>
        <v>32.249999999999993</v>
      </c>
      <c r="G31" s="171"/>
      <c r="H31" s="171"/>
      <c r="I31" s="171"/>
      <c r="J31" s="171"/>
    </row>
    <row r="32" spans="1:10" ht="15.75" thickBot="1" x14ac:dyDescent="0.3">
      <c r="A32" s="171"/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0" ht="38.25" thickBot="1" x14ac:dyDescent="0.3">
      <c r="A33" s="171"/>
      <c r="B33" s="171"/>
      <c r="C33" s="172" t="s">
        <v>152</v>
      </c>
      <c r="D33" s="172" t="s">
        <v>153</v>
      </c>
      <c r="E33" s="172" t="s">
        <v>33</v>
      </c>
      <c r="F33" s="172" t="s">
        <v>17</v>
      </c>
      <c r="G33" s="171"/>
      <c r="H33" s="171"/>
      <c r="I33" s="171"/>
      <c r="J33" s="171"/>
    </row>
    <row r="34" spans="1:10" ht="15.75" thickBot="1" x14ac:dyDescent="0.3">
      <c r="A34" s="171"/>
      <c r="B34" s="171"/>
      <c r="C34" s="596" t="s">
        <v>154</v>
      </c>
      <c r="D34" s="597"/>
      <c r="E34" s="597"/>
      <c r="F34" s="598"/>
      <c r="G34" s="259"/>
      <c r="H34" s="171"/>
      <c r="I34" s="171"/>
      <c r="J34" s="171"/>
    </row>
    <row r="35" spans="1:10" x14ac:dyDescent="0.25">
      <c r="A35" s="171"/>
      <c r="B35" s="171"/>
      <c r="C35" s="260" t="s">
        <v>162</v>
      </c>
      <c r="D35" s="95" t="s">
        <v>155</v>
      </c>
      <c r="E35" s="149">
        <v>1.0500000000000001E-2</v>
      </c>
      <c r="F35" s="150">
        <v>7.5</v>
      </c>
      <c r="G35" s="259"/>
      <c r="H35" s="171"/>
      <c r="I35" s="171"/>
      <c r="J35" s="171"/>
    </row>
    <row r="36" spans="1:10" ht="15.75" thickBot="1" x14ac:dyDescent="0.3">
      <c r="A36" s="171"/>
      <c r="B36" s="171"/>
      <c r="C36" s="96"/>
      <c r="D36" s="96" t="s">
        <v>163</v>
      </c>
      <c r="E36" s="151">
        <v>4.4999999999999997E-3</v>
      </c>
      <c r="F36" s="152">
        <v>90</v>
      </c>
      <c r="G36" s="259"/>
      <c r="H36" s="171"/>
      <c r="I36" s="171"/>
      <c r="J36" s="171"/>
    </row>
    <row r="37" spans="1:10" ht="15.75" thickBot="1" x14ac:dyDescent="0.3">
      <c r="A37" s="171"/>
      <c r="B37" s="171"/>
      <c r="C37" s="261"/>
      <c r="D37" s="258" t="s">
        <v>156</v>
      </c>
      <c r="E37" s="272">
        <f>E36+E35</f>
        <v>1.4999999999999999E-2</v>
      </c>
      <c r="F37" s="273">
        <f>((E35*F35)+(E36*F36))/E37</f>
        <v>32.25</v>
      </c>
      <c r="G37" s="259"/>
      <c r="H37" s="171"/>
      <c r="I37" s="171"/>
      <c r="J37" s="171"/>
    </row>
    <row r="38" spans="1:10" x14ac:dyDescent="0.25">
      <c r="A38" s="171"/>
      <c r="B38" s="171"/>
      <c r="C38" s="259"/>
      <c r="D38" s="259"/>
      <c r="E38" s="223"/>
      <c r="F38" s="223"/>
      <c r="G38" s="259"/>
      <c r="H38" s="171"/>
      <c r="I38" s="171"/>
      <c r="J38" s="171"/>
    </row>
    <row r="39" spans="1:10" x14ac:dyDescent="0.25">
      <c r="A39" s="171"/>
      <c r="B39" s="171"/>
      <c r="C39" s="259"/>
      <c r="D39" s="259"/>
      <c r="E39" s="262"/>
      <c r="F39" s="262"/>
      <c r="G39" s="259"/>
      <c r="H39" s="171"/>
      <c r="I39" s="171"/>
      <c r="J39" s="171"/>
    </row>
    <row r="40" spans="1:10" x14ac:dyDescent="0.25">
      <c r="C40" s="263"/>
      <c r="D40" s="263"/>
      <c r="E40" s="263"/>
      <c r="F40" s="263"/>
      <c r="G40" s="263"/>
    </row>
    <row r="41" spans="1:10" x14ac:dyDescent="0.25">
      <c r="C41" s="264"/>
      <c r="D41" s="264"/>
      <c r="E41" s="264"/>
      <c r="F41" s="264"/>
      <c r="G41" s="263"/>
    </row>
    <row r="42" spans="1:10" x14ac:dyDescent="0.25">
      <c r="C42" s="599"/>
      <c r="D42" s="599"/>
      <c r="E42" s="599"/>
      <c r="F42" s="599"/>
      <c r="G42" s="263"/>
    </row>
    <row r="43" spans="1:10" x14ac:dyDescent="0.25">
      <c r="C43" s="223"/>
      <c r="D43" s="259"/>
      <c r="E43" s="223"/>
      <c r="F43" s="223"/>
      <c r="G43" s="263"/>
    </row>
    <row r="44" spans="1:10" x14ac:dyDescent="0.25">
      <c r="C44" s="259"/>
      <c r="D44" s="259"/>
      <c r="E44" s="223"/>
      <c r="F44" s="223"/>
      <c r="G44" s="263"/>
    </row>
    <row r="45" spans="1:10" x14ac:dyDescent="0.25">
      <c r="C45" s="259"/>
      <c r="D45" s="259"/>
      <c r="E45" s="262"/>
      <c r="F45" s="262"/>
      <c r="G45" s="263"/>
    </row>
  </sheetData>
  <sheetProtection password="DFA2" sheet="1" objects="1" scenarios="1"/>
  <mergeCells count="8">
    <mergeCell ref="B6:B21"/>
    <mergeCell ref="K12:N12"/>
    <mergeCell ref="C28:F28"/>
    <mergeCell ref="C42:F42"/>
    <mergeCell ref="C34:F34"/>
    <mergeCell ref="H4:H5"/>
    <mergeCell ref="D4:E4"/>
    <mergeCell ref="F4:G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7"/>
  <sheetViews>
    <sheetView workbookViewId="0">
      <selection activeCell="F4" sqref="F4"/>
    </sheetView>
  </sheetViews>
  <sheetFormatPr defaultRowHeight="15" x14ac:dyDescent="0.25"/>
  <cols>
    <col min="1" max="1" width="9.140625" style="1"/>
    <col min="2" max="2" width="15.28515625" style="1" customWidth="1"/>
    <col min="3" max="3" width="30" style="1" customWidth="1"/>
    <col min="4" max="16" width="15.28515625" style="1" customWidth="1"/>
    <col min="17" max="16384" width="9.140625" style="1"/>
  </cols>
  <sheetData>
    <row r="1" spans="2:16" x14ac:dyDescent="0.25"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x14ac:dyDescent="0.25"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2:16" ht="17.25" thickBot="1" x14ac:dyDescent="0.3">
      <c r="B3" s="10" t="s">
        <v>90</v>
      </c>
      <c r="C3" s="10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2:16" ht="61.5" thickTop="1" thickBot="1" x14ac:dyDescent="0.3">
      <c r="B4" s="24" t="s">
        <v>41</v>
      </c>
      <c r="C4" s="25" t="s">
        <v>23</v>
      </c>
      <c r="D4" s="26">
        <f ca="1">L4</f>
        <v>3.150684931506849E-3</v>
      </c>
      <c r="E4" s="24"/>
      <c r="F4" s="25"/>
      <c r="G4" s="26"/>
      <c r="H4" s="24"/>
      <c r="I4" s="24"/>
      <c r="J4" s="24"/>
      <c r="K4" s="25" t="s">
        <v>105</v>
      </c>
      <c r="L4" s="27">
        <f ca="1">SUM(G9:G30)</f>
        <v>3.150684931506849E-3</v>
      </c>
      <c r="M4" s="24"/>
      <c r="N4" s="28" t="s">
        <v>106</v>
      </c>
      <c r="O4" s="28" t="s">
        <v>107</v>
      </c>
      <c r="P4" s="28" t="s">
        <v>108</v>
      </c>
    </row>
    <row r="5" spans="2:16" x14ac:dyDescent="0.25">
      <c r="B5" s="171"/>
      <c r="C5" s="29" t="s">
        <v>197</v>
      </c>
      <c r="D5" s="30">
        <f ca="1">1-D4</f>
        <v>0.99684931506849317</v>
      </c>
      <c r="E5" s="171"/>
      <c r="F5" s="171"/>
      <c r="G5" s="171"/>
      <c r="H5" s="171"/>
      <c r="I5" s="171"/>
      <c r="J5" s="171"/>
      <c r="K5" s="171"/>
      <c r="L5" s="171"/>
      <c r="M5" s="171"/>
      <c r="N5" s="31">
        <f ca="1">SUM(D9:D30)</f>
        <v>2</v>
      </c>
      <c r="O5" s="31">
        <f ca="1">IFERROR(SUM(K9:K30)/N5,0)</f>
        <v>0.57499999999999996</v>
      </c>
      <c r="P5" s="32">
        <f ca="1">IFERROR(SUM(L9:L30)/SUM(K9:K30),0)</f>
        <v>0</v>
      </c>
    </row>
    <row r="6" spans="2:16" x14ac:dyDescent="0.25"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2:16" ht="15.75" thickBot="1" x14ac:dyDescent="0.3">
      <c r="B7" s="2" t="s">
        <v>15</v>
      </c>
      <c r="C7" s="3"/>
      <c r="D7" s="3"/>
      <c r="E7" s="3"/>
      <c r="F7" s="3"/>
      <c r="G7" s="3"/>
      <c r="H7" s="3"/>
      <c r="I7" s="4"/>
      <c r="J7" s="171"/>
      <c r="K7" s="2" t="s">
        <v>85</v>
      </c>
      <c r="L7" s="9"/>
      <c r="M7" s="171"/>
      <c r="N7" s="171"/>
      <c r="O7" s="171"/>
      <c r="P7" s="171"/>
    </row>
    <row r="8" spans="2:16" ht="57.75" thickBot="1" x14ac:dyDescent="0.3">
      <c r="B8" s="16" t="s">
        <v>7</v>
      </c>
      <c r="C8" s="16" t="s">
        <v>0</v>
      </c>
      <c r="D8" s="18" t="s">
        <v>1</v>
      </c>
      <c r="E8" s="18" t="s">
        <v>2</v>
      </c>
      <c r="F8" s="18" t="s">
        <v>3</v>
      </c>
      <c r="G8" s="18" t="s">
        <v>5</v>
      </c>
      <c r="H8" s="18" t="s">
        <v>12</v>
      </c>
      <c r="I8" s="17" t="s">
        <v>6</v>
      </c>
      <c r="J8" s="171"/>
      <c r="K8" s="33" t="s">
        <v>86</v>
      </c>
      <c r="L8" s="34" t="s">
        <v>198</v>
      </c>
      <c r="M8" s="171"/>
      <c r="N8" s="171"/>
      <c r="O8" s="171"/>
      <c r="P8" s="171"/>
    </row>
    <row r="9" spans="2:16" x14ac:dyDescent="0.25">
      <c r="B9" s="19">
        <v>1</v>
      </c>
      <c r="C9" s="35" t="s">
        <v>41</v>
      </c>
      <c r="D9" s="36">
        <f t="shared" ref="D9:D30" ca="1" si="0">IFERROR(1/E9,0)</f>
        <v>2</v>
      </c>
      <c r="E9" s="23">
        <f ca="1">IFERROR(OFFSET('Converter Data'!$C$43,MATCH(C9,'Converter Data'!$B$44:$B$64,0),0),0)</f>
        <v>0.5</v>
      </c>
      <c r="F9" s="37">
        <f ca="1">IFERROR(OFFSET('Converter Data'!$D$43,MATCH(C9,'Converter Data'!$B$44:$B$64,0),0),0)</f>
        <v>0.57499999999999996</v>
      </c>
      <c r="G9" s="20">
        <f t="shared" ref="G9:G30" ca="1" si="1">IFERROR(((B9*D9*F9)/365)*(1-I9),0)</f>
        <v>3.150684931506849E-3</v>
      </c>
      <c r="H9" s="38">
        <f t="shared" ref="H9:H30" ca="1" si="2">G9/$D$4</f>
        <v>1</v>
      </c>
      <c r="I9" s="274">
        <v>0</v>
      </c>
      <c r="J9" s="171"/>
      <c r="K9" s="39">
        <f t="shared" ref="K9:K30" ca="1" si="3">D9*F9</f>
        <v>1.1499999999999999</v>
      </c>
      <c r="L9" s="40">
        <f t="shared" ref="L9:L30" ca="1" si="4">K9*I9</f>
        <v>0</v>
      </c>
      <c r="M9" s="171"/>
      <c r="N9" s="171"/>
      <c r="O9" s="171"/>
      <c r="P9" s="171"/>
    </row>
    <row r="10" spans="2:16" hidden="1" x14ac:dyDescent="0.25">
      <c r="B10" s="41"/>
      <c r="C10" s="42"/>
      <c r="D10" s="43">
        <f t="shared" ca="1" si="0"/>
        <v>0</v>
      </c>
      <c r="E10" s="44">
        <f ca="1">IFERROR(OFFSET('Converter Data'!$C$43,MATCH(C10,'Converter Data'!$B$44:$B$64,0),0),0)</f>
        <v>0</v>
      </c>
      <c r="F10" s="45">
        <f ca="1">IFERROR(OFFSET('Converter Data'!$D$43,MATCH(C10,'Converter Data'!$B$44:$B$64,0),0),0)</f>
        <v>0</v>
      </c>
      <c r="G10" s="21">
        <f t="shared" ca="1" si="1"/>
        <v>0</v>
      </c>
      <c r="H10" s="46">
        <f t="shared" ca="1" si="2"/>
        <v>0</v>
      </c>
      <c r="I10" s="47"/>
      <c r="J10" s="171"/>
      <c r="K10" s="48">
        <f t="shared" ca="1" si="3"/>
        <v>0</v>
      </c>
      <c r="L10" s="49">
        <f t="shared" ca="1" si="4"/>
        <v>0</v>
      </c>
      <c r="M10" s="171"/>
      <c r="N10" s="171"/>
      <c r="O10" s="171"/>
      <c r="P10" s="171"/>
    </row>
    <row r="11" spans="2:16" hidden="1" x14ac:dyDescent="0.25">
      <c r="B11" s="41"/>
      <c r="C11" s="42"/>
      <c r="D11" s="43">
        <f t="shared" ca="1" si="0"/>
        <v>0</v>
      </c>
      <c r="E11" s="44">
        <f ca="1">IFERROR(OFFSET('Converter Data'!$C$43,MATCH(C11,'Converter Data'!$B$44:$B$64,0),0),0)</f>
        <v>0</v>
      </c>
      <c r="F11" s="45">
        <f ca="1">IFERROR(OFFSET('Converter Data'!$D$43,MATCH(C11,'Converter Data'!$B$44:$B$64,0),0),0)</f>
        <v>0</v>
      </c>
      <c r="G11" s="21">
        <f t="shared" ca="1" si="1"/>
        <v>0</v>
      </c>
      <c r="H11" s="46">
        <f t="shared" ca="1" si="2"/>
        <v>0</v>
      </c>
      <c r="I11" s="47"/>
      <c r="J11" s="171"/>
      <c r="K11" s="48">
        <f t="shared" ca="1" si="3"/>
        <v>0</v>
      </c>
      <c r="L11" s="49">
        <f t="shared" ca="1" si="4"/>
        <v>0</v>
      </c>
      <c r="M11" s="171"/>
      <c r="N11" s="171"/>
      <c r="O11" s="171"/>
      <c r="P11" s="171"/>
    </row>
    <row r="12" spans="2:16" hidden="1" x14ac:dyDescent="0.25">
      <c r="B12" s="41"/>
      <c r="C12" s="42"/>
      <c r="D12" s="43">
        <f t="shared" ca="1" si="0"/>
        <v>0</v>
      </c>
      <c r="E12" s="44">
        <f ca="1">IFERROR(OFFSET('Converter Data'!$C$43,MATCH(C12,'Converter Data'!$B$44:$B$64,0),0),0)</f>
        <v>0</v>
      </c>
      <c r="F12" s="45">
        <f ca="1">IFERROR(OFFSET('Converter Data'!$D$43,MATCH(C12,'Converter Data'!$B$44:$B$64,0),0),0)</f>
        <v>0</v>
      </c>
      <c r="G12" s="21">
        <f t="shared" ca="1" si="1"/>
        <v>0</v>
      </c>
      <c r="H12" s="46">
        <f t="shared" ca="1" si="2"/>
        <v>0</v>
      </c>
      <c r="I12" s="47"/>
      <c r="J12" s="171"/>
      <c r="K12" s="48">
        <f t="shared" ca="1" si="3"/>
        <v>0</v>
      </c>
      <c r="L12" s="49">
        <f t="shared" ca="1" si="4"/>
        <v>0</v>
      </c>
      <c r="M12" s="171"/>
      <c r="N12" s="171"/>
      <c r="O12" s="171"/>
      <c r="P12" s="171"/>
    </row>
    <row r="13" spans="2:16" hidden="1" x14ac:dyDescent="0.25">
      <c r="B13" s="41"/>
      <c r="C13" s="42"/>
      <c r="D13" s="43">
        <f t="shared" ca="1" si="0"/>
        <v>0</v>
      </c>
      <c r="E13" s="44">
        <f ca="1">IFERROR(OFFSET('Converter Data'!$C$43,MATCH(C13,'Converter Data'!$B$44:$B$64,0),0),0)</f>
        <v>0</v>
      </c>
      <c r="F13" s="45">
        <f ca="1">IFERROR(OFFSET('Converter Data'!$D$43,MATCH(C13,'Converter Data'!$B$44:$B$64,0),0),0)</f>
        <v>0</v>
      </c>
      <c r="G13" s="21">
        <f t="shared" ca="1" si="1"/>
        <v>0</v>
      </c>
      <c r="H13" s="46">
        <f t="shared" ca="1" si="2"/>
        <v>0</v>
      </c>
      <c r="I13" s="47"/>
      <c r="J13" s="171"/>
      <c r="K13" s="48">
        <f t="shared" ca="1" si="3"/>
        <v>0</v>
      </c>
      <c r="L13" s="49">
        <f t="shared" ca="1" si="4"/>
        <v>0</v>
      </c>
      <c r="M13" s="171"/>
      <c r="N13" s="171"/>
      <c r="O13" s="171"/>
      <c r="P13" s="171"/>
    </row>
    <row r="14" spans="2:16" hidden="1" x14ac:dyDescent="0.25">
      <c r="B14" s="41"/>
      <c r="C14" s="42"/>
      <c r="D14" s="43">
        <f t="shared" ca="1" si="0"/>
        <v>0</v>
      </c>
      <c r="E14" s="44">
        <f ca="1">IFERROR(OFFSET('Converter Data'!$C$43,MATCH(C14,'Converter Data'!$B$44:$B$64,0),0),0)</f>
        <v>0</v>
      </c>
      <c r="F14" s="45">
        <f ca="1">IFERROR(OFFSET('Converter Data'!$D$43,MATCH(C14,'Converter Data'!$B$44:$B$64,0),0),0)</f>
        <v>0</v>
      </c>
      <c r="G14" s="21">
        <f t="shared" ca="1" si="1"/>
        <v>0</v>
      </c>
      <c r="H14" s="46">
        <f t="shared" ca="1" si="2"/>
        <v>0</v>
      </c>
      <c r="I14" s="47"/>
      <c r="J14" s="171"/>
      <c r="K14" s="48">
        <f t="shared" ca="1" si="3"/>
        <v>0</v>
      </c>
      <c r="L14" s="49">
        <f t="shared" ca="1" si="4"/>
        <v>0</v>
      </c>
      <c r="M14" s="171"/>
      <c r="N14" s="171"/>
      <c r="O14" s="171"/>
      <c r="P14" s="171"/>
    </row>
    <row r="15" spans="2:16" hidden="1" x14ac:dyDescent="0.25">
      <c r="B15" s="41"/>
      <c r="C15" s="42"/>
      <c r="D15" s="43">
        <f t="shared" ca="1" si="0"/>
        <v>0</v>
      </c>
      <c r="E15" s="44">
        <f ca="1">IFERROR(OFFSET('Converter Data'!$C$43,MATCH(C15,'Converter Data'!$B$44:$B$64,0),0),0)</f>
        <v>0</v>
      </c>
      <c r="F15" s="45">
        <f ca="1">IFERROR(OFFSET('Converter Data'!$D$43,MATCH(C15,'Converter Data'!$B$44:$B$64,0),0),0)</f>
        <v>0</v>
      </c>
      <c r="G15" s="21">
        <f t="shared" ca="1" si="1"/>
        <v>0</v>
      </c>
      <c r="H15" s="46">
        <f t="shared" ca="1" si="2"/>
        <v>0</v>
      </c>
      <c r="I15" s="47"/>
      <c r="J15" s="171"/>
      <c r="K15" s="48">
        <f t="shared" ca="1" si="3"/>
        <v>0</v>
      </c>
      <c r="L15" s="49">
        <f t="shared" ca="1" si="4"/>
        <v>0</v>
      </c>
      <c r="M15" s="171"/>
      <c r="N15" s="171"/>
      <c r="O15" s="171"/>
      <c r="P15" s="171"/>
    </row>
    <row r="16" spans="2:16" hidden="1" x14ac:dyDescent="0.25">
      <c r="B16" s="41"/>
      <c r="C16" s="42"/>
      <c r="D16" s="43">
        <f t="shared" ca="1" si="0"/>
        <v>0</v>
      </c>
      <c r="E16" s="44">
        <f ca="1">IFERROR(OFFSET('Converter Data'!$C$43,MATCH(C16,'Converter Data'!$B$44:$B$64,0),0),0)</f>
        <v>0</v>
      </c>
      <c r="F16" s="45">
        <f ca="1">IFERROR(OFFSET('Converter Data'!$D$43,MATCH(C16,'Converter Data'!$B$44:$B$64,0),0),0)</f>
        <v>0</v>
      </c>
      <c r="G16" s="21">
        <f t="shared" ca="1" si="1"/>
        <v>0</v>
      </c>
      <c r="H16" s="46">
        <f t="shared" ca="1" si="2"/>
        <v>0</v>
      </c>
      <c r="I16" s="47"/>
      <c r="J16" s="171"/>
      <c r="K16" s="48">
        <f t="shared" ca="1" si="3"/>
        <v>0</v>
      </c>
      <c r="L16" s="49">
        <f t="shared" ca="1" si="4"/>
        <v>0</v>
      </c>
      <c r="M16" s="171"/>
      <c r="N16" s="171"/>
      <c r="O16" s="171"/>
      <c r="P16" s="171"/>
    </row>
    <row r="17" spans="2:16" hidden="1" x14ac:dyDescent="0.25">
      <c r="B17" s="41"/>
      <c r="C17" s="42"/>
      <c r="D17" s="43">
        <f t="shared" ca="1" si="0"/>
        <v>0</v>
      </c>
      <c r="E17" s="44">
        <f ca="1">IFERROR(OFFSET('Converter Data'!$C$43,MATCH(C17,'Converter Data'!$B$44:$B$64,0),0),0)</f>
        <v>0</v>
      </c>
      <c r="F17" s="45">
        <f ca="1">IFERROR(OFFSET('Converter Data'!$D$43,MATCH(C17,'Converter Data'!$B$44:$B$64,0),0),0)</f>
        <v>0</v>
      </c>
      <c r="G17" s="21">
        <f t="shared" ca="1" si="1"/>
        <v>0</v>
      </c>
      <c r="H17" s="46">
        <f t="shared" ca="1" si="2"/>
        <v>0</v>
      </c>
      <c r="I17" s="47"/>
      <c r="J17" s="171"/>
      <c r="K17" s="48">
        <f t="shared" ca="1" si="3"/>
        <v>0</v>
      </c>
      <c r="L17" s="49">
        <f t="shared" ca="1" si="4"/>
        <v>0</v>
      </c>
      <c r="M17" s="171"/>
      <c r="N17" s="171"/>
      <c r="O17" s="171"/>
      <c r="P17" s="171"/>
    </row>
    <row r="18" spans="2:16" hidden="1" x14ac:dyDescent="0.25">
      <c r="B18" s="41"/>
      <c r="C18" s="42"/>
      <c r="D18" s="43">
        <f t="shared" ca="1" si="0"/>
        <v>0</v>
      </c>
      <c r="E18" s="44">
        <f ca="1">IFERROR(OFFSET('Converter Data'!$C$43,MATCH(C18,'Converter Data'!$B$44:$B$64,0),0),0)</f>
        <v>0</v>
      </c>
      <c r="F18" s="45">
        <f ca="1">IFERROR(OFFSET('Converter Data'!$D$43,MATCH(C18,'Converter Data'!$B$44:$B$64,0),0),0)</f>
        <v>0</v>
      </c>
      <c r="G18" s="21">
        <f t="shared" ca="1" si="1"/>
        <v>0</v>
      </c>
      <c r="H18" s="46">
        <f t="shared" ca="1" si="2"/>
        <v>0</v>
      </c>
      <c r="I18" s="47"/>
      <c r="J18" s="171"/>
      <c r="K18" s="48">
        <f t="shared" ca="1" si="3"/>
        <v>0</v>
      </c>
      <c r="L18" s="49">
        <f t="shared" ca="1" si="4"/>
        <v>0</v>
      </c>
      <c r="M18" s="171"/>
      <c r="N18" s="171"/>
      <c r="O18" s="171"/>
      <c r="P18" s="171"/>
    </row>
    <row r="19" spans="2:16" hidden="1" x14ac:dyDescent="0.25">
      <c r="B19" s="41"/>
      <c r="C19" s="42"/>
      <c r="D19" s="43">
        <f t="shared" ca="1" si="0"/>
        <v>0</v>
      </c>
      <c r="E19" s="44">
        <f ca="1">IFERROR(OFFSET('Converter Data'!$C$43,MATCH(C19,'Converter Data'!$B$44:$B$64,0),0),0)</f>
        <v>0</v>
      </c>
      <c r="F19" s="45">
        <f ca="1">IFERROR(OFFSET('Converter Data'!$D$43,MATCH(C19,'Converter Data'!$B$44:$B$64,0),0),0)</f>
        <v>0</v>
      </c>
      <c r="G19" s="21">
        <f t="shared" ca="1" si="1"/>
        <v>0</v>
      </c>
      <c r="H19" s="46">
        <f t="shared" ca="1" si="2"/>
        <v>0</v>
      </c>
      <c r="I19" s="47"/>
      <c r="J19" s="171"/>
      <c r="K19" s="48">
        <f t="shared" ca="1" si="3"/>
        <v>0</v>
      </c>
      <c r="L19" s="49">
        <f t="shared" ca="1" si="4"/>
        <v>0</v>
      </c>
      <c r="M19" s="171"/>
      <c r="N19" s="171"/>
      <c r="O19" s="171"/>
      <c r="P19" s="171"/>
    </row>
    <row r="20" spans="2:16" hidden="1" x14ac:dyDescent="0.25">
      <c r="B20" s="41"/>
      <c r="C20" s="42"/>
      <c r="D20" s="43">
        <f t="shared" ca="1" si="0"/>
        <v>0</v>
      </c>
      <c r="E20" s="44">
        <f ca="1">IFERROR(OFFSET('Converter Data'!$C$43,MATCH(C20,'Converter Data'!$B$44:$B$64,0),0),0)</f>
        <v>0</v>
      </c>
      <c r="F20" s="45">
        <f ca="1">IFERROR(OFFSET('Converter Data'!$D$43,MATCH(C20,'Converter Data'!$B$44:$B$64,0),0),0)</f>
        <v>0</v>
      </c>
      <c r="G20" s="21">
        <f t="shared" ca="1" si="1"/>
        <v>0</v>
      </c>
      <c r="H20" s="46">
        <f t="shared" ca="1" si="2"/>
        <v>0</v>
      </c>
      <c r="I20" s="47"/>
      <c r="J20" s="171"/>
      <c r="K20" s="48">
        <f t="shared" ca="1" si="3"/>
        <v>0</v>
      </c>
      <c r="L20" s="49">
        <f t="shared" ca="1" si="4"/>
        <v>0</v>
      </c>
      <c r="M20" s="171"/>
      <c r="N20" s="171"/>
      <c r="O20" s="171"/>
      <c r="P20" s="171"/>
    </row>
    <row r="21" spans="2:16" hidden="1" x14ac:dyDescent="0.25">
      <c r="B21" s="41"/>
      <c r="C21" s="42"/>
      <c r="D21" s="43">
        <f t="shared" ca="1" si="0"/>
        <v>0</v>
      </c>
      <c r="E21" s="44">
        <f ca="1">IFERROR(OFFSET('Converter Data'!$C$43,MATCH(C21,'Converter Data'!$B$44:$B$64,0),0),0)</f>
        <v>0</v>
      </c>
      <c r="F21" s="45">
        <f ca="1">IFERROR(OFFSET('Converter Data'!$D$43,MATCH(C21,'Converter Data'!$B$44:$B$64,0),0),0)</f>
        <v>0</v>
      </c>
      <c r="G21" s="21">
        <f t="shared" ca="1" si="1"/>
        <v>0</v>
      </c>
      <c r="H21" s="46">
        <f t="shared" ca="1" si="2"/>
        <v>0</v>
      </c>
      <c r="I21" s="47"/>
      <c r="J21" s="171"/>
      <c r="K21" s="48">
        <f t="shared" ca="1" si="3"/>
        <v>0</v>
      </c>
      <c r="L21" s="49">
        <f t="shared" ca="1" si="4"/>
        <v>0</v>
      </c>
      <c r="M21" s="171"/>
      <c r="N21" s="171"/>
      <c r="O21" s="171"/>
      <c r="P21" s="171"/>
    </row>
    <row r="22" spans="2:16" hidden="1" x14ac:dyDescent="0.25">
      <c r="B22" s="41"/>
      <c r="C22" s="42"/>
      <c r="D22" s="43">
        <f t="shared" ca="1" si="0"/>
        <v>0</v>
      </c>
      <c r="E22" s="44">
        <f ca="1">IFERROR(OFFSET('Converter Data'!$C$43,MATCH(C22,'Converter Data'!$B$44:$B$64,0),0),0)</f>
        <v>0</v>
      </c>
      <c r="F22" s="45">
        <f ca="1">IFERROR(OFFSET('Converter Data'!$D$43,MATCH(C22,'Converter Data'!$B$44:$B$64,0),0),0)</f>
        <v>0</v>
      </c>
      <c r="G22" s="21">
        <f t="shared" ca="1" si="1"/>
        <v>0</v>
      </c>
      <c r="H22" s="46">
        <f t="shared" ca="1" si="2"/>
        <v>0</v>
      </c>
      <c r="I22" s="47"/>
      <c r="J22" s="171"/>
      <c r="K22" s="48">
        <f t="shared" ca="1" si="3"/>
        <v>0</v>
      </c>
      <c r="L22" s="49">
        <f t="shared" ca="1" si="4"/>
        <v>0</v>
      </c>
      <c r="M22" s="171"/>
      <c r="N22" s="171"/>
      <c r="O22" s="171"/>
      <c r="P22" s="171"/>
    </row>
    <row r="23" spans="2:16" hidden="1" x14ac:dyDescent="0.25">
      <c r="B23" s="41"/>
      <c r="C23" s="42"/>
      <c r="D23" s="43">
        <f t="shared" ca="1" si="0"/>
        <v>0</v>
      </c>
      <c r="E23" s="44">
        <f ca="1">IFERROR(OFFSET('Converter Data'!$C$43,MATCH(C23,'Converter Data'!$B$44:$B$64,0),0),0)</f>
        <v>0</v>
      </c>
      <c r="F23" s="45">
        <f ca="1">IFERROR(OFFSET('Converter Data'!$D$43,MATCH(C23,'Converter Data'!$B$44:$B$64,0),0),0)</f>
        <v>0</v>
      </c>
      <c r="G23" s="21">
        <f t="shared" ca="1" si="1"/>
        <v>0</v>
      </c>
      <c r="H23" s="46">
        <f t="shared" ca="1" si="2"/>
        <v>0</v>
      </c>
      <c r="I23" s="47"/>
      <c r="J23" s="171"/>
      <c r="K23" s="48">
        <f t="shared" ca="1" si="3"/>
        <v>0</v>
      </c>
      <c r="L23" s="49">
        <f t="shared" ca="1" si="4"/>
        <v>0</v>
      </c>
      <c r="M23" s="171"/>
      <c r="N23" s="171"/>
      <c r="O23" s="171"/>
      <c r="P23" s="171"/>
    </row>
    <row r="24" spans="2:16" hidden="1" x14ac:dyDescent="0.25">
      <c r="B24" s="41"/>
      <c r="C24" s="42"/>
      <c r="D24" s="43">
        <f t="shared" ca="1" si="0"/>
        <v>0</v>
      </c>
      <c r="E24" s="44">
        <f ca="1">IFERROR(OFFSET('Converter Data'!$C$43,MATCH(C24,'Converter Data'!$B$44:$B$64,0),0),0)</f>
        <v>0</v>
      </c>
      <c r="F24" s="45">
        <f ca="1">IFERROR(OFFSET('Converter Data'!$D$43,MATCH(C24,'Converter Data'!$B$44:$B$64,0),0),0)</f>
        <v>0</v>
      </c>
      <c r="G24" s="21">
        <f t="shared" ca="1" si="1"/>
        <v>0</v>
      </c>
      <c r="H24" s="46">
        <f t="shared" ca="1" si="2"/>
        <v>0</v>
      </c>
      <c r="I24" s="47"/>
      <c r="J24" s="171"/>
      <c r="K24" s="48">
        <f t="shared" ca="1" si="3"/>
        <v>0</v>
      </c>
      <c r="L24" s="49">
        <f t="shared" ca="1" si="4"/>
        <v>0</v>
      </c>
      <c r="M24" s="171"/>
      <c r="N24" s="171"/>
      <c r="O24" s="171"/>
      <c r="P24" s="171"/>
    </row>
    <row r="25" spans="2:16" hidden="1" x14ac:dyDescent="0.25">
      <c r="B25" s="41"/>
      <c r="C25" s="42"/>
      <c r="D25" s="43">
        <f t="shared" ca="1" si="0"/>
        <v>0</v>
      </c>
      <c r="E25" s="44">
        <f ca="1">IFERROR(OFFSET('Converter Data'!$C$43,MATCH(C25,'Converter Data'!$B$44:$B$64,0),0),0)</f>
        <v>0</v>
      </c>
      <c r="F25" s="45">
        <f ca="1">IFERROR(OFFSET('Converter Data'!$D$43,MATCH(C25,'Converter Data'!$B$44:$B$64,0),0),0)</f>
        <v>0</v>
      </c>
      <c r="G25" s="21">
        <f t="shared" ca="1" si="1"/>
        <v>0</v>
      </c>
      <c r="H25" s="46">
        <f t="shared" ca="1" si="2"/>
        <v>0</v>
      </c>
      <c r="I25" s="47"/>
      <c r="J25" s="171"/>
      <c r="K25" s="48">
        <f t="shared" ca="1" si="3"/>
        <v>0</v>
      </c>
      <c r="L25" s="49">
        <f t="shared" ca="1" si="4"/>
        <v>0</v>
      </c>
      <c r="M25" s="171"/>
      <c r="N25" s="171"/>
      <c r="O25" s="171"/>
      <c r="P25" s="171"/>
    </row>
    <row r="26" spans="2:16" hidden="1" x14ac:dyDescent="0.25">
      <c r="B26" s="41"/>
      <c r="C26" s="42"/>
      <c r="D26" s="43">
        <f t="shared" ca="1" si="0"/>
        <v>0</v>
      </c>
      <c r="E26" s="44">
        <f ca="1">IFERROR(OFFSET('Converter Data'!$C$43,MATCH(C26,'Converter Data'!$B$44:$B$64,0),0),0)</f>
        <v>0</v>
      </c>
      <c r="F26" s="45">
        <f ca="1">IFERROR(OFFSET('Converter Data'!$D$43,MATCH(C26,'Converter Data'!$B$44:$B$64,0),0),0)</f>
        <v>0</v>
      </c>
      <c r="G26" s="21">
        <f t="shared" ca="1" si="1"/>
        <v>0</v>
      </c>
      <c r="H26" s="46">
        <f t="shared" ca="1" si="2"/>
        <v>0</v>
      </c>
      <c r="I26" s="47"/>
      <c r="J26" s="171"/>
      <c r="K26" s="48">
        <f t="shared" ca="1" si="3"/>
        <v>0</v>
      </c>
      <c r="L26" s="49">
        <f t="shared" ca="1" si="4"/>
        <v>0</v>
      </c>
      <c r="M26" s="171"/>
      <c r="N26" s="171"/>
      <c r="O26" s="171"/>
      <c r="P26" s="171"/>
    </row>
    <row r="27" spans="2:16" hidden="1" x14ac:dyDescent="0.25">
      <c r="B27" s="41"/>
      <c r="C27" s="42"/>
      <c r="D27" s="43">
        <f t="shared" ca="1" si="0"/>
        <v>0</v>
      </c>
      <c r="E27" s="44">
        <f ca="1">IFERROR(OFFSET('Converter Data'!$C$43,MATCH(C27,'Converter Data'!$B$44:$B$64,0),0),0)</f>
        <v>0</v>
      </c>
      <c r="F27" s="45">
        <f ca="1">IFERROR(OFFSET('Converter Data'!$D$43,MATCH(C27,'Converter Data'!$B$44:$B$64,0),0),0)</f>
        <v>0</v>
      </c>
      <c r="G27" s="21">
        <f t="shared" ca="1" si="1"/>
        <v>0</v>
      </c>
      <c r="H27" s="46">
        <f t="shared" ca="1" si="2"/>
        <v>0</v>
      </c>
      <c r="I27" s="47"/>
      <c r="J27" s="171"/>
      <c r="K27" s="48">
        <f t="shared" ca="1" si="3"/>
        <v>0</v>
      </c>
      <c r="L27" s="49">
        <f t="shared" ca="1" si="4"/>
        <v>0</v>
      </c>
      <c r="M27" s="171"/>
      <c r="N27" s="171"/>
      <c r="O27" s="171"/>
      <c r="P27" s="171"/>
    </row>
    <row r="28" spans="2:16" hidden="1" x14ac:dyDescent="0.25">
      <c r="B28" s="41"/>
      <c r="C28" s="42"/>
      <c r="D28" s="43">
        <f t="shared" ca="1" si="0"/>
        <v>0</v>
      </c>
      <c r="E28" s="44">
        <f ca="1">IFERROR(OFFSET('Converter Data'!$C$43,MATCH(C28,'Converter Data'!$B$44:$B$64,0),0),0)</f>
        <v>0</v>
      </c>
      <c r="F28" s="45">
        <f ca="1">IFERROR(OFFSET('Converter Data'!$D$43,MATCH(C28,'Converter Data'!$B$44:$B$64,0),0),0)</f>
        <v>0</v>
      </c>
      <c r="G28" s="21">
        <f t="shared" ca="1" si="1"/>
        <v>0</v>
      </c>
      <c r="H28" s="46">
        <f t="shared" ca="1" si="2"/>
        <v>0</v>
      </c>
      <c r="I28" s="47"/>
      <c r="J28" s="171"/>
      <c r="K28" s="48">
        <f t="shared" ca="1" si="3"/>
        <v>0</v>
      </c>
      <c r="L28" s="49">
        <f t="shared" ca="1" si="4"/>
        <v>0</v>
      </c>
      <c r="M28" s="171"/>
      <c r="N28" s="171"/>
      <c r="O28" s="171"/>
      <c r="P28" s="171"/>
    </row>
    <row r="29" spans="2:16" hidden="1" x14ac:dyDescent="0.25">
      <c r="B29" s="41"/>
      <c r="C29" s="42"/>
      <c r="D29" s="43">
        <f t="shared" ca="1" si="0"/>
        <v>0</v>
      </c>
      <c r="E29" s="44">
        <f ca="1">IFERROR(OFFSET('Converter Data'!$C$43,MATCH(C29,'Converter Data'!$B$44:$B$64,0),0),0)</f>
        <v>0</v>
      </c>
      <c r="F29" s="45">
        <f ca="1">IFERROR(OFFSET('Converter Data'!$D$43,MATCH(C29,'Converter Data'!$B$44:$B$64,0),0),0)</f>
        <v>0</v>
      </c>
      <c r="G29" s="21">
        <f t="shared" ca="1" si="1"/>
        <v>0</v>
      </c>
      <c r="H29" s="46">
        <f t="shared" ca="1" si="2"/>
        <v>0</v>
      </c>
      <c r="I29" s="47"/>
      <c r="J29" s="171"/>
      <c r="K29" s="48">
        <f t="shared" ca="1" si="3"/>
        <v>0</v>
      </c>
      <c r="L29" s="49">
        <f t="shared" ca="1" si="4"/>
        <v>0</v>
      </c>
      <c r="M29" s="171"/>
      <c r="N29" s="171"/>
      <c r="O29" s="171"/>
      <c r="P29" s="171"/>
    </row>
    <row r="30" spans="2:16" ht="15.75" hidden="1" thickBot="1" x14ac:dyDescent="0.3">
      <c r="B30" s="50"/>
      <c r="C30" s="51"/>
      <c r="D30" s="52">
        <f t="shared" ca="1" si="0"/>
        <v>0</v>
      </c>
      <c r="E30" s="53">
        <f ca="1">IFERROR(OFFSET('Converter Data'!$C$43,MATCH(C30,'Converter Data'!$B$44:$B$64,0),0),0)</f>
        <v>0</v>
      </c>
      <c r="F30" s="54">
        <f ca="1">IFERROR(OFFSET('Converter Data'!$D$43,MATCH(C30,'Converter Data'!$B$44:$B$64,0),0),0)</f>
        <v>0</v>
      </c>
      <c r="G30" s="22">
        <f t="shared" ca="1" si="1"/>
        <v>0</v>
      </c>
      <c r="H30" s="55">
        <f t="shared" ca="1" si="2"/>
        <v>0</v>
      </c>
      <c r="I30" s="56"/>
      <c r="J30" s="171"/>
      <c r="K30" s="57">
        <f t="shared" ca="1" si="3"/>
        <v>0</v>
      </c>
      <c r="L30" s="58">
        <f t="shared" ca="1" si="4"/>
        <v>0</v>
      </c>
      <c r="M30" s="171"/>
      <c r="N30" s="171"/>
      <c r="O30" s="171"/>
      <c r="P30" s="171"/>
    </row>
    <row r="31" spans="2:16" hidden="1" x14ac:dyDescent="0.25">
      <c r="B31" s="23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</row>
    <row r="32" spans="2:16" hidden="1" x14ac:dyDescent="0.25">
      <c r="B32" s="171"/>
      <c r="C32" s="171"/>
      <c r="D32" s="171"/>
      <c r="E32" s="171"/>
      <c r="F32" s="171"/>
      <c r="G32" s="171"/>
      <c r="H32" s="59"/>
      <c r="I32" s="171"/>
      <c r="J32" s="171"/>
      <c r="K32" s="171"/>
      <c r="L32" s="171"/>
      <c r="M32" s="171"/>
      <c r="N32" s="171"/>
      <c r="O32" s="171"/>
      <c r="P32" s="171"/>
    </row>
    <row r="33" spans="2:16" hidden="1" x14ac:dyDescent="0.25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</row>
    <row r="34" spans="2:16" hidden="1" x14ac:dyDescent="0.25"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</row>
    <row r="35" spans="2:16" hidden="1" x14ac:dyDescent="0.25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</row>
    <row r="36" spans="2:16" x14ac:dyDescent="0.25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</row>
    <row r="37" spans="2:16" ht="15.75" thickBot="1" x14ac:dyDescent="0.3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</row>
    <row r="38" spans="2:16" ht="60.75" thickBot="1" x14ac:dyDescent="0.3">
      <c r="B38" s="24" t="s">
        <v>40</v>
      </c>
      <c r="C38" s="25" t="s">
        <v>23</v>
      </c>
      <c r="D38" s="26">
        <f ca="1">L38</f>
        <v>6.2794520547945201E-3</v>
      </c>
      <c r="E38" s="24"/>
      <c r="F38" s="25"/>
      <c r="G38" s="26"/>
      <c r="H38" s="24"/>
      <c r="I38" s="24"/>
      <c r="J38" s="24"/>
      <c r="K38" s="25" t="s">
        <v>105</v>
      </c>
      <c r="L38" s="27">
        <f ca="1">SUM(G43:G64)</f>
        <v>6.2794520547945201E-3</v>
      </c>
      <c r="M38" s="24"/>
      <c r="N38" s="28" t="s">
        <v>106</v>
      </c>
      <c r="O38" s="28" t="s">
        <v>107</v>
      </c>
      <c r="P38" s="28" t="s">
        <v>108</v>
      </c>
    </row>
    <row r="39" spans="2:16" x14ac:dyDescent="0.25">
      <c r="B39" s="171"/>
      <c r="C39" s="29" t="s">
        <v>197</v>
      </c>
      <c r="D39" s="30">
        <f ca="1">1-D38</f>
        <v>0.99372054794520548</v>
      </c>
      <c r="E39" s="171"/>
      <c r="F39" s="171"/>
      <c r="G39" s="171"/>
      <c r="H39" s="171"/>
      <c r="I39" s="171"/>
      <c r="J39" s="171"/>
      <c r="K39" s="171"/>
      <c r="L39" s="171"/>
      <c r="M39" s="171"/>
      <c r="N39" s="31">
        <f ca="1">SUM(D43:D64)</f>
        <v>2</v>
      </c>
      <c r="O39" s="31">
        <f ca="1">IFERROR(SUM(K43:K64)/N39,0)</f>
        <v>1.1459999999999999</v>
      </c>
      <c r="P39" s="32">
        <f ca="1">IFERROR(SUM(L43:L64)/SUM(K43:K64),0)</f>
        <v>0</v>
      </c>
    </row>
    <row r="40" spans="2:16" x14ac:dyDescent="0.25"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</row>
    <row r="41" spans="2:16" ht="15.75" thickBot="1" x14ac:dyDescent="0.3">
      <c r="B41" s="2" t="s">
        <v>15</v>
      </c>
      <c r="C41" s="3"/>
      <c r="D41" s="3"/>
      <c r="E41" s="3"/>
      <c r="F41" s="3"/>
      <c r="G41" s="3"/>
      <c r="H41" s="3"/>
      <c r="I41" s="4"/>
      <c r="J41" s="171"/>
      <c r="K41" s="2" t="s">
        <v>85</v>
      </c>
      <c r="L41" s="9"/>
      <c r="M41" s="171"/>
      <c r="N41" s="171"/>
      <c r="O41" s="171"/>
      <c r="P41" s="171"/>
    </row>
    <row r="42" spans="2:16" ht="57.75" thickBot="1" x14ac:dyDescent="0.3">
      <c r="B42" s="16" t="s">
        <v>7</v>
      </c>
      <c r="C42" s="16" t="s">
        <v>0</v>
      </c>
      <c r="D42" s="18" t="s">
        <v>1</v>
      </c>
      <c r="E42" s="18" t="s">
        <v>2</v>
      </c>
      <c r="F42" s="18" t="s">
        <v>3</v>
      </c>
      <c r="G42" s="18" t="s">
        <v>5</v>
      </c>
      <c r="H42" s="18" t="s">
        <v>12</v>
      </c>
      <c r="I42" s="17" t="s">
        <v>6</v>
      </c>
      <c r="J42" s="171"/>
      <c r="K42" s="33" t="s">
        <v>86</v>
      </c>
      <c r="L42" s="34" t="s">
        <v>198</v>
      </c>
      <c r="M42" s="171"/>
      <c r="N42" s="171"/>
      <c r="O42" s="171"/>
      <c r="P42" s="171"/>
    </row>
    <row r="43" spans="2:16" x14ac:dyDescent="0.25">
      <c r="B43" s="19">
        <v>1</v>
      </c>
      <c r="C43" s="35" t="s">
        <v>40</v>
      </c>
      <c r="D43" s="36">
        <f t="shared" ref="D43:D64" ca="1" si="5">IFERROR(1/E43,0)</f>
        <v>2</v>
      </c>
      <c r="E43" s="23">
        <f ca="1">IFERROR(OFFSET('Converter Data'!$C$43,MATCH(C43,'Converter Data'!$B$44:$B$64,0),0),0)</f>
        <v>0.5</v>
      </c>
      <c r="F43" s="37">
        <f ca="1">IFERROR(OFFSET('Converter Data'!$D$43,MATCH(C43,'Converter Data'!$B$44:$B$64,0),0),0)</f>
        <v>1.1459999999999999</v>
      </c>
      <c r="G43" s="20">
        <f t="shared" ref="G43:G64" ca="1" si="6">IFERROR(((B43*D43*F43)/365)*(1-I43),0)</f>
        <v>6.2794520547945201E-3</v>
      </c>
      <c r="H43" s="38">
        <f t="shared" ref="H43:H64" ca="1" si="7">G43/$D$38</f>
        <v>1</v>
      </c>
      <c r="I43" s="274">
        <v>0</v>
      </c>
      <c r="J43" s="171"/>
      <c r="K43" s="39">
        <f t="shared" ref="K43:K64" ca="1" si="8">D43*F43</f>
        <v>2.2919999999999998</v>
      </c>
      <c r="L43" s="40">
        <f t="shared" ref="L43:L64" ca="1" si="9">K43*I43</f>
        <v>0</v>
      </c>
      <c r="M43" s="171"/>
      <c r="N43" s="171"/>
      <c r="O43" s="171"/>
      <c r="P43" s="171"/>
    </row>
    <row r="44" spans="2:16" hidden="1" x14ac:dyDescent="0.25">
      <c r="B44" s="41"/>
      <c r="C44" s="42"/>
      <c r="D44" s="43">
        <f t="shared" ca="1" si="5"/>
        <v>0</v>
      </c>
      <c r="E44" s="44">
        <f ca="1">IFERROR(OFFSET('Converter Data'!$C$43,MATCH(C44,'Converter Data'!$B$44:$B$64,0),0),0)</f>
        <v>0</v>
      </c>
      <c r="F44" s="45">
        <f ca="1">IFERROR(OFFSET('Converter Data'!$D$43,MATCH(C44,'Converter Data'!$B$44:$B$64,0),0),0)</f>
        <v>0</v>
      </c>
      <c r="G44" s="21">
        <f t="shared" ca="1" si="6"/>
        <v>0</v>
      </c>
      <c r="H44" s="46">
        <f t="shared" ca="1" si="7"/>
        <v>0</v>
      </c>
      <c r="I44" s="47"/>
      <c r="J44" s="171"/>
      <c r="K44" s="48">
        <f t="shared" ca="1" si="8"/>
        <v>0</v>
      </c>
      <c r="L44" s="49">
        <f t="shared" ca="1" si="9"/>
        <v>0</v>
      </c>
      <c r="M44" s="171"/>
      <c r="N44" s="171"/>
      <c r="O44" s="171"/>
      <c r="P44" s="171"/>
    </row>
    <row r="45" spans="2:16" hidden="1" x14ac:dyDescent="0.25">
      <c r="B45" s="41"/>
      <c r="C45" s="42"/>
      <c r="D45" s="43">
        <f t="shared" ca="1" si="5"/>
        <v>0</v>
      </c>
      <c r="E45" s="44">
        <f ca="1">IFERROR(OFFSET('Converter Data'!$C$43,MATCH(C45,'Converter Data'!$B$44:$B$64,0),0),0)</f>
        <v>0</v>
      </c>
      <c r="F45" s="45">
        <f ca="1">IFERROR(OFFSET('Converter Data'!$D$43,MATCH(C45,'Converter Data'!$B$44:$B$64,0),0),0)</f>
        <v>0</v>
      </c>
      <c r="G45" s="21">
        <f t="shared" ca="1" si="6"/>
        <v>0</v>
      </c>
      <c r="H45" s="46">
        <f t="shared" ca="1" si="7"/>
        <v>0</v>
      </c>
      <c r="I45" s="47"/>
      <c r="J45" s="171"/>
      <c r="K45" s="48">
        <f t="shared" ca="1" si="8"/>
        <v>0</v>
      </c>
      <c r="L45" s="49">
        <f t="shared" ca="1" si="9"/>
        <v>0</v>
      </c>
      <c r="M45" s="171"/>
      <c r="N45" s="171"/>
      <c r="O45" s="171"/>
      <c r="P45" s="171"/>
    </row>
    <row r="46" spans="2:16" hidden="1" x14ac:dyDescent="0.25">
      <c r="B46" s="41"/>
      <c r="C46" s="42"/>
      <c r="D46" s="43">
        <f t="shared" ca="1" si="5"/>
        <v>0</v>
      </c>
      <c r="E46" s="44">
        <f ca="1">IFERROR(OFFSET('Converter Data'!$C$43,MATCH(C46,'Converter Data'!$B$44:$B$64,0),0),0)</f>
        <v>0</v>
      </c>
      <c r="F46" s="45">
        <f ca="1">IFERROR(OFFSET('Converter Data'!$D$43,MATCH(C46,'Converter Data'!$B$44:$B$64,0),0),0)</f>
        <v>0</v>
      </c>
      <c r="G46" s="21">
        <f t="shared" ca="1" si="6"/>
        <v>0</v>
      </c>
      <c r="H46" s="46">
        <f t="shared" ca="1" si="7"/>
        <v>0</v>
      </c>
      <c r="I46" s="47"/>
      <c r="J46" s="171"/>
      <c r="K46" s="48">
        <f t="shared" ca="1" si="8"/>
        <v>0</v>
      </c>
      <c r="L46" s="49">
        <f t="shared" ca="1" si="9"/>
        <v>0</v>
      </c>
      <c r="M46" s="171"/>
      <c r="N46" s="171"/>
      <c r="O46" s="171"/>
      <c r="P46" s="171"/>
    </row>
    <row r="47" spans="2:16" hidden="1" x14ac:dyDescent="0.25">
      <c r="B47" s="41"/>
      <c r="C47" s="42"/>
      <c r="D47" s="43">
        <f t="shared" ca="1" si="5"/>
        <v>0</v>
      </c>
      <c r="E47" s="44">
        <f ca="1">IFERROR(OFFSET('Converter Data'!$C$43,MATCH(C47,'Converter Data'!$B$44:$B$64,0),0),0)</f>
        <v>0</v>
      </c>
      <c r="F47" s="45">
        <f ca="1">IFERROR(OFFSET('Converter Data'!$D$43,MATCH(C47,'Converter Data'!$B$44:$B$64,0),0),0)</f>
        <v>0</v>
      </c>
      <c r="G47" s="21">
        <f t="shared" ca="1" si="6"/>
        <v>0</v>
      </c>
      <c r="H47" s="46">
        <f t="shared" ca="1" si="7"/>
        <v>0</v>
      </c>
      <c r="I47" s="47"/>
      <c r="J47" s="171"/>
      <c r="K47" s="48">
        <f t="shared" ca="1" si="8"/>
        <v>0</v>
      </c>
      <c r="L47" s="49">
        <f t="shared" ca="1" si="9"/>
        <v>0</v>
      </c>
      <c r="M47" s="171"/>
      <c r="N47" s="171"/>
      <c r="O47" s="171"/>
      <c r="P47" s="171"/>
    </row>
    <row r="48" spans="2:16" hidden="1" x14ac:dyDescent="0.25">
      <c r="B48" s="41"/>
      <c r="C48" s="42"/>
      <c r="D48" s="43">
        <f t="shared" ca="1" si="5"/>
        <v>0</v>
      </c>
      <c r="E48" s="44">
        <f ca="1">IFERROR(OFFSET('Converter Data'!$C$43,MATCH(C48,'Converter Data'!$B$44:$B$64,0),0),0)</f>
        <v>0</v>
      </c>
      <c r="F48" s="45">
        <f ca="1">IFERROR(OFFSET('Converter Data'!$D$43,MATCH(C48,'Converter Data'!$B$44:$B$64,0),0),0)</f>
        <v>0</v>
      </c>
      <c r="G48" s="21">
        <f t="shared" ca="1" si="6"/>
        <v>0</v>
      </c>
      <c r="H48" s="46">
        <f t="shared" ca="1" si="7"/>
        <v>0</v>
      </c>
      <c r="I48" s="47"/>
      <c r="J48" s="171"/>
      <c r="K48" s="48">
        <f t="shared" ca="1" si="8"/>
        <v>0</v>
      </c>
      <c r="L48" s="49">
        <f t="shared" ca="1" si="9"/>
        <v>0</v>
      </c>
      <c r="M48" s="171"/>
      <c r="N48" s="171"/>
      <c r="O48" s="171"/>
      <c r="P48" s="171"/>
    </row>
    <row r="49" spans="2:16" hidden="1" x14ac:dyDescent="0.25">
      <c r="B49" s="41"/>
      <c r="C49" s="42"/>
      <c r="D49" s="43">
        <f t="shared" ca="1" si="5"/>
        <v>0</v>
      </c>
      <c r="E49" s="44">
        <f ca="1">IFERROR(OFFSET('Converter Data'!$C$43,MATCH(C49,'Converter Data'!$B$44:$B$64,0),0),0)</f>
        <v>0</v>
      </c>
      <c r="F49" s="45">
        <f ca="1">IFERROR(OFFSET('Converter Data'!$D$43,MATCH(C49,'Converter Data'!$B$44:$B$64,0),0),0)</f>
        <v>0</v>
      </c>
      <c r="G49" s="21">
        <f t="shared" ca="1" si="6"/>
        <v>0</v>
      </c>
      <c r="H49" s="46">
        <f t="shared" ca="1" si="7"/>
        <v>0</v>
      </c>
      <c r="I49" s="47"/>
      <c r="J49" s="171"/>
      <c r="K49" s="48">
        <f t="shared" ca="1" si="8"/>
        <v>0</v>
      </c>
      <c r="L49" s="49">
        <f t="shared" ca="1" si="9"/>
        <v>0</v>
      </c>
      <c r="M49" s="171"/>
      <c r="N49" s="171"/>
      <c r="O49" s="171"/>
      <c r="P49" s="171"/>
    </row>
    <row r="50" spans="2:16" hidden="1" x14ac:dyDescent="0.25">
      <c r="B50" s="41"/>
      <c r="C50" s="42"/>
      <c r="D50" s="43">
        <f t="shared" ca="1" si="5"/>
        <v>0</v>
      </c>
      <c r="E50" s="44">
        <f ca="1">IFERROR(OFFSET('Converter Data'!$C$43,MATCH(C50,'Converter Data'!$B$44:$B$64,0),0),0)</f>
        <v>0</v>
      </c>
      <c r="F50" s="45">
        <f ca="1">IFERROR(OFFSET('Converter Data'!$D$43,MATCH(C50,'Converter Data'!$B$44:$B$64,0),0),0)</f>
        <v>0</v>
      </c>
      <c r="G50" s="21">
        <f t="shared" ca="1" si="6"/>
        <v>0</v>
      </c>
      <c r="H50" s="46">
        <f t="shared" ca="1" si="7"/>
        <v>0</v>
      </c>
      <c r="I50" s="47"/>
      <c r="J50" s="171"/>
      <c r="K50" s="48">
        <f t="shared" ca="1" si="8"/>
        <v>0</v>
      </c>
      <c r="L50" s="49">
        <f t="shared" ca="1" si="9"/>
        <v>0</v>
      </c>
      <c r="M50" s="171"/>
      <c r="N50" s="171"/>
      <c r="O50" s="171"/>
      <c r="P50" s="171"/>
    </row>
    <row r="51" spans="2:16" hidden="1" x14ac:dyDescent="0.25">
      <c r="B51" s="41"/>
      <c r="C51" s="42"/>
      <c r="D51" s="43">
        <f t="shared" ca="1" si="5"/>
        <v>0</v>
      </c>
      <c r="E51" s="44">
        <f ca="1">IFERROR(OFFSET('Converter Data'!$C$43,MATCH(C51,'Converter Data'!$B$44:$B$64,0),0),0)</f>
        <v>0</v>
      </c>
      <c r="F51" s="45">
        <f ca="1">IFERROR(OFFSET('Converter Data'!$D$43,MATCH(C51,'Converter Data'!$B$44:$B$64,0),0),0)</f>
        <v>0</v>
      </c>
      <c r="G51" s="21">
        <f t="shared" ca="1" si="6"/>
        <v>0</v>
      </c>
      <c r="H51" s="46">
        <f t="shared" ca="1" si="7"/>
        <v>0</v>
      </c>
      <c r="I51" s="47"/>
      <c r="J51" s="171"/>
      <c r="K51" s="48">
        <f t="shared" ca="1" si="8"/>
        <v>0</v>
      </c>
      <c r="L51" s="49">
        <f t="shared" ca="1" si="9"/>
        <v>0</v>
      </c>
      <c r="M51" s="171"/>
      <c r="N51" s="171"/>
      <c r="O51" s="171"/>
      <c r="P51" s="171"/>
    </row>
    <row r="52" spans="2:16" hidden="1" x14ac:dyDescent="0.25">
      <c r="B52" s="41"/>
      <c r="C52" s="42"/>
      <c r="D52" s="43">
        <f t="shared" ca="1" si="5"/>
        <v>0</v>
      </c>
      <c r="E52" s="44">
        <f ca="1">IFERROR(OFFSET('Converter Data'!$C$43,MATCH(C52,'Converter Data'!$B$44:$B$64,0),0),0)</f>
        <v>0</v>
      </c>
      <c r="F52" s="45">
        <f ca="1">IFERROR(OFFSET('Converter Data'!$D$43,MATCH(C52,'Converter Data'!$B$44:$B$64,0),0),0)</f>
        <v>0</v>
      </c>
      <c r="G52" s="21">
        <f t="shared" ca="1" si="6"/>
        <v>0</v>
      </c>
      <c r="H52" s="46">
        <f t="shared" ca="1" si="7"/>
        <v>0</v>
      </c>
      <c r="I52" s="47"/>
      <c r="J52" s="171"/>
      <c r="K52" s="48">
        <f t="shared" ca="1" si="8"/>
        <v>0</v>
      </c>
      <c r="L52" s="49">
        <f t="shared" ca="1" si="9"/>
        <v>0</v>
      </c>
      <c r="M52" s="171"/>
      <c r="N52" s="171"/>
      <c r="O52" s="171"/>
      <c r="P52" s="171"/>
    </row>
    <row r="53" spans="2:16" hidden="1" x14ac:dyDescent="0.25">
      <c r="B53" s="41"/>
      <c r="C53" s="42"/>
      <c r="D53" s="43">
        <f t="shared" ca="1" si="5"/>
        <v>0</v>
      </c>
      <c r="E53" s="44">
        <f ca="1">IFERROR(OFFSET('Converter Data'!$C$43,MATCH(C53,'Converter Data'!$B$44:$B$64,0),0),0)</f>
        <v>0</v>
      </c>
      <c r="F53" s="45">
        <f ca="1">IFERROR(OFFSET('Converter Data'!$D$43,MATCH(C53,'Converter Data'!$B$44:$B$64,0),0),0)</f>
        <v>0</v>
      </c>
      <c r="G53" s="21">
        <f t="shared" ca="1" si="6"/>
        <v>0</v>
      </c>
      <c r="H53" s="46">
        <f t="shared" ca="1" si="7"/>
        <v>0</v>
      </c>
      <c r="I53" s="47"/>
      <c r="J53" s="171"/>
      <c r="K53" s="48">
        <f t="shared" ca="1" si="8"/>
        <v>0</v>
      </c>
      <c r="L53" s="49">
        <f t="shared" ca="1" si="9"/>
        <v>0</v>
      </c>
      <c r="M53" s="171"/>
      <c r="N53" s="171"/>
      <c r="O53" s="171"/>
      <c r="P53" s="171"/>
    </row>
    <row r="54" spans="2:16" hidden="1" x14ac:dyDescent="0.25">
      <c r="B54" s="41"/>
      <c r="C54" s="42"/>
      <c r="D54" s="43">
        <f t="shared" ca="1" si="5"/>
        <v>0</v>
      </c>
      <c r="E54" s="44">
        <f ca="1">IFERROR(OFFSET('Converter Data'!$C$43,MATCH(C54,'Converter Data'!$B$44:$B$64,0),0),0)</f>
        <v>0</v>
      </c>
      <c r="F54" s="45">
        <f ca="1">IFERROR(OFFSET('Converter Data'!$D$43,MATCH(C54,'Converter Data'!$B$44:$B$64,0),0),0)</f>
        <v>0</v>
      </c>
      <c r="G54" s="21">
        <f t="shared" ca="1" si="6"/>
        <v>0</v>
      </c>
      <c r="H54" s="46">
        <f t="shared" ca="1" si="7"/>
        <v>0</v>
      </c>
      <c r="I54" s="47"/>
      <c r="J54" s="171"/>
      <c r="K54" s="48">
        <f t="shared" ca="1" si="8"/>
        <v>0</v>
      </c>
      <c r="L54" s="49">
        <f t="shared" ca="1" si="9"/>
        <v>0</v>
      </c>
      <c r="M54" s="171"/>
      <c r="N54" s="171"/>
      <c r="O54" s="171"/>
      <c r="P54" s="171"/>
    </row>
    <row r="55" spans="2:16" hidden="1" x14ac:dyDescent="0.25">
      <c r="B55" s="41"/>
      <c r="C55" s="42"/>
      <c r="D55" s="43">
        <f t="shared" ca="1" si="5"/>
        <v>0</v>
      </c>
      <c r="E55" s="44">
        <f ca="1">IFERROR(OFFSET('Converter Data'!$C$43,MATCH(C55,'Converter Data'!$B$44:$B$64,0),0),0)</f>
        <v>0</v>
      </c>
      <c r="F55" s="45">
        <f ca="1">IFERROR(OFFSET('Converter Data'!$D$43,MATCH(C55,'Converter Data'!$B$44:$B$64,0),0),0)</f>
        <v>0</v>
      </c>
      <c r="G55" s="21">
        <f t="shared" ca="1" si="6"/>
        <v>0</v>
      </c>
      <c r="H55" s="46">
        <f t="shared" ca="1" si="7"/>
        <v>0</v>
      </c>
      <c r="I55" s="47"/>
      <c r="J55" s="171"/>
      <c r="K55" s="48">
        <f t="shared" ca="1" si="8"/>
        <v>0</v>
      </c>
      <c r="L55" s="49">
        <f t="shared" ca="1" si="9"/>
        <v>0</v>
      </c>
      <c r="M55" s="171"/>
      <c r="N55" s="171"/>
      <c r="O55" s="171"/>
      <c r="P55" s="171"/>
    </row>
    <row r="56" spans="2:16" hidden="1" x14ac:dyDescent="0.25">
      <c r="B56" s="41"/>
      <c r="C56" s="42"/>
      <c r="D56" s="43">
        <f t="shared" ca="1" si="5"/>
        <v>0</v>
      </c>
      <c r="E56" s="44">
        <f ca="1">IFERROR(OFFSET('Converter Data'!$C$43,MATCH(C56,'Converter Data'!$B$44:$B$64,0),0),0)</f>
        <v>0</v>
      </c>
      <c r="F56" s="45">
        <f ca="1">IFERROR(OFFSET('Converter Data'!$D$43,MATCH(C56,'Converter Data'!$B$44:$B$64,0),0),0)</f>
        <v>0</v>
      </c>
      <c r="G56" s="21">
        <f t="shared" ca="1" si="6"/>
        <v>0</v>
      </c>
      <c r="H56" s="46">
        <f t="shared" ca="1" si="7"/>
        <v>0</v>
      </c>
      <c r="I56" s="47"/>
      <c r="J56" s="171"/>
      <c r="K56" s="48">
        <f t="shared" ca="1" si="8"/>
        <v>0</v>
      </c>
      <c r="L56" s="49">
        <f t="shared" ca="1" si="9"/>
        <v>0</v>
      </c>
      <c r="M56" s="171"/>
      <c r="N56" s="171"/>
      <c r="O56" s="171"/>
      <c r="P56" s="171"/>
    </row>
    <row r="57" spans="2:16" hidden="1" x14ac:dyDescent="0.25">
      <c r="B57" s="41"/>
      <c r="C57" s="42"/>
      <c r="D57" s="43">
        <f t="shared" ca="1" si="5"/>
        <v>0</v>
      </c>
      <c r="E57" s="44">
        <f ca="1">IFERROR(OFFSET('Converter Data'!$C$43,MATCH(C57,'Converter Data'!$B$44:$B$64,0),0),0)</f>
        <v>0</v>
      </c>
      <c r="F57" s="45">
        <f ca="1">IFERROR(OFFSET('Converter Data'!$D$43,MATCH(C57,'Converter Data'!$B$44:$B$64,0),0),0)</f>
        <v>0</v>
      </c>
      <c r="G57" s="21">
        <f t="shared" ca="1" si="6"/>
        <v>0</v>
      </c>
      <c r="H57" s="46">
        <f t="shared" ca="1" si="7"/>
        <v>0</v>
      </c>
      <c r="I57" s="47"/>
      <c r="J57" s="171"/>
      <c r="K57" s="48">
        <f t="shared" ca="1" si="8"/>
        <v>0</v>
      </c>
      <c r="L57" s="49">
        <f t="shared" ca="1" si="9"/>
        <v>0</v>
      </c>
      <c r="M57" s="171"/>
      <c r="N57" s="171"/>
      <c r="O57" s="171"/>
      <c r="P57" s="171"/>
    </row>
    <row r="58" spans="2:16" hidden="1" x14ac:dyDescent="0.25">
      <c r="B58" s="41"/>
      <c r="C58" s="42"/>
      <c r="D58" s="43">
        <f t="shared" ca="1" si="5"/>
        <v>0</v>
      </c>
      <c r="E58" s="44">
        <f ca="1">IFERROR(OFFSET('Converter Data'!$C$43,MATCH(C58,'Converter Data'!$B$44:$B$64,0),0),0)</f>
        <v>0</v>
      </c>
      <c r="F58" s="45">
        <f ca="1">IFERROR(OFFSET('Converter Data'!$D$43,MATCH(C58,'Converter Data'!$B$44:$B$64,0),0),0)</f>
        <v>0</v>
      </c>
      <c r="G58" s="21">
        <f t="shared" ca="1" si="6"/>
        <v>0</v>
      </c>
      <c r="H58" s="46">
        <f t="shared" ca="1" si="7"/>
        <v>0</v>
      </c>
      <c r="I58" s="47"/>
      <c r="J58" s="171"/>
      <c r="K58" s="48">
        <f t="shared" ca="1" si="8"/>
        <v>0</v>
      </c>
      <c r="L58" s="49">
        <f t="shared" ca="1" si="9"/>
        <v>0</v>
      </c>
      <c r="M58" s="171"/>
      <c r="N58" s="171"/>
      <c r="O58" s="171"/>
      <c r="P58" s="171"/>
    </row>
    <row r="59" spans="2:16" hidden="1" x14ac:dyDescent="0.25">
      <c r="B59" s="41"/>
      <c r="C59" s="42"/>
      <c r="D59" s="43">
        <f t="shared" ca="1" si="5"/>
        <v>0</v>
      </c>
      <c r="E59" s="44">
        <f ca="1">IFERROR(OFFSET('Converter Data'!$C$43,MATCH(C59,'Converter Data'!$B$44:$B$64,0),0),0)</f>
        <v>0</v>
      </c>
      <c r="F59" s="45">
        <f ca="1">IFERROR(OFFSET('Converter Data'!$D$43,MATCH(C59,'Converter Data'!$B$44:$B$64,0),0),0)</f>
        <v>0</v>
      </c>
      <c r="G59" s="21">
        <f t="shared" ca="1" si="6"/>
        <v>0</v>
      </c>
      <c r="H59" s="46">
        <f t="shared" ca="1" si="7"/>
        <v>0</v>
      </c>
      <c r="I59" s="47"/>
      <c r="J59" s="171"/>
      <c r="K59" s="48">
        <f t="shared" ca="1" si="8"/>
        <v>0</v>
      </c>
      <c r="L59" s="49">
        <f t="shared" ca="1" si="9"/>
        <v>0</v>
      </c>
      <c r="M59" s="171"/>
      <c r="N59" s="171"/>
      <c r="O59" s="171"/>
      <c r="P59" s="171"/>
    </row>
    <row r="60" spans="2:16" hidden="1" x14ac:dyDescent="0.25">
      <c r="B60" s="41"/>
      <c r="C60" s="42"/>
      <c r="D60" s="43">
        <f t="shared" ca="1" si="5"/>
        <v>0</v>
      </c>
      <c r="E60" s="44">
        <f ca="1">IFERROR(OFFSET('Converter Data'!$C$43,MATCH(C60,'Converter Data'!$B$44:$B$64,0),0),0)</f>
        <v>0</v>
      </c>
      <c r="F60" s="45">
        <f ca="1">IFERROR(OFFSET('Converter Data'!$D$43,MATCH(C60,'Converter Data'!$B$44:$B$64,0),0),0)</f>
        <v>0</v>
      </c>
      <c r="G60" s="21">
        <f t="shared" ca="1" si="6"/>
        <v>0</v>
      </c>
      <c r="H60" s="46">
        <f t="shared" ca="1" si="7"/>
        <v>0</v>
      </c>
      <c r="I60" s="47"/>
      <c r="J60" s="171"/>
      <c r="K60" s="48">
        <f t="shared" ca="1" si="8"/>
        <v>0</v>
      </c>
      <c r="L60" s="49">
        <f t="shared" ca="1" si="9"/>
        <v>0</v>
      </c>
      <c r="M60" s="171"/>
      <c r="N60" s="171"/>
      <c r="O60" s="171"/>
      <c r="P60" s="171"/>
    </row>
    <row r="61" spans="2:16" hidden="1" x14ac:dyDescent="0.25">
      <c r="B61" s="41"/>
      <c r="C61" s="42"/>
      <c r="D61" s="43">
        <f t="shared" ca="1" si="5"/>
        <v>0</v>
      </c>
      <c r="E61" s="44">
        <f ca="1">IFERROR(OFFSET('Converter Data'!$C$43,MATCH(C61,'Converter Data'!$B$44:$B$64,0),0),0)</f>
        <v>0</v>
      </c>
      <c r="F61" s="45">
        <f ca="1">IFERROR(OFFSET('Converter Data'!$D$43,MATCH(C61,'Converter Data'!$B$44:$B$64,0),0),0)</f>
        <v>0</v>
      </c>
      <c r="G61" s="21">
        <f t="shared" ca="1" si="6"/>
        <v>0</v>
      </c>
      <c r="H61" s="46">
        <f t="shared" ca="1" si="7"/>
        <v>0</v>
      </c>
      <c r="I61" s="47"/>
      <c r="J61" s="171"/>
      <c r="K61" s="48">
        <f t="shared" ca="1" si="8"/>
        <v>0</v>
      </c>
      <c r="L61" s="49">
        <f t="shared" ca="1" si="9"/>
        <v>0</v>
      </c>
      <c r="M61" s="171"/>
      <c r="N61" s="171"/>
      <c r="O61" s="171"/>
      <c r="P61" s="171"/>
    </row>
    <row r="62" spans="2:16" hidden="1" x14ac:dyDescent="0.25">
      <c r="B62" s="41"/>
      <c r="C62" s="42"/>
      <c r="D62" s="43">
        <f t="shared" ca="1" si="5"/>
        <v>0</v>
      </c>
      <c r="E62" s="44">
        <f ca="1">IFERROR(OFFSET('Converter Data'!$C$43,MATCH(C62,'Converter Data'!$B$44:$B$64,0),0),0)</f>
        <v>0</v>
      </c>
      <c r="F62" s="45">
        <f ca="1">IFERROR(OFFSET('Converter Data'!$D$43,MATCH(C62,'Converter Data'!$B$44:$B$64,0),0),0)</f>
        <v>0</v>
      </c>
      <c r="G62" s="21">
        <f t="shared" ca="1" si="6"/>
        <v>0</v>
      </c>
      <c r="H62" s="46">
        <f t="shared" ca="1" si="7"/>
        <v>0</v>
      </c>
      <c r="I62" s="47"/>
      <c r="J62" s="171"/>
      <c r="K62" s="48">
        <f t="shared" ca="1" si="8"/>
        <v>0</v>
      </c>
      <c r="L62" s="49">
        <f t="shared" ca="1" si="9"/>
        <v>0</v>
      </c>
      <c r="M62" s="171"/>
      <c r="N62" s="171"/>
      <c r="O62" s="171"/>
      <c r="P62" s="171"/>
    </row>
    <row r="63" spans="2:16" hidden="1" x14ac:dyDescent="0.25">
      <c r="B63" s="41"/>
      <c r="C63" s="42"/>
      <c r="D63" s="43">
        <f t="shared" ca="1" si="5"/>
        <v>0</v>
      </c>
      <c r="E63" s="44">
        <f ca="1">IFERROR(OFFSET('Converter Data'!$C$43,MATCH(C63,'Converter Data'!$B$44:$B$64,0),0),0)</f>
        <v>0</v>
      </c>
      <c r="F63" s="45">
        <f ca="1">IFERROR(OFFSET('Converter Data'!$D$43,MATCH(C63,'Converter Data'!$B$44:$B$64,0),0),0)</f>
        <v>0</v>
      </c>
      <c r="G63" s="21">
        <f t="shared" ca="1" si="6"/>
        <v>0</v>
      </c>
      <c r="H63" s="46">
        <f t="shared" ca="1" si="7"/>
        <v>0</v>
      </c>
      <c r="I63" s="47"/>
      <c r="J63" s="171"/>
      <c r="K63" s="48">
        <f t="shared" ca="1" si="8"/>
        <v>0</v>
      </c>
      <c r="L63" s="49">
        <f t="shared" ca="1" si="9"/>
        <v>0</v>
      </c>
      <c r="M63" s="171"/>
      <c r="N63" s="171"/>
      <c r="O63" s="171"/>
      <c r="P63" s="171"/>
    </row>
    <row r="64" spans="2:16" ht="15.75" hidden="1" thickBot="1" x14ac:dyDescent="0.3">
      <c r="B64" s="50"/>
      <c r="C64" s="51"/>
      <c r="D64" s="52">
        <f t="shared" ca="1" si="5"/>
        <v>0</v>
      </c>
      <c r="E64" s="53">
        <f ca="1">IFERROR(OFFSET('Converter Data'!$C$43,MATCH(C64,'Converter Data'!$B$44:$B$64,0),0),0)</f>
        <v>0</v>
      </c>
      <c r="F64" s="54">
        <f ca="1">IFERROR(OFFSET('Converter Data'!$D$43,MATCH(C64,'Converter Data'!$B$44:$B$64,0),0),0)</f>
        <v>0</v>
      </c>
      <c r="G64" s="22">
        <f t="shared" ca="1" si="6"/>
        <v>0</v>
      </c>
      <c r="H64" s="55">
        <f t="shared" ca="1" si="7"/>
        <v>0</v>
      </c>
      <c r="I64" s="56"/>
      <c r="J64" s="171"/>
      <c r="K64" s="57">
        <f t="shared" ca="1" si="8"/>
        <v>0</v>
      </c>
      <c r="L64" s="58">
        <f t="shared" ca="1" si="9"/>
        <v>0</v>
      </c>
      <c r="M64" s="171"/>
      <c r="N64" s="171"/>
      <c r="O64" s="171"/>
      <c r="P64" s="171"/>
    </row>
    <row r="65" spans="2:16" hidden="1" x14ac:dyDescent="0.25"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</row>
    <row r="66" spans="2:16" hidden="1" x14ac:dyDescent="0.25"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</row>
    <row r="67" spans="2:16" hidden="1" x14ac:dyDescent="0.25"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</row>
    <row r="68" spans="2:16" hidden="1" x14ac:dyDescent="0.25"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</row>
    <row r="69" spans="2:16" hidden="1" x14ac:dyDescent="0.25"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</row>
    <row r="70" spans="2:16" hidden="1" x14ac:dyDescent="0.25"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</row>
    <row r="71" spans="2:16" ht="15.75" thickBot="1" x14ac:dyDescent="0.3"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</row>
    <row r="72" spans="2:16" ht="60.75" thickBot="1" x14ac:dyDescent="0.3">
      <c r="B72" s="24" t="s">
        <v>96</v>
      </c>
      <c r="C72" s="25" t="s">
        <v>23</v>
      </c>
      <c r="D72" s="26">
        <f ca="1">L72</f>
        <v>3.150684931506849E-3</v>
      </c>
      <c r="E72" s="24"/>
      <c r="F72" s="25"/>
      <c r="G72" s="26"/>
      <c r="H72" s="24"/>
      <c r="I72" s="24"/>
      <c r="J72" s="24"/>
      <c r="K72" s="25" t="s">
        <v>105</v>
      </c>
      <c r="L72" s="27">
        <f ca="1">SUM(G77:G98)</f>
        <v>3.150684931506849E-3</v>
      </c>
      <c r="M72" s="24"/>
      <c r="N72" s="28" t="s">
        <v>106</v>
      </c>
      <c r="O72" s="28" t="s">
        <v>107</v>
      </c>
      <c r="P72" s="28" t="s">
        <v>108</v>
      </c>
    </row>
    <row r="73" spans="2:16" x14ac:dyDescent="0.25">
      <c r="B73" s="171"/>
      <c r="C73" s="29" t="s">
        <v>197</v>
      </c>
      <c r="D73" s="30">
        <f ca="1">1-D72</f>
        <v>0.99684931506849317</v>
      </c>
      <c r="E73" s="171"/>
      <c r="F73" s="171"/>
      <c r="G73" s="171"/>
      <c r="H73" s="171"/>
      <c r="I73" s="171"/>
      <c r="J73" s="171"/>
      <c r="K73" s="171"/>
      <c r="L73" s="171"/>
      <c r="M73" s="171"/>
      <c r="N73" s="31">
        <f ca="1">SUM(D77:D98)</f>
        <v>2</v>
      </c>
      <c r="O73" s="31">
        <f ca="1">IFERROR(SUM(K77:K98)/N73,0)</f>
        <v>0.57499999999999996</v>
      </c>
      <c r="P73" s="32">
        <f ca="1">IFERROR(SUM(L77:L98)/SUM(K77:K98),0)</f>
        <v>0</v>
      </c>
    </row>
    <row r="74" spans="2:16" x14ac:dyDescent="0.25"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</row>
    <row r="75" spans="2:16" ht="15.75" thickBot="1" x14ac:dyDescent="0.3">
      <c r="B75" s="2" t="s">
        <v>15</v>
      </c>
      <c r="C75" s="3"/>
      <c r="D75" s="3"/>
      <c r="E75" s="3"/>
      <c r="F75" s="3"/>
      <c r="G75" s="3"/>
      <c r="H75" s="3"/>
      <c r="I75" s="4"/>
      <c r="J75" s="171"/>
      <c r="K75" s="2" t="s">
        <v>85</v>
      </c>
      <c r="L75" s="9"/>
      <c r="M75" s="171"/>
      <c r="N75" s="171"/>
      <c r="O75" s="171"/>
      <c r="P75" s="171"/>
    </row>
    <row r="76" spans="2:16" ht="57.75" thickBot="1" x14ac:dyDescent="0.3">
      <c r="B76" s="16" t="s">
        <v>7</v>
      </c>
      <c r="C76" s="16" t="s">
        <v>0</v>
      </c>
      <c r="D76" s="18" t="s">
        <v>1</v>
      </c>
      <c r="E76" s="18" t="s">
        <v>2</v>
      </c>
      <c r="F76" s="18" t="s">
        <v>3</v>
      </c>
      <c r="G76" s="18" t="s">
        <v>5</v>
      </c>
      <c r="H76" s="18" t="s">
        <v>12</v>
      </c>
      <c r="I76" s="17" t="s">
        <v>6</v>
      </c>
      <c r="J76" s="171"/>
      <c r="K76" s="33" t="s">
        <v>86</v>
      </c>
      <c r="L76" s="34" t="s">
        <v>198</v>
      </c>
      <c r="M76" s="171"/>
      <c r="N76" s="171"/>
      <c r="O76" s="171"/>
      <c r="P76" s="171"/>
    </row>
    <row r="77" spans="2:16" x14ac:dyDescent="0.25">
      <c r="B77" s="19">
        <v>1</v>
      </c>
      <c r="C77" s="35" t="s">
        <v>96</v>
      </c>
      <c r="D77" s="36">
        <f t="shared" ref="D77:D98" ca="1" si="10">IFERROR(1/E77,0)</f>
        <v>2</v>
      </c>
      <c r="E77" s="23">
        <f ca="1">IFERROR(OFFSET('Converter Data'!$C$43,MATCH(C77,'Converter Data'!$B$44:$B$64,0),0),0)</f>
        <v>0.5</v>
      </c>
      <c r="F77" s="37">
        <f ca="1">IFERROR(OFFSET('Converter Data'!$D$43,MATCH(C77,'Converter Data'!$B$44:$B$64,0),0),0)</f>
        <v>0.57499999999999996</v>
      </c>
      <c r="G77" s="20">
        <f t="shared" ref="G77:G98" ca="1" si="11">IFERROR(((B77*D77*F77)/365)*(1-I77),0)</f>
        <v>3.150684931506849E-3</v>
      </c>
      <c r="H77" s="38">
        <f t="shared" ref="H77:H98" ca="1" si="12">G77/$D$72</f>
        <v>1</v>
      </c>
      <c r="I77" s="274">
        <v>0</v>
      </c>
      <c r="J77" s="171"/>
      <c r="K77" s="39">
        <f t="shared" ref="K77:K98" ca="1" si="13">D77*F77</f>
        <v>1.1499999999999999</v>
      </c>
      <c r="L77" s="40">
        <f t="shared" ref="L77:L98" ca="1" si="14">K77*I77</f>
        <v>0</v>
      </c>
      <c r="M77" s="171"/>
      <c r="N77" s="171"/>
      <c r="O77" s="171"/>
      <c r="P77" s="171"/>
    </row>
    <row r="78" spans="2:16" ht="48.75" hidden="1" customHeight="1" x14ac:dyDescent="0.25">
      <c r="B78" s="41"/>
      <c r="C78" s="42"/>
      <c r="D78" s="43">
        <f t="shared" ca="1" si="10"/>
        <v>0</v>
      </c>
      <c r="E78" s="44">
        <f ca="1">IFERROR(OFFSET('Converter Data'!$C$43,MATCH(C78,'Converter Data'!$B$44:$B$64,0),0),0)</f>
        <v>0</v>
      </c>
      <c r="F78" s="45">
        <f ca="1">IFERROR(OFFSET('Converter Data'!$D$43,MATCH(C78,'Converter Data'!$B$44:$B$64,0),0),0)</f>
        <v>0</v>
      </c>
      <c r="G78" s="21">
        <f t="shared" ca="1" si="11"/>
        <v>0</v>
      </c>
      <c r="H78" s="46">
        <f t="shared" ca="1" si="12"/>
        <v>0</v>
      </c>
      <c r="I78" s="47"/>
      <c r="J78" s="171"/>
      <c r="K78" s="48">
        <f t="shared" ca="1" si="13"/>
        <v>0</v>
      </c>
      <c r="L78" s="49">
        <f t="shared" ca="1" si="14"/>
        <v>0</v>
      </c>
      <c r="M78" s="171"/>
      <c r="N78" s="171"/>
      <c r="O78" s="171"/>
      <c r="P78" s="171"/>
    </row>
    <row r="79" spans="2:16" hidden="1" x14ac:dyDescent="0.25">
      <c r="B79" s="41"/>
      <c r="C79" s="42"/>
      <c r="D79" s="43">
        <f t="shared" ca="1" si="10"/>
        <v>0</v>
      </c>
      <c r="E79" s="44">
        <f ca="1">IFERROR(OFFSET('Converter Data'!$C$43,MATCH(C79,'Converter Data'!$B$44:$B$64,0),0),0)</f>
        <v>0</v>
      </c>
      <c r="F79" s="45">
        <f ca="1">IFERROR(OFFSET('Converter Data'!$D$43,MATCH(C79,'Converter Data'!$B$44:$B$64,0),0),0)</f>
        <v>0</v>
      </c>
      <c r="G79" s="21">
        <f t="shared" ca="1" si="11"/>
        <v>0</v>
      </c>
      <c r="H79" s="46">
        <f t="shared" ca="1" si="12"/>
        <v>0</v>
      </c>
      <c r="I79" s="47"/>
      <c r="J79" s="171"/>
      <c r="K79" s="48">
        <f t="shared" ca="1" si="13"/>
        <v>0</v>
      </c>
      <c r="L79" s="49">
        <f t="shared" ca="1" si="14"/>
        <v>0</v>
      </c>
      <c r="M79" s="171"/>
      <c r="N79" s="171"/>
      <c r="O79" s="171"/>
      <c r="P79" s="171"/>
    </row>
    <row r="80" spans="2:16" hidden="1" x14ac:dyDescent="0.25">
      <c r="B80" s="41"/>
      <c r="C80" s="42"/>
      <c r="D80" s="43">
        <f t="shared" ca="1" si="10"/>
        <v>0</v>
      </c>
      <c r="E80" s="44">
        <f ca="1">IFERROR(OFFSET('Converter Data'!$C$43,MATCH(C80,'Converter Data'!$B$44:$B$64,0),0),0)</f>
        <v>0</v>
      </c>
      <c r="F80" s="45">
        <f ca="1">IFERROR(OFFSET('Converter Data'!$D$43,MATCH(C80,'Converter Data'!$B$44:$B$64,0),0),0)</f>
        <v>0</v>
      </c>
      <c r="G80" s="21">
        <f t="shared" ca="1" si="11"/>
        <v>0</v>
      </c>
      <c r="H80" s="46">
        <f t="shared" ca="1" si="12"/>
        <v>0</v>
      </c>
      <c r="I80" s="47"/>
      <c r="J80" s="171"/>
      <c r="K80" s="48">
        <f t="shared" ca="1" si="13"/>
        <v>0</v>
      </c>
      <c r="L80" s="49">
        <f t="shared" ca="1" si="14"/>
        <v>0</v>
      </c>
      <c r="M80" s="171"/>
      <c r="N80" s="171"/>
      <c r="O80" s="171"/>
      <c r="P80" s="171"/>
    </row>
    <row r="81" spans="2:16" hidden="1" x14ac:dyDescent="0.25">
      <c r="B81" s="41"/>
      <c r="C81" s="42"/>
      <c r="D81" s="43">
        <f t="shared" ca="1" si="10"/>
        <v>0</v>
      </c>
      <c r="E81" s="44">
        <f ca="1">IFERROR(OFFSET('Converter Data'!$C$43,MATCH(C81,'Converter Data'!$B$44:$B$64,0),0),0)</f>
        <v>0</v>
      </c>
      <c r="F81" s="45">
        <f ca="1">IFERROR(OFFSET('Converter Data'!$D$43,MATCH(C81,'Converter Data'!$B$44:$B$64,0),0),0)</f>
        <v>0</v>
      </c>
      <c r="G81" s="21">
        <f t="shared" ca="1" si="11"/>
        <v>0</v>
      </c>
      <c r="H81" s="46">
        <f t="shared" ca="1" si="12"/>
        <v>0</v>
      </c>
      <c r="I81" s="47"/>
      <c r="J81" s="171"/>
      <c r="K81" s="48">
        <f t="shared" ca="1" si="13"/>
        <v>0</v>
      </c>
      <c r="L81" s="49">
        <f t="shared" ca="1" si="14"/>
        <v>0</v>
      </c>
      <c r="M81" s="171"/>
      <c r="N81" s="171"/>
      <c r="O81" s="171"/>
      <c r="P81" s="171"/>
    </row>
    <row r="82" spans="2:16" hidden="1" x14ac:dyDescent="0.25">
      <c r="B82" s="41"/>
      <c r="C82" s="42"/>
      <c r="D82" s="43">
        <f t="shared" ca="1" si="10"/>
        <v>0</v>
      </c>
      <c r="E82" s="44">
        <f ca="1">IFERROR(OFFSET('Converter Data'!$C$43,MATCH(C82,'Converter Data'!$B$44:$B$64,0),0),0)</f>
        <v>0</v>
      </c>
      <c r="F82" s="45">
        <f ca="1">IFERROR(OFFSET('Converter Data'!$D$43,MATCH(C82,'Converter Data'!$B$44:$B$64,0),0),0)</f>
        <v>0</v>
      </c>
      <c r="G82" s="21">
        <f t="shared" ca="1" si="11"/>
        <v>0</v>
      </c>
      <c r="H82" s="46">
        <f t="shared" ca="1" si="12"/>
        <v>0</v>
      </c>
      <c r="I82" s="47"/>
      <c r="J82" s="171"/>
      <c r="K82" s="48">
        <f t="shared" ca="1" si="13"/>
        <v>0</v>
      </c>
      <c r="L82" s="49">
        <f t="shared" ca="1" si="14"/>
        <v>0</v>
      </c>
      <c r="M82" s="171"/>
      <c r="N82" s="171"/>
      <c r="O82" s="171"/>
      <c r="P82" s="171"/>
    </row>
    <row r="83" spans="2:16" hidden="1" x14ac:dyDescent="0.25">
      <c r="B83" s="41"/>
      <c r="C83" s="42"/>
      <c r="D83" s="43">
        <f t="shared" ca="1" si="10"/>
        <v>0</v>
      </c>
      <c r="E83" s="44">
        <f ca="1">IFERROR(OFFSET('Converter Data'!$C$43,MATCH(C83,'Converter Data'!$B$44:$B$64,0),0),0)</f>
        <v>0</v>
      </c>
      <c r="F83" s="45">
        <f ca="1">IFERROR(OFFSET('Converter Data'!$D$43,MATCH(C83,'Converter Data'!$B$44:$B$64,0),0),0)</f>
        <v>0</v>
      </c>
      <c r="G83" s="21">
        <f t="shared" ca="1" si="11"/>
        <v>0</v>
      </c>
      <c r="H83" s="46">
        <f t="shared" ca="1" si="12"/>
        <v>0</v>
      </c>
      <c r="I83" s="47"/>
      <c r="J83" s="171"/>
      <c r="K83" s="48">
        <f t="shared" ca="1" si="13"/>
        <v>0</v>
      </c>
      <c r="L83" s="49">
        <f t="shared" ca="1" si="14"/>
        <v>0</v>
      </c>
      <c r="M83" s="171"/>
      <c r="N83" s="171"/>
      <c r="O83" s="171"/>
      <c r="P83" s="171"/>
    </row>
    <row r="84" spans="2:16" hidden="1" x14ac:dyDescent="0.25">
      <c r="B84" s="41"/>
      <c r="C84" s="42"/>
      <c r="D84" s="43">
        <f t="shared" ca="1" si="10"/>
        <v>0</v>
      </c>
      <c r="E84" s="44">
        <f ca="1">IFERROR(OFFSET('Converter Data'!$C$43,MATCH(C84,'Converter Data'!$B$44:$B$64,0),0),0)</f>
        <v>0</v>
      </c>
      <c r="F84" s="45">
        <f ca="1">IFERROR(OFFSET('Converter Data'!$D$43,MATCH(C84,'Converter Data'!$B$44:$B$64,0),0),0)</f>
        <v>0</v>
      </c>
      <c r="G84" s="21">
        <f t="shared" ca="1" si="11"/>
        <v>0</v>
      </c>
      <c r="H84" s="46">
        <f t="shared" ca="1" si="12"/>
        <v>0</v>
      </c>
      <c r="I84" s="47"/>
      <c r="J84" s="171"/>
      <c r="K84" s="48">
        <f t="shared" ca="1" si="13"/>
        <v>0</v>
      </c>
      <c r="L84" s="49">
        <f t="shared" ca="1" si="14"/>
        <v>0</v>
      </c>
      <c r="M84" s="171"/>
      <c r="N84" s="171"/>
      <c r="O84" s="171"/>
      <c r="P84" s="171"/>
    </row>
    <row r="85" spans="2:16" hidden="1" x14ac:dyDescent="0.25">
      <c r="B85" s="41"/>
      <c r="C85" s="42"/>
      <c r="D85" s="43">
        <f t="shared" ca="1" si="10"/>
        <v>0</v>
      </c>
      <c r="E85" s="44">
        <f ca="1">IFERROR(OFFSET('Converter Data'!$C$43,MATCH(C85,'Converter Data'!$B$44:$B$64,0),0),0)</f>
        <v>0</v>
      </c>
      <c r="F85" s="45">
        <f ca="1">IFERROR(OFFSET('Converter Data'!$D$43,MATCH(C85,'Converter Data'!$B$44:$B$64,0),0),0)</f>
        <v>0</v>
      </c>
      <c r="G85" s="21">
        <f t="shared" ca="1" si="11"/>
        <v>0</v>
      </c>
      <c r="H85" s="46">
        <f t="shared" ca="1" si="12"/>
        <v>0</v>
      </c>
      <c r="I85" s="47"/>
      <c r="J85" s="171"/>
      <c r="K85" s="48">
        <f t="shared" ca="1" si="13"/>
        <v>0</v>
      </c>
      <c r="L85" s="49">
        <f t="shared" ca="1" si="14"/>
        <v>0</v>
      </c>
      <c r="M85" s="171"/>
      <c r="N85" s="171"/>
      <c r="O85" s="171"/>
      <c r="P85" s="171"/>
    </row>
    <row r="86" spans="2:16" hidden="1" x14ac:dyDescent="0.25">
      <c r="B86" s="41"/>
      <c r="C86" s="42"/>
      <c r="D86" s="43">
        <f t="shared" ca="1" si="10"/>
        <v>0</v>
      </c>
      <c r="E86" s="44">
        <f ca="1">IFERROR(OFFSET('Converter Data'!$C$43,MATCH(C86,'Converter Data'!$B$44:$B$64,0),0),0)</f>
        <v>0</v>
      </c>
      <c r="F86" s="45">
        <f ca="1">IFERROR(OFFSET('Converter Data'!$D$43,MATCH(C86,'Converter Data'!$B$44:$B$64,0),0),0)</f>
        <v>0</v>
      </c>
      <c r="G86" s="21">
        <f t="shared" ca="1" si="11"/>
        <v>0</v>
      </c>
      <c r="H86" s="46">
        <f t="shared" ca="1" si="12"/>
        <v>0</v>
      </c>
      <c r="I86" s="47"/>
      <c r="J86" s="171"/>
      <c r="K86" s="48">
        <f t="shared" ca="1" si="13"/>
        <v>0</v>
      </c>
      <c r="L86" s="49">
        <f t="shared" ca="1" si="14"/>
        <v>0</v>
      </c>
      <c r="M86" s="171"/>
      <c r="N86" s="171"/>
      <c r="O86" s="171"/>
      <c r="P86" s="171"/>
    </row>
    <row r="87" spans="2:16" hidden="1" x14ac:dyDescent="0.25">
      <c r="B87" s="41"/>
      <c r="C87" s="42"/>
      <c r="D87" s="43">
        <f t="shared" ca="1" si="10"/>
        <v>0</v>
      </c>
      <c r="E87" s="44">
        <f ca="1">IFERROR(OFFSET('Converter Data'!$C$43,MATCH(C87,'Converter Data'!$B$44:$B$64,0),0),0)</f>
        <v>0</v>
      </c>
      <c r="F87" s="45">
        <f ca="1">IFERROR(OFFSET('Converter Data'!$D$43,MATCH(C87,'Converter Data'!$B$44:$B$64,0),0),0)</f>
        <v>0</v>
      </c>
      <c r="G87" s="21">
        <f t="shared" ca="1" si="11"/>
        <v>0</v>
      </c>
      <c r="H87" s="46">
        <f t="shared" ca="1" si="12"/>
        <v>0</v>
      </c>
      <c r="I87" s="47"/>
      <c r="J87" s="171"/>
      <c r="K87" s="48">
        <f t="shared" ca="1" si="13"/>
        <v>0</v>
      </c>
      <c r="L87" s="49">
        <f t="shared" ca="1" si="14"/>
        <v>0</v>
      </c>
      <c r="M87" s="171"/>
      <c r="N87" s="171"/>
      <c r="O87" s="171"/>
      <c r="P87" s="171"/>
    </row>
    <row r="88" spans="2:16" hidden="1" x14ac:dyDescent="0.25">
      <c r="B88" s="41"/>
      <c r="C88" s="42"/>
      <c r="D88" s="43">
        <f t="shared" ca="1" si="10"/>
        <v>0</v>
      </c>
      <c r="E88" s="44">
        <f ca="1">IFERROR(OFFSET('Converter Data'!$C$43,MATCH(C88,'Converter Data'!$B$44:$B$64,0),0),0)</f>
        <v>0</v>
      </c>
      <c r="F88" s="45">
        <f ca="1">IFERROR(OFFSET('Converter Data'!$D$43,MATCH(C88,'Converter Data'!$B$44:$B$64,0),0),0)</f>
        <v>0</v>
      </c>
      <c r="G88" s="21">
        <f t="shared" ca="1" si="11"/>
        <v>0</v>
      </c>
      <c r="H88" s="46">
        <f t="shared" ca="1" si="12"/>
        <v>0</v>
      </c>
      <c r="I88" s="47"/>
      <c r="J88" s="171"/>
      <c r="K88" s="48">
        <f t="shared" ca="1" si="13"/>
        <v>0</v>
      </c>
      <c r="L88" s="49">
        <f t="shared" ca="1" si="14"/>
        <v>0</v>
      </c>
      <c r="M88" s="171"/>
      <c r="N88" s="171"/>
      <c r="O88" s="171"/>
      <c r="P88" s="171"/>
    </row>
    <row r="89" spans="2:16" hidden="1" x14ac:dyDescent="0.25">
      <c r="B89" s="41"/>
      <c r="C89" s="42"/>
      <c r="D89" s="43">
        <f t="shared" ca="1" si="10"/>
        <v>0</v>
      </c>
      <c r="E89" s="44">
        <f ca="1">IFERROR(OFFSET('Converter Data'!$C$43,MATCH(C89,'Converter Data'!$B$44:$B$64,0),0),0)</f>
        <v>0</v>
      </c>
      <c r="F89" s="45">
        <f ca="1">IFERROR(OFFSET('Converter Data'!$D$43,MATCH(C89,'Converter Data'!$B$44:$B$64,0),0),0)</f>
        <v>0</v>
      </c>
      <c r="G89" s="21">
        <f t="shared" ca="1" si="11"/>
        <v>0</v>
      </c>
      <c r="H89" s="46">
        <f t="shared" ca="1" si="12"/>
        <v>0</v>
      </c>
      <c r="I89" s="47"/>
      <c r="J89" s="171"/>
      <c r="K89" s="48">
        <f t="shared" ca="1" si="13"/>
        <v>0</v>
      </c>
      <c r="L89" s="49">
        <f t="shared" ca="1" si="14"/>
        <v>0</v>
      </c>
      <c r="M89" s="171"/>
      <c r="N89" s="171"/>
      <c r="O89" s="171"/>
      <c r="P89" s="171"/>
    </row>
    <row r="90" spans="2:16" hidden="1" x14ac:dyDescent="0.25">
      <c r="B90" s="41"/>
      <c r="C90" s="42"/>
      <c r="D90" s="43">
        <f t="shared" ca="1" si="10"/>
        <v>0</v>
      </c>
      <c r="E90" s="44">
        <f ca="1">IFERROR(OFFSET('Converter Data'!$C$43,MATCH(C90,'Converter Data'!$B$44:$B$64,0),0),0)</f>
        <v>0</v>
      </c>
      <c r="F90" s="45">
        <f ca="1">IFERROR(OFFSET('Converter Data'!$D$43,MATCH(C90,'Converter Data'!$B$44:$B$64,0),0),0)</f>
        <v>0</v>
      </c>
      <c r="G90" s="21">
        <f t="shared" ca="1" si="11"/>
        <v>0</v>
      </c>
      <c r="H90" s="46">
        <f t="shared" ca="1" si="12"/>
        <v>0</v>
      </c>
      <c r="I90" s="47"/>
      <c r="J90" s="171"/>
      <c r="K90" s="48">
        <f t="shared" ca="1" si="13"/>
        <v>0</v>
      </c>
      <c r="L90" s="49">
        <f t="shared" ca="1" si="14"/>
        <v>0</v>
      </c>
      <c r="M90" s="171"/>
      <c r="N90" s="171"/>
      <c r="O90" s="171"/>
      <c r="P90" s="171"/>
    </row>
    <row r="91" spans="2:16" hidden="1" x14ac:dyDescent="0.25">
      <c r="B91" s="41"/>
      <c r="C91" s="42"/>
      <c r="D91" s="43">
        <f t="shared" ca="1" si="10"/>
        <v>0</v>
      </c>
      <c r="E91" s="44">
        <f ca="1">IFERROR(OFFSET('Converter Data'!$C$43,MATCH(C91,'Converter Data'!$B$44:$B$64,0),0),0)</f>
        <v>0</v>
      </c>
      <c r="F91" s="45">
        <f ca="1">IFERROR(OFFSET('Converter Data'!$D$43,MATCH(C91,'Converter Data'!$B$44:$B$64,0),0),0)</f>
        <v>0</v>
      </c>
      <c r="G91" s="21">
        <f t="shared" ca="1" si="11"/>
        <v>0</v>
      </c>
      <c r="H91" s="46">
        <f t="shared" ca="1" si="12"/>
        <v>0</v>
      </c>
      <c r="I91" s="47"/>
      <c r="J91" s="171"/>
      <c r="K91" s="48">
        <f t="shared" ca="1" si="13"/>
        <v>0</v>
      </c>
      <c r="L91" s="49">
        <f t="shared" ca="1" si="14"/>
        <v>0</v>
      </c>
      <c r="M91" s="171"/>
      <c r="N91" s="171"/>
      <c r="O91" s="171"/>
      <c r="P91" s="171"/>
    </row>
    <row r="92" spans="2:16" hidden="1" x14ac:dyDescent="0.25">
      <c r="B92" s="41"/>
      <c r="C92" s="42"/>
      <c r="D92" s="43">
        <f t="shared" ca="1" si="10"/>
        <v>0</v>
      </c>
      <c r="E92" s="44">
        <f ca="1">IFERROR(OFFSET('Converter Data'!$C$43,MATCH(C92,'Converter Data'!$B$44:$B$64,0),0),0)</f>
        <v>0</v>
      </c>
      <c r="F92" s="45">
        <f ca="1">IFERROR(OFFSET('Converter Data'!$D$43,MATCH(C92,'Converter Data'!$B$44:$B$64,0),0),0)</f>
        <v>0</v>
      </c>
      <c r="G92" s="21">
        <f t="shared" ca="1" si="11"/>
        <v>0</v>
      </c>
      <c r="H92" s="46">
        <f t="shared" ca="1" si="12"/>
        <v>0</v>
      </c>
      <c r="I92" s="47"/>
      <c r="J92" s="171"/>
      <c r="K92" s="48">
        <f t="shared" ca="1" si="13"/>
        <v>0</v>
      </c>
      <c r="L92" s="49">
        <f t="shared" ca="1" si="14"/>
        <v>0</v>
      </c>
      <c r="M92" s="171"/>
      <c r="N92" s="171"/>
      <c r="O92" s="171"/>
      <c r="P92" s="171"/>
    </row>
    <row r="93" spans="2:16" hidden="1" x14ac:dyDescent="0.25">
      <c r="B93" s="41"/>
      <c r="C93" s="42"/>
      <c r="D93" s="43">
        <f t="shared" ca="1" si="10"/>
        <v>0</v>
      </c>
      <c r="E93" s="44">
        <f ca="1">IFERROR(OFFSET('Converter Data'!$C$43,MATCH(C93,'Converter Data'!$B$44:$B$64,0),0),0)</f>
        <v>0</v>
      </c>
      <c r="F93" s="45">
        <f ca="1">IFERROR(OFFSET('Converter Data'!$D$43,MATCH(C93,'Converter Data'!$B$44:$B$64,0),0),0)</f>
        <v>0</v>
      </c>
      <c r="G93" s="21">
        <f t="shared" ca="1" si="11"/>
        <v>0</v>
      </c>
      <c r="H93" s="46">
        <f t="shared" ca="1" si="12"/>
        <v>0</v>
      </c>
      <c r="I93" s="47"/>
      <c r="J93" s="171"/>
      <c r="K93" s="48">
        <f t="shared" ca="1" si="13"/>
        <v>0</v>
      </c>
      <c r="L93" s="49">
        <f t="shared" ca="1" si="14"/>
        <v>0</v>
      </c>
      <c r="M93" s="171"/>
      <c r="N93" s="171"/>
      <c r="O93" s="171"/>
      <c r="P93" s="171"/>
    </row>
    <row r="94" spans="2:16" hidden="1" x14ac:dyDescent="0.25">
      <c r="B94" s="41"/>
      <c r="C94" s="42"/>
      <c r="D94" s="43">
        <f t="shared" ca="1" si="10"/>
        <v>0</v>
      </c>
      <c r="E94" s="44">
        <f ca="1">IFERROR(OFFSET('Converter Data'!$C$43,MATCH(C94,'Converter Data'!$B$44:$B$64,0),0),0)</f>
        <v>0</v>
      </c>
      <c r="F94" s="45">
        <f ca="1">IFERROR(OFFSET('Converter Data'!$D$43,MATCH(C94,'Converter Data'!$B$44:$B$64,0),0),0)</f>
        <v>0</v>
      </c>
      <c r="G94" s="21">
        <f t="shared" ca="1" si="11"/>
        <v>0</v>
      </c>
      <c r="H94" s="46">
        <f t="shared" ca="1" si="12"/>
        <v>0</v>
      </c>
      <c r="I94" s="47"/>
      <c r="J94" s="171"/>
      <c r="K94" s="48">
        <f t="shared" ca="1" si="13"/>
        <v>0</v>
      </c>
      <c r="L94" s="49">
        <f t="shared" ca="1" si="14"/>
        <v>0</v>
      </c>
      <c r="M94" s="171"/>
      <c r="N94" s="171"/>
      <c r="O94" s="171"/>
      <c r="P94" s="171"/>
    </row>
    <row r="95" spans="2:16" hidden="1" x14ac:dyDescent="0.25">
      <c r="B95" s="41"/>
      <c r="C95" s="42"/>
      <c r="D95" s="43">
        <f t="shared" ca="1" si="10"/>
        <v>0</v>
      </c>
      <c r="E95" s="44">
        <f ca="1">IFERROR(OFFSET('Converter Data'!$C$43,MATCH(C95,'Converter Data'!$B$44:$B$64,0),0),0)</f>
        <v>0</v>
      </c>
      <c r="F95" s="45">
        <f ca="1">IFERROR(OFFSET('Converter Data'!$D$43,MATCH(C95,'Converter Data'!$B$44:$B$64,0),0),0)</f>
        <v>0</v>
      </c>
      <c r="G95" s="21">
        <f t="shared" ca="1" si="11"/>
        <v>0</v>
      </c>
      <c r="H95" s="46">
        <f t="shared" ca="1" si="12"/>
        <v>0</v>
      </c>
      <c r="I95" s="47"/>
      <c r="J95" s="171"/>
      <c r="K95" s="48">
        <f t="shared" ca="1" si="13"/>
        <v>0</v>
      </c>
      <c r="L95" s="49">
        <f t="shared" ca="1" si="14"/>
        <v>0</v>
      </c>
      <c r="M95" s="171"/>
      <c r="N95" s="171"/>
      <c r="O95" s="171"/>
      <c r="P95" s="171"/>
    </row>
    <row r="96" spans="2:16" hidden="1" x14ac:dyDescent="0.25">
      <c r="B96" s="41"/>
      <c r="C96" s="42"/>
      <c r="D96" s="43">
        <f t="shared" ca="1" si="10"/>
        <v>0</v>
      </c>
      <c r="E96" s="44">
        <f ca="1">IFERROR(OFFSET('Converter Data'!$C$43,MATCH(C96,'Converter Data'!$B$44:$B$64,0),0),0)</f>
        <v>0</v>
      </c>
      <c r="F96" s="45">
        <f ca="1">IFERROR(OFFSET('Converter Data'!$D$43,MATCH(C96,'Converter Data'!$B$44:$B$64,0),0),0)</f>
        <v>0</v>
      </c>
      <c r="G96" s="21">
        <f t="shared" ca="1" si="11"/>
        <v>0</v>
      </c>
      <c r="H96" s="46">
        <f t="shared" ca="1" si="12"/>
        <v>0</v>
      </c>
      <c r="I96" s="47"/>
      <c r="J96" s="171"/>
      <c r="K96" s="48">
        <f t="shared" ca="1" si="13"/>
        <v>0</v>
      </c>
      <c r="L96" s="49">
        <f t="shared" ca="1" si="14"/>
        <v>0</v>
      </c>
      <c r="M96" s="171"/>
      <c r="N96" s="171"/>
      <c r="O96" s="171"/>
      <c r="P96" s="171"/>
    </row>
    <row r="97" spans="2:16" hidden="1" x14ac:dyDescent="0.25">
      <c r="B97" s="41"/>
      <c r="C97" s="42"/>
      <c r="D97" s="43">
        <f t="shared" ca="1" si="10"/>
        <v>0</v>
      </c>
      <c r="E97" s="44">
        <f ca="1">IFERROR(OFFSET('Converter Data'!$C$43,MATCH(C97,'Converter Data'!$B$44:$B$64,0),0),0)</f>
        <v>0</v>
      </c>
      <c r="F97" s="45">
        <f ca="1">IFERROR(OFFSET('Converter Data'!$D$43,MATCH(C97,'Converter Data'!$B$44:$B$64,0),0),0)</f>
        <v>0</v>
      </c>
      <c r="G97" s="21">
        <f t="shared" ca="1" si="11"/>
        <v>0</v>
      </c>
      <c r="H97" s="46">
        <f t="shared" ca="1" si="12"/>
        <v>0</v>
      </c>
      <c r="I97" s="47"/>
      <c r="J97" s="171"/>
      <c r="K97" s="48">
        <f t="shared" ca="1" si="13"/>
        <v>0</v>
      </c>
      <c r="L97" s="49">
        <f t="shared" ca="1" si="14"/>
        <v>0</v>
      </c>
      <c r="M97" s="171"/>
      <c r="N97" s="171"/>
      <c r="O97" s="171"/>
      <c r="P97" s="171"/>
    </row>
    <row r="98" spans="2:16" ht="15.75" hidden="1" thickBot="1" x14ac:dyDescent="0.3">
      <c r="B98" s="50"/>
      <c r="C98" s="51"/>
      <c r="D98" s="52">
        <f t="shared" ca="1" si="10"/>
        <v>0</v>
      </c>
      <c r="E98" s="53">
        <f ca="1">IFERROR(OFFSET('Converter Data'!$C$43,MATCH(C98,'Converter Data'!$B$44:$B$64,0),0),0)</f>
        <v>0</v>
      </c>
      <c r="F98" s="54">
        <f ca="1">IFERROR(OFFSET('Converter Data'!$D$43,MATCH(C98,'Converter Data'!$B$44:$B$64,0),0),0)</f>
        <v>0</v>
      </c>
      <c r="G98" s="22">
        <f t="shared" ca="1" si="11"/>
        <v>0</v>
      </c>
      <c r="H98" s="55">
        <f t="shared" ca="1" si="12"/>
        <v>0</v>
      </c>
      <c r="I98" s="56"/>
      <c r="J98" s="171"/>
      <c r="K98" s="57">
        <f t="shared" ca="1" si="13"/>
        <v>0</v>
      </c>
      <c r="L98" s="58">
        <f t="shared" ca="1" si="14"/>
        <v>0</v>
      </c>
      <c r="M98" s="171"/>
      <c r="N98" s="171"/>
      <c r="O98" s="171"/>
      <c r="P98" s="171"/>
    </row>
    <row r="99" spans="2:16" hidden="1" x14ac:dyDescent="0.25"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</row>
    <row r="100" spans="2:16" hidden="1" x14ac:dyDescent="0.25"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</row>
    <row r="101" spans="2:16" hidden="1" x14ac:dyDescent="0.25"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</row>
    <row r="102" spans="2:16" hidden="1" x14ac:dyDescent="0.25"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</row>
    <row r="103" spans="2:16" hidden="1" x14ac:dyDescent="0.25"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</row>
    <row r="104" spans="2:16" x14ac:dyDescent="0.25"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</row>
    <row r="105" spans="2:16" ht="15.75" thickBot="1" x14ac:dyDescent="0.3"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</row>
    <row r="106" spans="2:16" ht="60.75" thickBot="1" x14ac:dyDescent="0.3">
      <c r="B106" s="24" t="s">
        <v>97</v>
      </c>
      <c r="C106" s="25" t="s">
        <v>23</v>
      </c>
      <c r="D106" s="26">
        <f ca="1">L106</f>
        <v>6.2794520547945201E-3</v>
      </c>
      <c r="E106" s="24"/>
      <c r="F106" s="25"/>
      <c r="G106" s="26"/>
      <c r="H106" s="24"/>
      <c r="I106" s="24"/>
      <c r="J106" s="24"/>
      <c r="K106" s="25" t="s">
        <v>105</v>
      </c>
      <c r="L106" s="27">
        <f ca="1">SUM(G111:G132)</f>
        <v>6.2794520547945201E-3</v>
      </c>
      <c r="M106" s="24"/>
      <c r="N106" s="28" t="s">
        <v>106</v>
      </c>
      <c r="O106" s="28" t="s">
        <v>107</v>
      </c>
      <c r="P106" s="28" t="s">
        <v>108</v>
      </c>
    </row>
    <row r="107" spans="2:16" x14ac:dyDescent="0.25">
      <c r="B107" s="171"/>
      <c r="C107" s="29" t="s">
        <v>197</v>
      </c>
      <c r="D107" s="30">
        <f ca="1">1-D106</f>
        <v>0.99372054794520548</v>
      </c>
      <c r="E107" s="171"/>
      <c r="F107" s="171"/>
      <c r="G107" s="171"/>
      <c r="H107" s="171"/>
      <c r="I107" s="171"/>
      <c r="J107" s="171"/>
      <c r="K107" s="171"/>
      <c r="L107" s="171"/>
      <c r="M107" s="171"/>
      <c r="N107" s="31">
        <f ca="1">SUM(D111:D132)</f>
        <v>2</v>
      </c>
      <c r="O107" s="31">
        <f ca="1">IFERROR(SUM(K111:K132)/N107,0)</f>
        <v>1.1459999999999999</v>
      </c>
      <c r="P107" s="32">
        <f ca="1">IFERROR(SUM(L111:L132)/SUM(K111:K132),0)</f>
        <v>0</v>
      </c>
    </row>
    <row r="108" spans="2:16" x14ac:dyDescent="0.25"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</row>
    <row r="109" spans="2:16" ht="15.75" thickBot="1" x14ac:dyDescent="0.3">
      <c r="B109" s="2" t="s">
        <v>15</v>
      </c>
      <c r="C109" s="3"/>
      <c r="D109" s="3"/>
      <c r="E109" s="3"/>
      <c r="F109" s="3"/>
      <c r="G109" s="3"/>
      <c r="H109" s="3"/>
      <c r="I109" s="4"/>
      <c r="J109" s="171"/>
      <c r="K109" s="2" t="s">
        <v>85</v>
      </c>
      <c r="L109" s="9"/>
      <c r="M109" s="171"/>
      <c r="N109" s="171"/>
      <c r="O109" s="171"/>
      <c r="P109" s="171"/>
    </row>
    <row r="110" spans="2:16" ht="57.75" thickBot="1" x14ac:dyDescent="0.3">
      <c r="B110" s="16" t="s">
        <v>7</v>
      </c>
      <c r="C110" s="16" t="s">
        <v>0</v>
      </c>
      <c r="D110" s="18" t="s">
        <v>1</v>
      </c>
      <c r="E110" s="18" t="s">
        <v>2</v>
      </c>
      <c r="F110" s="18" t="s">
        <v>3</v>
      </c>
      <c r="G110" s="18" t="s">
        <v>5</v>
      </c>
      <c r="H110" s="18" t="s">
        <v>12</v>
      </c>
      <c r="I110" s="17" t="s">
        <v>6</v>
      </c>
      <c r="J110" s="171"/>
      <c r="K110" s="33" t="s">
        <v>86</v>
      </c>
      <c r="L110" s="34" t="s">
        <v>198</v>
      </c>
      <c r="M110" s="171"/>
      <c r="N110" s="171"/>
      <c r="O110" s="171"/>
      <c r="P110" s="171"/>
    </row>
    <row r="111" spans="2:16" ht="15.75" thickBot="1" x14ac:dyDescent="0.3">
      <c r="B111" s="19">
        <v>1</v>
      </c>
      <c r="C111" s="35" t="s">
        <v>97</v>
      </c>
      <c r="D111" s="36">
        <f t="shared" ref="D111:D132" ca="1" si="15">IFERROR(1/E111,0)</f>
        <v>2</v>
      </c>
      <c r="E111" s="23">
        <f ca="1">IFERROR(OFFSET('Converter Data'!$C$43,MATCH(C111,'Converter Data'!$B$44:$B$64,0),0),0)</f>
        <v>0.5</v>
      </c>
      <c r="F111" s="37">
        <f ca="1">IFERROR(OFFSET('Converter Data'!$D$43,MATCH(C111,'Converter Data'!$B$44:$B$64,0),0),0)</f>
        <v>1.1459999999999999</v>
      </c>
      <c r="G111" s="20">
        <f t="shared" ref="G111:G132" ca="1" si="16">IFERROR(((B111*D111*F111)/365)*(1-I111),0)</f>
        <v>6.2794520547945201E-3</v>
      </c>
      <c r="H111" s="38">
        <f t="shared" ref="H111:H132" ca="1" si="17">G111/$D$106</f>
        <v>1</v>
      </c>
      <c r="I111" s="274">
        <v>0</v>
      </c>
      <c r="J111" s="171"/>
      <c r="K111" s="39">
        <f t="shared" ref="K111:K132" ca="1" si="18">D111*F111</f>
        <v>2.2919999999999998</v>
      </c>
      <c r="L111" s="40">
        <f t="shared" ref="L111:L132" ca="1" si="19">K111*I111</f>
        <v>0</v>
      </c>
      <c r="M111" s="171"/>
      <c r="N111" s="171"/>
      <c r="O111" s="171"/>
      <c r="P111" s="171"/>
    </row>
    <row r="112" spans="2:16" hidden="1" x14ac:dyDescent="0.25">
      <c r="B112" s="41"/>
      <c r="C112" s="42"/>
      <c r="D112" s="43">
        <f t="shared" ca="1" si="15"/>
        <v>0</v>
      </c>
      <c r="E112" s="44">
        <f ca="1">IFERROR(OFFSET('Converter Data'!$C$43,MATCH(C112,'Converter Data'!$B$44:$B$64,0),0),0)</f>
        <v>0</v>
      </c>
      <c r="F112" s="45">
        <f ca="1">IFERROR(OFFSET('Converter Data'!$D$43,MATCH(C112,'Converter Data'!$B$44:$B$64,0),0),0)</f>
        <v>0</v>
      </c>
      <c r="G112" s="21">
        <f t="shared" ca="1" si="16"/>
        <v>0</v>
      </c>
      <c r="H112" s="46">
        <f t="shared" ca="1" si="17"/>
        <v>0</v>
      </c>
      <c r="I112" s="47"/>
      <c r="J112" s="171"/>
      <c r="K112" s="48">
        <f t="shared" ca="1" si="18"/>
        <v>0</v>
      </c>
      <c r="L112" s="49">
        <f t="shared" ca="1" si="19"/>
        <v>0</v>
      </c>
      <c r="M112" s="171"/>
      <c r="N112" s="171"/>
      <c r="O112" s="171"/>
      <c r="P112" s="171"/>
    </row>
    <row r="113" spans="2:16" hidden="1" x14ac:dyDescent="0.25">
      <c r="B113" s="41"/>
      <c r="C113" s="42"/>
      <c r="D113" s="43">
        <f t="shared" ca="1" si="15"/>
        <v>0</v>
      </c>
      <c r="E113" s="44">
        <f ca="1">IFERROR(OFFSET('Converter Data'!$C$43,MATCH(C113,'Converter Data'!$B$44:$B$64,0),0),0)</f>
        <v>0</v>
      </c>
      <c r="F113" s="45">
        <f ca="1">IFERROR(OFFSET('Converter Data'!$D$43,MATCH(C113,'Converter Data'!$B$44:$B$64,0),0),0)</f>
        <v>0</v>
      </c>
      <c r="G113" s="21">
        <f t="shared" ca="1" si="16"/>
        <v>0</v>
      </c>
      <c r="H113" s="46">
        <f t="shared" ca="1" si="17"/>
        <v>0</v>
      </c>
      <c r="I113" s="47"/>
      <c r="J113" s="171"/>
      <c r="K113" s="48">
        <f t="shared" ca="1" si="18"/>
        <v>0</v>
      </c>
      <c r="L113" s="49">
        <f t="shared" ca="1" si="19"/>
        <v>0</v>
      </c>
      <c r="M113" s="171"/>
      <c r="N113" s="171"/>
      <c r="O113" s="171"/>
      <c r="P113" s="171"/>
    </row>
    <row r="114" spans="2:16" hidden="1" x14ac:dyDescent="0.25">
      <c r="B114" s="41"/>
      <c r="C114" s="42"/>
      <c r="D114" s="43">
        <f t="shared" ca="1" si="15"/>
        <v>0</v>
      </c>
      <c r="E114" s="44">
        <f ca="1">IFERROR(OFFSET('Converter Data'!$C$43,MATCH(C114,'Converter Data'!$B$44:$B$64,0),0),0)</f>
        <v>0</v>
      </c>
      <c r="F114" s="45">
        <f ca="1">IFERROR(OFFSET('Converter Data'!$D$43,MATCH(C114,'Converter Data'!$B$44:$B$64,0),0),0)</f>
        <v>0</v>
      </c>
      <c r="G114" s="21">
        <f t="shared" ca="1" si="16"/>
        <v>0</v>
      </c>
      <c r="H114" s="46">
        <f t="shared" ca="1" si="17"/>
        <v>0</v>
      </c>
      <c r="I114" s="47"/>
      <c r="J114" s="171"/>
      <c r="K114" s="48">
        <f t="shared" ca="1" si="18"/>
        <v>0</v>
      </c>
      <c r="L114" s="49">
        <f t="shared" ca="1" si="19"/>
        <v>0</v>
      </c>
      <c r="M114" s="171"/>
      <c r="N114" s="171"/>
      <c r="O114" s="171"/>
      <c r="P114" s="171"/>
    </row>
    <row r="115" spans="2:16" hidden="1" x14ac:dyDescent="0.25">
      <c r="B115" s="41"/>
      <c r="C115" s="42"/>
      <c r="D115" s="43">
        <f t="shared" ca="1" si="15"/>
        <v>0</v>
      </c>
      <c r="E115" s="44">
        <f ca="1">IFERROR(OFFSET('Converter Data'!$C$43,MATCH(C115,'Converter Data'!$B$44:$B$64,0),0),0)</f>
        <v>0</v>
      </c>
      <c r="F115" s="45">
        <f ca="1">IFERROR(OFFSET('Converter Data'!$D$43,MATCH(C115,'Converter Data'!$B$44:$B$64,0),0),0)</f>
        <v>0</v>
      </c>
      <c r="G115" s="21">
        <f t="shared" ca="1" si="16"/>
        <v>0</v>
      </c>
      <c r="H115" s="46">
        <f t="shared" ca="1" si="17"/>
        <v>0</v>
      </c>
      <c r="I115" s="47"/>
      <c r="J115" s="171"/>
      <c r="K115" s="48">
        <f t="shared" ca="1" si="18"/>
        <v>0</v>
      </c>
      <c r="L115" s="49">
        <f t="shared" ca="1" si="19"/>
        <v>0</v>
      </c>
      <c r="M115" s="171"/>
      <c r="N115" s="171"/>
      <c r="O115" s="171"/>
      <c r="P115" s="171"/>
    </row>
    <row r="116" spans="2:16" hidden="1" x14ac:dyDescent="0.25">
      <c r="B116" s="41"/>
      <c r="C116" s="42"/>
      <c r="D116" s="43">
        <f t="shared" ca="1" si="15"/>
        <v>0</v>
      </c>
      <c r="E116" s="44">
        <f ca="1">IFERROR(OFFSET('Converter Data'!$C$43,MATCH(C116,'Converter Data'!$B$44:$B$64,0),0),0)</f>
        <v>0</v>
      </c>
      <c r="F116" s="45">
        <f ca="1">IFERROR(OFFSET('Converter Data'!$D$43,MATCH(C116,'Converter Data'!$B$44:$B$64,0),0),0)</f>
        <v>0</v>
      </c>
      <c r="G116" s="21">
        <f t="shared" ca="1" si="16"/>
        <v>0</v>
      </c>
      <c r="H116" s="46">
        <f t="shared" ca="1" si="17"/>
        <v>0</v>
      </c>
      <c r="I116" s="47"/>
      <c r="J116" s="171"/>
      <c r="K116" s="48">
        <f t="shared" ca="1" si="18"/>
        <v>0</v>
      </c>
      <c r="L116" s="49">
        <f t="shared" ca="1" si="19"/>
        <v>0</v>
      </c>
      <c r="M116" s="171"/>
      <c r="N116" s="171"/>
      <c r="O116" s="171"/>
      <c r="P116" s="171"/>
    </row>
    <row r="117" spans="2:16" hidden="1" x14ac:dyDescent="0.25">
      <c r="B117" s="41"/>
      <c r="C117" s="42"/>
      <c r="D117" s="43">
        <f t="shared" ca="1" si="15"/>
        <v>0</v>
      </c>
      <c r="E117" s="44">
        <f ca="1">IFERROR(OFFSET('Converter Data'!$C$43,MATCH(C117,'Converter Data'!$B$44:$B$64,0),0),0)</f>
        <v>0</v>
      </c>
      <c r="F117" s="45">
        <f ca="1">IFERROR(OFFSET('Converter Data'!$D$43,MATCH(C117,'Converter Data'!$B$44:$B$64,0),0),0)</f>
        <v>0</v>
      </c>
      <c r="G117" s="21">
        <f t="shared" ca="1" si="16"/>
        <v>0</v>
      </c>
      <c r="H117" s="46">
        <f t="shared" ca="1" si="17"/>
        <v>0</v>
      </c>
      <c r="I117" s="47"/>
      <c r="J117" s="171"/>
      <c r="K117" s="48">
        <f t="shared" ca="1" si="18"/>
        <v>0</v>
      </c>
      <c r="L117" s="49">
        <f t="shared" ca="1" si="19"/>
        <v>0</v>
      </c>
      <c r="M117" s="171"/>
      <c r="N117" s="171"/>
      <c r="O117" s="171"/>
      <c r="P117" s="171"/>
    </row>
    <row r="118" spans="2:16" hidden="1" x14ac:dyDescent="0.25">
      <c r="B118" s="41"/>
      <c r="C118" s="42"/>
      <c r="D118" s="43">
        <f t="shared" ca="1" si="15"/>
        <v>0</v>
      </c>
      <c r="E118" s="44">
        <f ca="1">IFERROR(OFFSET('Converter Data'!$C$43,MATCH(C118,'Converter Data'!$B$44:$B$64,0),0),0)</f>
        <v>0</v>
      </c>
      <c r="F118" s="45">
        <f ca="1">IFERROR(OFFSET('Converter Data'!$D$43,MATCH(C118,'Converter Data'!$B$44:$B$64,0),0),0)</f>
        <v>0</v>
      </c>
      <c r="G118" s="21">
        <f t="shared" ca="1" si="16"/>
        <v>0</v>
      </c>
      <c r="H118" s="46">
        <f t="shared" ca="1" si="17"/>
        <v>0</v>
      </c>
      <c r="I118" s="47"/>
      <c r="J118" s="171"/>
      <c r="K118" s="48">
        <f t="shared" ca="1" si="18"/>
        <v>0</v>
      </c>
      <c r="L118" s="49">
        <f t="shared" ca="1" si="19"/>
        <v>0</v>
      </c>
      <c r="M118" s="171"/>
      <c r="N118" s="171"/>
      <c r="O118" s="171"/>
      <c r="P118" s="171"/>
    </row>
    <row r="119" spans="2:16" hidden="1" x14ac:dyDescent="0.25">
      <c r="B119" s="41"/>
      <c r="C119" s="42"/>
      <c r="D119" s="43">
        <f t="shared" ca="1" si="15"/>
        <v>0</v>
      </c>
      <c r="E119" s="44">
        <f ca="1">IFERROR(OFFSET('Converter Data'!$C$43,MATCH(C119,'Converter Data'!$B$44:$B$64,0),0),0)</f>
        <v>0</v>
      </c>
      <c r="F119" s="45">
        <f ca="1">IFERROR(OFFSET('Converter Data'!$D$43,MATCH(C119,'Converter Data'!$B$44:$B$64,0),0),0)</f>
        <v>0</v>
      </c>
      <c r="G119" s="21">
        <f t="shared" ca="1" si="16"/>
        <v>0</v>
      </c>
      <c r="H119" s="46">
        <f t="shared" ca="1" si="17"/>
        <v>0</v>
      </c>
      <c r="I119" s="47"/>
      <c r="J119" s="171"/>
      <c r="K119" s="48">
        <f t="shared" ca="1" si="18"/>
        <v>0</v>
      </c>
      <c r="L119" s="49">
        <f t="shared" ca="1" si="19"/>
        <v>0</v>
      </c>
      <c r="M119" s="171"/>
      <c r="N119" s="171"/>
      <c r="O119" s="171"/>
      <c r="P119" s="171"/>
    </row>
    <row r="120" spans="2:16" hidden="1" x14ac:dyDescent="0.25">
      <c r="B120" s="41"/>
      <c r="C120" s="42"/>
      <c r="D120" s="43">
        <f t="shared" ca="1" si="15"/>
        <v>0</v>
      </c>
      <c r="E120" s="44">
        <f ca="1">IFERROR(OFFSET('Converter Data'!$C$43,MATCH(C120,'Converter Data'!$B$44:$B$64,0),0),0)</f>
        <v>0</v>
      </c>
      <c r="F120" s="45">
        <f ca="1">IFERROR(OFFSET('Converter Data'!$D$43,MATCH(C120,'Converter Data'!$B$44:$B$64,0),0),0)</f>
        <v>0</v>
      </c>
      <c r="G120" s="21">
        <f t="shared" ca="1" si="16"/>
        <v>0</v>
      </c>
      <c r="H120" s="46">
        <f t="shared" ca="1" si="17"/>
        <v>0</v>
      </c>
      <c r="I120" s="47"/>
      <c r="J120" s="171"/>
      <c r="K120" s="48">
        <f t="shared" ca="1" si="18"/>
        <v>0</v>
      </c>
      <c r="L120" s="49">
        <f t="shared" ca="1" si="19"/>
        <v>0</v>
      </c>
      <c r="M120" s="171"/>
      <c r="N120" s="171"/>
      <c r="O120" s="171"/>
      <c r="P120" s="171"/>
    </row>
    <row r="121" spans="2:16" hidden="1" x14ac:dyDescent="0.25">
      <c r="B121" s="41"/>
      <c r="C121" s="42"/>
      <c r="D121" s="43">
        <f t="shared" ca="1" si="15"/>
        <v>0</v>
      </c>
      <c r="E121" s="44">
        <f ca="1">IFERROR(OFFSET('Converter Data'!$C$43,MATCH(C121,'Converter Data'!$B$44:$B$64,0),0),0)</f>
        <v>0</v>
      </c>
      <c r="F121" s="45">
        <f ca="1">IFERROR(OFFSET('Converter Data'!$D$43,MATCH(C121,'Converter Data'!$B$44:$B$64,0),0),0)</f>
        <v>0</v>
      </c>
      <c r="G121" s="21">
        <f t="shared" ca="1" si="16"/>
        <v>0</v>
      </c>
      <c r="H121" s="46">
        <f t="shared" ca="1" si="17"/>
        <v>0</v>
      </c>
      <c r="I121" s="47"/>
      <c r="J121" s="171"/>
      <c r="K121" s="48">
        <f t="shared" ca="1" si="18"/>
        <v>0</v>
      </c>
      <c r="L121" s="49">
        <f t="shared" ca="1" si="19"/>
        <v>0</v>
      </c>
      <c r="M121" s="171"/>
      <c r="N121" s="171"/>
      <c r="O121" s="171"/>
      <c r="P121" s="171"/>
    </row>
    <row r="122" spans="2:16" hidden="1" x14ac:dyDescent="0.25">
      <c r="B122" s="41"/>
      <c r="C122" s="42"/>
      <c r="D122" s="43">
        <f t="shared" ca="1" si="15"/>
        <v>0</v>
      </c>
      <c r="E122" s="44">
        <f ca="1">IFERROR(OFFSET('Converter Data'!$C$43,MATCH(C122,'Converter Data'!$B$44:$B$64,0),0),0)</f>
        <v>0</v>
      </c>
      <c r="F122" s="45">
        <f ca="1">IFERROR(OFFSET('Converter Data'!$D$43,MATCH(C122,'Converter Data'!$B$44:$B$64,0),0),0)</f>
        <v>0</v>
      </c>
      <c r="G122" s="21">
        <f t="shared" ca="1" si="16"/>
        <v>0</v>
      </c>
      <c r="H122" s="46">
        <f t="shared" ca="1" si="17"/>
        <v>0</v>
      </c>
      <c r="I122" s="47"/>
      <c r="J122" s="171"/>
      <c r="K122" s="48">
        <f t="shared" ca="1" si="18"/>
        <v>0</v>
      </c>
      <c r="L122" s="49">
        <f t="shared" ca="1" si="19"/>
        <v>0</v>
      </c>
      <c r="M122" s="171"/>
      <c r="N122" s="171"/>
      <c r="O122" s="171"/>
      <c r="P122" s="171"/>
    </row>
    <row r="123" spans="2:16" hidden="1" x14ac:dyDescent="0.25">
      <c r="B123" s="41"/>
      <c r="C123" s="42"/>
      <c r="D123" s="43">
        <f t="shared" ca="1" si="15"/>
        <v>0</v>
      </c>
      <c r="E123" s="44">
        <f ca="1">IFERROR(OFFSET('Converter Data'!$C$43,MATCH(C123,'Converter Data'!$B$44:$B$64,0),0),0)</f>
        <v>0</v>
      </c>
      <c r="F123" s="45">
        <f ca="1">IFERROR(OFFSET('Converter Data'!$D$43,MATCH(C123,'Converter Data'!$B$44:$B$64,0),0),0)</f>
        <v>0</v>
      </c>
      <c r="G123" s="21">
        <f t="shared" ca="1" si="16"/>
        <v>0</v>
      </c>
      <c r="H123" s="46">
        <f t="shared" ca="1" si="17"/>
        <v>0</v>
      </c>
      <c r="I123" s="47"/>
      <c r="J123" s="171"/>
      <c r="K123" s="48">
        <f t="shared" ca="1" si="18"/>
        <v>0</v>
      </c>
      <c r="L123" s="49">
        <f t="shared" ca="1" si="19"/>
        <v>0</v>
      </c>
      <c r="M123" s="171"/>
      <c r="N123" s="171"/>
      <c r="O123" s="171"/>
      <c r="P123" s="171"/>
    </row>
    <row r="124" spans="2:16" hidden="1" x14ac:dyDescent="0.25">
      <c r="B124" s="41"/>
      <c r="C124" s="42"/>
      <c r="D124" s="43">
        <f t="shared" ca="1" si="15"/>
        <v>0</v>
      </c>
      <c r="E124" s="44">
        <f ca="1">IFERROR(OFFSET('Converter Data'!$C$43,MATCH(C124,'Converter Data'!$B$44:$B$64,0),0),0)</f>
        <v>0</v>
      </c>
      <c r="F124" s="45">
        <f ca="1">IFERROR(OFFSET('Converter Data'!$D$43,MATCH(C124,'Converter Data'!$B$44:$B$64,0),0),0)</f>
        <v>0</v>
      </c>
      <c r="G124" s="21">
        <f t="shared" ca="1" si="16"/>
        <v>0</v>
      </c>
      <c r="H124" s="46">
        <f t="shared" ca="1" si="17"/>
        <v>0</v>
      </c>
      <c r="I124" s="47"/>
      <c r="J124" s="171"/>
      <c r="K124" s="48">
        <f t="shared" ca="1" si="18"/>
        <v>0</v>
      </c>
      <c r="L124" s="49">
        <f t="shared" ca="1" si="19"/>
        <v>0</v>
      </c>
      <c r="M124" s="171"/>
      <c r="N124" s="171"/>
      <c r="O124" s="171"/>
      <c r="P124" s="171"/>
    </row>
    <row r="125" spans="2:16" hidden="1" x14ac:dyDescent="0.25">
      <c r="B125" s="41"/>
      <c r="C125" s="42"/>
      <c r="D125" s="43">
        <f t="shared" ca="1" si="15"/>
        <v>0</v>
      </c>
      <c r="E125" s="44">
        <f ca="1">IFERROR(OFFSET('Converter Data'!$C$43,MATCH(C125,'Converter Data'!$B$44:$B$64,0),0),0)</f>
        <v>0</v>
      </c>
      <c r="F125" s="45">
        <f ca="1">IFERROR(OFFSET('Converter Data'!$D$43,MATCH(C125,'Converter Data'!$B$44:$B$64,0),0),0)</f>
        <v>0</v>
      </c>
      <c r="G125" s="21">
        <f t="shared" ca="1" si="16"/>
        <v>0</v>
      </c>
      <c r="H125" s="46">
        <f t="shared" ca="1" si="17"/>
        <v>0</v>
      </c>
      <c r="I125" s="47"/>
      <c r="J125" s="171"/>
      <c r="K125" s="48">
        <f t="shared" ca="1" si="18"/>
        <v>0</v>
      </c>
      <c r="L125" s="49">
        <f t="shared" ca="1" si="19"/>
        <v>0</v>
      </c>
      <c r="M125" s="171"/>
      <c r="N125" s="171"/>
      <c r="O125" s="171"/>
      <c r="P125" s="171"/>
    </row>
    <row r="126" spans="2:16" hidden="1" x14ac:dyDescent="0.25">
      <c r="B126" s="41"/>
      <c r="C126" s="42"/>
      <c r="D126" s="43">
        <f t="shared" ca="1" si="15"/>
        <v>0</v>
      </c>
      <c r="E126" s="44">
        <f ca="1">IFERROR(OFFSET('Converter Data'!$C$43,MATCH(C126,'Converter Data'!$B$44:$B$64,0),0),0)</f>
        <v>0</v>
      </c>
      <c r="F126" s="45">
        <f ca="1">IFERROR(OFFSET('Converter Data'!$D$43,MATCH(C126,'Converter Data'!$B$44:$B$64,0),0),0)</f>
        <v>0</v>
      </c>
      <c r="G126" s="21">
        <f t="shared" ca="1" si="16"/>
        <v>0</v>
      </c>
      <c r="H126" s="46">
        <f t="shared" ca="1" si="17"/>
        <v>0</v>
      </c>
      <c r="I126" s="47"/>
      <c r="J126" s="171"/>
      <c r="K126" s="48">
        <f t="shared" ca="1" si="18"/>
        <v>0</v>
      </c>
      <c r="L126" s="49">
        <f t="shared" ca="1" si="19"/>
        <v>0</v>
      </c>
      <c r="M126" s="171"/>
      <c r="N126" s="171"/>
      <c r="O126" s="171"/>
      <c r="P126" s="171"/>
    </row>
    <row r="127" spans="2:16" hidden="1" x14ac:dyDescent="0.25">
      <c r="B127" s="41"/>
      <c r="C127" s="42"/>
      <c r="D127" s="43">
        <f t="shared" ca="1" si="15"/>
        <v>0</v>
      </c>
      <c r="E127" s="44">
        <f ca="1">IFERROR(OFFSET('Converter Data'!$C$43,MATCH(C127,'Converter Data'!$B$44:$B$64,0),0),0)</f>
        <v>0</v>
      </c>
      <c r="F127" s="45">
        <f ca="1">IFERROR(OFFSET('Converter Data'!$D$43,MATCH(C127,'Converter Data'!$B$44:$B$64,0),0),0)</f>
        <v>0</v>
      </c>
      <c r="G127" s="21">
        <f t="shared" ca="1" si="16"/>
        <v>0</v>
      </c>
      <c r="H127" s="46">
        <f t="shared" ca="1" si="17"/>
        <v>0</v>
      </c>
      <c r="I127" s="47"/>
      <c r="J127" s="171"/>
      <c r="K127" s="48">
        <f t="shared" ca="1" si="18"/>
        <v>0</v>
      </c>
      <c r="L127" s="49">
        <f t="shared" ca="1" si="19"/>
        <v>0</v>
      </c>
      <c r="M127" s="171"/>
      <c r="N127" s="171"/>
      <c r="O127" s="171"/>
      <c r="P127" s="171"/>
    </row>
    <row r="128" spans="2:16" hidden="1" x14ac:dyDescent="0.25">
      <c r="B128" s="41"/>
      <c r="C128" s="42"/>
      <c r="D128" s="43">
        <f t="shared" ca="1" si="15"/>
        <v>0</v>
      </c>
      <c r="E128" s="44">
        <f ca="1">IFERROR(OFFSET('Converter Data'!$C$43,MATCH(C128,'Converter Data'!$B$44:$B$64,0),0),0)</f>
        <v>0</v>
      </c>
      <c r="F128" s="45">
        <f ca="1">IFERROR(OFFSET('Converter Data'!$D$43,MATCH(C128,'Converter Data'!$B$44:$B$64,0),0),0)</f>
        <v>0</v>
      </c>
      <c r="G128" s="21">
        <f t="shared" ca="1" si="16"/>
        <v>0</v>
      </c>
      <c r="H128" s="46">
        <f t="shared" ca="1" si="17"/>
        <v>0</v>
      </c>
      <c r="I128" s="47"/>
      <c r="J128" s="171"/>
      <c r="K128" s="48">
        <f t="shared" ca="1" si="18"/>
        <v>0</v>
      </c>
      <c r="L128" s="49">
        <f t="shared" ca="1" si="19"/>
        <v>0</v>
      </c>
      <c r="M128" s="171"/>
      <c r="N128" s="171"/>
      <c r="O128" s="171"/>
      <c r="P128" s="171"/>
    </row>
    <row r="129" spans="2:16" hidden="1" x14ac:dyDescent="0.25">
      <c r="B129" s="41"/>
      <c r="C129" s="42"/>
      <c r="D129" s="43">
        <f t="shared" ca="1" si="15"/>
        <v>0</v>
      </c>
      <c r="E129" s="44">
        <f ca="1">IFERROR(OFFSET('Converter Data'!$C$43,MATCH(C129,'Converter Data'!$B$44:$B$64,0),0),0)</f>
        <v>0</v>
      </c>
      <c r="F129" s="45">
        <f ca="1">IFERROR(OFFSET('Converter Data'!$D$43,MATCH(C129,'Converter Data'!$B$44:$B$64,0),0),0)</f>
        <v>0</v>
      </c>
      <c r="G129" s="21">
        <f t="shared" ca="1" si="16"/>
        <v>0</v>
      </c>
      <c r="H129" s="46">
        <f t="shared" ca="1" si="17"/>
        <v>0</v>
      </c>
      <c r="I129" s="47"/>
      <c r="J129" s="171"/>
      <c r="K129" s="48">
        <f t="shared" ca="1" si="18"/>
        <v>0</v>
      </c>
      <c r="L129" s="49">
        <f t="shared" ca="1" si="19"/>
        <v>0</v>
      </c>
      <c r="M129" s="171"/>
      <c r="N129" s="171"/>
      <c r="O129" s="171"/>
      <c r="P129" s="171"/>
    </row>
    <row r="130" spans="2:16" hidden="1" x14ac:dyDescent="0.25">
      <c r="B130" s="41"/>
      <c r="C130" s="42"/>
      <c r="D130" s="43">
        <f t="shared" ca="1" si="15"/>
        <v>0</v>
      </c>
      <c r="E130" s="44">
        <f ca="1">IFERROR(OFFSET('Converter Data'!$C$43,MATCH(C130,'Converter Data'!$B$44:$B$64,0),0),0)</f>
        <v>0</v>
      </c>
      <c r="F130" s="45">
        <f ca="1">IFERROR(OFFSET('Converter Data'!$D$43,MATCH(C130,'Converter Data'!$B$44:$B$64,0),0),0)</f>
        <v>0</v>
      </c>
      <c r="G130" s="21">
        <f t="shared" ca="1" si="16"/>
        <v>0</v>
      </c>
      <c r="H130" s="46">
        <f t="shared" ca="1" si="17"/>
        <v>0</v>
      </c>
      <c r="I130" s="47"/>
      <c r="J130" s="171"/>
      <c r="K130" s="48">
        <f t="shared" ca="1" si="18"/>
        <v>0</v>
      </c>
      <c r="L130" s="49">
        <f t="shared" ca="1" si="19"/>
        <v>0</v>
      </c>
      <c r="M130" s="171"/>
      <c r="N130" s="171"/>
      <c r="O130" s="171"/>
      <c r="P130" s="171"/>
    </row>
    <row r="131" spans="2:16" hidden="1" x14ac:dyDescent="0.25">
      <c r="B131" s="41"/>
      <c r="C131" s="42"/>
      <c r="D131" s="43">
        <f t="shared" ca="1" si="15"/>
        <v>0</v>
      </c>
      <c r="E131" s="44">
        <f ca="1">IFERROR(OFFSET('Converter Data'!$C$43,MATCH(C131,'Converter Data'!$B$44:$B$64,0),0),0)</f>
        <v>0</v>
      </c>
      <c r="F131" s="45">
        <f ca="1">IFERROR(OFFSET('Converter Data'!$D$43,MATCH(C131,'Converter Data'!$B$44:$B$64,0),0),0)</f>
        <v>0</v>
      </c>
      <c r="G131" s="21">
        <f t="shared" ca="1" si="16"/>
        <v>0</v>
      </c>
      <c r="H131" s="46">
        <f t="shared" ca="1" si="17"/>
        <v>0</v>
      </c>
      <c r="I131" s="47"/>
      <c r="J131" s="171"/>
      <c r="K131" s="48">
        <f t="shared" ca="1" si="18"/>
        <v>0</v>
      </c>
      <c r="L131" s="49">
        <f t="shared" ca="1" si="19"/>
        <v>0</v>
      </c>
      <c r="M131" s="171"/>
      <c r="N131" s="171"/>
      <c r="O131" s="171"/>
      <c r="P131" s="171"/>
    </row>
    <row r="132" spans="2:16" ht="15.75" hidden="1" thickBot="1" x14ac:dyDescent="0.3">
      <c r="B132" s="50"/>
      <c r="C132" s="51"/>
      <c r="D132" s="52">
        <f t="shared" ca="1" si="15"/>
        <v>0</v>
      </c>
      <c r="E132" s="53">
        <f ca="1">IFERROR(OFFSET('Converter Data'!$C$43,MATCH(C132,'Converter Data'!$B$44:$B$64,0),0),0)</f>
        <v>0</v>
      </c>
      <c r="F132" s="54">
        <f ca="1">IFERROR(OFFSET('Converter Data'!$D$43,MATCH(C132,'Converter Data'!$B$44:$B$64,0),0),0)</f>
        <v>0</v>
      </c>
      <c r="G132" s="22">
        <f t="shared" ca="1" si="16"/>
        <v>0</v>
      </c>
      <c r="H132" s="55">
        <f t="shared" ca="1" si="17"/>
        <v>0</v>
      </c>
      <c r="I132" s="56"/>
      <c r="J132" s="171"/>
      <c r="K132" s="57">
        <f t="shared" ca="1" si="18"/>
        <v>0</v>
      </c>
      <c r="L132" s="58">
        <f t="shared" ca="1" si="19"/>
        <v>0</v>
      </c>
      <c r="M132" s="171"/>
      <c r="N132" s="171"/>
      <c r="O132" s="171"/>
      <c r="P132" s="171"/>
    </row>
    <row r="133" spans="2:16" hidden="1" x14ac:dyDescent="0.25"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</row>
    <row r="134" spans="2:16" hidden="1" x14ac:dyDescent="0.25"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</row>
    <row r="135" spans="2:16" hidden="1" x14ac:dyDescent="0.25"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</row>
    <row r="136" spans="2:16" hidden="1" x14ac:dyDescent="0.25"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</row>
    <row r="137" spans="2:16" hidden="1" x14ac:dyDescent="0.25"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</row>
    <row r="138" spans="2:16" hidden="1" x14ac:dyDescent="0.25"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</row>
    <row r="139" spans="2:16" ht="15.75" hidden="1" thickBot="1" x14ac:dyDescent="0.3"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</row>
    <row r="140" spans="2:16" ht="60.75" thickBot="1" x14ac:dyDescent="0.3">
      <c r="B140" s="24" t="s">
        <v>98</v>
      </c>
      <c r="C140" s="25" t="s">
        <v>23</v>
      </c>
      <c r="D140" s="26">
        <f ca="1">L140</f>
        <v>1.5753424657534245E-3</v>
      </c>
      <c r="E140" s="24"/>
      <c r="F140" s="25"/>
      <c r="G140" s="26"/>
      <c r="H140" s="24"/>
      <c r="I140" s="24"/>
      <c r="J140" s="24"/>
      <c r="K140" s="25" t="s">
        <v>105</v>
      </c>
      <c r="L140" s="27">
        <f ca="1">SUM(G145:G166)</f>
        <v>1.5753424657534245E-3</v>
      </c>
      <c r="M140" s="24"/>
      <c r="N140" s="28" t="s">
        <v>106</v>
      </c>
      <c r="O140" s="28" t="s">
        <v>107</v>
      </c>
      <c r="P140" s="28" t="s">
        <v>108</v>
      </c>
    </row>
    <row r="141" spans="2:16" x14ac:dyDescent="0.25">
      <c r="B141" s="171"/>
      <c r="C141" s="29" t="s">
        <v>197</v>
      </c>
      <c r="D141" s="30">
        <f ca="1">1-D140</f>
        <v>0.99842465753424658</v>
      </c>
      <c r="E141" s="171"/>
      <c r="F141" s="171"/>
      <c r="G141" s="171"/>
      <c r="H141" s="171"/>
      <c r="I141" s="171"/>
      <c r="J141" s="171"/>
      <c r="K141" s="171"/>
      <c r="L141" s="171"/>
      <c r="M141" s="171"/>
      <c r="N141" s="31">
        <f ca="1">SUM(D145:D166)</f>
        <v>2</v>
      </c>
      <c r="O141" s="31">
        <f ca="1">IFERROR(SUM(K145:K166)/N141,0)</f>
        <v>0.57499999999999996</v>
      </c>
      <c r="P141" s="32">
        <f ca="1">IFERROR(SUM(L145:L166)/SUM(K145:K166),0)</f>
        <v>0.5</v>
      </c>
    </row>
    <row r="142" spans="2:16" x14ac:dyDescent="0.25"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</row>
    <row r="143" spans="2:16" ht="15.75" thickBot="1" x14ac:dyDescent="0.3">
      <c r="B143" s="2" t="s">
        <v>15</v>
      </c>
      <c r="C143" s="3"/>
      <c r="D143" s="3"/>
      <c r="E143" s="3"/>
      <c r="F143" s="3"/>
      <c r="G143" s="3"/>
      <c r="H143" s="3"/>
      <c r="I143" s="4"/>
      <c r="J143" s="171"/>
      <c r="K143" s="2" t="s">
        <v>85</v>
      </c>
      <c r="L143" s="9"/>
      <c r="M143" s="171"/>
      <c r="N143" s="171"/>
      <c r="O143" s="171"/>
      <c r="P143" s="171"/>
    </row>
    <row r="144" spans="2:16" ht="57.75" thickBot="1" x14ac:dyDescent="0.3">
      <c r="B144" s="16" t="s">
        <v>7</v>
      </c>
      <c r="C144" s="16" t="s">
        <v>0</v>
      </c>
      <c r="D144" s="18" t="s">
        <v>1</v>
      </c>
      <c r="E144" s="18" t="s">
        <v>2</v>
      </c>
      <c r="F144" s="18" t="s">
        <v>3</v>
      </c>
      <c r="G144" s="18" t="s">
        <v>5</v>
      </c>
      <c r="H144" s="18" t="s">
        <v>12</v>
      </c>
      <c r="I144" s="17" t="s">
        <v>6</v>
      </c>
      <c r="J144" s="171"/>
      <c r="K144" s="33" t="s">
        <v>86</v>
      </c>
      <c r="L144" s="34" t="s">
        <v>198</v>
      </c>
      <c r="M144" s="171"/>
      <c r="N144" s="171"/>
      <c r="O144" s="171"/>
      <c r="P144" s="171"/>
    </row>
    <row r="145" spans="2:16" x14ac:dyDescent="0.25">
      <c r="B145" s="19">
        <v>1</v>
      </c>
      <c r="C145" s="35" t="s">
        <v>98</v>
      </c>
      <c r="D145" s="36">
        <f t="shared" ref="D145:D166" ca="1" si="20">IFERROR(1/E145,0)</f>
        <v>2</v>
      </c>
      <c r="E145" s="23">
        <f ca="1">IFERROR(OFFSET('Converter Data'!$C$43,MATCH(C145,'Converter Data'!$B$44:$B$64,0),0),0)</f>
        <v>0.5</v>
      </c>
      <c r="F145" s="37">
        <f ca="1">IFERROR(OFFSET('Converter Data'!$D$43,MATCH(C145,'Converter Data'!$B$44:$B$64,0),0),0)</f>
        <v>0.57499999999999996</v>
      </c>
      <c r="G145" s="20">
        <f t="shared" ref="G145:G166" ca="1" si="21">IFERROR(((B145*D145*F145)/365)*(1-I145),0)</f>
        <v>1.5753424657534245E-3</v>
      </c>
      <c r="H145" s="38">
        <f t="shared" ref="H145:H166" ca="1" si="22">G145/$D$140</f>
        <v>1</v>
      </c>
      <c r="I145" s="274">
        <v>0.5</v>
      </c>
      <c r="J145" s="171"/>
      <c r="K145" s="39">
        <f t="shared" ref="K145:K166" ca="1" si="23">D145*F145</f>
        <v>1.1499999999999999</v>
      </c>
      <c r="L145" s="40">
        <f t="shared" ref="L145:L166" ca="1" si="24">K145*I145</f>
        <v>0.57499999999999996</v>
      </c>
      <c r="M145" s="171"/>
      <c r="N145" s="171"/>
      <c r="O145" s="171"/>
      <c r="P145" s="171"/>
    </row>
    <row r="146" spans="2:16" hidden="1" x14ac:dyDescent="0.25">
      <c r="B146" s="41"/>
      <c r="C146" s="42"/>
      <c r="D146" s="43">
        <f t="shared" ca="1" si="20"/>
        <v>0</v>
      </c>
      <c r="E146" s="44">
        <f ca="1">IFERROR(OFFSET('Converter Data'!$C$43,MATCH(C146,'Converter Data'!$B$44:$B$64,0),0),0)</f>
        <v>0</v>
      </c>
      <c r="F146" s="45">
        <f ca="1">IFERROR(OFFSET('Converter Data'!$D$43,MATCH(C146,'Converter Data'!$B$44:$B$64,0),0),0)</f>
        <v>0</v>
      </c>
      <c r="G146" s="21">
        <f t="shared" ca="1" si="21"/>
        <v>0</v>
      </c>
      <c r="H146" s="46">
        <f t="shared" ca="1" si="22"/>
        <v>0</v>
      </c>
      <c r="I146" s="47"/>
      <c r="J146" s="171"/>
      <c r="K146" s="48">
        <f t="shared" ca="1" si="23"/>
        <v>0</v>
      </c>
      <c r="L146" s="49">
        <f t="shared" ca="1" si="24"/>
        <v>0</v>
      </c>
      <c r="M146" s="171"/>
      <c r="N146" s="171"/>
      <c r="O146" s="171"/>
      <c r="P146" s="171"/>
    </row>
    <row r="147" spans="2:16" hidden="1" x14ac:dyDescent="0.25">
      <c r="B147" s="41"/>
      <c r="C147" s="42"/>
      <c r="D147" s="43">
        <f t="shared" ca="1" si="20"/>
        <v>0</v>
      </c>
      <c r="E147" s="44">
        <f ca="1">IFERROR(OFFSET('Converter Data'!$C$43,MATCH(C147,'Converter Data'!$B$44:$B$64,0),0),0)</f>
        <v>0</v>
      </c>
      <c r="F147" s="45">
        <f ca="1">IFERROR(OFFSET('Converter Data'!$D$43,MATCH(C147,'Converter Data'!$B$44:$B$64,0),0),0)</f>
        <v>0</v>
      </c>
      <c r="G147" s="21">
        <f t="shared" ca="1" si="21"/>
        <v>0</v>
      </c>
      <c r="H147" s="46">
        <f t="shared" ca="1" si="22"/>
        <v>0</v>
      </c>
      <c r="I147" s="47"/>
      <c r="J147" s="171"/>
      <c r="K147" s="48">
        <f t="shared" ca="1" si="23"/>
        <v>0</v>
      </c>
      <c r="L147" s="49">
        <f t="shared" ca="1" si="24"/>
        <v>0</v>
      </c>
      <c r="M147" s="171"/>
      <c r="N147" s="171"/>
      <c r="O147" s="171"/>
      <c r="P147" s="171"/>
    </row>
    <row r="148" spans="2:16" hidden="1" x14ac:dyDescent="0.25">
      <c r="B148" s="41"/>
      <c r="C148" s="42"/>
      <c r="D148" s="43">
        <f t="shared" ca="1" si="20"/>
        <v>0</v>
      </c>
      <c r="E148" s="44">
        <f ca="1">IFERROR(OFFSET('Converter Data'!$C$43,MATCH(C148,'Converter Data'!$B$44:$B$64,0),0),0)</f>
        <v>0</v>
      </c>
      <c r="F148" s="45">
        <f ca="1">IFERROR(OFFSET('Converter Data'!$D$43,MATCH(C148,'Converter Data'!$B$44:$B$64,0),0),0)</f>
        <v>0</v>
      </c>
      <c r="G148" s="21">
        <f t="shared" ca="1" si="21"/>
        <v>0</v>
      </c>
      <c r="H148" s="46">
        <f t="shared" ca="1" si="22"/>
        <v>0</v>
      </c>
      <c r="I148" s="47"/>
      <c r="J148" s="171"/>
      <c r="K148" s="48">
        <f t="shared" ca="1" si="23"/>
        <v>0</v>
      </c>
      <c r="L148" s="49">
        <f t="shared" ca="1" si="24"/>
        <v>0</v>
      </c>
      <c r="M148" s="171"/>
      <c r="N148" s="171"/>
      <c r="O148" s="171"/>
      <c r="P148" s="171"/>
    </row>
    <row r="149" spans="2:16" hidden="1" x14ac:dyDescent="0.25">
      <c r="B149" s="41"/>
      <c r="C149" s="42"/>
      <c r="D149" s="43">
        <f t="shared" ca="1" si="20"/>
        <v>0</v>
      </c>
      <c r="E149" s="44">
        <f ca="1">IFERROR(OFFSET('Converter Data'!$C$43,MATCH(C149,'Converter Data'!$B$44:$B$64,0),0),0)</f>
        <v>0</v>
      </c>
      <c r="F149" s="45">
        <f ca="1">IFERROR(OFFSET('Converter Data'!$D$43,MATCH(C149,'Converter Data'!$B$44:$B$64,0),0),0)</f>
        <v>0</v>
      </c>
      <c r="G149" s="21">
        <f t="shared" ca="1" si="21"/>
        <v>0</v>
      </c>
      <c r="H149" s="46">
        <f t="shared" ca="1" si="22"/>
        <v>0</v>
      </c>
      <c r="I149" s="47"/>
      <c r="J149" s="171"/>
      <c r="K149" s="48">
        <f t="shared" ca="1" si="23"/>
        <v>0</v>
      </c>
      <c r="L149" s="49">
        <f t="shared" ca="1" si="24"/>
        <v>0</v>
      </c>
      <c r="M149" s="171"/>
      <c r="N149" s="171"/>
      <c r="O149" s="171"/>
      <c r="P149" s="171"/>
    </row>
    <row r="150" spans="2:16" hidden="1" x14ac:dyDescent="0.25">
      <c r="B150" s="41"/>
      <c r="C150" s="42"/>
      <c r="D150" s="43">
        <f t="shared" ca="1" si="20"/>
        <v>0</v>
      </c>
      <c r="E150" s="44">
        <f ca="1">IFERROR(OFFSET('Converter Data'!$C$43,MATCH(C150,'Converter Data'!$B$44:$B$64,0),0),0)</f>
        <v>0</v>
      </c>
      <c r="F150" s="45">
        <f ca="1">IFERROR(OFFSET('Converter Data'!$D$43,MATCH(C150,'Converter Data'!$B$44:$B$64,0),0),0)</f>
        <v>0</v>
      </c>
      <c r="G150" s="21">
        <f t="shared" ca="1" si="21"/>
        <v>0</v>
      </c>
      <c r="H150" s="46">
        <f t="shared" ca="1" si="22"/>
        <v>0</v>
      </c>
      <c r="I150" s="47"/>
      <c r="J150" s="171"/>
      <c r="K150" s="48">
        <f t="shared" ca="1" si="23"/>
        <v>0</v>
      </c>
      <c r="L150" s="49">
        <f t="shared" ca="1" si="24"/>
        <v>0</v>
      </c>
      <c r="M150" s="171"/>
      <c r="N150" s="171"/>
      <c r="O150" s="171"/>
      <c r="P150" s="171"/>
    </row>
    <row r="151" spans="2:16" hidden="1" x14ac:dyDescent="0.25">
      <c r="B151" s="41"/>
      <c r="C151" s="42"/>
      <c r="D151" s="43">
        <f t="shared" ca="1" si="20"/>
        <v>0</v>
      </c>
      <c r="E151" s="44">
        <f ca="1">IFERROR(OFFSET('Converter Data'!$C$43,MATCH(C151,'Converter Data'!$B$44:$B$64,0),0),0)</f>
        <v>0</v>
      </c>
      <c r="F151" s="45">
        <f ca="1">IFERROR(OFFSET('Converter Data'!$D$43,MATCH(C151,'Converter Data'!$B$44:$B$64,0),0),0)</f>
        <v>0</v>
      </c>
      <c r="G151" s="21">
        <f t="shared" ca="1" si="21"/>
        <v>0</v>
      </c>
      <c r="H151" s="46">
        <f t="shared" ca="1" si="22"/>
        <v>0</v>
      </c>
      <c r="I151" s="47"/>
      <c r="J151" s="171"/>
      <c r="K151" s="48">
        <f t="shared" ca="1" si="23"/>
        <v>0</v>
      </c>
      <c r="L151" s="49">
        <f t="shared" ca="1" si="24"/>
        <v>0</v>
      </c>
      <c r="M151" s="171"/>
      <c r="N151" s="171"/>
      <c r="O151" s="171"/>
      <c r="P151" s="171"/>
    </row>
    <row r="152" spans="2:16" hidden="1" x14ac:dyDescent="0.25">
      <c r="B152" s="41"/>
      <c r="C152" s="42"/>
      <c r="D152" s="43">
        <f t="shared" ca="1" si="20"/>
        <v>0</v>
      </c>
      <c r="E152" s="44">
        <f ca="1">IFERROR(OFFSET('Converter Data'!$C$43,MATCH(C152,'Converter Data'!$B$44:$B$64,0),0),0)</f>
        <v>0</v>
      </c>
      <c r="F152" s="45">
        <f ca="1">IFERROR(OFFSET('Converter Data'!$D$43,MATCH(C152,'Converter Data'!$B$44:$B$64,0),0),0)</f>
        <v>0</v>
      </c>
      <c r="G152" s="21">
        <f t="shared" ca="1" si="21"/>
        <v>0</v>
      </c>
      <c r="H152" s="46">
        <f t="shared" ca="1" si="22"/>
        <v>0</v>
      </c>
      <c r="I152" s="47"/>
      <c r="J152" s="171"/>
      <c r="K152" s="48">
        <f t="shared" ca="1" si="23"/>
        <v>0</v>
      </c>
      <c r="L152" s="49">
        <f t="shared" ca="1" si="24"/>
        <v>0</v>
      </c>
      <c r="M152" s="171"/>
      <c r="N152" s="171"/>
      <c r="O152" s="171"/>
      <c r="P152" s="171"/>
    </row>
    <row r="153" spans="2:16" hidden="1" x14ac:dyDescent="0.25">
      <c r="B153" s="41"/>
      <c r="C153" s="42"/>
      <c r="D153" s="43">
        <f t="shared" ca="1" si="20"/>
        <v>0</v>
      </c>
      <c r="E153" s="44">
        <f ca="1">IFERROR(OFFSET('Converter Data'!$C$43,MATCH(C153,'Converter Data'!$B$44:$B$64,0),0),0)</f>
        <v>0</v>
      </c>
      <c r="F153" s="45">
        <f ca="1">IFERROR(OFFSET('Converter Data'!$D$43,MATCH(C153,'Converter Data'!$B$44:$B$64,0),0),0)</f>
        <v>0</v>
      </c>
      <c r="G153" s="21">
        <f t="shared" ca="1" si="21"/>
        <v>0</v>
      </c>
      <c r="H153" s="46">
        <f t="shared" ca="1" si="22"/>
        <v>0</v>
      </c>
      <c r="I153" s="47"/>
      <c r="J153" s="171"/>
      <c r="K153" s="48">
        <f t="shared" ca="1" si="23"/>
        <v>0</v>
      </c>
      <c r="L153" s="49">
        <f t="shared" ca="1" si="24"/>
        <v>0</v>
      </c>
      <c r="M153" s="171"/>
      <c r="N153" s="171"/>
      <c r="O153" s="171"/>
      <c r="P153" s="171"/>
    </row>
    <row r="154" spans="2:16" hidden="1" x14ac:dyDescent="0.25">
      <c r="B154" s="41"/>
      <c r="C154" s="42"/>
      <c r="D154" s="43">
        <f t="shared" ca="1" si="20"/>
        <v>0</v>
      </c>
      <c r="E154" s="44">
        <f ca="1">IFERROR(OFFSET('Converter Data'!$C$43,MATCH(C154,'Converter Data'!$B$44:$B$64,0),0),0)</f>
        <v>0</v>
      </c>
      <c r="F154" s="45">
        <f ca="1">IFERROR(OFFSET('Converter Data'!$D$43,MATCH(C154,'Converter Data'!$B$44:$B$64,0),0),0)</f>
        <v>0</v>
      </c>
      <c r="G154" s="21">
        <f t="shared" ca="1" si="21"/>
        <v>0</v>
      </c>
      <c r="H154" s="46">
        <f t="shared" ca="1" si="22"/>
        <v>0</v>
      </c>
      <c r="I154" s="47"/>
      <c r="J154" s="171"/>
      <c r="K154" s="48">
        <f t="shared" ca="1" si="23"/>
        <v>0</v>
      </c>
      <c r="L154" s="49">
        <f t="shared" ca="1" si="24"/>
        <v>0</v>
      </c>
      <c r="M154" s="171"/>
      <c r="N154" s="171"/>
      <c r="O154" s="171"/>
      <c r="P154" s="171"/>
    </row>
    <row r="155" spans="2:16" hidden="1" x14ac:dyDescent="0.25">
      <c r="B155" s="41"/>
      <c r="C155" s="42"/>
      <c r="D155" s="43">
        <f t="shared" ca="1" si="20"/>
        <v>0</v>
      </c>
      <c r="E155" s="44">
        <f ca="1">IFERROR(OFFSET('Converter Data'!$C$43,MATCH(C155,'Converter Data'!$B$44:$B$64,0),0),0)</f>
        <v>0</v>
      </c>
      <c r="F155" s="45">
        <f ca="1">IFERROR(OFFSET('Converter Data'!$D$43,MATCH(C155,'Converter Data'!$B$44:$B$64,0),0),0)</f>
        <v>0</v>
      </c>
      <c r="G155" s="21">
        <f t="shared" ca="1" si="21"/>
        <v>0</v>
      </c>
      <c r="H155" s="46">
        <f t="shared" ca="1" si="22"/>
        <v>0</v>
      </c>
      <c r="I155" s="47"/>
      <c r="J155" s="171"/>
      <c r="K155" s="48">
        <f t="shared" ca="1" si="23"/>
        <v>0</v>
      </c>
      <c r="L155" s="49">
        <f t="shared" ca="1" si="24"/>
        <v>0</v>
      </c>
      <c r="M155" s="171"/>
      <c r="N155" s="171"/>
      <c r="O155" s="171"/>
      <c r="P155" s="171"/>
    </row>
    <row r="156" spans="2:16" hidden="1" x14ac:dyDescent="0.25">
      <c r="B156" s="41"/>
      <c r="C156" s="42"/>
      <c r="D156" s="43">
        <f t="shared" ca="1" si="20"/>
        <v>0</v>
      </c>
      <c r="E156" s="44">
        <f ca="1">IFERROR(OFFSET('Converter Data'!$C$43,MATCH(C156,'Converter Data'!$B$44:$B$64,0),0),0)</f>
        <v>0</v>
      </c>
      <c r="F156" s="45">
        <f ca="1">IFERROR(OFFSET('Converter Data'!$D$43,MATCH(C156,'Converter Data'!$B$44:$B$64,0),0),0)</f>
        <v>0</v>
      </c>
      <c r="G156" s="21">
        <f t="shared" ca="1" si="21"/>
        <v>0</v>
      </c>
      <c r="H156" s="46">
        <f t="shared" ca="1" si="22"/>
        <v>0</v>
      </c>
      <c r="I156" s="47"/>
      <c r="J156" s="171"/>
      <c r="K156" s="48">
        <f t="shared" ca="1" si="23"/>
        <v>0</v>
      </c>
      <c r="L156" s="49">
        <f t="shared" ca="1" si="24"/>
        <v>0</v>
      </c>
      <c r="M156" s="171"/>
      <c r="N156" s="171"/>
      <c r="O156" s="171"/>
      <c r="P156" s="171"/>
    </row>
    <row r="157" spans="2:16" hidden="1" x14ac:dyDescent="0.25">
      <c r="B157" s="41"/>
      <c r="C157" s="42"/>
      <c r="D157" s="43">
        <f t="shared" ca="1" si="20"/>
        <v>0</v>
      </c>
      <c r="E157" s="44">
        <f ca="1">IFERROR(OFFSET('Converter Data'!$C$43,MATCH(C157,'Converter Data'!$B$44:$B$64,0),0),0)</f>
        <v>0</v>
      </c>
      <c r="F157" s="45">
        <f ca="1">IFERROR(OFFSET('Converter Data'!$D$43,MATCH(C157,'Converter Data'!$B$44:$B$64,0),0),0)</f>
        <v>0</v>
      </c>
      <c r="G157" s="21">
        <f t="shared" ca="1" si="21"/>
        <v>0</v>
      </c>
      <c r="H157" s="46">
        <f t="shared" ca="1" si="22"/>
        <v>0</v>
      </c>
      <c r="I157" s="47"/>
      <c r="J157" s="171"/>
      <c r="K157" s="48">
        <f t="shared" ca="1" si="23"/>
        <v>0</v>
      </c>
      <c r="L157" s="49">
        <f t="shared" ca="1" si="24"/>
        <v>0</v>
      </c>
      <c r="M157" s="171"/>
      <c r="N157" s="171"/>
      <c r="O157" s="171"/>
      <c r="P157" s="171"/>
    </row>
    <row r="158" spans="2:16" hidden="1" x14ac:dyDescent="0.25">
      <c r="B158" s="41"/>
      <c r="C158" s="42"/>
      <c r="D158" s="43">
        <f t="shared" ca="1" si="20"/>
        <v>0</v>
      </c>
      <c r="E158" s="44">
        <f ca="1">IFERROR(OFFSET('Converter Data'!$C$43,MATCH(C158,'Converter Data'!$B$44:$B$64,0),0),0)</f>
        <v>0</v>
      </c>
      <c r="F158" s="45">
        <f ca="1">IFERROR(OFFSET('Converter Data'!$D$43,MATCH(C158,'Converter Data'!$B$44:$B$64,0),0),0)</f>
        <v>0</v>
      </c>
      <c r="G158" s="21">
        <f t="shared" ca="1" si="21"/>
        <v>0</v>
      </c>
      <c r="H158" s="46">
        <f t="shared" ca="1" si="22"/>
        <v>0</v>
      </c>
      <c r="I158" s="47"/>
      <c r="J158" s="171"/>
      <c r="K158" s="48">
        <f t="shared" ca="1" si="23"/>
        <v>0</v>
      </c>
      <c r="L158" s="49">
        <f t="shared" ca="1" si="24"/>
        <v>0</v>
      </c>
      <c r="M158" s="171"/>
      <c r="N158" s="171"/>
      <c r="O158" s="171"/>
      <c r="P158" s="171"/>
    </row>
    <row r="159" spans="2:16" hidden="1" x14ac:dyDescent="0.25">
      <c r="B159" s="41"/>
      <c r="C159" s="42"/>
      <c r="D159" s="43">
        <f t="shared" ca="1" si="20"/>
        <v>0</v>
      </c>
      <c r="E159" s="44">
        <f ca="1">IFERROR(OFFSET('Converter Data'!$C$43,MATCH(C159,'Converter Data'!$B$44:$B$64,0),0),0)</f>
        <v>0</v>
      </c>
      <c r="F159" s="45">
        <f ca="1">IFERROR(OFFSET('Converter Data'!$D$43,MATCH(C159,'Converter Data'!$B$44:$B$64,0),0),0)</f>
        <v>0</v>
      </c>
      <c r="G159" s="21">
        <f t="shared" ca="1" si="21"/>
        <v>0</v>
      </c>
      <c r="H159" s="46">
        <f t="shared" ca="1" si="22"/>
        <v>0</v>
      </c>
      <c r="I159" s="47"/>
      <c r="J159" s="171"/>
      <c r="K159" s="48">
        <f t="shared" ca="1" si="23"/>
        <v>0</v>
      </c>
      <c r="L159" s="49">
        <f t="shared" ca="1" si="24"/>
        <v>0</v>
      </c>
      <c r="M159" s="171"/>
      <c r="N159" s="171"/>
      <c r="O159" s="171"/>
      <c r="P159" s="171"/>
    </row>
    <row r="160" spans="2:16" hidden="1" x14ac:dyDescent="0.25">
      <c r="B160" s="41"/>
      <c r="C160" s="42"/>
      <c r="D160" s="43">
        <f t="shared" ca="1" si="20"/>
        <v>0</v>
      </c>
      <c r="E160" s="44">
        <f ca="1">IFERROR(OFFSET('Converter Data'!$C$43,MATCH(C160,'Converter Data'!$B$44:$B$64,0),0),0)</f>
        <v>0</v>
      </c>
      <c r="F160" s="45">
        <f ca="1">IFERROR(OFFSET('Converter Data'!$D$43,MATCH(C160,'Converter Data'!$B$44:$B$64,0),0),0)</f>
        <v>0</v>
      </c>
      <c r="G160" s="21">
        <f t="shared" ca="1" si="21"/>
        <v>0</v>
      </c>
      <c r="H160" s="46">
        <f t="shared" ca="1" si="22"/>
        <v>0</v>
      </c>
      <c r="I160" s="47"/>
      <c r="J160" s="171"/>
      <c r="K160" s="48">
        <f t="shared" ca="1" si="23"/>
        <v>0</v>
      </c>
      <c r="L160" s="49">
        <f t="shared" ca="1" si="24"/>
        <v>0</v>
      </c>
      <c r="M160" s="171"/>
      <c r="N160" s="171"/>
      <c r="O160" s="171"/>
      <c r="P160" s="171"/>
    </row>
    <row r="161" spans="2:16" hidden="1" x14ac:dyDescent="0.25">
      <c r="B161" s="41"/>
      <c r="C161" s="42"/>
      <c r="D161" s="43">
        <f t="shared" ca="1" si="20"/>
        <v>0</v>
      </c>
      <c r="E161" s="44">
        <f ca="1">IFERROR(OFFSET('Converter Data'!$C$43,MATCH(C161,'Converter Data'!$B$44:$B$64,0),0),0)</f>
        <v>0</v>
      </c>
      <c r="F161" s="45">
        <f ca="1">IFERROR(OFFSET('Converter Data'!$D$43,MATCH(C161,'Converter Data'!$B$44:$B$64,0),0),0)</f>
        <v>0</v>
      </c>
      <c r="G161" s="21">
        <f t="shared" ca="1" si="21"/>
        <v>0</v>
      </c>
      <c r="H161" s="46">
        <f t="shared" ca="1" si="22"/>
        <v>0</v>
      </c>
      <c r="I161" s="47"/>
      <c r="J161" s="171"/>
      <c r="K161" s="48">
        <f t="shared" ca="1" si="23"/>
        <v>0</v>
      </c>
      <c r="L161" s="49">
        <f t="shared" ca="1" si="24"/>
        <v>0</v>
      </c>
      <c r="M161" s="171"/>
      <c r="N161" s="171"/>
      <c r="O161" s="171"/>
      <c r="P161" s="171"/>
    </row>
    <row r="162" spans="2:16" hidden="1" x14ac:dyDescent="0.25">
      <c r="B162" s="41"/>
      <c r="C162" s="42"/>
      <c r="D162" s="43">
        <f t="shared" ca="1" si="20"/>
        <v>0</v>
      </c>
      <c r="E162" s="44">
        <f ca="1">IFERROR(OFFSET('Converter Data'!$C$43,MATCH(C162,'Converter Data'!$B$44:$B$64,0),0),0)</f>
        <v>0</v>
      </c>
      <c r="F162" s="45">
        <f ca="1">IFERROR(OFFSET('Converter Data'!$D$43,MATCH(C162,'Converter Data'!$B$44:$B$64,0),0),0)</f>
        <v>0</v>
      </c>
      <c r="G162" s="21">
        <f t="shared" ca="1" si="21"/>
        <v>0</v>
      </c>
      <c r="H162" s="46">
        <f t="shared" ca="1" si="22"/>
        <v>0</v>
      </c>
      <c r="I162" s="47"/>
      <c r="J162" s="171"/>
      <c r="K162" s="48">
        <f t="shared" ca="1" si="23"/>
        <v>0</v>
      </c>
      <c r="L162" s="49">
        <f t="shared" ca="1" si="24"/>
        <v>0</v>
      </c>
      <c r="M162" s="171"/>
      <c r="N162" s="171"/>
      <c r="O162" s="171"/>
      <c r="P162" s="171"/>
    </row>
    <row r="163" spans="2:16" hidden="1" x14ac:dyDescent="0.25">
      <c r="B163" s="41"/>
      <c r="C163" s="42"/>
      <c r="D163" s="43">
        <f t="shared" ca="1" si="20"/>
        <v>0</v>
      </c>
      <c r="E163" s="44">
        <f ca="1">IFERROR(OFFSET('Converter Data'!$C$43,MATCH(C163,'Converter Data'!$B$44:$B$64,0),0),0)</f>
        <v>0</v>
      </c>
      <c r="F163" s="45">
        <f ca="1">IFERROR(OFFSET('Converter Data'!$D$43,MATCH(C163,'Converter Data'!$B$44:$B$64,0),0),0)</f>
        <v>0</v>
      </c>
      <c r="G163" s="21">
        <f t="shared" ca="1" si="21"/>
        <v>0</v>
      </c>
      <c r="H163" s="46">
        <f t="shared" ca="1" si="22"/>
        <v>0</v>
      </c>
      <c r="I163" s="47"/>
      <c r="J163" s="171"/>
      <c r="K163" s="48">
        <f t="shared" ca="1" si="23"/>
        <v>0</v>
      </c>
      <c r="L163" s="49">
        <f t="shared" ca="1" si="24"/>
        <v>0</v>
      </c>
      <c r="M163" s="171"/>
      <c r="N163" s="171"/>
      <c r="O163" s="171"/>
      <c r="P163" s="171"/>
    </row>
    <row r="164" spans="2:16" hidden="1" x14ac:dyDescent="0.25">
      <c r="B164" s="41"/>
      <c r="C164" s="42"/>
      <c r="D164" s="43">
        <f t="shared" ca="1" si="20"/>
        <v>0</v>
      </c>
      <c r="E164" s="44">
        <f ca="1">IFERROR(OFFSET('Converter Data'!$C$43,MATCH(C164,'Converter Data'!$B$44:$B$64,0),0),0)</f>
        <v>0</v>
      </c>
      <c r="F164" s="45">
        <f ca="1">IFERROR(OFFSET('Converter Data'!$D$43,MATCH(C164,'Converter Data'!$B$44:$B$64,0),0),0)</f>
        <v>0</v>
      </c>
      <c r="G164" s="21">
        <f t="shared" ca="1" si="21"/>
        <v>0</v>
      </c>
      <c r="H164" s="46">
        <f t="shared" ca="1" si="22"/>
        <v>0</v>
      </c>
      <c r="I164" s="47"/>
      <c r="J164" s="171"/>
      <c r="K164" s="48">
        <f t="shared" ca="1" si="23"/>
        <v>0</v>
      </c>
      <c r="L164" s="49">
        <f t="shared" ca="1" si="24"/>
        <v>0</v>
      </c>
      <c r="M164" s="171"/>
      <c r="N164" s="171"/>
      <c r="O164" s="171"/>
      <c r="P164" s="171"/>
    </row>
    <row r="165" spans="2:16" hidden="1" x14ac:dyDescent="0.25">
      <c r="B165" s="41"/>
      <c r="C165" s="42"/>
      <c r="D165" s="43">
        <f t="shared" ca="1" si="20"/>
        <v>0</v>
      </c>
      <c r="E165" s="44">
        <f ca="1">IFERROR(OFFSET('Converter Data'!$C$43,MATCH(C165,'Converter Data'!$B$44:$B$64,0),0),0)</f>
        <v>0</v>
      </c>
      <c r="F165" s="45">
        <f ca="1">IFERROR(OFFSET('Converter Data'!$D$43,MATCH(C165,'Converter Data'!$B$44:$B$64,0),0),0)</f>
        <v>0</v>
      </c>
      <c r="G165" s="21">
        <f t="shared" ca="1" si="21"/>
        <v>0</v>
      </c>
      <c r="H165" s="46">
        <f t="shared" ca="1" si="22"/>
        <v>0</v>
      </c>
      <c r="I165" s="47"/>
      <c r="J165" s="171"/>
      <c r="K165" s="48">
        <f t="shared" ca="1" si="23"/>
        <v>0</v>
      </c>
      <c r="L165" s="49">
        <f t="shared" ca="1" si="24"/>
        <v>0</v>
      </c>
      <c r="M165" s="171"/>
      <c r="N165" s="171"/>
      <c r="O165" s="171"/>
      <c r="P165" s="171"/>
    </row>
    <row r="166" spans="2:16" ht="15.75" hidden="1" thickBot="1" x14ac:dyDescent="0.3">
      <c r="B166" s="50"/>
      <c r="C166" s="51"/>
      <c r="D166" s="52">
        <f t="shared" ca="1" si="20"/>
        <v>0</v>
      </c>
      <c r="E166" s="53">
        <f ca="1">IFERROR(OFFSET('Converter Data'!$C$43,MATCH(C166,'Converter Data'!$B$44:$B$64,0),0),0)</f>
        <v>0</v>
      </c>
      <c r="F166" s="54">
        <f ca="1">IFERROR(OFFSET('Converter Data'!$D$43,MATCH(C166,'Converter Data'!$B$44:$B$64,0),0),0)</f>
        <v>0</v>
      </c>
      <c r="G166" s="22">
        <f t="shared" ca="1" si="21"/>
        <v>0</v>
      </c>
      <c r="H166" s="55">
        <f t="shared" ca="1" si="22"/>
        <v>0</v>
      </c>
      <c r="I166" s="56"/>
      <c r="J166" s="171"/>
      <c r="K166" s="57">
        <f t="shared" ca="1" si="23"/>
        <v>0</v>
      </c>
      <c r="L166" s="58">
        <f t="shared" ca="1" si="24"/>
        <v>0</v>
      </c>
      <c r="M166" s="171"/>
      <c r="N166" s="171"/>
      <c r="O166" s="171"/>
      <c r="P166" s="171"/>
    </row>
    <row r="167" spans="2:16" hidden="1" x14ac:dyDescent="0.25"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</row>
    <row r="168" spans="2:16" hidden="1" x14ac:dyDescent="0.25"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</row>
    <row r="169" spans="2:16" hidden="1" x14ac:dyDescent="0.25"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</row>
    <row r="170" spans="2:16" hidden="1" x14ac:dyDescent="0.25"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</row>
    <row r="171" spans="2:16" hidden="1" x14ac:dyDescent="0.25"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</row>
    <row r="172" spans="2:16" hidden="1" x14ac:dyDescent="0.25"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</row>
    <row r="173" spans="2:16" ht="15.75" thickBot="1" x14ac:dyDescent="0.3"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</row>
    <row r="174" spans="2:16" ht="60.75" thickBot="1" x14ac:dyDescent="0.3">
      <c r="B174" s="24" t="s">
        <v>99</v>
      </c>
      <c r="C174" s="25" t="s">
        <v>23</v>
      </c>
      <c r="D174" s="26">
        <f ca="1">L174</f>
        <v>3.13972602739726E-3</v>
      </c>
      <c r="E174" s="24"/>
      <c r="F174" s="25"/>
      <c r="G174" s="26"/>
      <c r="H174" s="24"/>
      <c r="I174" s="24"/>
      <c r="J174" s="24"/>
      <c r="K174" s="25" t="s">
        <v>105</v>
      </c>
      <c r="L174" s="27">
        <f ca="1">SUM(G179:G200)</f>
        <v>3.13972602739726E-3</v>
      </c>
      <c r="M174" s="24"/>
      <c r="N174" s="28" t="s">
        <v>106</v>
      </c>
      <c r="O174" s="28" t="s">
        <v>107</v>
      </c>
      <c r="P174" s="28" t="s">
        <v>108</v>
      </c>
    </row>
    <row r="175" spans="2:16" x14ac:dyDescent="0.25">
      <c r="B175" s="171"/>
      <c r="C175" s="29" t="s">
        <v>197</v>
      </c>
      <c r="D175" s="30">
        <f ca="1">1-D174</f>
        <v>0.9968602739726028</v>
      </c>
      <c r="E175" s="171"/>
      <c r="F175" s="171"/>
      <c r="G175" s="171"/>
      <c r="H175" s="171"/>
      <c r="I175" s="171"/>
      <c r="J175" s="171"/>
      <c r="K175" s="171"/>
      <c r="L175" s="171"/>
      <c r="M175" s="171"/>
      <c r="N175" s="31">
        <f ca="1">SUM(D179:D200)</f>
        <v>2</v>
      </c>
      <c r="O175" s="31">
        <f ca="1">IFERROR(SUM(K179:K200)/N175,0)</f>
        <v>1.1459999999999999</v>
      </c>
      <c r="P175" s="32">
        <f ca="1">IFERROR(SUM(L179:L200)/SUM(K179:K200),0)</f>
        <v>0.5</v>
      </c>
    </row>
    <row r="176" spans="2:16" x14ac:dyDescent="0.25"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</row>
    <row r="177" spans="2:16" ht="15.75" thickBot="1" x14ac:dyDescent="0.3">
      <c r="B177" s="2" t="s">
        <v>15</v>
      </c>
      <c r="C177" s="3"/>
      <c r="D177" s="3"/>
      <c r="E177" s="3"/>
      <c r="F177" s="3"/>
      <c r="G177" s="3"/>
      <c r="H177" s="3"/>
      <c r="I177" s="4"/>
      <c r="J177" s="171"/>
      <c r="K177" s="2" t="s">
        <v>85</v>
      </c>
      <c r="L177" s="9"/>
      <c r="M177" s="171"/>
      <c r="N177" s="171"/>
      <c r="O177" s="171"/>
      <c r="P177" s="171"/>
    </row>
    <row r="178" spans="2:16" ht="57.75" thickBot="1" x14ac:dyDescent="0.3">
      <c r="B178" s="16" t="s">
        <v>7</v>
      </c>
      <c r="C178" s="16" t="s">
        <v>0</v>
      </c>
      <c r="D178" s="18" t="s">
        <v>1</v>
      </c>
      <c r="E178" s="18" t="s">
        <v>2</v>
      </c>
      <c r="F178" s="18" t="s">
        <v>3</v>
      </c>
      <c r="G178" s="18" t="s">
        <v>5</v>
      </c>
      <c r="H178" s="18" t="s">
        <v>12</v>
      </c>
      <c r="I178" s="17" t="s">
        <v>6</v>
      </c>
      <c r="J178" s="171"/>
      <c r="K178" s="33" t="s">
        <v>86</v>
      </c>
      <c r="L178" s="34" t="s">
        <v>198</v>
      </c>
      <c r="M178" s="171"/>
      <c r="N178" s="171"/>
      <c r="O178" s="171"/>
      <c r="P178" s="171"/>
    </row>
    <row r="179" spans="2:16" ht="15.75" thickBot="1" x14ac:dyDescent="0.3">
      <c r="B179" s="19">
        <v>1</v>
      </c>
      <c r="C179" s="35" t="s">
        <v>99</v>
      </c>
      <c r="D179" s="36">
        <f t="shared" ref="D179:D200" ca="1" si="25">IFERROR(1/E179,0)</f>
        <v>2</v>
      </c>
      <c r="E179" s="23">
        <f ca="1">IFERROR(OFFSET('Converter Data'!$C$43,MATCH(C179,'Converter Data'!$B$44:$B$64,0),0),0)</f>
        <v>0.5</v>
      </c>
      <c r="F179" s="37">
        <f ca="1">IFERROR(OFFSET('Converter Data'!$D$43,MATCH(C179,'Converter Data'!$B$44:$B$64,0),0),0)</f>
        <v>1.1459999999999999</v>
      </c>
      <c r="G179" s="20">
        <f t="shared" ref="G179:G200" ca="1" si="26">IFERROR(((B179*D179*F179)/365)*(1-I179),0)</f>
        <v>3.13972602739726E-3</v>
      </c>
      <c r="H179" s="38">
        <f t="shared" ref="H179:H200" ca="1" si="27">G179/$D$174</f>
        <v>1</v>
      </c>
      <c r="I179" s="274">
        <v>0.5</v>
      </c>
      <c r="J179" s="171"/>
      <c r="K179" s="39">
        <f t="shared" ref="K179:K200" ca="1" si="28">D179*F179</f>
        <v>2.2919999999999998</v>
      </c>
      <c r="L179" s="40">
        <f t="shared" ref="L179:L200" ca="1" si="29">K179*I179</f>
        <v>1.1459999999999999</v>
      </c>
      <c r="M179" s="171"/>
      <c r="N179" s="171"/>
      <c r="O179" s="171"/>
      <c r="P179" s="171"/>
    </row>
    <row r="180" spans="2:16" hidden="1" x14ac:dyDescent="0.25">
      <c r="B180" s="41"/>
      <c r="C180" s="42"/>
      <c r="D180" s="43">
        <f t="shared" ca="1" si="25"/>
        <v>0</v>
      </c>
      <c r="E180" s="44">
        <f ca="1">IFERROR(OFFSET('Converter Data'!$C$43,MATCH(C180,'Converter Data'!$B$44:$B$64,0),0),0)</f>
        <v>0</v>
      </c>
      <c r="F180" s="45">
        <f ca="1">IFERROR(OFFSET('Converter Data'!$D$43,MATCH(C180,'Converter Data'!$B$44:$B$64,0),0),0)</f>
        <v>0</v>
      </c>
      <c r="G180" s="21">
        <f t="shared" ca="1" si="26"/>
        <v>0</v>
      </c>
      <c r="H180" s="46">
        <f t="shared" ca="1" si="27"/>
        <v>0</v>
      </c>
      <c r="I180" s="47"/>
      <c r="J180" s="171"/>
      <c r="K180" s="48">
        <f t="shared" ca="1" si="28"/>
        <v>0</v>
      </c>
      <c r="L180" s="49">
        <f t="shared" ca="1" si="29"/>
        <v>0</v>
      </c>
      <c r="M180" s="171"/>
      <c r="N180" s="171"/>
      <c r="O180" s="171"/>
      <c r="P180" s="171"/>
    </row>
    <row r="181" spans="2:16" hidden="1" x14ac:dyDescent="0.25">
      <c r="B181" s="41"/>
      <c r="C181" s="42"/>
      <c r="D181" s="43">
        <f t="shared" ca="1" si="25"/>
        <v>0</v>
      </c>
      <c r="E181" s="44">
        <f ca="1">IFERROR(OFFSET('Converter Data'!$C$43,MATCH(C181,'Converter Data'!$B$44:$B$64,0),0),0)</f>
        <v>0</v>
      </c>
      <c r="F181" s="45">
        <f ca="1">IFERROR(OFFSET('Converter Data'!$D$43,MATCH(C181,'Converter Data'!$B$44:$B$64,0),0),0)</f>
        <v>0</v>
      </c>
      <c r="G181" s="21">
        <f t="shared" ca="1" si="26"/>
        <v>0</v>
      </c>
      <c r="H181" s="46">
        <f t="shared" ca="1" si="27"/>
        <v>0</v>
      </c>
      <c r="I181" s="47"/>
      <c r="J181" s="171"/>
      <c r="K181" s="48">
        <f t="shared" ca="1" si="28"/>
        <v>0</v>
      </c>
      <c r="L181" s="49">
        <f t="shared" ca="1" si="29"/>
        <v>0</v>
      </c>
      <c r="M181" s="171"/>
      <c r="N181" s="171"/>
      <c r="O181" s="171"/>
      <c r="P181" s="171"/>
    </row>
    <row r="182" spans="2:16" hidden="1" x14ac:dyDescent="0.25">
      <c r="B182" s="41"/>
      <c r="C182" s="42"/>
      <c r="D182" s="43">
        <f t="shared" ca="1" si="25"/>
        <v>0</v>
      </c>
      <c r="E182" s="44">
        <f ca="1">IFERROR(OFFSET('Converter Data'!$C$43,MATCH(C182,'Converter Data'!$B$44:$B$64,0),0),0)</f>
        <v>0</v>
      </c>
      <c r="F182" s="45">
        <f ca="1">IFERROR(OFFSET('Converter Data'!$D$43,MATCH(C182,'Converter Data'!$B$44:$B$64,0),0),0)</f>
        <v>0</v>
      </c>
      <c r="G182" s="21">
        <f t="shared" ca="1" si="26"/>
        <v>0</v>
      </c>
      <c r="H182" s="46">
        <f t="shared" ca="1" si="27"/>
        <v>0</v>
      </c>
      <c r="I182" s="47"/>
      <c r="J182" s="171"/>
      <c r="K182" s="48">
        <f t="shared" ca="1" si="28"/>
        <v>0</v>
      </c>
      <c r="L182" s="49">
        <f t="shared" ca="1" si="29"/>
        <v>0</v>
      </c>
      <c r="M182" s="171"/>
      <c r="N182" s="171"/>
      <c r="O182" s="171"/>
      <c r="P182" s="171"/>
    </row>
    <row r="183" spans="2:16" hidden="1" x14ac:dyDescent="0.25">
      <c r="B183" s="41"/>
      <c r="C183" s="42"/>
      <c r="D183" s="43">
        <f t="shared" ca="1" si="25"/>
        <v>0</v>
      </c>
      <c r="E183" s="44">
        <f ca="1">IFERROR(OFFSET('Converter Data'!$C$43,MATCH(C183,'Converter Data'!$B$44:$B$64,0),0),0)</f>
        <v>0</v>
      </c>
      <c r="F183" s="45">
        <f ca="1">IFERROR(OFFSET('Converter Data'!$D$43,MATCH(C183,'Converter Data'!$B$44:$B$64,0),0),0)</f>
        <v>0</v>
      </c>
      <c r="G183" s="21">
        <f t="shared" ca="1" si="26"/>
        <v>0</v>
      </c>
      <c r="H183" s="46">
        <f t="shared" ca="1" si="27"/>
        <v>0</v>
      </c>
      <c r="I183" s="47"/>
      <c r="J183" s="171"/>
      <c r="K183" s="48">
        <f t="shared" ca="1" si="28"/>
        <v>0</v>
      </c>
      <c r="L183" s="49">
        <f t="shared" ca="1" si="29"/>
        <v>0</v>
      </c>
      <c r="M183" s="171"/>
      <c r="N183" s="171"/>
      <c r="O183" s="171"/>
      <c r="P183" s="171"/>
    </row>
    <row r="184" spans="2:16" hidden="1" x14ac:dyDescent="0.25">
      <c r="B184" s="41"/>
      <c r="C184" s="42"/>
      <c r="D184" s="43">
        <f t="shared" ca="1" si="25"/>
        <v>0</v>
      </c>
      <c r="E184" s="44">
        <f ca="1">IFERROR(OFFSET('Converter Data'!$C$43,MATCH(C184,'Converter Data'!$B$44:$B$64,0),0),0)</f>
        <v>0</v>
      </c>
      <c r="F184" s="45">
        <f ca="1">IFERROR(OFFSET('Converter Data'!$D$43,MATCH(C184,'Converter Data'!$B$44:$B$64,0),0),0)</f>
        <v>0</v>
      </c>
      <c r="G184" s="21">
        <f t="shared" ca="1" si="26"/>
        <v>0</v>
      </c>
      <c r="H184" s="46">
        <f t="shared" ca="1" si="27"/>
        <v>0</v>
      </c>
      <c r="I184" s="47"/>
      <c r="J184" s="171"/>
      <c r="K184" s="48">
        <f t="shared" ca="1" si="28"/>
        <v>0</v>
      </c>
      <c r="L184" s="49">
        <f t="shared" ca="1" si="29"/>
        <v>0</v>
      </c>
      <c r="M184" s="171"/>
      <c r="N184" s="171"/>
      <c r="O184" s="171"/>
      <c r="P184" s="171"/>
    </row>
    <row r="185" spans="2:16" hidden="1" x14ac:dyDescent="0.25">
      <c r="B185" s="41"/>
      <c r="C185" s="42"/>
      <c r="D185" s="43">
        <f t="shared" ca="1" si="25"/>
        <v>0</v>
      </c>
      <c r="E185" s="44">
        <f ca="1">IFERROR(OFFSET('Converter Data'!$C$43,MATCH(C185,'Converter Data'!$B$44:$B$64,0),0),0)</f>
        <v>0</v>
      </c>
      <c r="F185" s="45">
        <f ca="1">IFERROR(OFFSET('Converter Data'!$D$43,MATCH(C185,'Converter Data'!$B$44:$B$64,0),0),0)</f>
        <v>0</v>
      </c>
      <c r="G185" s="21">
        <f t="shared" ca="1" si="26"/>
        <v>0</v>
      </c>
      <c r="H185" s="46">
        <f t="shared" ca="1" si="27"/>
        <v>0</v>
      </c>
      <c r="I185" s="47"/>
      <c r="J185" s="171"/>
      <c r="K185" s="48">
        <f t="shared" ca="1" si="28"/>
        <v>0</v>
      </c>
      <c r="L185" s="49">
        <f t="shared" ca="1" si="29"/>
        <v>0</v>
      </c>
      <c r="M185" s="171"/>
      <c r="N185" s="171"/>
      <c r="O185" s="171"/>
      <c r="P185" s="171"/>
    </row>
    <row r="186" spans="2:16" hidden="1" x14ac:dyDescent="0.25">
      <c r="B186" s="41"/>
      <c r="C186" s="42"/>
      <c r="D186" s="43">
        <f t="shared" ca="1" si="25"/>
        <v>0</v>
      </c>
      <c r="E186" s="44">
        <f ca="1">IFERROR(OFFSET('Converter Data'!$C$43,MATCH(C186,'Converter Data'!$B$44:$B$64,0),0),0)</f>
        <v>0</v>
      </c>
      <c r="F186" s="45">
        <f ca="1">IFERROR(OFFSET('Converter Data'!$D$43,MATCH(C186,'Converter Data'!$B$44:$B$64,0),0),0)</f>
        <v>0</v>
      </c>
      <c r="G186" s="21">
        <f t="shared" ca="1" si="26"/>
        <v>0</v>
      </c>
      <c r="H186" s="46">
        <f t="shared" ca="1" si="27"/>
        <v>0</v>
      </c>
      <c r="I186" s="47"/>
      <c r="J186" s="171"/>
      <c r="K186" s="48">
        <f t="shared" ca="1" si="28"/>
        <v>0</v>
      </c>
      <c r="L186" s="49">
        <f t="shared" ca="1" si="29"/>
        <v>0</v>
      </c>
      <c r="M186" s="171"/>
      <c r="N186" s="171"/>
      <c r="O186" s="171"/>
      <c r="P186" s="171"/>
    </row>
    <row r="187" spans="2:16" hidden="1" x14ac:dyDescent="0.25">
      <c r="B187" s="41"/>
      <c r="C187" s="42"/>
      <c r="D187" s="43">
        <f t="shared" ca="1" si="25"/>
        <v>0</v>
      </c>
      <c r="E187" s="44">
        <f ca="1">IFERROR(OFFSET('Converter Data'!$C$43,MATCH(C187,'Converter Data'!$B$44:$B$64,0),0),0)</f>
        <v>0</v>
      </c>
      <c r="F187" s="45">
        <f ca="1">IFERROR(OFFSET('Converter Data'!$D$43,MATCH(C187,'Converter Data'!$B$44:$B$64,0),0),0)</f>
        <v>0</v>
      </c>
      <c r="G187" s="21">
        <f t="shared" ca="1" si="26"/>
        <v>0</v>
      </c>
      <c r="H187" s="46">
        <f t="shared" ca="1" si="27"/>
        <v>0</v>
      </c>
      <c r="I187" s="47"/>
      <c r="J187" s="171"/>
      <c r="K187" s="48">
        <f t="shared" ca="1" si="28"/>
        <v>0</v>
      </c>
      <c r="L187" s="49">
        <f t="shared" ca="1" si="29"/>
        <v>0</v>
      </c>
      <c r="M187" s="171"/>
      <c r="N187" s="171"/>
      <c r="O187" s="171"/>
      <c r="P187" s="171"/>
    </row>
    <row r="188" spans="2:16" hidden="1" x14ac:dyDescent="0.25">
      <c r="B188" s="41"/>
      <c r="C188" s="42"/>
      <c r="D188" s="43">
        <f t="shared" ca="1" si="25"/>
        <v>0</v>
      </c>
      <c r="E188" s="44">
        <f ca="1">IFERROR(OFFSET('Converter Data'!$C$43,MATCH(C188,'Converter Data'!$B$44:$B$64,0),0),0)</f>
        <v>0</v>
      </c>
      <c r="F188" s="45">
        <f ca="1">IFERROR(OFFSET('Converter Data'!$D$43,MATCH(C188,'Converter Data'!$B$44:$B$64,0),0),0)</f>
        <v>0</v>
      </c>
      <c r="G188" s="21">
        <f t="shared" ca="1" si="26"/>
        <v>0</v>
      </c>
      <c r="H188" s="46">
        <f t="shared" ca="1" si="27"/>
        <v>0</v>
      </c>
      <c r="I188" s="47"/>
      <c r="J188" s="171"/>
      <c r="K188" s="48">
        <f t="shared" ca="1" si="28"/>
        <v>0</v>
      </c>
      <c r="L188" s="49">
        <f t="shared" ca="1" si="29"/>
        <v>0</v>
      </c>
      <c r="M188" s="171"/>
      <c r="N188" s="171"/>
      <c r="O188" s="171"/>
      <c r="P188" s="171"/>
    </row>
    <row r="189" spans="2:16" hidden="1" x14ac:dyDescent="0.25">
      <c r="B189" s="41"/>
      <c r="C189" s="42"/>
      <c r="D189" s="43">
        <f t="shared" ca="1" si="25"/>
        <v>0</v>
      </c>
      <c r="E189" s="44">
        <f ca="1">IFERROR(OFFSET('Converter Data'!$C$43,MATCH(C189,'Converter Data'!$B$44:$B$64,0),0),0)</f>
        <v>0</v>
      </c>
      <c r="F189" s="45">
        <f ca="1">IFERROR(OFFSET('Converter Data'!$D$43,MATCH(C189,'Converter Data'!$B$44:$B$64,0),0),0)</f>
        <v>0</v>
      </c>
      <c r="G189" s="21">
        <f t="shared" ca="1" si="26"/>
        <v>0</v>
      </c>
      <c r="H189" s="46">
        <f t="shared" ca="1" si="27"/>
        <v>0</v>
      </c>
      <c r="I189" s="47"/>
      <c r="J189" s="171"/>
      <c r="K189" s="48">
        <f t="shared" ca="1" si="28"/>
        <v>0</v>
      </c>
      <c r="L189" s="49">
        <f t="shared" ca="1" si="29"/>
        <v>0</v>
      </c>
      <c r="M189" s="171"/>
      <c r="N189" s="171"/>
      <c r="O189" s="171"/>
      <c r="P189" s="171"/>
    </row>
    <row r="190" spans="2:16" hidden="1" x14ac:dyDescent="0.25">
      <c r="B190" s="41"/>
      <c r="C190" s="42"/>
      <c r="D190" s="43">
        <f t="shared" ca="1" si="25"/>
        <v>0</v>
      </c>
      <c r="E190" s="44">
        <f ca="1">IFERROR(OFFSET('Converter Data'!$C$43,MATCH(C190,'Converter Data'!$B$44:$B$64,0),0),0)</f>
        <v>0</v>
      </c>
      <c r="F190" s="45">
        <f ca="1">IFERROR(OFFSET('Converter Data'!$D$43,MATCH(C190,'Converter Data'!$B$44:$B$64,0),0),0)</f>
        <v>0</v>
      </c>
      <c r="G190" s="21">
        <f t="shared" ca="1" si="26"/>
        <v>0</v>
      </c>
      <c r="H190" s="46">
        <f t="shared" ca="1" si="27"/>
        <v>0</v>
      </c>
      <c r="I190" s="47"/>
      <c r="J190" s="171"/>
      <c r="K190" s="48">
        <f t="shared" ca="1" si="28"/>
        <v>0</v>
      </c>
      <c r="L190" s="49">
        <f t="shared" ca="1" si="29"/>
        <v>0</v>
      </c>
      <c r="M190" s="171"/>
      <c r="N190" s="171"/>
      <c r="O190" s="171"/>
      <c r="P190" s="171"/>
    </row>
    <row r="191" spans="2:16" hidden="1" x14ac:dyDescent="0.25">
      <c r="B191" s="41"/>
      <c r="C191" s="42"/>
      <c r="D191" s="43">
        <f t="shared" ca="1" si="25"/>
        <v>0</v>
      </c>
      <c r="E191" s="44">
        <f ca="1">IFERROR(OFFSET('Converter Data'!$C$43,MATCH(C191,'Converter Data'!$B$44:$B$64,0),0),0)</f>
        <v>0</v>
      </c>
      <c r="F191" s="45">
        <f ca="1">IFERROR(OFFSET('Converter Data'!$D$43,MATCH(C191,'Converter Data'!$B$44:$B$64,0),0),0)</f>
        <v>0</v>
      </c>
      <c r="G191" s="21">
        <f t="shared" ca="1" si="26"/>
        <v>0</v>
      </c>
      <c r="H191" s="46">
        <f t="shared" ca="1" si="27"/>
        <v>0</v>
      </c>
      <c r="I191" s="47"/>
      <c r="J191" s="171"/>
      <c r="K191" s="48">
        <f t="shared" ca="1" si="28"/>
        <v>0</v>
      </c>
      <c r="L191" s="49">
        <f t="shared" ca="1" si="29"/>
        <v>0</v>
      </c>
      <c r="M191" s="171"/>
      <c r="N191" s="171"/>
      <c r="O191" s="171"/>
      <c r="P191" s="171"/>
    </row>
    <row r="192" spans="2:16" hidden="1" x14ac:dyDescent="0.25">
      <c r="B192" s="41"/>
      <c r="C192" s="42"/>
      <c r="D192" s="43">
        <f t="shared" ca="1" si="25"/>
        <v>0</v>
      </c>
      <c r="E192" s="44">
        <f ca="1">IFERROR(OFFSET('Converter Data'!$C$43,MATCH(C192,'Converter Data'!$B$44:$B$64,0),0),0)</f>
        <v>0</v>
      </c>
      <c r="F192" s="45">
        <f ca="1">IFERROR(OFFSET('Converter Data'!$D$43,MATCH(C192,'Converter Data'!$B$44:$B$64,0),0),0)</f>
        <v>0</v>
      </c>
      <c r="G192" s="21">
        <f t="shared" ca="1" si="26"/>
        <v>0</v>
      </c>
      <c r="H192" s="46">
        <f t="shared" ca="1" si="27"/>
        <v>0</v>
      </c>
      <c r="I192" s="47"/>
      <c r="J192" s="171"/>
      <c r="K192" s="48">
        <f t="shared" ca="1" si="28"/>
        <v>0</v>
      </c>
      <c r="L192" s="49">
        <f t="shared" ca="1" si="29"/>
        <v>0</v>
      </c>
      <c r="M192" s="171"/>
      <c r="N192" s="171"/>
      <c r="O192" s="171"/>
      <c r="P192" s="171"/>
    </row>
    <row r="193" spans="2:16" hidden="1" x14ac:dyDescent="0.25">
      <c r="B193" s="41"/>
      <c r="C193" s="42"/>
      <c r="D193" s="43">
        <f t="shared" ca="1" si="25"/>
        <v>0</v>
      </c>
      <c r="E193" s="44">
        <f ca="1">IFERROR(OFFSET('Converter Data'!$C$43,MATCH(C193,'Converter Data'!$B$44:$B$64,0),0),0)</f>
        <v>0</v>
      </c>
      <c r="F193" s="45">
        <f ca="1">IFERROR(OFFSET('Converter Data'!$D$43,MATCH(C193,'Converter Data'!$B$44:$B$64,0),0),0)</f>
        <v>0</v>
      </c>
      <c r="G193" s="21">
        <f t="shared" ca="1" si="26"/>
        <v>0</v>
      </c>
      <c r="H193" s="46">
        <f t="shared" ca="1" si="27"/>
        <v>0</v>
      </c>
      <c r="I193" s="47"/>
      <c r="J193" s="171"/>
      <c r="K193" s="48">
        <f t="shared" ca="1" si="28"/>
        <v>0</v>
      </c>
      <c r="L193" s="49">
        <f t="shared" ca="1" si="29"/>
        <v>0</v>
      </c>
      <c r="M193" s="171"/>
      <c r="N193" s="171"/>
      <c r="O193" s="171"/>
      <c r="P193" s="171"/>
    </row>
    <row r="194" spans="2:16" hidden="1" x14ac:dyDescent="0.25">
      <c r="B194" s="41"/>
      <c r="C194" s="42"/>
      <c r="D194" s="43">
        <f t="shared" ca="1" si="25"/>
        <v>0</v>
      </c>
      <c r="E194" s="44">
        <f ca="1">IFERROR(OFFSET('Converter Data'!$C$43,MATCH(C194,'Converter Data'!$B$44:$B$64,0),0),0)</f>
        <v>0</v>
      </c>
      <c r="F194" s="45">
        <f ca="1">IFERROR(OFFSET('Converter Data'!$D$43,MATCH(C194,'Converter Data'!$B$44:$B$64,0),0),0)</f>
        <v>0</v>
      </c>
      <c r="G194" s="21">
        <f t="shared" ca="1" si="26"/>
        <v>0</v>
      </c>
      <c r="H194" s="46">
        <f t="shared" ca="1" si="27"/>
        <v>0</v>
      </c>
      <c r="I194" s="47"/>
      <c r="J194" s="171"/>
      <c r="K194" s="48">
        <f t="shared" ca="1" si="28"/>
        <v>0</v>
      </c>
      <c r="L194" s="49">
        <f t="shared" ca="1" si="29"/>
        <v>0</v>
      </c>
      <c r="M194" s="171"/>
      <c r="N194" s="171"/>
      <c r="O194" s="171"/>
      <c r="P194" s="171"/>
    </row>
    <row r="195" spans="2:16" hidden="1" x14ac:dyDescent="0.25">
      <c r="B195" s="41"/>
      <c r="C195" s="42"/>
      <c r="D195" s="43">
        <f t="shared" ca="1" si="25"/>
        <v>0</v>
      </c>
      <c r="E195" s="44">
        <f ca="1">IFERROR(OFFSET('Converter Data'!$C$43,MATCH(C195,'Converter Data'!$B$44:$B$64,0),0),0)</f>
        <v>0</v>
      </c>
      <c r="F195" s="45">
        <f ca="1">IFERROR(OFFSET('Converter Data'!$D$43,MATCH(C195,'Converter Data'!$B$44:$B$64,0),0),0)</f>
        <v>0</v>
      </c>
      <c r="G195" s="21">
        <f t="shared" ca="1" si="26"/>
        <v>0</v>
      </c>
      <c r="H195" s="46">
        <f t="shared" ca="1" si="27"/>
        <v>0</v>
      </c>
      <c r="I195" s="47"/>
      <c r="J195" s="171"/>
      <c r="K195" s="48">
        <f t="shared" ca="1" si="28"/>
        <v>0</v>
      </c>
      <c r="L195" s="49">
        <f t="shared" ca="1" si="29"/>
        <v>0</v>
      </c>
      <c r="M195" s="171"/>
      <c r="N195" s="171"/>
      <c r="O195" s="171"/>
      <c r="P195" s="171"/>
    </row>
    <row r="196" spans="2:16" hidden="1" x14ac:dyDescent="0.25">
      <c r="B196" s="41"/>
      <c r="C196" s="42"/>
      <c r="D196" s="43">
        <f t="shared" ca="1" si="25"/>
        <v>0</v>
      </c>
      <c r="E196" s="44">
        <f ca="1">IFERROR(OFFSET('Converter Data'!$C$43,MATCH(C196,'Converter Data'!$B$44:$B$64,0),0),0)</f>
        <v>0</v>
      </c>
      <c r="F196" s="45">
        <f ca="1">IFERROR(OFFSET('Converter Data'!$D$43,MATCH(C196,'Converter Data'!$B$44:$B$64,0),0),0)</f>
        <v>0</v>
      </c>
      <c r="G196" s="21">
        <f t="shared" ca="1" si="26"/>
        <v>0</v>
      </c>
      <c r="H196" s="46">
        <f t="shared" ca="1" si="27"/>
        <v>0</v>
      </c>
      <c r="I196" s="47"/>
      <c r="J196" s="171"/>
      <c r="K196" s="48">
        <f t="shared" ca="1" si="28"/>
        <v>0</v>
      </c>
      <c r="L196" s="49">
        <f t="shared" ca="1" si="29"/>
        <v>0</v>
      </c>
      <c r="M196" s="171"/>
      <c r="N196" s="171"/>
      <c r="O196" s="171"/>
      <c r="P196" s="171"/>
    </row>
    <row r="197" spans="2:16" hidden="1" x14ac:dyDescent="0.25">
      <c r="B197" s="41"/>
      <c r="C197" s="42"/>
      <c r="D197" s="43">
        <f t="shared" ca="1" si="25"/>
        <v>0</v>
      </c>
      <c r="E197" s="44">
        <f ca="1">IFERROR(OFFSET('Converter Data'!$C$43,MATCH(C197,'Converter Data'!$B$44:$B$64,0),0),0)</f>
        <v>0</v>
      </c>
      <c r="F197" s="45">
        <f ca="1">IFERROR(OFFSET('Converter Data'!$D$43,MATCH(C197,'Converter Data'!$B$44:$B$64,0),0),0)</f>
        <v>0</v>
      </c>
      <c r="G197" s="21">
        <f t="shared" ca="1" si="26"/>
        <v>0</v>
      </c>
      <c r="H197" s="46">
        <f t="shared" ca="1" si="27"/>
        <v>0</v>
      </c>
      <c r="I197" s="47"/>
      <c r="J197" s="171"/>
      <c r="K197" s="48">
        <f t="shared" ca="1" si="28"/>
        <v>0</v>
      </c>
      <c r="L197" s="49">
        <f t="shared" ca="1" si="29"/>
        <v>0</v>
      </c>
      <c r="M197" s="171"/>
      <c r="N197" s="171"/>
      <c r="O197" s="171"/>
      <c r="P197" s="171"/>
    </row>
    <row r="198" spans="2:16" hidden="1" x14ac:dyDescent="0.25">
      <c r="B198" s="41"/>
      <c r="C198" s="42"/>
      <c r="D198" s="43">
        <f t="shared" ca="1" si="25"/>
        <v>0</v>
      </c>
      <c r="E198" s="44">
        <f ca="1">IFERROR(OFFSET('Converter Data'!$C$43,MATCH(C198,'Converter Data'!$B$44:$B$64,0),0),0)</f>
        <v>0</v>
      </c>
      <c r="F198" s="45">
        <f ca="1">IFERROR(OFFSET('Converter Data'!$D$43,MATCH(C198,'Converter Data'!$B$44:$B$64,0),0),0)</f>
        <v>0</v>
      </c>
      <c r="G198" s="21">
        <f t="shared" ca="1" si="26"/>
        <v>0</v>
      </c>
      <c r="H198" s="46">
        <f t="shared" ca="1" si="27"/>
        <v>0</v>
      </c>
      <c r="I198" s="47"/>
      <c r="J198" s="171"/>
      <c r="K198" s="48">
        <f t="shared" ca="1" si="28"/>
        <v>0</v>
      </c>
      <c r="L198" s="49">
        <f t="shared" ca="1" si="29"/>
        <v>0</v>
      </c>
      <c r="M198" s="171"/>
      <c r="N198" s="171"/>
      <c r="O198" s="171"/>
      <c r="P198" s="171"/>
    </row>
    <row r="199" spans="2:16" hidden="1" x14ac:dyDescent="0.25">
      <c r="B199" s="41"/>
      <c r="C199" s="42"/>
      <c r="D199" s="43">
        <f t="shared" ca="1" si="25"/>
        <v>0</v>
      </c>
      <c r="E199" s="44">
        <f ca="1">IFERROR(OFFSET('Converter Data'!$C$43,MATCH(C199,'Converter Data'!$B$44:$B$64,0),0),0)</f>
        <v>0</v>
      </c>
      <c r="F199" s="45">
        <f ca="1">IFERROR(OFFSET('Converter Data'!$D$43,MATCH(C199,'Converter Data'!$B$44:$B$64,0),0),0)</f>
        <v>0</v>
      </c>
      <c r="G199" s="21">
        <f t="shared" ca="1" si="26"/>
        <v>0</v>
      </c>
      <c r="H199" s="46">
        <f t="shared" ca="1" si="27"/>
        <v>0</v>
      </c>
      <c r="I199" s="47"/>
      <c r="J199" s="171"/>
      <c r="K199" s="48">
        <f t="shared" ca="1" si="28"/>
        <v>0</v>
      </c>
      <c r="L199" s="49">
        <f t="shared" ca="1" si="29"/>
        <v>0</v>
      </c>
      <c r="M199" s="171"/>
      <c r="N199" s="171"/>
      <c r="O199" s="171"/>
      <c r="P199" s="171"/>
    </row>
    <row r="200" spans="2:16" ht="15.75" hidden="1" thickBot="1" x14ac:dyDescent="0.3">
      <c r="B200" s="50"/>
      <c r="C200" s="51"/>
      <c r="D200" s="52">
        <f t="shared" ca="1" si="25"/>
        <v>0</v>
      </c>
      <c r="E200" s="53">
        <f ca="1">IFERROR(OFFSET('Converter Data'!$C$43,MATCH(C200,'Converter Data'!$B$44:$B$64,0),0),0)</f>
        <v>0</v>
      </c>
      <c r="F200" s="54">
        <f ca="1">IFERROR(OFFSET('Converter Data'!$D$43,MATCH(C200,'Converter Data'!$B$44:$B$64,0),0),0)</f>
        <v>0</v>
      </c>
      <c r="G200" s="22">
        <f t="shared" ca="1" si="26"/>
        <v>0</v>
      </c>
      <c r="H200" s="55">
        <f t="shared" ca="1" si="27"/>
        <v>0</v>
      </c>
      <c r="I200" s="56"/>
      <c r="J200" s="171"/>
      <c r="K200" s="57">
        <f t="shared" ca="1" si="28"/>
        <v>0</v>
      </c>
      <c r="L200" s="58">
        <f t="shared" ca="1" si="29"/>
        <v>0</v>
      </c>
      <c r="M200" s="171"/>
      <c r="N200" s="171"/>
      <c r="O200" s="171"/>
      <c r="P200" s="171"/>
    </row>
    <row r="201" spans="2:16" hidden="1" x14ac:dyDescent="0.25"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</row>
    <row r="202" spans="2:16" hidden="1" x14ac:dyDescent="0.25"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</row>
    <row r="203" spans="2:16" hidden="1" x14ac:dyDescent="0.25"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</row>
    <row r="204" spans="2:16" hidden="1" x14ac:dyDescent="0.25"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</row>
    <row r="205" spans="2:16" hidden="1" x14ac:dyDescent="0.25"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</row>
    <row r="206" spans="2:16" hidden="1" x14ac:dyDescent="0.25"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</row>
    <row r="207" spans="2:16" ht="15.75" hidden="1" thickBot="1" x14ac:dyDescent="0.3"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</row>
    <row r="208" spans="2:16" ht="60.75" thickBot="1" x14ac:dyDescent="0.3">
      <c r="B208" s="24" t="s">
        <v>100</v>
      </c>
      <c r="C208" s="25" t="s">
        <v>23</v>
      </c>
      <c r="D208" s="26">
        <f ca="1">L208</f>
        <v>1.5753424657534245E-3</v>
      </c>
      <c r="E208" s="24"/>
      <c r="F208" s="25"/>
      <c r="G208" s="26"/>
      <c r="H208" s="24"/>
      <c r="I208" s="24"/>
      <c r="J208" s="24"/>
      <c r="K208" s="25" t="s">
        <v>105</v>
      </c>
      <c r="L208" s="27">
        <f ca="1">SUM(G213:G234)</f>
        <v>1.5753424657534245E-3</v>
      </c>
      <c r="M208" s="24"/>
      <c r="N208" s="28" t="s">
        <v>106</v>
      </c>
      <c r="O208" s="28" t="s">
        <v>107</v>
      </c>
      <c r="P208" s="28" t="s">
        <v>108</v>
      </c>
    </row>
    <row r="209" spans="2:16" x14ac:dyDescent="0.25">
      <c r="B209" s="171"/>
      <c r="C209" s="29" t="s">
        <v>197</v>
      </c>
      <c r="D209" s="30">
        <f ca="1">1-D208</f>
        <v>0.99842465753424658</v>
      </c>
      <c r="E209" s="171"/>
      <c r="F209" s="171"/>
      <c r="G209" s="171"/>
      <c r="H209" s="171"/>
      <c r="I209" s="171"/>
      <c r="J209" s="171"/>
      <c r="K209" s="171"/>
      <c r="L209" s="171"/>
      <c r="M209" s="171"/>
      <c r="N209" s="31">
        <f ca="1">SUM(D213:D234)</f>
        <v>2</v>
      </c>
      <c r="O209" s="31">
        <f ca="1">IFERROR(SUM(K213:K234)/N209,0)</f>
        <v>0.57499999999999996</v>
      </c>
      <c r="P209" s="32">
        <f ca="1">IFERROR(SUM(L213:L234)/SUM(K213:K234),0)</f>
        <v>0.5</v>
      </c>
    </row>
    <row r="210" spans="2:16" x14ac:dyDescent="0.25"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</row>
    <row r="211" spans="2:16" ht="15.75" thickBot="1" x14ac:dyDescent="0.3">
      <c r="B211" s="2" t="s">
        <v>15</v>
      </c>
      <c r="C211" s="3"/>
      <c r="D211" s="3"/>
      <c r="E211" s="3"/>
      <c r="F211" s="3"/>
      <c r="G211" s="3"/>
      <c r="H211" s="3"/>
      <c r="I211" s="4"/>
      <c r="J211" s="171"/>
      <c r="K211" s="2" t="s">
        <v>85</v>
      </c>
      <c r="L211" s="9"/>
      <c r="M211" s="171"/>
      <c r="N211" s="171"/>
      <c r="O211" s="171"/>
      <c r="P211" s="171"/>
    </row>
    <row r="212" spans="2:16" ht="57.75" thickBot="1" x14ac:dyDescent="0.3">
      <c r="B212" s="16" t="s">
        <v>7</v>
      </c>
      <c r="C212" s="16" t="s">
        <v>0</v>
      </c>
      <c r="D212" s="18" t="s">
        <v>1</v>
      </c>
      <c r="E212" s="18" t="s">
        <v>2</v>
      </c>
      <c r="F212" s="18" t="s">
        <v>3</v>
      </c>
      <c r="G212" s="18" t="s">
        <v>5</v>
      </c>
      <c r="H212" s="18" t="s">
        <v>12</v>
      </c>
      <c r="I212" s="17" t="s">
        <v>6</v>
      </c>
      <c r="J212" s="171"/>
      <c r="K212" s="33" t="s">
        <v>86</v>
      </c>
      <c r="L212" s="34" t="s">
        <v>198</v>
      </c>
      <c r="M212" s="171"/>
      <c r="N212" s="171"/>
      <c r="O212" s="171"/>
      <c r="P212" s="171"/>
    </row>
    <row r="213" spans="2:16" x14ac:dyDescent="0.25">
      <c r="B213" s="19">
        <v>1</v>
      </c>
      <c r="C213" s="35" t="s">
        <v>100</v>
      </c>
      <c r="D213" s="36">
        <f t="shared" ref="D213:D234" ca="1" si="30">IFERROR(1/E213,0)</f>
        <v>2</v>
      </c>
      <c r="E213" s="23">
        <f ca="1">IFERROR(OFFSET('Converter Data'!$C$43,MATCH(C213,'Converter Data'!$B$44:$B$64,0),0),0)</f>
        <v>0.5</v>
      </c>
      <c r="F213" s="37">
        <f ca="1">IFERROR(OFFSET('Converter Data'!$D$43,MATCH(C213,'Converter Data'!$B$44:$B$64,0),0),0)</f>
        <v>0.57499999999999996</v>
      </c>
      <c r="G213" s="20">
        <f t="shared" ref="G213:G234" ca="1" si="31">IFERROR(((B213*D213*F213)/365)*(1-I213),0)</f>
        <v>1.5753424657534245E-3</v>
      </c>
      <c r="H213" s="38">
        <f t="shared" ref="H213:H234" ca="1" si="32">G213/$D$208</f>
        <v>1</v>
      </c>
      <c r="I213" s="274">
        <v>0.5</v>
      </c>
      <c r="J213" s="171"/>
      <c r="K213" s="39">
        <f t="shared" ref="K213:K234" ca="1" si="33">D213*F213</f>
        <v>1.1499999999999999</v>
      </c>
      <c r="L213" s="40">
        <f t="shared" ref="L213:L234" ca="1" si="34">K213*I213</f>
        <v>0.57499999999999996</v>
      </c>
      <c r="M213" s="171"/>
      <c r="N213" s="171"/>
      <c r="O213" s="171"/>
      <c r="P213" s="171"/>
    </row>
    <row r="214" spans="2:16" hidden="1" x14ac:dyDescent="0.25">
      <c r="B214" s="41"/>
      <c r="C214" s="42"/>
      <c r="D214" s="43">
        <f t="shared" ca="1" si="30"/>
        <v>0</v>
      </c>
      <c r="E214" s="44">
        <f ca="1">IFERROR(OFFSET('Converter Data'!$C$43,MATCH(C214,'Converter Data'!$B$44:$B$64,0),0),0)</f>
        <v>0</v>
      </c>
      <c r="F214" s="45">
        <f ca="1">IFERROR(OFFSET('Converter Data'!$D$43,MATCH(C214,'Converter Data'!$B$44:$B$64,0),0),0)</f>
        <v>0</v>
      </c>
      <c r="G214" s="21">
        <f t="shared" ca="1" si="31"/>
        <v>0</v>
      </c>
      <c r="H214" s="46">
        <f t="shared" ca="1" si="32"/>
        <v>0</v>
      </c>
      <c r="I214" s="47"/>
      <c r="J214" s="171"/>
      <c r="K214" s="48">
        <f t="shared" ca="1" si="33"/>
        <v>0</v>
      </c>
      <c r="L214" s="49">
        <f t="shared" ca="1" si="34"/>
        <v>0</v>
      </c>
      <c r="M214" s="171"/>
      <c r="N214" s="171"/>
      <c r="O214" s="171"/>
      <c r="P214" s="171"/>
    </row>
    <row r="215" spans="2:16" hidden="1" x14ac:dyDescent="0.25">
      <c r="B215" s="41"/>
      <c r="C215" s="42"/>
      <c r="D215" s="43">
        <f t="shared" ca="1" si="30"/>
        <v>0</v>
      </c>
      <c r="E215" s="44">
        <f ca="1">IFERROR(OFFSET('Converter Data'!$C$43,MATCH(C215,'Converter Data'!$B$44:$B$64,0),0),0)</f>
        <v>0</v>
      </c>
      <c r="F215" s="45">
        <f ca="1">IFERROR(OFFSET('Converter Data'!$D$43,MATCH(C215,'Converter Data'!$B$44:$B$64,0),0),0)</f>
        <v>0</v>
      </c>
      <c r="G215" s="21">
        <f t="shared" ca="1" si="31"/>
        <v>0</v>
      </c>
      <c r="H215" s="46">
        <f t="shared" ca="1" si="32"/>
        <v>0</v>
      </c>
      <c r="I215" s="47"/>
      <c r="J215" s="171"/>
      <c r="K215" s="48">
        <f t="shared" ca="1" si="33"/>
        <v>0</v>
      </c>
      <c r="L215" s="49">
        <f t="shared" ca="1" si="34"/>
        <v>0</v>
      </c>
      <c r="M215" s="171"/>
      <c r="N215" s="171"/>
      <c r="O215" s="171"/>
      <c r="P215" s="171"/>
    </row>
    <row r="216" spans="2:16" hidden="1" x14ac:dyDescent="0.25">
      <c r="B216" s="41"/>
      <c r="C216" s="42"/>
      <c r="D216" s="43">
        <f t="shared" ca="1" si="30"/>
        <v>0</v>
      </c>
      <c r="E216" s="44">
        <f ca="1">IFERROR(OFFSET('Converter Data'!$C$43,MATCH(C216,'Converter Data'!$B$44:$B$64,0),0),0)</f>
        <v>0</v>
      </c>
      <c r="F216" s="45">
        <f ca="1">IFERROR(OFFSET('Converter Data'!$D$43,MATCH(C216,'Converter Data'!$B$44:$B$64,0),0),0)</f>
        <v>0</v>
      </c>
      <c r="G216" s="21">
        <f t="shared" ca="1" si="31"/>
        <v>0</v>
      </c>
      <c r="H216" s="46">
        <f t="shared" ca="1" si="32"/>
        <v>0</v>
      </c>
      <c r="I216" s="47"/>
      <c r="J216" s="171"/>
      <c r="K216" s="48">
        <f t="shared" ca="1" si="33"/>
        <v>0</v>
      </c>
      <c r="L216" s="49">
        <f t="shared" ca="1" si="34"/>
        <v>0</v>
      </c>
      <c r="M216" s="171"/>
      <c r="N216" s="171"/>
      <c r="O216" s="171"/>
      <c r="P216" s="171"/>
    </row>
    <row r="217" spans="2:16" hidden="1" x14ac:dyDescent="0.25">
      <c r="B217" s="41"/>
      <c r="C217" s="42"/>
      <c r="D217" s="43">
        <f t="shared" ca="1" si="30"/>
        <v>0</v>
      </c>
      <c r="E217" s="44">
        <f ca="1">IFERROR(OFFSET('Converter Data'!$C$43,MATCH(C217,'Converter Data'!$B$44:$B$64,0),0),0)</f>
        <v>0</v>
      </c>
      <c r="F217" s="45">
        <f ca="1">IFERROR(OFFSET('Converter Data'!$D$43,MATCH(C217,'Converter Data'!$B$44:$B$64,0),0),0)</f>
        <v>0</v>
      </c>
      <c r="G217" s="21">
        <f t="shared" ca="1" si="31"/>
        <v>0</v>
      </c>
      <c r="H217" s="46">
        <f t="shared" ca="1" si="32"/>
        <v>0</v>
      </c>
      <c r="I217" s="47"/>
      <c r="J217" s="171"/>
      <c r="K217" s="48">
        <f t="shared" ca="1" si="33"/>
        <v>0</v>
      </c>
      <c r="L217" s="49">
        <f t="shared" ca="1" si="34"/>
        <v>0</v>
      </c>
      <c r="M217" s="171"/>
      <c r="N217" s="171"/>
      <c r="O217" s="171"/>
      <c r="P217" s="171"/>
    </row>
    <row r="218" spans="2:16" hidden="1" x14ac:dyDescent="0.25">
      <c r="B218" s="41"/>
      <c r="C218" s="42"/>
      <c r="D218" s="43">
        <f t="shared" ca="1" si="30"/>
        <v>0</v>
      </c>
      <c r="E218" s="44">
        <f ca="1">IFERROR(OFFSET('Converter Data'!$C$43,MATCH(C218,'Converter Data'!$B$44:$B$64,0),0),0)</f>
        <v>0</v>
      </c>
      <c r="F218" s="45">
        <f ca="1">IFERROR(OFFSET('Converter Data'!$D$43,MATCH(C218,'Converter Data'!$B$44:$B$64,0),0),0)</f>
        <v>0</v>
      </c>
      <c r="G218" s="21">
        <f t="shared" ca="1" si="31"/>
        <v>0</v>
      </c>
      <c r="H218" s="46">
        <f t="shared" ca="1" si="32"/>
        <v>0</v>
      </c>
      <c r="I218" s="47"/>
      <c r="J218" s="171"/>
      <c r="K218" s="48">
        <f t="shared" ca="1" si="33"/>
        <v>0</v>
      </c>
      <c r="L218" s="49">
        <f t="shared" ca="1" si="34"/>
        <v>0</v>
      </c>
      <c r="M218" s="171"/>
      <c r="N218" s="171"/>
      <c r="O218" s="171"/>
      <c r="P218" s="171"/>
    </row>
    <row r="219" spans="2:16" hidden="1" x14ac:dyDescent="0.25">
      <c r="B219" s="41"/>
      <c r="C219" s="42"/>
      <c r="D219" s="43">
        <f t="shared" ca="1" si="30"/>
        <v>0</v>
      </c>
      <c r="E219" s="44">
        <f ca="1">IFERROR(OFFSET('Converter Data'!$C$43,MATCH(C219,'Converter Data'!$B$44:$B$64,0),0),0)</f>
        <v>0</v>
      </c>
      <c r="F219" s="45">
        <f ca="1">IFERROR(OFFSET('Converter Data'!$D$43,MATCH(C219,'Converter Data'!$B$44:$B$64,0),0),0)</f>
        <v>0</v>
      </c>
      <c r="G219" s="21">
        <f t="shared" ca="1" si="31"/>
        <v>0</v>
      </c>
      <c r="H219" s="46">
        <f t="shared" ca="1" si="32"/>
        <v>0</v>
      </c>
      <c r="I219" s="47"/>
      <c r="J219" s="171"/>
      <c r="K219" s="48">
        <f t="shared" ca="1" si="33"/>
        <v>0</v>
      </c>
      <c r="L219" s="49">
        <f t="shared" ca="1" si="34"/>
        <v>0</v>
      </c>
      <c r="M219" s="171"/>
      <c r="N219" s="171"/>
      <c r="O219" s="171"/>
      <c r="P219" s="171"/>
    </row>
    <row r="220" spans="2:16" hidden="1" x14ac:dyDescent="0.25">
      <c r="B220" s="41"/>
      <c r="C220" s="42"/>
      <c r="D220" s="43">
        <f t="shared" ca="1" si="30"/>
        <v>0</v>
      </c>
      <c r="E220" s="44">
        <f ca="1">IFERROR(OFFSET('Converter Data'!$C$43,MATCH(C220,'Converter Data'!$B$44:$B$64,0),0),0)</f>
        <v>0</v>
      </c>
      <c r="F220" s="45">
        <f ca="1">IFERROR(OFFSET('Converter Data'!$D$43,MATCH(C220,'Converter Data'!$B$44:$B$64,0),0),0)</f>
        <v>0</v>
      </c>
      <c r="G220" s="21">
        <f t="shared" ca="1" si="31"/>
        <v>0</v>
      </c>
      <c r="H220" s="46">
        <f t="shared" ca="1" si="32"/>
        <v>0</v>
      </c>
      <c r="I220" s="47"/>
      <c r="J220" s="171"/>
      <c r="K220" s="48">
        <f t="shared" ca="1" si="33"/>
        <v>0</v>
      </c>
      <c r="L220" s="49">
        <f t="shared" ca="1" si="34"/>
        <v>0</v>
      </c>
      <c r="M220" s="171"/>
      <c r="N220" s="171"/>
      <c r="O220" s="171"/>
      <c r="P220" s="171"/>
    </row>
    <row r="221" spans="2:16" hidden="1" x14ac:dyDescent="0.25">
      <c r="B221" s="41"/>
      <c r="C221" s="42"/>
      <c r="D221" s="43">
        <f t="shared" ca="1" si="30"/>
        <v>0</v>
      </c>
      <c r="E221" s="44">
        <f ca="1">IFERROR(OFFSET('Converter Data'!$C$43,MATCH(C221,'Converter Data'!$B$44:$B$64,0),0),0)</f>
        <v>0</v>
      </c>
      <c r="F221" s="45">
        <f ca="1">IFERROR(OFFSET('Converter Data'!$D$43,MATCH(C221,'Converter Data'!$B$44:$B$64,0),0),0)</f>
        <v>0</v>
      </c>
      <c r="G221" s="21">
        <f t="shared" ca="1" si="31"/>
        <v>0</v>
      </c>
      <c r="H221" s="46">
        <f t="shared" ca="1" si="32"/>
        <v>0</v>
      </c>
      <c r="I221" s="47"/>
      <c r="J221" s="171"/>
      <c r="K221" s="48">
        <f t="shared" ca="1" si="33"/>
        <v>0</v>
      </c>
      <c r="L221" s="49">
        <f t="shared" ca="1" si="34"/>
        <v>0</v>
      </c>
      <c r="M221" s="171"/>
      <c r="N221" s="171"/>
      <c r="O221" s="171"/>
      <c r="P221" s="171"/>
    </row>
    <row r="222" spans="2:16" hidden="1" x14ac:dyDescent="0.25">
      <c r="B222" s="41"/>
      <c r="C222" s="42"/>
      <c r="D222" s="43">
        <f t="shared" ca="1" si="30"/>
        <v>0</v>
      </c>
      <c r="E222" s="44">
        <f ca="1">IFERROR(OFFSET('Converter Data'!$C$43,MATCH(C222,'Converter Data'!$B$44:$B$64,0),0),0)</f>
        <v>0</v>
      </c>
      <c r="F222" s="45">
        <f ca="1">IFERROR(OFFSET('Converter Data'!$D$43,MATCH(C222,'Converter Data'!$B$44:$B$64,0),0),0)</f>
        <v>0</v>
      </c>
      <c r="G222" s="21">
        <f t="shared" ca="1" si="31"/>
        <v>0</v>
      </c>
      <c r="H222" s="46">
        <f t="shared" ca="1" si="32"/>
        <v>0</v>
      </c>
      <c r="I222" s="47"/>
      <c r="J222" s="171"/>
      <c r="K222" s="48">
        <f t="shared" ca="1" si="33"/>
        <v>0</v>
      </c>
      <c r="L222" s="49">
        <f t="shared" ca="1" si="34"/>
        <v>0</v>
      </c>
      <c r="M222" s="171"/>
      <c r="N222" s="171"/>
      <c r="O222" s="171"/>
      <c r="P222" s="171"/>
    </row>
    <row r="223" spans="2:16" hidden="1" x14ac:dyDescent="0.25">
      <c r="B223" s="41"/>
      <c r="C223" s="42"/>
      <c r="D223" s="43">
        <f t="shared" ca="1" si="30"/>
        <v>0</v>
      </c>
      <c r="E223" s="44">
        <f ca="1">IFERROR(OFFSET('Converter Data'!$C$43,MATCH(C223,'Converter Data'!$B$44:$B$64,0),0),0)</f>
        <v>0</v>
      </c>
      <c r="F223" s="45">
        <f ca="1">IFERROR(OFFSET('Converter Data'!$D$43,MATCH(C223,'Converter Data'!$B$44:$B$64,0),0),0)</f>
        <v>0</v>
      </c>
      <c r="G223" s="21">
        <f t="shared" ca="1" si="31"/>
        <v>0</v>
      </c>
      <c r="H223" s="46">
        <f t="shared" ca="1" si="32"/>
        <v>0</v>
      </c>
      <c r="I223" s="47"/>
      <c r="J223" s="171"/>
      <c r="K223" s="48">
        <f t="shared" ca="1" si="33"/>
        <v>0</v>
      </c>
      <c r="L223" s="49">
        <f t="shared" ca="1" si="34"/>
        <v>0</v>
      </c>
      <c r="M223" s="171"/>
      <c r="N223" s="171"/>
      <c r="O223" s="171"/>
      <c r="P223" s="171"/>
    </row>
    <row r="224" spans="2:16" hidden="1" x14ac:dyDescent="0.25">
      <c r="B224" s="41"/>
      <c r="C224" s="42"/>
      <c r="D224" s="43">
        <f t="shared" ca="1" si="30"/>
        <v>0</v>
      </c>
      <c r="E224" s="44">
        <f ca="1">IFERROR(OFFSET('Converter Data'!$C$43,MATCH(C224,'Converter Data'!$B$44:$B$64,0),0),0)</f>
        <v>0</v>
      </c>
      <c r="F224" s="45">
        <f ca="1">IFERROR(OFFSET('Converter Data'!$D$43,MATCH(C224,'Converter Data'!$B$44:$B$64,0),0),0)</f>
        <v>0</v>
      </c>
      <c r="G224" s="21">
        <f t="shared" ca="1" si="31"/>
        <v>0</v>
      </c>
      <c r="H224" s="46">
        <f t="shared" ca="1" si="32"/>
        <v>0</v>
      </c>
      <c r="I224" s="47"/>
      <c r="J224" s="171"/>
      <c r="K224" s="48">
        <f t="shared" ca="1" si="33"/>
        <v>0</v>
      </c>
      <c r="L224" s="49">
        <f t="shared" ca="1" si="34"/>
        <v>0</v>
      </c>
      <c r="M224" s="171"/>
      <c r="N224" s="171"/>
      <c r="O224" s="171"/>
      <c r="P224" s="171"/>
    </row>
    <row r="225" spans="2:16" hidden="1" x14ac:dyDescent="0.25">
      <c r="B225" s="41"/>
      <c r="C225" s="42"/>
      <c r="D225" s="43">
        <f t="shared" ca="1" si="30"/>
        <v>0</v>
      </c>
      <c r="E225" s="44">
        <f ca="1">IFERROR(OFFSET('Converter Data'!$C$43,MATCH(C225,'Converter Data'!$B$44:$B$64,0),0),0)</f>
        <v>0</v>
      </c>
      <c r="F225" s="45">
        <f ca="1">IFERROR(OFFSET('Converter Data'!$D$43,MATCH(C225,'Converter Data'!$B$44:$B$64,0),0),0)</f>
        <v>0</v>
      </c>
      <c r="G225" s="21">
        <f t="shared" ca="1" si="31"/>
        <v>0</v>
      </c>
      <c r="H225" s="46">
        <f t="shared" ca="1" si="32"/>
        <v>0</v>
      </c>
      <c r="I225" s="47"/>
      <c r="J225" s="171"/>
      <c r="K225" s="48">
        <f t="shared" ca="1" si="33"/>
        <v>0</v>
      </c>
      <c r="L225" s="49">
        <f t="shared" ca="1" si="34"/>
        <v>0</v>
      </c>
      <c r="M225" s="171"/>
      <c r="N225" s="171"/>
      <c r="O225" s="171"/>
      <c r="P225" s="171"/>
    </row>
    <row r="226" spans="2:16" hidden="1" x14ac:dyDescent="0.25">
      <c r="B226" s="41"/>
      <c r="C226" s="42"/>
      <c r="D226" s="43">
        <f t="shared" ca="1" si="30"/>
        <v>0</v>
      </c>
      <c r="E226" s="44">
        <f ca="1">IFERROR(OFFSET('Converter Data'!$C$43,MATCH(C226,'Converter Data'!$B$44:$B$64,0),0),0)</f>
        <v>0</v>
      </c>
      <c r="F226" s="45">
        <f ca="1">IFERROR(OFFSET('Converter Data'!$D$43,MATCH(C226,'Converter Data'!$B$44:$B$64,0),0),0)</f>
        <v>0</v>
      </c>
      <c r="G226" s="21">
        <f t="shared" ca="1" si="31"/>
        <v>0</v>
      </c>
      <c r="H226" s="46">
        <f t="shared" ca="1" si="32"/>
        <v>0</v>
      </c>
      <c r="I226" s="47"/>
      <c r="J226" s="171"/>
      <c r="K226" s="48">
        <f t="shared" ca="1" si="33"/>
        <v>0</v>
      </c>
      <c r="L226" s="49">
        <f t="shared" ca="1" si="34"/>
        <v>0</v>
      </c>
      <c r="M226" s="171"/>
      <c r="N226" s="171"/>
      <c r="O226" s="171"/>
      <c r="P226" s="171"/>
    </row>
    <row r="227" spans="2:16" hidden="1" x14ac:dyDescent="0.25">
      <c r="B227" s="41"/>
      <c r="C227" s="42"/>
      <c r="D227" s="43">
        <f t="shared" ca="1" si="30"/>
        <v>0</v>
      </c>
      <c r="E227" s="44">
        <f ca="1">IFERROR(OFFSET('Converter Data'!$C$43,MATCH(C227,'Converter Data'!$B$44:$B$64,0),0),0)</f>
        <v>0</v>
      </c>
      <c r="F227" s="45">
        <f ca="1">IFERROR(OFFSET('Converter Data'!$D$43,MATCH(C227,'Converter Data'!$B$44:$B$64,0),0),0)</f>
        <v>0</v>
      </c>
      <c r="G227" s="21">
        <f t="shared" ca="1" si="31"/>
        <v>0</v>
      </c>
      <c r="H227" s="46">
        <f t="shared" ca="1" si="32"/>
        <v>0</v>
      </c>
      <c r="I227" s="47"/>
      <c r="J227" s="171"/>
      <c r="K227" s="48">
        <f t="shared" ca="1" si="33"/>
        <v>0</v>
      </c>
      <c r="L227" s="49">
        <f t="shared" ca="1" si="34"/>
        <v>0</v>
      </c>
      <c r="M227" s="171"/>
      <c r="N227" s="171"/>
      <c r="O227" s="171"/>
      <c r="P227" s="171"/>
    </row>
    <row r="228" spans="2:16" hidden="1" x14ac:dyDescent="0.25">
      <c r="B228" s="41"/>
      <c r="C228" s="42"/>
      <c r="D228" s="43">
        <f t="shared" ca="1" si="30"/>
        <v>0</v>
      </c>
      <c r="E228" s="44">
        <f ca="1">IFERROR(OFFSET('Converter Data'!$C$43,MATCH(C228,'Converter Data'!$B$44:$B$64,0),0),0)</f>
        <v>0</v>
      </c>
      <c r="F228" s="45">
        <f ca="1">IFERROR(OFFSET('Converter Data'!$D$43,MATCH(C228,'Converter Data'!$B$44:$B$64,0),0),0)</f>
        <v>0</v>
      </c>
      <c r="G228" s="21">
        <f t="shared" ca="1" si="31"/>
        <v>0</v>
      </c>
      <c r="H228" s="46">
        <f t="shared" ca="1" si="32"/>
        <v>0</v>
      </c>
      <c r="I228" s="47"/>
      <c r="J228" s="171"/>
      <c r="K228" s="48">
        <f t="shared" ca="1" si="33"/>
        <v>0</v>
      </c>
      <c r="L228" s="49">
        <f t="shared" ca="1" si="34"/>
        <v>0</v>
      </c>
      <c r="M228" s="171"/>
      <c r="N228" s="171"/>
      <c r="O228" s="171"/>
      <c r="P228" s="171"/>
    </row>
    <row r="229" spans="2:16" hidden="1" x14ac:dyDescent="0.25">
      <c r="B229" s="41"/>
      <c r="C229" s="42"/>
      <c r="D229" s="43">
        <f t="shared" ca="1" si="30"/>
        <v>0</v>
      </c>
      <c r="E229" s="44">
        <f ca="1">IFERROR(OFFSET('Converter Data'!$C$43,MATCH(C229,'Converter Data'!$B$44:$B$64,0),0),0)</f>
        <v>0</v>
      </c>
      <c r="F229" s="45">
        <f ca="1">IFERROR(OFFSET('Converter Data'!$D$43,MATCH(C229,'Converter Data'!$B$44:$B$64,0),0),0)</f>
        <v>0</v>
      </c>
      <c r="G229" s="21">
        <f t="shared" ca="1" si="31"/>
        <v>0</v>
      </c>
      <c r="H229" s="46">
        <f t="shared" ca="1" si="32"/>
        <v>0</v>
      </c>
      <c r="I229" s="47"/>
      <c r="J229" s="171"/>
      <c r="K229" s="48">
        <f t="shared" ca="1" si="33"/>
        <v>0</v>
      </c>
      <c r="L229" s="49">
        <f t="shared" ca="1" si="34"/>
        <v>0</v>
      </c>
      <c r="M229" s="171"/>
      <c r="N229" s="171"/>
      <c r="O229" s="171"/>
      <c r="P229" s="171"/>
    </row>
    <row r="230" spans="2:16" hidden="1" x14ac:dyDescent="0.25">
      <c r="B230" s="41"/>
      <c r="C230" s="42"/>
      <c r="D230" s="43">
        <f t="shared" ca="1" si="30"/>
        <v>0</v>
      </c>
      <c r="E230" s="44">
        <f ca="1">IFERROR(OFFSET('Converter Data'!$C$43,MATCH(C230,'Converter Data'!$B$44:$B$64,0),0),0)</f>
        <v>0</v>
      </c>
      <c r="F230" s="45">
        <f ca="1">IFERROR(OFFSET('Converter Data'!$D$43,MATCH(C230,'Converter Data'!$B$44:$B$64,0),0),0)</f>
        <v>0</v>
      </c>
      <c r="G230" s="21">
        <f t="shared" ca="1" si="31"/>
        <v>0</v>
      </c>
      <c r="H230" s="46">
        <f t="shared" ca="1" si="32"/>
        <v>0</v>
      </c>
      <c r="I230" s="47"/>
      <c r="J230" s="171"/>
      <c r="K230" s="48">
        <f t="shared" ca="1" si="33"/>
        <v>0</v>
      </c>
      <c r="L230" s="49">
        <f t="shared" ca="1" si="34"/>
        <v>0</v>
      </c>
      <c r="M230" s="171"/>
      <c r="N230" s="171"/>
      <c r="O230" s="171"/>
      <c r="P230" s="171"/>
    </row>
    <row r="231" spans="2:16" hidden="1" x14ac:dyDescent="0.25">
      <c r="B231" s="41"/>
      <c r="C231" s="42"/>
      <c r="D231" s="43">
        <f t="shared" ca="1" si="30"/>
        <v>0</v>
      </c>
      <c r="E231" s="44">
        <f ca="1">IFERROR(OFFSET('Converter Data'!$C$43,MATCH(C231,'Converter Data'!$B$44:$B$64,0),0),0)</f>
        <v>0</v>
      </c>
      <c r="F231" s="45">
        <f ca="1">IFERROR(OFFSET('Converter Data'!$D$43,MATCH(C231,'Converter Data'!$B$44:$B$64,0),0),0)</f>
        <v>0</v>
      </c>
      <c r="G231" s="21">
        <f t="shared" ca="1" si="31"/>
        <v>0</v>
      </c>
      <c r="H231" s="46">
        <f t="shared" ca="1" si="32"/>
        <v>0</v>
      </c>
      <c r="I231" s="47"/>
      <c r="J231" s="171"/>
      <c r="K231" s="48">
        <f t="shared" ca="1" si="33"/>
        <v>0</v>
      </c>
      <c r="L231" s="49">
        <f t="shared" ca="1" si="34"/>
        <v>0</v>
      </c>
      <c r="M231" s="171"/>
      <c r="N231" s="171"/>
      <c r="O231" s="171"/>
      <c r="P231" s="171"/>
    </row>
    <row r="232" spans="2:16" hidden="1" x14ac:dyDescent="0.25">
      <c r="B232" s="41"/>
      <c r="C232" s="42"/>
      <c r="D232" s="43">
        <f t="shared" ca="1" si="30"/>
        <v>0</v>
      </c>
      <c r="E232" s="44">
        <f ca="1">IFERROR(OFFSET('Converter Data'!$C$43,MATCH(C232,'Converter Data'!$B$44:$B$64,0),0),0)</f>
        <v>0</v>
      </c>
      <c r="F232" s="45">
        <f ca="1">IFERROR(OFFSET('Converter Data'!$D$43,MATCH(C232,'Converter Data'!$B$44:$B$64,0),0),0)</f>
        <v>0</v>
      </c>
      <c r="G232" s="21">
        <f t="shared" ca="1" si="31"/>
        <v>0</v>
      </c>
      <c r="H232" s="46">
        <f t="shared" ca="1" si="32"/>
        <v>0</v>
      </c>
      <c r="I232" s="47"/>
      <c r="J232" s="171"/>
      <c r="K232" s="48">
        <f t="shared" ca="1" si="33"/>
        <v>0</v>
      </c>
      <c r="L232" s="49">
        <f t="shared" ca="1" si="34"/>
        <v>0</v>
      </c>
      <c r="M232" s="171"/>
      <c r="N232" s="171"/>
      <c r="O232" s="171"/>
      <c r="P232" s="171"/>
    </row>
    <row r="233" spans="2:16" hidden="1" x14ac:dyDescent="0.25">
      <c r="B233" s="41"/>
      <c r="C233" s="42"/>
      <c r="D233" s="43">
        <f t="shared" ca="1" si="30"/>
        <v>0</v>
      </c>
      <c r="E233" s="44">
        <f ca="1">IFERROR(OFFSET('Converter Data'!$C$43,MATCH(C233,'Converter Data'!$B$44:$B$64,0),0),0)</f>
        <v>0</v>
      </c>
      <c r="F233" s="45">
        <f ca="1">IFERROR(OFFSET('Converter Data'!$D$43,MATCH(C233,'Converter Data'!$B$44:$B$64,0),0),0)</f>
        <v>0</v>
      </c>
      <c r="G233" s="21">
        <f t="shared" ca="1" si="31"/>
        <v>0</v>
      </c>
      <c r="H233" s="46">
        <f t="shared" ca="1" si="32"/>
        <v>0</v>
      </c>
      <c r="I233" s="47"/>
      <c r="J233" s="171"/>
      <c r="K233" s="48">
        <f t="shared" ca="1" si="33"/>
        <v>0</v>
      </c>
      <c r="L233" s="49">
        <f t="shared" ca="1" si="34"/>
        <v>0</v>
      </c>
      <c r="M233" s="171"/>
      <c r="N233" s="171"/>
      <c r="O233" s="171"/>
      <c r="P233" s="171"/>
    </row>
    <row r="234" spans="2:16" ht="15.75" hidden="1" thickBot="1" x14ac:dyDescent="0.3">
      <c r="B234" s="50"/>
      <c r="C234" s="51"/>
      <c r="D234" s="52">
        <f t="shared" ca="1" si="30"/>
        <v>0</v>
      </c>
      <c r="E234" s="53">
        <f ca="1">IFERROR(OFFSET('Converter Data'!$C$43,MATCH(C234,'Converter Data'!$B$44:$B$64,0),0),0)</f>
        <v>0</v>
      </c>
      <c r="F234" s="54">
        <f ca="1">IFERROR(OFFSET('Converter Data'!$D$43,MATCH(C234,'Converter Data'!$B$44:$B$64,0),0),0)</f>
        <v>0</v>
      </c>
      <c r="G234" s="22">
        <f t="shared" ca="1" si="31"/>
        <v>0</v>
      </c>
      <c r="H234" s="55">
        <f t="shared" ca="1" si="32"/>
        <v>0</v>
      </c>
      <c r="I234" s="56"/>
      <c r="J234" s="171"/>
      <c r="K234" s="57">
        <f t="shared" ca="1" si="33"/>
        <v>0</v>
      </c>
      <c r="L234" s="58">
        <f t="shared" ca="1" si="34"/>
        <v>0</v>
      </c>
      <c r="M234" s="171"/>
      <c r="N234" s="171"/>
      <c r="O234" s="171"/>
      <c r="P234" s="171"/>
    </row>
    <row r="235" spans="2:16" hidden="1" x14ac:dyDescent="0.25"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</row>
    <row r="236" spans="2:16" hidden="1" x14ac:dyDescent="0.25"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</row>
    <row r="237" spans="2:16" hidden="1" x14ac:dyDescent="0.25"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</row>
    <row r="238" spans="2:16" hidden="1" x14ac:dyDescent="0.25"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</row>
    <row r="239" spans="2:16" hidden="1" x14ac:dyDescent="0.25"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</row>
    <row r="240" spans="2:16" hidden="1" x14ac:dyDescent="0.25"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</row>
    <row r="241" spans="2:16" ht="15.75" thickBot="1" x14ac:dyDescent="0.3"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</row>
    <row r="242" spans="2:16" ht="60.75" thickBot="1" x14ac:dyDescent="0.3">
      <c r="B242" s="24" t="s">
        <v>101</v>
      </c>
      <c r="C242" s="25" t="s">
        <v>23</v>
      </c>
      <c r="D242" s="26">
        <f ca="1">L242</f>
        <v>3.13972602739726E-3</v>
      </c>
      <c r="E242" s="24"/>
      <c r="F242" s="25"/>
      <c r="G242" s="26"/>
      <c r="H242" s="24"/>
      <c r="I242" s="24"/>
      <c r="J242" s="24"/>
      <c r="K242" s="25" t="s">
        <v>105</v>
      </c>
      <c r="L242" s="27">
        <f ca="1">SUM(G247:G268)</f>
        <v>3.13972602739726E-3</v>
      </c>
      <c r="M242" s="24"/>
      <c r="N242" s="28" t="s">
        <v>106</v>
      </c>
      <c r="O242" s="28" t="s">
        <v>107</v>
      </c>
      <c r="P242" s="28" t="s">
        <v>108</v>
      </c>
    </row>
    <row r="243" spans="2:16" x14ac:dyDescent="0.25">
      <c r="B243" s="171"/>
      <c r="C243" s="29" t="s">
        <v>197</v>
      </c>
      <c r="D243" s="30">
        <f ca="1">1-D242</f>
        <v>0.9968602739726028</v>
      </c>
      <c r="E243" s="171"/>
      <c r="F243" s="171"/>
      <c r="G243" s="171"/>
      <c r="H243" s="171"/>
      <c r="I243" s="171"/>
      <c r="J243" s="171"/>
      <c r="K243" s="171"/>
      <c r="L243" s="171"/>
      <c r="M243" s="171"/>
      <c r="N243" s="31">
        <f ca="1">SUM(D247:D268)</f>
        <v>2</v>
      </c>
      <c r="O243" s="31">
        <f ca="1">IFERROR(SUM(K247:K268)/N243,0)</f>
        <v>1.1459999999999999</v>
      </c>
      <c r="P243" s="32">
        <f ca="1">IFERROR(SUM(L247:L268)/SUM(K247:K268),0)</f>
        <v>0.5</v>
      </c>
    </row>
    <row r="244" spans="2:16" x14ac:dyDescent="0.25">
      <c r="B244" s="171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</row>
    <row r="245" spans="2:16" ht="15.75" thickBot="1" x14ac:dyDescent="0.3">
      <c r="B245" s="2" t="s">
        <v>15</v>
      </c>
      <c r="C245" s="3"/>
      <c r="D245" s="3"/>
      <c r="E245" s="3"/>
      <c r="F245" s="3"/>
      <c r="G245" s="3"/>
      <c r="H245" s="3"/>
      <c r="I245" s="4"/>
      <c r="J245" s="171"/>
      <c r="K245" s="2" t="s">
        <v>85</v>
      </c>
      <c r="L245" s="9"/>
      <c r="M245" s="171"/>
      <c r="N245" s="171"/>
      <c r="O245" s="171"/>
      <c r="P245" s="171"/>
    </row>
    <row r="246" spans="2:16" ht="57.75" thickBot="1" x14ac:dyDescent="0.3">
      <c r="B246" s="16" t="s">
        <v>7</v>
      </c>
      <c r="C246" s="16" t="s">
        <v>0</v>
      </c>
      <c r="D246" s="18" t="s">
        <v>1</v>
      </c>
      <c r="E246" s="18" t="s">
        <v>2</v>
      </c>
      <c r="F246" s="18" t="s">
        <v>3</v>
      </c>
      <c r="G246" s="18" t="s">
        <v>5</v>
      </c>
      <c r="H246" s="18" t="s">
        <v>12</v>
      </c>
      <c r="I246" s="17" t="s">
        <v>6</v>
      </c>
      <c r="J246" s="171"/>
      <c r="K246" s="33" t="s">
        <v>86</v>
      </c>
      <c r="L246" s="34" t="s">
        <v>198</v>
      </c>
      <c r="M246" s="171"/>
      <c r="N246" s="171"/>
      <c r="O246" s="171"/>
      <c r="P246" s="171"/>
    </row>
    <row r="247" spans="2:16" x14ac:dyDescent="0.25">
      <c r="B247" s="19">
        <v>1</v>
      </c>
      <c r="C247" s="35" t="s">
        <v>101</v>
      </c>
      <c r="D247" s="36">
        <f t="shared" ref="D247:D268" ca="1" si="35">IFERROR(1/E247,0)</f>
        <v>2</v>
      </c>
      <c r="E247" s="23">
        <f ca="1">IFERROR(OFFSET('Converter Data'!$C$43,MATCH(C247,'Converter Data'!$B$44:$B$64,0),0),0)</f>
        <v>0.5</v>
      </c>
      <c r="F247" s="37">
        <f ca="1">IFERROR(OFFSET('Converter Data'!$D$43,MATCH(C247,'Converter Data'!$B$44:$B$64,0),0),0)</f>
        <v>1.1459999999999999</v>
      </c>
      <c r="G247" s="20">
        <f t="shared" ref="G247:G268" ca="1" si="36">IFERROR(((B247*D247*F247)/365)*(1-I247),0)</f>
        <v>3.13972602739726E-3</v>
      </c>
      <c r="H247" s="38">
        <f t="shared" ref="H247:H268" ca="1" si="37">G247/$D$242</f>
        <v>1</v>
      </c>
      <c r="I247" s="274">
        <v>0.5</v>
      </c>
      <c r="J247" s="171"/>
      <c r="K247" s="39">
        <f t="shared" ref="K247:K268" ca="1" si="38">D247*F247</f>
        <v>2.2919999999999998</v>
      </c>
      <c r="L247" s="40">
        <f t="shared" ref="L247:L268" ca="1" si="39">K247*I247</f>
        <v>1.1459999999999999</v>
      </c>
      <c r="M247" s="171"/>
      <c r="N247" s="171"/>
      <c r="O247" s="171"/>
      <c r="P247" s="171"/>
    </row>
    <row r="248" spans="2:16" hidden="1" x14ac:dyDescent="0.25">
      <c r="B248" s="41"/>
      <c r="C248" s="42"/>
      <c r="D248" s="43">
        <f t="shared" ca="1" si="35"/>
        <v>0</v>
      </c>
      <c r="E248" s="44">
        <f ca="1">IFERROR(OFFSET('Converter Data'!$C$43,MATCH(C248,'Converter Data'!$B$44:$B$64,0),0),0)</f>
        <v>0</v>
      </c>
      <c r="F248" s="45">
        <f ca="1">IFERROR(OFFSET('Converter Data'!$D$43,MATCH(C248,'Converter Data'!$B$44:$B$64,0),0),0)</f>
        <v>0</v>
      </c>
      <c r="G248" s="21">
        <f t="shared" ca="1" si="36"/>
        <v>0</v>
      </c>
      <c r="H248" s="46">
        <f t="shared" ca="1" si="37"/>
        <v>0</v>
      </c>
      <c r="I248" s="47"/>
      <c r="J248" s="171"/>
      <c r="K248" s="48">
        <f t="shared" ca="1" si="38"/>
        <v>0</v>
      </c>
      <c r="L248" s="49">
        <f t="shared" ca="1" si="39"/>
        <v>0</v>
      </c>
      <c r="M248" s="171"/>
      <c r="N248" s="171"/>
      <c r="O248" s="171"/>
      <c r="P248" s="171"/>
    </row>
    <row r="249" spans="2:16" hidden="1" x14ac:dyDescent="0.25">
      <c r="B249" s="41"/>
      <c r="C249" s="42"/>
      <c r="D249" s="43">
        <f t="shared" ca="1" si="35"/>
        <v>0</v>
      </c>
      <c r="E249" s="44">
        <f ca="1">IFERROR(OFFSET('Converter Data'!$C$43,MATCH(C249,'Converter Data'!$B$44:$B$64,0),0),0)</f>
        <v>0</v>
      </c>
      <c r="F249" s="45">
        <f ca="1">IFERROR(OFFSET('Converter Data'!$D$43,MATCH(C249,'Converter Data'!$B$44:$B$64,0),0),0)</f>
        <v>0</v>
      </c>
      <c r="G249" s="21">
        <f t="shared" ca="1" si="36"/>
        <v>0</v>
      </c>
      <c r="H249" s="46">
        <f t="shared" ca="1" si="37"/>
        <v>0</v>
      </c>
      <c r="I249" s="47"/>
      <c r="J249" s="171"/>
      <c r="K249" s="48">
        <f t="shared" ca="1" si="38"/>
        <v>0</v>
      </c>
      <c r="L249" s="49">
        <f t="shared" ca="1" si="39"/>
        <v>0</v>
      </c>
      <c r="M249" s="171"/>
      <c r="N249" s="171"/>
      <c r="O249" s="171"/>
      <c r="P249" s="171"/>
    </row>
    <row r="250" spans="2:16" hidden="1" x14ac:dyDescent="0.25">
      <c r="B250" s="41"/>
      <c r="C250" s="42"/>
      <c r="D250" s="43">
        <f t="shared" ca="1" si="35"/>
        <v>0</v>
      </c>
      <c r="E250" s="44">
        <f ca="1">IFERROR(OFFSET('Converter Data'!$C$43,MATCH(C250,'Converter Data'!$B$44:$B$64,0),0),0)</f>
        <v>0</v>
      </c>
      <c r="F250" s="45">
        <f ca="1">IFERROR(OFFSET('Converter Data'!$D$43,MATCH(C250,'Converter Data'!$B$44:$B$64,0),0),0)</f>
        <v>0</v>
      </c>
      <c r="G250" s="21">
        <f t="shared" ca="1" si="36"/>
        <v>0</v>
      </c>
      <c r="H250" s="46">
        <f t="shared" ca="1" si="37"/>
        <v>0</v>
      </c>
      <c r="I250" s="47"/>
      <c r="J250" s="171"/>
      <c r="K250" s="48">
        <f t="shared" ca="1" si="38"/>
        <v>0</v>
      </c>
      <c r="L250" s="49">
        <f t="shared" ca="1" si="39"/>
        <v>0</v>
      </c>
      <c r="M250" s="171"/>
      <c r="N250" s="171"/>
      <c r="O250" s="171"/>
      <c r="P250" s="171"/>
    </row>
    <row r="251" spans="2:16" hidden="1" x14ac:dyDescent="0.25">
      <c r="B251" s="41"/>
      <c r="C251" s="42"/>
      <c r="D251" s="43">
        <f t="shared" ca="1" si="35"/>
        <v>0</v>
      </c>
      <c r="E251" s="44">
        <f ca="1">IFERROR(OFFSET('Converter Data'!$C$43,MATCH(C251,'Converter Data'!$B$44:$B$64,0),0),0)</f>
        <v>0</v>
      </c>
      <c r="F251" s="45">
        <f ca="1">IFERROR(OFFSET('Converter Data'!$D$43,MATCH(C251,'Converter Data'!$B$44:$B$64,0),0),0)</f>
        <v>0</v>
      </c>
      <c r="G251" s="21">
        <f t="shared" ca="1" si="36"/>
        <v>0</v>
      </c>
      <c r="H251" s="46">
        <f t="shared" ca="1" si="37"/>
        <v>0</v>
      </c>
      <c r="I251" s="47"/>
      <c r="J251" s="171"/>
      <c r="K251" s="48">
        <f t="shared" ca="1" si="38"/>
        <v>0</v>
      </c>
      <c r="L251" s="49">
        <f t="shared" ca="1" si="39"/>
        <v>0</v>
      </c>
      <c r="M251" s="171"/>
      <c r="N251" s="171"/>
      <c r="O251" s="171"/>
      <c r="P251" s="171"/>
    </row>
    <row r="252" spans="2:16" hidden="1" x14ac:dyDescent="0.25">
      <c r="B252" s="41"/>
      <c r="C252" s="42"/>
      <c r="D252" s="43">
        <f t="shared" ca="1" si="35"/>
        <v>0</v>
      </c>
      <c r="E252" s="44">
        <f ca="1">IFERROR(OFFSET('Converter Data'!$C$43,MATCH(C252,'Converter Data'!$B$44:$B$64,0),0),0)</f>
        <v>0</v>
      </c>
      <c r="F252" s="45">
        <f ca="1">IFERROR(OFFSET('Converter Data'!$D$43,MATCH(C252,'Converter Data'!$B$44:$B$64,0),0),0)</f>
        <v>0</v>
      </c>
      <c r="G252" s="21">
        <f t="shared" ca="1" si="36"/>
        <v>0</v>
      </c>
      <c r="H252" s="46">
        <f t="shared" ca="1" si="37"/>
        <v>0</v>
      </c>
      <c r="I252" s="47"/>
      <c r="J252" s="171"/>
      <c r="K252" s="48">
        <f t="shared" ca="1" si="38"/>
        <v>0</v>
      </c>
      <c r="L252" s="49">
        <f t="shared" ca="1" si="39"/>
        <v>0</v>
      </c>
      <c r="M252" s="171"/>
      <c r="N252" s="171"/>
      <c r="O252" s="171"/>
      <c r="P252" s="171"/>
    </row>
    <row r="253" spans="2:16" hidden="1" x14ac:dyDescent="0.25">
      <c r="B253" s="41"/>
      <c r="C253" s="42"/>
      <c r="D253" s="43">
        <f t="shared" ca="1" si="35"/>
        <v>0</v>
      </c>
      <c r="E253" s="44">
        <f ca="1">IFERROR(OFFSET('Converter Data'!$C$43,MATCH(C253,'Converter Data'!$B$44:$B$64,0),0),0)</f>
        <v>0</v>
      </c>
      <c r="F253" s="45">
        <f ca="1">IFERROR(OFFSET('Converter Data'!$D$43,MATCH(C253,'Converter Data'!$B$44:$B$64,0),0),0)</f>
        <v>0</v>
      </c>
      <c r="G253" s="21">
        <f t="shared" ca="1" si="36"/>
        <v>0</v>
      </c>
      <c r="H253" s="46">
        <f t="shared" ca="1" si="37"/>
        <v>0</v>
      </c>
      <c r="I253" s="47"/>
      <c r="J253" s="171"/>
      <c r="K253" s="48">
        <f t="shared" ca="1" si="38"/>
        <v>0</v>
      </c>
      <c r="L253" s="49">
        <f t="shared" ca="1" si="39"/>
        <v>0</v>
      </c>
      <c r="M253" s="171"/>
      <c r="N253" s="171"/>
      <c r="O253" s="171"/>
      <c r="P253" s="171"/>
    </row>
    <row r="254" spans="2:16" hidden="1" x14ac:dyDescent="0.25">
      <c r="B254" s="41"/>
      <c r="C254" s="42"/>
      <c r="D254" s="43">
        <f t="shared" ca="1" si="35"/>
        <v>0</v>
      </c>
      <c r="E254" s="44">
        <f ca="1">IFERROR(OFFSET('Converter Data'!$C$43,MATCH(C254,'Converter Data'!$B$44:$B$64,0),0),0)</f>
        <v>0</v>
      </c>
      <c r="F254" s="45">
        <f ca="1">IFERROR(OFFSET('Converter Data'!$D$43,MATCH(C254,'Converter Data'!$B$44:$B$64,0),0),0)</f>
        <v>0</v>
      </c>
      <c r="G254" s="21">
        <f t="shared" ca="1" si="36"/>
        <v>0</v>
      </c>
      <c r="H254" s="46">
        <f t="shared" ca="1" si="37"/>
        <v>0</v>
      </c>
      <c r="I254" s="47"/>
      <c r="J254" s="171"/>
      <c r="K254" s="48">
        <f t="shared" ca="1" si="38"/>
        <v>0</v>
      </c>
      <c r="L254" s="49">
        <f t="shared" ca="1" si="39"/>
        <v>0</v>
      </c>
      <c r="M254" s="171"/>
      <c r="N254" s="171"/>
      <c r="O254" s="171"/>
      <c r="P254" s="171"/>
    </row>
    <row r="255" spans="2:16" hidden="1" x14ac:dyDescent="0.25">
      <c r="B255" s="41"/>
      <c r="C255" s="42"/>
      <c r="D255" s="43">
        <f t="shared" ca="1" si="35"/>
        <v>0</v>
      </c>
      <c r="E255" s="44">
        <f ca="1">IFERROR(OFFSET('Converter Data'!$C$43,MATCH(C255,'Converter Data'!$B$44:$B$64,0),0),0)</f>
        <v>0</v>
      </c>
      <c r="F255" s="45">
        <f ca="1">IFERROR(OFFSET('Converter Data'!$D$43,MATCH(C255,'Converter Data'!$B$44:$B$64,0),0),0)</f>
        <v>0</v>
      </c>
      <c r="G255" s="21">
        <f t="shared" ca="1" si="36"/>
        <v>0</v>
      </c>
      <c r="H255" s="46">
        <f t="shared" ca="1" si="37"/>
        <v>0</v>
      </c>
      <c r="I255" s="47"/>
      <c r="J255" s="171"/>
      <c r="K255" s="48">
        <f t="shared" ca="1" si="38"/>
        <v>0</v>
      </c>
      <c r="L255" s="49">
        <f t="shared" ca="1" si="39"/>
        <v>0</v>
      </c>
      <c r="M255" s="171"/>
      <c r="N255" s="171"/>
      <c r="O255" s="171"/>
      <c r="P255" s="171"/>
    </row>
    <row r="256" spans="2:16" hidden="1" x14ac:dyDescent="0.25">
      <c r="B256" s="41"/>
      <c r="C256" s="42"/>
      <c r="D256" s="43">
        <f t="shared" ca="1" si="35"/>
        <v>0</v>
      </c>
      <c r="E256" s="44">
        <f ca="1">IFERROR(OFFSET('Converter Data'!$C$43,MATCH(C256,'Converter Data'!$B$44:$B$64,0),0),0)</f>
        <v>0</v>
      </c>
      <c r="F256" s="45">
        <f ca="1">IFERROR(OFFSET('Converter Data'!$D$43,MATCH(C256,'Converter Data'!$B$44:$B$64,0),0),0)</f>
        <v>0</v>
      </c>
      <c r="G256" s="21">
        <f t="shared" ca="1" si="36"/>
        <v>0</v>
      </c>
      <c r="H256" s="46">
        <f t="shared" ca="1" si="37"/>
        <v>0</v>
      </c>
      <c r="I256" s="47"/>
      <c r="J256" s="171"/>
      <c r="K256" s="48">
        <f t="shared" ca="1" si="38"/>
        <v>0</v>
      </c>
      <c r="L256" s="49">
        <f t="shared" ca="1" si="39"/>
        <v>0</v>
      </c>
      <c r="M256" s="171"/>
      <c r="N256" s="171"/>
      <c r="O256" s="171"/>
      <c r="P256" s="171"/>
    </row>
    <row r="257" spans="2:16" hidden="1" x14ac:dyDescent="0.25">
      <c r="B257" s="41"/>
      <c r="C257" s="42"/>
      <c r="D257" s="43">
        <f t="shared" ca="1" si="35"/>
        <v>0</v>
      </c>
      <c r="E257" s="44">
        <f ca="1">IFERROR(OFFSET('Converter Data'!$C$43,MATCH(C257,'Converter Data'!$B$44:$B$64,0),0),0)</f>
        <v>0</v>
      </c>
      <c r="F257" s="45">
        <f ca="1">IFERROR(OFFSET('Converter Data'!$D$43,MATCH(C257,'Converter Data'!$B$44:$B$64,0),0),0)</f>
        <v>0</v>
      </c>
      <c r="G257" s="21">
        <f t="shared" ca="1" si="36"/>
        <v>0</v>
      </c>
      <c r="H257" s="46">
        <f t="shared" ca="1" si="37"/>
        <v>0</v>
      </c>
      <c r="I257" s="47"/>
      <c r="J257" s="171"/>
      <c r="K257" s="48">
        <f t="shared" ca="1" si="38"/>
        <v>0</v>
      </c>
      <c r="L257" s="49">
        <f t="shared" ca="1" si="39"/>
        <v>0</v>
      </c>
      <c r="M257" s="171"/>
      <c r="N257" s="171"/>
      <c r="O257" s="171"/>
      <c r="P257" s="171"/>
    </row>
    <row r="258" spans="2:16" hidden="1" x14ac:dyDescent="0.25">
      <c r="B258" s="41"/>
      <c r="C258" s="42"/>
      <c r="D258" s="43">
        <f t="shared" ca="1" si="35"/>
        <v>0</v>
      </c>
      <c r="E258" s="44">
        <f ca="1">IFERROR(OFFSET('Converter Data'!$C$43,MATCH(C258,'Converter Data'!$B$44:$B$64,0),0),0)</f>
        <v>0</v>
      </c>
      <c r="F258" s="45">
        <f ca="1">IFERROR(OFFSET('Converter Data'!$D$43,MATCH(C258,'Converter Data'!$B$44:$B$64,0),0),0)</f>
        <v>0</v>
      </c>
      <c r="G258" s="21">
        <f t="shared" ca="1" si="36"/>
        <v>0</v>
      </c>
      <c r="H258" s="46">
        <f t="shared" ca="1" si="37"/>
        <v>0</v>
      </c>
      <c r="I258" s="47"/>
      <c r="J258" s="171"/>
      <c r="K258" s="48">
        <f t="shared" ca="1" si="38"/>
        <v>0</v>
      </c>
      <c r="L258" s="49">
        <f t="shared" ca="1" si="39"/>
        <v>0</v>
      </c>
      <c r="M258" s="171"/>
      <c r="N258" s="171"/>
      <c r="O258" s="171"/>
      <c r="P258" s="171"/>
    </row>
    <row r="259" spans="2:16" hidden="1" x14ac:dyDescent="0.25">
      <c r="B259" s="41"/>
      <c r="C259" s="42"/>
      <c r="D259" s="43">
        <f t="shared" ca="1" si="35"/>
        <v>0</v>
      </c>
      <c r="E259" s="44">
        <f ca="1">IFERROR(OFFSET('Converter Data'!$C$43,MATCH(C259,'Converter Data'!$B$44:$B$64,0),0),0)</f>
        <v>0</v>
      </c>
      <c r="F259" s="45">
        <f ca="1">IFERROR(OFFSET('Converter Data'!$D$43,MATCH(C259,'Converter Data'!$B$44:$B$64,0),0),0)</f>
        <v>0</v>
      </c>
      <c r="G259" s="21">
        <f t="shared" ca="1" si="36"/>
        <v>0</v>
      </c>
      <c r="H259" s="46">
        <f t="shared" ca="1" si="37"/>
        <v>0</v>
      </c>
      <c r="I259" s="47"/>
      <c r="J259" s="171"/>
      <c r="K259" s="48">
        <f t="shared" ca="1" si="38"/>
        <v>0</v>
      </c>
      <c r="L259" s="49">
        <f t="shared" ca="1" si="39"/>
        <v>0</v>
      </c>
      <c r="M259" s="171"/>
      <c r="N259" s="171"/>
      <c r="O259" s="171"/>
      <c r="P259" s="171"/>
    </row>
    <row r="260" spans="2:16" hidden="1" x14ac:dyDescent="0.25">
      <c r="B260" s="41"/>
      <c r="C260" s="42"/>
      <c r="D260" s="43">
        <f t="shared" ca="1" si="35"/>
        <v>0</v>
      </c>
      <c r="E260" s="44">
        <f ca="1">IFERROR(OFFSET('Converter Data'!$C$43,MATCH(C260,'Converter Data'!$B$44:$B$64,0),0),0)</f>
        <v>0</v>
      </c>
      <c r="F260" s="45">
        <f ca="1">IFERROR(OFFSET('Converter Data'!$D$43,MATCH(C260,'Converter Data'!$B$44:$B$64,0),0),0)</f>
        <v>0</v>
      </c>
      <c r="G260" s="21">
        <f t="shared" ca="1" si="36"/>
        <v>0</v>
      </c>
      <c r="H260" s="46">
        <f t="shared" ca="1" si="37"/>
        <v>0</v>
      </c>
      <c r="I260" s="47"/>
      <c r="J260" s="171"/>
      <c r="K260" s="48">
        <f t="shared" ca="1" si="38"/>
        <v>0</v>
      </c>
      <c r="L260" s="49">
        <f t="shared" ca="1" si="39"/>
        <v>0</v>
      </c>
      <c r="M260" s="171"/>
      <c r="N260" s="171"/>
      <c r="O260" s="171"/>
      <c r="P260" s="171"/>
    </row>
    <row r="261" spans="2:16" hidden="1" x14ac:dyDescent="0.25">
      <c r="B261" s="41"/>
      <c r="C261" s="42"/>
      <c r="D261" s="43">
        <f t="shared" ca="1" si="35"/>
        <v>0</v>
      </c>
      <c r="E261" s="44">
        <f ca="1">IFERROR(OFFSET('Converter Data'!$C$43,MATCH(C261,'Converter Data'!$B$44:$B$64,0),0),0)</f>
        <v>0</v>
      </c>
      <c r="F261" s="45">
        <f ca="1">IFERROR(OFFSET('Converter Data'!$D$43,MATCH(C261,'Converter Data'!$B$44:$B$64,0),0),0)</f>
        <v>0</v>
      </c>
      <c r="G261" s="21">
        <f t="shared" ca="1" si="36"/>
        <v>0</v>
      </c>
      <c r="H261" s="46">
        <f t="shared" ca="1" si="37"/>
        <v>0</v>
      </c>
      <c r="I261" s="47"/>
      <c r="J261" s="171"/>
      <c r="K261" s="48">
        <f t="shared" ca="1" si="38"/>
        <v>0</v>
      </c>
      <c r="L261" s="49">
        <f t="shared" ca="1" si="39"/>
        <v>0</v>
      </c>
      <c r="M261" s="171"/>
      <c r="N261" s="171"/>
      <c r="O261" s="171"/>
      <c r="P261" s="171"/>
    </row>
    <row r="262" spans="2:16" hidden="1" x14ac:dyDescent="0.25">
      <c r="B262" s="41"/>
      <c r="C262" s="42"/>
      <c r="D262" s="43">
        <f t="shared" ca="1" si="35"/>
        <v>0</v>
      </c>
      <c r="E262" s="44">
        <f ca="1">IFERROR(OFFSET('Converter Data'!$C$43,MATCH(C262,'Converter Data'!$B$44:$B$64,0),0),0)</f>
        <v>0</v>
      </c>
      <c r="F262" s="45">
        <f ca="1">IFERROR(OFFSET('Converter Data'!$D$43,MATCH(C262,'Converter Data'!$B$44:$B$64,0),0),0)</f>
        <v>0</v>
      </c>
      <c r="G262" s="21">
        <f t="shared" ca="1" si="36"/>
        <v>0</v>
      </c>
      <c r="H262" s="46">
        <f t="shared" ca="1" si="37"/>
        <v>0</v>
      </c>
      <c r="I262" s="47"/>
      <c r="J262" s="171"/>
      <c r="K262" s="48">
        <f t="shared" ca="1" si="38"/>
        <v>0</v>
      </c>
      <c r="L262" s="49">
        <f t="shared" ca="1" si="39"/>
        <v>0</v>
      </c>
      <c r="M262" s="171"/>
      <c r="N262" s="171"/>
      <c r="O262" s="171"/>
      <c r="P262" s="171"/>
    </row>
    <row r="263" spans="2:16" hidden="1" x14ac:dyDescent="0.25">
      <c r="B263" s="41"/>
      <c r="C263" s="42"/>
      <c r="D263" s="43">
        <f t="shared" ca="1" si="35"/>
        <v>0</v>
      </c>
      <c r="E263" s="44">
        <f ca="1">IFERROR(OFFSET('Converter Data'!$C$43,MATCH(C263,'Converter Data'!$B$44:$B$64,0),0),0)</f>
        <v>0</v>
      </c>
      <c r="F263" s="45">
        <f ca="1">IFERROR(OFFSET('Converter Data'!$D$43,MATCH(C263,'Converter Data'!$B$44:$B$64,0),0),0)</f>
        <v>0</v>
      </c>
      <c r="G263" s="21">
        <f t="shared" ca="1" si="36"/>
        <v>0</v>
      </c>
      <c r="H263" s="46">
        <f t="shared" ca="1" si="37"/>
        <v>0</v>
      </c>
      <c r="I263" s="47"/>
      <c r="J263" s="171"/>
      <c r="K263" s="48">
        <f t="shared" ca="1" si="38"/>
        <v>0</v>
      </c>
      <c r="L263" s="49">
        <f t="shared" ca="1" si="39"/>
        <v>0</v>
      </c>
      <c r="M263" s="171"/>
      <c r="N263" s="171"/>
      <c r="O263" s="171"/>
      <c r="P263" s="171"/>
    </row>
    <row r="264" spans="2:16" hidden="1" x14ac:dyDescent="0.25">
      <c r="B264" s="41"/>
      <c r="C264" s="42"/>
      <c r="D264" s="43">
        <f t="shared" ca="1" si="35"/>
        <v>0</v>
      </c>
      <c r="E264" s="44">
        <f ca="1">IFERROR(OFFSET('Converter Data'!$C$43,MATCH(C264,'Converter Data'!$B$44:$B$64,0),0),0)</f>
        <v>0</v>
      </c>
      <c r="F264" s="45">
        <f ca="1">IFERROR(OFFSET('Converter Data'!$D$43,MATCH(C264,'Converter Data'!$B$44:$B$64,0),0),0)</f>
        <v>0</v>
      </c>
      <c r="G264" s="21">
        <f t="shared" ca="1" si="36"/>
        <v>0</v>
      </c>
      <c r="H264" s="46">
        <f t="shared" ca="1" si="37"/>
        <v>0</v>
      </c>
      <c r="I264" s="47"/>
      <c r="J264" s="171"/>
      <c r="K264" s="48">
        <f t="shared" ca="1" si="38"/>
        <v>0</v>
      </c>
      <c r="L264" s="49">
        <f t="shared" ca="1" si="39"/>
        <v>0</v>
      </c>
      <c r="M264" s="171"/>
      <c r="N264" s="171"/>
      <c r="O264" s="171"/>
      <c r="P264" s="171"/>
    </row>
    <row r="265" spans="2:16" hidden="1" x14ac:dyDescent="0.25">
      <c r="B265" s="41"/>
      <c r="C265" s="42"/>
      <c r="D265" s="43">
        <f t="shared" ca="1" si="35"/>
        <v>0</v>
      </c>
      <c r="E265" s="44">
        <f ca="1">IFERROR(OFFSET('Converter Data'!$C$43,MATCH(C265,'Converter Data'!$B$44:$B$64,0),0),0)</f>
        <v>0</v>
      </c>
      <c r="F265" s="45">
        <f ca="1">IFERROR(OFFSET('Converter Data'!$D$43,MATCH(C265,'Converter Data'!$B$44:$B$64,0),0),0)</f>
        <v>0</v>
      </c>
      <c r="G265" s="21">
        <f t="shared" ca="1" si="36"/>
        <v>0</v>
      </c>
      <c r="H265" s="46">
        <f t="shared" ca="1" si="37"/>
        <v>0</v>
      </c>
      <c r="I265" s="47"/>
      <c r="J265" s="171"/>
      <c r="K265" s="48">
        <f t="shared" ca="1" si="38"/>
        <v>0</v>
      </c>
      <c r="L265" s="49">
        <f t="shared" ca="1" si="39"/>
        <v>0</v>
      </c>
      <c r="M265" s="171"/>
      <c r="N265" s="171"/>
      <c r="O265" s="171"/>
      <c r="P265" s="171"/>
    </row>
    <row r="266" spans="2:16" hidden="1" x14ac:dyDescent="0.25">
      <c r="B266" s="41"/>
      <c r="C266" s="42"/>
      <c r="D266" s="43">
        <f t="shared" ca="1" si="35"/>
        <v>0</v>
      </c>
      <c r="E266" s="44">
        <f ca="1">IFERROR(OFFSET('Converter Data'!$C$43,MATCH(C266,'Converter Data'!$B$44:$B$64,0),0),0)</f>
        <v>0</v>
      </c>
      <c r="F266" s="45">
        <f ca="1">IFERROR(OFFSET('Converter Data'!$D$43,MATCH(C266,'Converter Data'!$B$44:$B$64,0),0),0)</f>
        <v>0</v>
      </c>
      <c r="G266" s="21">
        <f t="shared" ca="1" si="36"/>
        <v>0</v>
      </c>
      <c r="H266" s="46">
        <f t="shared" ca="1" si="37"/>
        <v>0</v>
      </c>
      <c r="I266" s="47"/>
      <c r="J266" s="171"/>
      <c r="K266" s="48">
        <f t="shared" ca="1" si="38"/>
        <v>0</v>
      </c>
      <c r="L266" s="49">
        <f t="shared" ca="1" si="39"/>
        <v>0</v>
      </c>
      <c r="M266" s="171"/>
      <c r="N266" s="171"/>
      <c r="O266" s="171"/>
      <c r="P266" s="171"/>
    </row>
    <row r="267" spans="2:16" hidden="1" x14ac:dyDescent="0.25">
      <c r="B267" s="41"/>
      <c r="C267" s="42"/>
      <c r="D267" s="43">
        <f t="shared" ca="1" si="35"/>
        <v>0</v>
      </c>
      <c r="E267" s="44">
        <f ca="1">IFERROR(OFFSET('Converter Data'!$C$43,MATCH(C267,'Converter Data'!$B$44:$B$64,0),0),0)</f>
        <v>0</v>
      </c>
      <c r="F267" s="45">
        <f ca="1">IFERROR(OFFSET('Converter Data'!$D$43,MATCH(C267,'Converter Data'!$B$44:$B$64,0),0),0)</f>
        <v>0</v>
      </c>
      <c r="G267" s="21">
        <f t="shared" ca="1" si="36"/>
        <v>0</v>
      </c>
      <c r="H267" s="46">
        <f t="shared" ca="1" si="37"/>
        <v>0</v>
      </c>
      <c r="I267" s="47"/>
      <c r="J267" s="171"/>
      <c r="K267" s="48">
        <f t="shared" ca="1" si="38"/>
        <v>0</v>
      </c>
      <c r="L267" s="49">
        <f t="shared" ca="1" si="39"/>
        <v>0</v>
      </c>
      <c r="M267" s="171"/>
      <c r="N267" s="171"/>
      <c r="O267" s="171"/>
      <c r="P267" s="171"/>
    </row>
    <row r="268" spans="2:16" ht="15.75" hidden="1" thickBot="1" x14ac:dyDescent="0.3">
      <c r="B268" s="50"/>
      <c r="C268" s="51"/>
      <c r="D268" s="52">
        <f t="shared" ca="1" si="35"/>
        <v>0</v>
      </c>
      <c r="E268" s="53">
        <f ca="1">IFERROR(OFFSET('Converter Data'!$C$43,MATCH(C268,'Converter Data'!$B$44:$B$64,0),0),0)</f>
        <v>0</v>
      </c>
      <c r="F268" s="54">
        <f ca="1">IFERROR(OFFSET('Converter Data'!$D$43,MATCH(C268,'Converter Data'!$B$44:$B$64,0),0),0)</f>
        <v>0</v>
      </c>
      <c r="G268" s="22">
        <f t="shared" ca="1" si="36"/>
        <v>0</v>
      </c>
      <c r="H268" s="55">
        <f t="shared" ca="1" si="37"/>
        <v>0</v>
      </c>
      <c r="I268" s="56"/>
      <c r="J268" s="171"/>
      <c r="K268" s="57">
        <f t="shared" ca="1" si="38"/>
        <v>0</v>
      </c>
      <c r="L268" s="58">
        <f t="shared" ca="1" si="39"/>
        <v>0</v>
      </c>
      <c r="M268" s="171"/>
      <c r="N268" s="171"/>
      <c r="O268" s="171"/>
      <c r="P268" s="171"/>
    </row>
    <row r="269" spans="2:16" hidden="1" x14ac:dyDescent="0.25"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</row>
    <row r="270" spans="2:16" hidden="1" x14ac:dyDescent="0.25">
      <c r="B270" s="171"/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</row>
    <row r="271" spans="2:16" hidden="1" x14ac:dyDescent="0.25"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</row>
    <row r="272" spans="2:16" hidden="1" x14ac:dyDescent="0.25">
      <c r="B272" s="171"/>
      <c r="C272" s="171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</row>
    <row r="273" spans="2:16" hidden="1" x14ac:dyDescent="0.25">
      <c r="B273" s="171"/>
      <c r="C273" s="171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</row>
    <row r="274" spans="2:16" x14ac:dyDescent="0.25">
      <c r="B274" s="171"/>
      <c r="C274" s="171"/>
      <c r="D274" s="171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</row>
    <row r="275" spans="2:16" ht="15.75" thickBot="1" x14ac:dyDescent="0.3">
      <c r="B275" s="171"/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</row>
    <row r="276" spans="2:16" ht="60.75" thickBot="1" x14ac:dyDescent="0.3">
      <c r="B276" s="24" t="s">
        <v>122</v>
      </c>
      <c r="C276" s="25" t="s">
        <v>23</v>
      </c>
      <c r="D276" s="26">
        <f ca="1">L276</f>
        <v>0</v>
      </c>
      <c r="E276" s="24"/>
      <c r="F276" s="25"/>
      <c r="G276" s="26"/>
      <c r="H276" s="24"/>
      <c r="I276" s="24"/>
      <c r="J276" s="24"/>
      <c r="K276" s="25" t="s">
        <v>105</v>
      </c>
      <c r="L276" s="27">
        <f ca="1">SUM(G281:G302)</f>
        <v>0</v>
      </c>
      <c r="M276" s="24"/>
      <c r="N276" s="28" t="s">
        <v>106</v>
      </c>
      <c r="O276" s="28" t="s">
        <v>107</v>
      </c>
      <c r="P276" s="28" t="s">
        <v>108</v>
      </c>
    </row>
    <row r="277" spans="2:16" x14ac:dyDescent="0.25">
      <c r="B277" s="171"/>
      <c r="C277" s="29" t="s">
        <v>197</v>
      </c>
      <c r="D277" s="30">
        <f ca="1">1-D276</f>
        <v>1</v>
      </c>
      <c r="E277" s="171"/>
      <c r="F277" s="171"/>
      <c r="G277" s="171"/>
      <c r="H277" s="171"/>
      <c r="I277" s="171"/>
      <c r="J277" s="171"/>
      <c r="K277" s="171"/>
      <c r="L277" s="171"/>
      <c r="M277" s="171"/>
      <c r="N277" s="31">
        <f ca="1">SUM(D281:D302)</f>
        <v>0</v>
      </c>
      <c r="O277" s="31">
        <f ca="1">IFERROR(SUM(K281:K302)/N277,0)</f>
        <v>0</v>
      </c>
      <c r="P277" s="32">
        <f ca="1">IFERROR(SUM(L281:L302)/SUM(K281:K302),0)</f>
        <v>0</v>
      </c>
    </row>
    <row r="278" spans="2:16" x14ac:dyDescent="0.25">
      <c r="B278" s="171"/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</row>
    <row r="279" spans="2:16" ht="15.75" thickBot="1" x14ac:dyDescent="0.3">
      <c r="B279" s="2" t="s">
        <v>15</v>
      </c>
      <c r="C279" s="3"/>
      <c r="D279" s="3"/>
      <c r="E279" s="3"/>
      <c r="F279" s="3"/>
      <c r="G279" s="3"/>
      <c r="H279" s="3"/>
      <c r="I279" s="4"/>
      <c r="J279" s="171"/>
      <c r="K279" s="2" t="s">
        <v>85</v>
      </c>
      <c r="L279" s="9"/>
      <c r="M279" s="171"/>
      <c r="N279" s="171"/>
      <c r="O279" s="171"/>
      <c r="P279" s="171"/>
    </row>
    <row r="280" spans="2:16" ht="57.75" thickBot="1" x14ac:dyDescent="0.3">
      <c r="B280" s="16" t="s">
        <v>7</v>
      </c>
      <c r="C280" s="16" t="s">
        <v>0</v>
      </c>
      <c r="D280" s="18" t="s">
        <v>1</v>
      </c>
      <c r="E280" s="18" t="s">
        <v>2</v>
      </c>
      <c r="F280" s="18" t="s">
        <v>3</v>
      </c>
      <c r="G280" s="18" t="s">
        <v>5</v>
      </c>
      <c r="H280" s="18" t="s">
        <v>12</v>
      </c>
      <c r="I280" s="17" t="s">
        <v>6</v>
      </c>
      <c r="J280" s="171"/>
      <c r="K280" s="33" t="s">
        <v>86</v>
      </c>
      <c r="L280" s="34" t="s">
        <v>198</v>
      </c>
      <c r="M280" s="171"/>
      <c r="N280" s="171"/>
      <c r="O280" s="171"/>
      <c r="P280" s="171"/>
    </row>
    <row r="281" spans="2:16" x14ac:dyDescent="0.25">
      <c r="B281" s="60">
        <v>1</v>
      </c>
      <c r="C281" s="61" t="s">
        <v>122</v>
      </c>
      <c r="D281" s="36">
        <f t="shared" ref="D281:D302" ca="1" si="40">IFERROR(1/E281,0)</f>
        <v>0</v>
      </c>
      <c r="E281" s="23">
        <f ca="1">IFERROR(OFFSET('Converter Data'!$C$43,MATCH(C281,'Converter Data'!$B$44:$B$64,0),0),0)</f>
        <v>0</v>
      </c>
      <c r="F281" s="37">
        <f ca="1">IFERROR(OFFSET('Converter Data'!$D$43,MATCH(C281,'Converter Data'!$B$44:$B$64,0),0),0)</f>
        <v>0</v>
      </c>
      <c r="G281" s="20">
        <f t="shared" ref="G281:G302" ca="1" si="41">IFERROR(((B281*D281*F281)/365)*(1-I281),0)</f>
        <v>0</v>
      </c>
      <c r="H281" s="38" t="e">
        <f t="shared" ref="H281:H302" ca="1" si="42">G281/$D$276</f>
        <v>#DIV/0!</v>
      </c>
      <c r="I281" s="274">
        <v>0.5</v>
      </c>
      <c r="J281" s="171"/>
      <c r="K281" s="39">
        <f t="shared" ref="K281:K302" ca="1" si="43">D281*F281</f>
        <v>0</v>
      </c>
      <c r="L281" s="40">
        <f t="shared" ref="L281:L302" ca="1" si="44">K281*I281</f>
        <v>0</v>
      </c>
      <c r="M281" s="171"/>
      <c r="N281" s="171"/>
      <c r="O281" s="171"/>
      <c r="P281" s="171"/>
    </row>
    <row r="282" spans="2:16" hidden="1" x14ac:dyDescent="0.25">
      <c r="B282" s="41"/>
      <c r="C282" s="42"/>
      <c r="D282" s="43">
        <f t="shared" ca="1" si="40"/>
        <v>0</v>
      </c>
      <c r="E282" s="44">
        <f ca="1">IFERROR(OFFSET('Converter Data'!$C$43,MATCH(C282,'Converter Data'!$B$44:$B$64,0),0),0)</f>
        <v>0</v>
      </c>
      <c r="F282" s="45">
        <f ca="1">IFERROR(OFFSET('Converter Data'!$D$43,MATCH(C282,'Converter Data'!$B$44:$B$64,0),0),0)</f>
        <v>0</v>
      </c>
      <c r="G282" s="21">
        <f t="shared" ca="1" si="41"/>
        <v>0</v>
      </c>
      <c r="H282" s="46" t="e">
        <f t="shared" ca="1" si="42"/>
        <v>#DIV/0!</v>
      </c>
      <c r="I282" s="47"/>
      <c r="J282" s="171"/>
      <c r="K282" s="48">
        <f t="shared" ca="1" si="43"/>
        <v>0</v>
      </c>
      <c r="L282" s="49">
        <f t="shared" ca="1" si="44"/>
        <v>0</v>
      </c>
      <c r="M282" s="171"/>
      <c r="N282" s="171"/>
      <c r="O282" s="171"/>
      <c r="P282" s="171"/>
    </row>
    <row r="283" spans="2:16" hidden="1" x14ac:dyDescent="0.25">
      <c r="B283" s="41"/>
      <c r="C283" s="42"/>
      <c r="D283" s="43">
        <f t="shared" ca="1" si="40"/>
        <v>0</v>
      </c>
      <c r="E283" s="44">
        <f ca="1">IFERROR(OFFSET('Converter Data'!$C$43,MATCH(C283,'Converter Data'!$B$44:$B$64,0),0),0)</f>
        <v>0</v>
      </c>
      <c r="F283" s="45">
        <f ca="1">IFERROR(OFFSET('Converter Data'!$D$43,MATCH(C283,'Converter Data'!$B$44:$B$64,0),0),0)</f>
        <v>0</v>
      </c>
      <c r="G283" s="21">
        <f t="shared" ca="1" si="41"/>
        <v>0</v>
      </c>
      <c r="H283" s="46" t="e">
        <f t="shared" ca="1" si="42"/>
        <v>#DIV/0!</v>
      </c>
      <c r="I283" s="47"/>
      <c r="J283" s="171"/>
      <c r="K283" s="48">
        <f t="shared" ca="1" si="43"/>
        <v>0</v>
      </c>
      <c r="L283" s="49">
        <f t="shared" ca="1" si="44"/>
        <v>0</v>
      </c>
      <c r="M283" s="171"/>
      <c r="N283" s="171"/>
      <c r="O283" s="171"/>
      <c r="P283" s="171"/>
    </row>
    <row r="284" spans="2:16" hidden="1" x14ac:dyDescent="0.25">
      <c r="B284" s="41"/>
      <c r="C284" s="42"/>
      <c r="D284" s="43">
        <f t="shared" ca="1" si="40"/>
        <v>0</v>
      </c>
      <c r="E284" s="44">
        <f ca="1">IFERROR(OFFSET('Converter Data'!$C$43,MATCH(C284,'Converter Data'!$B$44:$B$64,0),0),0)</f>
        <v>0</v>
      </c>
      <c r="F284" s="45">
        <f ca="1">IFERROR(OFFSET('Converter Data'!$D$43,MATCH(C284,'Converter Data'!$B$44:$B$64,0),0),0)</f>
        <v>0</v>
      </c>
      <c r="G284" s="21">
        <f t="shared" ca="1" si="41"/>
        <v>0</v>
      </c>
      <c r="H284" s="46" t="e">
        <f t="shared" ca="1" si="42"/>
        <v>#DIV/0!</v>
      </c>
      <c r="I284" s="47"/>
      <c r="J284" s="171"/>
      <c r="K284" s="48">
        <f t="shared" ca="1" si="43"/>
        <v>0</v>
      </c>
      <c r="L284" s="49">
        <f t="shared" ca="1" si="44"/>
        <v>0</v>
      </c>
      <c r="M284" s="171"/>
      <c r="N284" s="171"/>
      <c r="O284" s="171"/>
      <c r="P284" s="171"/>
    </row>
    <row r="285" spans="2:16" hidden="1" x14ac:dyDescent="0.25">
      <c r="B285" s="41"/>
      <c r="C285" s="42"/>
      <c r="D285" s="43">
        <f t="shared" ca="1" si="40"/>
        <v>0</v>
      </c>
      <c r="E285" s="44">
        <f ca="1">IFERROR(OFFSET('Converter Data'!$C$43,MATCH(C285,'Converter Data'!$B$44:$B$64,0),0),0)</f>
        <v>0</v>
      </c>
      <c r="F285" s="45">
        <f ca="1">IFERROR(OFFSET('Converter Data'!$D$43,MATCH(C285,'Converter Data'!$B$44:$B$64,0),0),0)</f>
        <v>0</v>
      </c>
      <c r="G285" s="21">
        <f t="shared" ca="1" si="41"/>
        <v>0</v>
      </c>
      <c r="H285" s="46" t="e">
        <f t="shared" ca="1" si="42"/>
        <v>#DIV/0!</v>
      </c>
      <c r="I285" s="47"/>
      <c r="J285" s="171"/>
      <c r="K285" s="48">
        <f t="shared" ca="1" si="43"/>
        <v>0</v>
      </c>
      <c r="L285" s="49">
        <f t="shared" ca="1" si="44"/>
        <v>0</v>
      </c>
      <c r="M285" s="171"/>
      <c r="N285" s="171"/>
      <c r="O285" s="171"/>
      <c r="P285" s="171"/>
    </row>
    <row r="286" spans="2:16" hidden="1" x14ac:dyDescent="0.25">
      <c r="B286" s="41"/>
      <c r="C286" s="42"/>
      <c r="D286" s="43">
        <f t="shared" ca="1" si="40"/>
        <v>0</v>
      </c>
      <c r="E286" s="44">
        <f ca="1">IFERROR(OFFSET('Converter Data'!$C$43,MATCH(C286,'Converter Data'!$B$44:$B$64,0),0),0)</f>
        <v>0</v>
      </c>
      <c r="F286" s="45">
        <f ca="1">IFERROR(OFFSET('Converter Data'!$D$43,MATCH(C286,'Converter Data'!$B$44:$B$64,0),0),0)</f>
        <v>0</v>
      </c>
      <c r="G286" s="21">
        <f t="shared" ca="1" si="41"/>
        <v>0</v>
      </c>
      <c r="H286" s="46" t="e">
        <f t="shared" ca="1" si="42"/>
        <v>#DIV/0!</v>
      </c>
      <c r="I286" s="47"/>
      <c r="J286" s="171"/>
      <c r="K286" s="48">
        <f t="shared" ca="1" si="43"/>
        <v>0</v>
      </c>
      <c r="L286" s="49">
        <f t="shared" ca="1" si="44"/>
        <v>0</v>
      </c>
      <c r="M286" s="171"/>
      <c r="N286" s="171"/>
      <c r="O286" s="171"/>
      <c r="P286" s="171"/>
    </row>
    <row r="287" spans="2:16" hidden="1" x14ac:dyDescent="0.25">
      <c r="B287" s="41"/>
      <c r="C287" s="42"/>
      <c r="D287" s="43">
        <f t="shared" ca="1" si="40"/>
        <v>0</v>
      </c>
      <c r="E287" s="44">
        <f ca="1">IFERROR(OFFSET('Converter Data'!$C$43,MATCH(C287,'Converter Data'!$B$44:$B$64,0),0),0)</f>
        <v>0</v>
      </c>
      <c r="F287" s="45">
        <f ca="1">IFERROR(OFFSET('Converter Data'!$D$43,MATCH(C287,'Converter Data'!$B$44:$B$64,0),0),0)</f>
        <v>0</v>
      </c>
      <c r="G287" s="21">
        <f t="shared" ca="1" si="41"/>
        <v>0</v>
      </c>
      <c r="H287" s="46" t="e">
        <f t="shared" ca="1" si="42"/>
        <v>#DIV/0!</v>
      </c>
      <c r="I287" s="47"/>
      <c r="J287" s="171"/>
      <c r="K287" s="48">
        <f t="shared" ca="1" si="43"/>
        <v>0</v>
      </c>
      <c r="L287" s="49">
        <f t="shared" ca="1" si="44"/>
        <v>0</v>
      </c>
      <c r="M287" s="171"/>
      <c r="N287" s="171"/>
      <c r="O287" s="171"/>
      <c r="P287" s="171"/>
    </row>
    <row r="288" spans="2:16" hidden="1" x14ac:dyDescent="0.25">
      <c r="B288" s="41"/>
      <c r="C288" s="42"/>
      <c r="D288" s="43">
        <f t="shared" ca="1" si="40"/>
        <v>0</v>
      </c>
      <c r="E288" s="44">
        <f ca="1">IFERROR(OFFSET('Converter Data'!$C$43,MATCH(C288,'Converter Data'!$B$44:$B$64,0),0),0)</f>
        <v>0</v>
      </c>
      <c r="F288" s="45">
        <f ca="1">IFERROR(OFFSET('Converter Data'!$D$43,MATCH(C288,'Converter Data'!$B$44:$B$64,0),0),0)</f>
        <v>0</v>
      </c>
      <c r="G288" s="21">
        <f t="shared" ca="1" si="41"/>
        <v>0</v>
      </c>
      <c r="H288" s="46" t="e">
        <f t="shared" ca="1" si="42"/>
        <v>#DIV/0!</v>
      </c>
      <c r="I288" s="47"/>
      <c r="J288" s="171"/>
      <c r="K288" s="48">
        <f t="shared" ca="1" si="43"/>
        <v>0</v>
      </c>
      <c r="L288" s="49">
        <f t="shared" ca="1" si="44"/>
        <v>0</v>
      </c>
      <c r="M288" s="171"/>
      <c r="N288" s="171"/>
      <c r="O288" s="171"/>
      <c r="P288" s="171"/>
    </row>
    <row r="289" spans="2:16" hidden="1" x14ac:dyDescent="0.25">
      <c r="B289" s="41"/>
      <c r="C289" s="42"/>
      <c r="D289" s="43">
        <f t="shared" ca="1" si="40"/>
        <v>0</v>
      </c>
      <c r="E289" s="44">
        <f ca="1">IFERROR(OFFSET('Converter Data'!$C$43,MATCH(C289,'Converter Data'!$B$44:$B$64,0),0),0)</f>
        <v>0</v>
      </c>
      <c r="F289" s="45">
        <f ca="1">IFERROR(OFFSET('Converter Data'!$D$43,MATCH(C289,'Converter Data'!$B$44:$B$64,0),0),0)</f>
        <v>0</v>
      </c>
      <c r="G289" s="21">
        <f t="shared" ca="1" si="41"/>
        <v>0</v>
      </c>
      <c r="H289" s="46" t="e">
        <f t="shared" ca="1" si="42"/>
        <v>#DIV/0!</v>
      </c>
      <c r="I289" s="47"/>
      <c r="J289" s="171"/>
      <c r="K289" s="48">
        <f t="shared" ca="1" si="43"/>
        <v>0</v>
      </c>
      <c r="L289" s="49">
        <f t="shared" ca="1" si="44"/>
        <v>0</v>
      </c>
      <c r="M289" s="171"/>
      <c r="N289" s="171"/>
      <c r="O289" s="171"/>
      <c r="P289" s="171"/>
    </row>
    <row r="290" spans="2:16" hidden="1" x14ac:dyDescent="0.25">
      <c r="B290" s="41"/>
      <c r="C290" s="42"/>
      <c r="D290" s="43">
        <f t="shared" ca="1" si="40"/>
        <v>0</v>
      </c>
      <c r="E290" s="44">
        <f ca="1">IFERROR(OFFSET('Converter Data'!$C$43,MATCH(C290,'Converter Data'!$B$44:$B$64,0),0),0)</f>
        <v>0</v>
      </c>
      <c r="F290" s="45">
        <f ca="1">IFERROR(OFFSET('Converter Data'!$D$43,MATCH(C290,'Converter Data'!$B$44:$B$64,0),0),0)</f>
        <v>0</v>
      </c>
      <c r="G290" s="21">
        <f t="shared" ca="1" si="41"/>
        <v>0</v>
      </c>
      <c r="H290" s="46" t="e">
        <f t="shared" ca="1" si="42"/>
        <v>#DIV/0!</v>
      </c>
      <c r="I290" s="47"/>
      <c r="J290" s="171"/>
      <c r="K290" s="48">
        <f t="shared" ca="1" si="43"/>
        <v>0</v>
      </c>
      <c r="L290" s="49">
        <f t="shared" ca="1" si="44"/>
        <v>0</v>
      </c>
      <c r="M290" s="171"/>
      <c r="N290" s="171"/>
      <c r="O290" s="171"/>
      <c r="P290" s="171"/>
    </row>
    <row r="291" spans="2:16" hidden="1" x14ac:dyDescent="0.25">
      <c r="B291" s="41"/>
      <c r="C291" s="42"/>
      <c r="D291" s="43">
        <f t="shared" ca="1" si="40"/>
        <v>0</v>
      </c>
      <c r="E291" s="44">
        <f ca="1">IFERROR(OFFSET('Converter Data'!$C$43,MATCH(C291,'Converter Data'!$B$44:$B$64,0),0),0)</f>
        <v>0</v>
      </c>
      <c r="F291" s="45">
        <f ca="1">IFERROR(OFFSET('Converter Data'!$D$43,MATCH(C291,'Converter Data'!$B$44:$B$64,0),0),0)</f>
        <v>0</v>
      </c>
      <c r="G291" s="21">
        <f t="shared" ca="1" si="41"/>
        <v>0</v>
      </c>
      <c r="H291" s="46" t="e">
        <f t="shared" ca="1" si="42"/>
        <v>#DIV/0!</v>
      </c>
      <c r="I291" s="47"/>
      <c r="J291" s="171"/>
      <c r="K291" s="48">
        <f t="shared" ca="1" si="43"/>
        <v>0</v>
      </c>
      <c r="L291" s="49">
        <f t="shared" ca="1" si="44"/>
        <v>0</v>
      </c>
      <c r="M291" s="171"/>
      <c r="N291" s="171"/>
      <c r="O291" s="171"/>
      <c r="P291" s="171"/>
    </row>
    <row r="292" spans="2:16" hidden="1" x14ac:dyDescent="0.25">
      <c r="B292" s="41"/>
      <c r="C292" s="42"/>
      <c r="D292" s="43">
        <f t="shared" ca="1" si="40"/>
        <v>0</v>
      </c>
      <c r="E292" s="44">
        <f ca="1">IFERROR(OFFSET('Converter Data'!$C$43,MATCH(C292,'Converter Data'!$B$44:$B$64,0),0),0)</f>
        <v>0</v>
      </c>
      <c r="F292" s="45">
        <f ca="1">IFERROR(OFFSET('Converter Data'!$D$43,MATCH(C292,'Converter Data'!$B$44:$B$64,0),0),0)</f>
        <v>0</v>
      </c>
      <c r="G292" s="21">
        <f t="shared" ca="1" si="41"/>
        <v>0</v>
      </c>
      <c r="H292" s="46" t="e">
        <f t="shared" ca="1" si="42"/>
        <v>#DIV/0!</v>
      </c>
      <c r="I292" s="47"/>
      <c r="J292" s="171"/>
      <c r="K292" s="48">
        <f t="shared" ca="1" si="43"/>
        <v>0</v>
      </c>
      <c r="L292" s="49">
        <f t="shared" ca="1" si="44"/>
        <v>0</v>
      </c>
      <c r="M292" s="171"/>
      <c r="N292" s="171"/>
      <c r="O292" s="171"/>
      <c r="P292" s="171"/>
    </row>
    <row r="293" spans="2:16" hidden="1" x14ac:dyDescent="0.25">
      <c r="B293" s="41"/>
      <c r="C293" s="42"/>
      <c r="D293" s="43">
        <f t="shared" ca="1" si="40"/>
        <v>0</v>
      </c>
      <c r="E293" s="44">
        <f ca="1">IFERROR(OFFSET('Converter Data'!$C$43,MATCH(C293,'Converter Data'!$B$44:$B$64,0),0),0)</f>
        <v>0</v>
      </c>
      <c r="F293" s="45">
        <f ca="1">IFERROR(OFFSET('Converter Data'!$D$43,MATCH(C293,'Converter Data'!$B$44:$B$64,0),0),0)</f>
        <v>0</v>
      </c>
      <c r="G293" s="21">
        <f t="shared" ca="1" si="41"/>
        <v>0</v>
      </c>
      <c r="H293" s="46" t="e">
        <f t="shared" ca="1" si="42"/>
        <v>#DIV/0!</v>
      </c>
      <c r="I293" s="47"/>
      <c r="J293" s="171"/>
      <c r="K293" s="48">
        <f t="shared" ca="1" si="43"/>
        <v>0</v>
      </c>
      <c r="L293" s="49">
        <f t="shared" ca="1" si="44"/>
        <v>0</v>
      </c>
      <c r="M293" s="171"/>
      <c r="N293" s="171"/>
      <c r="O293" s="171"/>
      <c r="P293" s="171"/>
    </row>
    <row r="294" spans="2:16" hidden="1" x14ac:dyDescent="0.25">
      <c r="B294" s="41"/>
      <c r="C294" s="42"/>
      <c r="D294" s="43">
        <f t="shared" ca="1" si="40"/>
        <v>0</v>
      </c>
      <c r="E294" s="44">
        <f ca="1">IFERROR(OFFSET('Converter Data'!$C$43,MATCH(C294,'Converter Data'!$B$44:$B$64,0),0),0)</f>
        <v>0</v>
      </c>
      <c r="F294" s="45">
        <f ca="1">IFERROR(OFFSET('Converter Data'!$D$43,MATCH(C294,'Converter Data'!$B$44:$B$64,0),0),0)</f>
        <v>0</v>
      </c>
      <c r="G294" s="21">
        <f t="shared" ca="1" si="41"/>
        <v>0</v>
      </c>
      <c r="H294" s="46" t="e">
        <f t="shared" ca="1" si="42"/>
        <v>#DIV/0!</v>
      </c>
      <c r="I294" s="47"/>
      <c r="J294" s="171"/>
      <c r="K294" s="48">
        <f t="shared" ca="1" si="43"/>
        <v>0</v>
      </c>
      <c r="L294" s="49">
        <f t="shared" ca="1" si="44"/>
        <v>0</v>
      </c>
      <c r="M294" s="171"/>
      <c r="N294" s="171"/>
      <c r="O294" s="171"/>
      <c r="P294" s="171"/>
    </row>
    <row r="295" spans="2:16" hidden="1" x14ac:dyDescent="0.25">
      <c r="B295" s="41"/>
      <c r="C295" s="42"/>
      <c r="D295" s="43">
        <f t="shared" ca="1" si="40"/>
        <v>0</v>
      </c>
      <c r="E295" s="44">
        <f ca="1">IFERROR(OFFSET('Converter Data'!$C$43,MATCH(C295,'Converter Data'!$B$44:$B$64,0),0),0)</f>
        <v>0</v>
      </c>
      <c r="F295" s="45">
        <f ca="1">IFERROR(OFFSET('Converter Data'!$D$43,MATCH(C295,'Converter Data'!$B$44:$B$64,0),0),0)</f>
        <v>0</v>
      </c>
      <c r="G295" s="21">
        <f t="shared" ca="1" si="41"/>
        <v>0</v>
      </c>
      <c r="H295" s="46" t="e">
        <f t="shared" ca="1" si="42"/>
        <v>#DIV/0!</v>
      </c>
      <c r="I295" s="47"/>
      <c r="J295" s="171"/>
      <c r="K295" s="48">
        <f t="shared" ca="1" si="43"/>
        <v>0</v>
      </c>
      <c r="L295" s="49">
        <f t="shared" ca="1" si="44"/>
        <v>0</v>
      </c>
      <c r="M295" s="171"/>
      <c r="N295" s="171"/>
      <c r="O295" s="171"/>
      <c r="P295" s="171"/>
    </row>
    <row r="296" spans="2:16" hidden="1" x14ac:dyDescent="0.25">
      <c r="B296" s="41"/>
      <c r="C296" s="42"/>
      <c r="D296" s="43">
        <f t="shared" ca="1" si="40"/>
        <v>0</v>
      </c>
      <c r="E296" s="44">
        <f ca="1">IFERROR(OFFSET('Converter Data'!$C$43,MATCH(C296,'Converter Data'!$B$44:$B$64,0),0),0)</f>
        <v>0</v>
      </c>
      <c r="F296" s="45">
        <f ca="1">IFERROR(OFFSET('Converter Data'!$D$43,MATCH(C296,'Converter Data'!$B$44:$B$64,0),0),0)</f>
        <v>0</v>
      </c>
      <c r="G296" s="21">
        <f t="shared" ca="1" si="41"/>
        <v>0</v>
      </c>
      <c r="H296" s="46" t="e">
        <f t="shared" ca="1" si="42"/>
        <v>#DIV/0!</v>
      </c>
      <c r="I296" s="47"/>
      <c r="J296" s="171"/>
      <c r="K296" s="48">
        <f t="shared" ca="1" si="43"/>
        <v>0</v>
      </c>
      <c r="L296" s="49">
        <f t="shared" ca="1" si="44"/>
        <v>0</v>
      </c>
      <c r="M296" s="171"/>
      <c r="N296" s="171"/>
      <c r="O296" s="171"/>
      <c r="P296" s="171"/>
    </row>
    <row r="297" spans="2:16" hidden="1" x14ac:dyDescent="0.25">
      <c r="B297" s="41"/>
      <c r="C297" s="42"/>
      <c r="D297" s="43">
        <f t="shared" ca="1" si="40"/>
        <v>0</v>
      </c>
      <c r="E297" s="44">
        <f ca="1">IFERROR(OFFSET('Converter Data'!$C$43,MATCH(C297,'Converter Data'!$B$44:$B$64,0),0),0)</f>
        <v>0</v>
      </c>
      <c r="F297" s="45">
        <f ca="1">IFERROR(OFFSET('Converter Data'!$D$43,MATCH(C297,'Converter Data'!$B$44:$B$64,0),0),0)</f>
        <v>0</v>
      </c>
      <c r="G297" s="21">
        <f t="shared" ca="1" si="41"/>
        <v>0</v>
      </c>
      <c r="H297" s="46" t="e">
        <f t="shared" ca="1" si="42"/>
        <v>#DIV/0!</v>
      </c>
      <c r="I297" s="47"/>
      <c r="J297" s="171"/>
      <c r="K297" s="48">
        <f t="shared" ca="1" si="43"/>
        <v>0</v>
      </c>
      <c r="L297" s="49">
        <f t="shared" ca="1" si="44"/>
        <v>0</v>
      </c>
      <c r="M297" s="171"/>
      <c r="N297" s="171"/>
      <c r="O297" s="171"/>
      <c r="P297" s="171"/>
    </row>
    <row r="298" spans="2:16" hidden="1" x14ac:dyDescent="0.25">
      <c r="B298" s="41"/>
      <c r="C298" s="42"/>
      <c r="D298" s="43">
        <f t="shared" ca="1" si="40"/>
        <v>0</v>
      </c>
      <c r="E298" s="44">
        <f ca="1">IFERROR(OFFSET('Converter Data'!$C$43,MATCH(C298,'Converter Data'!$B$44:$B$64,0),0),0)</f>
        <v>0</v>
      </c>
      <c r="F298" s="45">
        <f ca="1">IFERROR(OFFSET('Converter Data'!$D$43,MATCH(C298,'Converter Data'!$B$44:$B$64,0),0),0)</f>
        <v>0</v>
      </c>
      <c r="G298" s="21">
        <f t="shared" ca="1" si="41"/>
        <v>0</v>
      </c>
      <c r="H298" s="46" t="e">
        <f t="shared" ca="1" si="42"/>
        <v>#DIV/0!</v>
      </c>
      <c r="I298" s="47"/>
      <c r="J298" s="171"/>
      <c r="K298" s="48">
        <f t="shared" ca="1" si="43"/>
        <v>0</v>
      </c>
      <c r="L298" s="49">
        <f t="shared" ca="1" si="44"/>
        <v>0</v>
      </c>
      <c r="M298" s="171"/>
      <c r="N298" s="171"/>
      <c r="O298" s="171"/>
      <c r="P298" s="171"/>
    </row>
    <row r="299" spans="2:16" hidden="1" x14ac:dyDescent="0.25">
      <c r="B299" s="41"/>
      <c r="C299" s="42"/>
      <c r="D299" s="43">
        <f t="shared" ca="1" si="40"/>
        <v>0</v>
      </c>
      <c r="E299" s="44">
        <f ca="1">IFERROR(OFFSET('Converter Data'!$C$43,MATCH(C299,'Converter Data'!$B$44:$B$64,0),0),0)</f>
        <v>0</v>
      </c>
      <c r="F299" s="45">
        <f ca="1">IFERROR(OFFSET('Converter Data'!$D$43,MATCH(C299,'Converter Data'!$B$44:$B$64,0),0),0)</f>
        <v>0</v>
      </c>
      <c r="G299" s="21">
        <f t="shared" ca="1" si="41"/>
        <v>0</v>
      </c>
      <c r="H299" s="46" t="e">
        <f t="shared" ca="1" si="42"/>
        <v>#DIV/0!</v>
      </c>
      <c r="I299" s="47"/>
      <c r="J299" s="171"/>
      <c r="K299" s="48">
        <f t="shared" ca="1" si="43"/>
        <v>0</v>
      </c>
      <c r="L299" s="49">
        <f t="shared" ca="1" si="44"/>
        <v>0</v>
      </c>
      <c r="M299" s="171"/>
      <c r="N299" s="171"/>
      <c r="O299" s="171"/>
      <c r="P299" s="171"/>
    </row>
    <row r="300" spans="2:16" hidden="1" x14ac:dyDescent="0.25">
      <c r="B300" s="41"/>
      <c r="C300" s="42"/>
      <c r="D300" s="43">
        <f t="shared" ca="1" si="40"/>
        <v>0</v>
      </c>
      <c r="E300" s="44">
        <f ca="1">IFERROR(OFFSET('Converter Data'!$C$43,MATCH(C300,'Converter Data'!$B$44:$B$64,0),0),0)</f>
        <v>0</v>
      </c>
      <c r="F300" s="45">
        <f ca="1">IFERROR(OFFSET('Converter Data'!$D$43,MATCH(C300,'Converter Data'!$B$44:$B$64,0),0),0)</f>
        <v>0</v>
      </c>
      <c r="G300" s="21">
        <f t="shared" ca="1" si="41"/>
        <v>0</v>
      </c>
      <c r="H300" s="46" t="e">
        <f t="shared" ca="1" si="42"/>
        <v>#DIV/0!</v>
      </c>
      <c r="I300" s="47"/>
      <c r="J300" s="171"/>
      <c r="K300" s="48">
        <f t="shared" ca="1" si="43"/>
        <v>0</v>
      </c>
      <c r="L300" s="49">
        <f t="shared" ca="1" si="44"/>
        <v>0</v>
      </c>
      <c r="M300" s="171"/>
      <c r="N300" s="171"/>
      <c r="O300" s="171"/>
      <c r="P300" s="171"/>
    </row>
    <row r="301" spans="2:16" hidden="1" x14ac:dyDescent="0.25">
      <c r="B301" s="41"/>
      <c r="C301" s="42"/>
      <c r="D301" s="43">
        <f t="shared" ca="1" si="40"/>
        <v>0</v>
      </c>
      <c r="E301" s="44">
        <f ca="1">IFERROR(OFFSET('Converter Data'!$C$43,MATCH(C301,'Converter Data'!$B$44:$B$64,0),0),0)</f>
        <v>0</v>
      </c>
      <c r="F301" s="45">
        <f ca="1">IFERROR(OFFSET('Converter Data'!$D$43,MATCH(C301,'Converter Data'!$B$44:$B$64,0),0),0)</f>
        <v>0</v>
      </c>
      <c r="G301" s="21">
        <f t="shared" ca="1" si="41"/>
        <v>0</v>
      </c>
      <c r="H301" s="46" t="e">
        <f t="shared" ca="1" si="42"/>
        <v>#DIV/0!</v>
      </c>
      <c r="I301" s="47"/>
      <c r="J301" s="171"/>
      <c r="K301" s="48">
        <f t="shared" ca="1" si="43"/>
        <v>0</v>
      </c>
      <c r="L301" s="49">
        <f t="shared" ca="1" si="44"/>
        <v>0</v>
      </c>
      <c r="M301" s="171"/>
      <c r="N301" s="171"/>
      <c r="O301" s="171"/>
      <c r="P301" s="171"/>
    </row>
    <row r="302" spans="2:16" ht="15.75" hidden="1" thickBot="1" x14ac:dyDescent="0.3">
      <c r="B302" s="50"/>
      <c r="C302" s="51"/>
      <c r="D302" s="52">
        <f t="shared" ca="1" si="40"/>
        <v>0</v>
      </c>
      <c r="E302" s="53">
        <f ca="1">IFERROR(OFFSET('Converter Data'!$C$43,MATCH(C302,'Converter Data'!$B$44:$B$64,0),0),0)</f>
        <v>0</v>
      </c>
      <c r="F302" s="54">
        <f ca="1">IFERROR(OFFSET('Converter Data'!$D$43,MATCH(C302,'Converter Data'!$B$44:$B$64,0),0),0)</f>
        <v>0</v>
      </c>
      <c r="G302" s="22">
        <f t="shared" ca="1" si="41"/>
        <v>0</v>
      </c>
      <c r="H302" s="55" t="e">
        <f t="shared" ca="1" si="42"/>
        <v>#DIV/0!</v>
      </c>
      <c r="I302" s="56"/>
      <c r="J302" s="171"/>
      <c r="K302" s="57">
        <f t="shared" ca="1" si="43"/>
        <v>0</v>
      </c>
      <c r="L302" s="58">
        <f t="shared" ca="1" si="44"/>
        <v>0</v>
      </c>
      <c r="M302" s="171"/>
      <c r="N302" s="171"/>
      <c r="O302" s="171"/>
      <c r="P302" s="171"/>
    </row>
    <row r="303" spans="2:16" hidden="1" x14ac:dyDescent="0.25"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</row>
    <row r="304" spans="2:16" hidden="1" x14ac:dyDescent="0.25">
      <c r="B304" s="171"/>
      <c r="C304" s="171"/>
      <c r="D304" s="171"/>
      <c r="E304" s="171"/>
      <c r="F304" s="171"/>
      <c r="G304" s="171"/>
      <c r="H304" s="171"/>
      <c r="I304" s="171"/>
      <c r="J304" s="171"/>
      <c r="K304" s="171"/>
      <c r="L304" s="171"/>
      <c r="M304" s="171"/>
      <c r="N304" s="171"/>
      <c r="O304" s="171"/>
      <c r="P304" s="171"/>
    </row>
    <row r="305" spans="2:16" hidden="1" x14ac:dyDescent="0.25">
      <c r="B305" s="171"/>
      <c r="C305" s="171"/>
      <c r="D305" s="171"/>
      <c r="E305" s="171"/>
      <c r="F305" s="171"/>
      <c r="G305" s="171"/>
      <c r="H305" s="171"/>
      <c r="I305" s="171"/>
      <c r="J305" s="171"/>
      <c r="K305" s="171"/>
      <c r="L305" s="171"/>
      <c r="M305" s="171"/>
      <c r="N305" s="171"/>
      <c r="O305" s="171"/>
      <c r="P305" s="171"/>
    </row>
    <row r="306" spans="2:16" hidden="1" x14ac:dyDescent="0.25">
      <c r="B306" s="171"/>
      <c r="C306" s="171"/>
      <c r="D306" s="171"/>
      <c r="E306" s="171"/>
      <c r="F306" s="171"/>
      <c r="G306" s="171"/>
      <c r="H306" s="171"/>
      <c r="I306" s="171"/>
      <c r="J306" s="171"/>
      <c r="K306" s="171"/>
      <c r="L306" s="171"/>
      <c r="M306" s="171"/>
      <c r="N306" s="171"/>
      <c r="O306" s="171"/>
      <c r="P306" s="171"/>
    </row>
    <row r="307" spans="2:16" hidden="1" x14ac:dyDescent="0.25">
      <c r="B307" s="171"/>
      <c r="C307" s="171"/>
      <c r="D307" s="171"/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  <c r="P307" s="171"/>
    </row>
    <row r="308" spans="2:16" hidden="1" x14ac:dyDescent="0.25">
      <c r="B308" s="171"/>
      <c r="C308" s="171"/>
      <c r="D308" s="171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</row>
    <row r="309" spans="2:16" ht="15.75" thickBot="1" x14ac:dyDescent="0.3">
      <c r="B309" s="171"/>
      <c r="C309" s="171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</row>
    <row r="310" spans="2:16" ht="60.75" thickBot="1" x14ac:dyDescent="0.3">
      <c r="B310" s="24" t="s">
        <v>42</v>
      </c>
      <c r="C310" s="25" t="s">
        <v>23</v>
      </c>
      <c r="D310" s="26">
        <f ca="1">L310</f>
        <v>6.2794520547945201E-3</v>
      </c>
      <c r="E310" s="24"/>
      <c r="F310" s="25"/>
      <c r="G310" s="26"/>
      <c r="H310" s="24"/>
      <c r="I310" s="24"/>
      <c r="J310" s="24"/>
      <c r="K310" s="25" t="s">
        <v>105</v>
      </c>
      <c r="L310" s="27">
        <f ca="1">SUM(G315:G336)</f>
        <v>6.2794520547945201E-3</v>
      </c>
      <c r="M310" s="24"/>
      <c r="N310" s="28" t="s">
        <v>106</v>
      </c>
      <c r="O310" s="28" t="s">
        <v>107</v>
      </c>
      <c r="P310" s="28" t="s">
        <v>108</v>
      </c>
    </row>
    <row r="311" spans="2:16" x14ac:dyDescent="0.25">
      <c r="B311" s="171"/>
      <c r="C311" s="29" t="s">
        <v>197</v>
      </c>
      <c r="D311" s="30">
        <f ca="1">1-D310</f>
        <v>0.99372054794520548</v>
      </c>
      <c r="E311" s="171"/>
      <c r="F311" s="171"/>
      <c r="G311" s="171"/>
      <c r="H311" s="171"/>
      <c r="I311" s="171"/>
      <c r="J311" s="171"/>
      <c r="K311" s="171"/>
      <c r="L311" s="171"/>
      <c r="M311" s="171"/>
      <c r="N311" s="31">
        <f ca="1">SUM(D315:D336)</f>
        <v>2</v>
      </c>
      <c r="O311" s="31">
        <f ca="1">IFERROR(SUM(K315:K336)/N311,0)</f>
        <v>1.1459999999999999</v>
      </c>
      <c r="P311" s="32">
        <f ca="1">IFERROR(SUM(L315:L336)/SUM(K315:K336),0)</f>
        <v>0</v>
      </c>
    </row>
    <row r="312" spans="2:16" x14ac:dyDescent="0.25">
      <c r="B312" s="171"/>
      <c r="C312" s="171"/>
      <c r="D312" s="171"/>
      <c r="E312" s="171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</row>
    <row r="313" spans="2:16" ht="15.75" thickBot="1" x14ac:dyDescent="0.3">
      <c r="B313" s="2" t="s">
        <v>15</v>
      </c>
      <c r="C313" s="3"/>
      <c r="D313" s="3"/>
      <c r="E313" s="3"/>
      <c r="F313" s="3"/>
      <c r="G313" s="3"/>
      <c r="H313" s="3"/>
      <c r="I313" s="4"/>
      <c r="J313" s="171"/>
      <c r="K313" s="2" t="s">
        <v>85</v>
      </c>
      <c r="L313" s="9"/>
      <c r="M313" s="171"/>
      <c r="N313" s="171"/>
      <c r="O313" s="171"/>
      <c r="P313" s="171"/>
    </row>
    <row r="314" spans="2:16" ht="57.75" thickBot="1" x14ac:dyDescent="0.3">
      <c r="B314" s="16" t="s">
        <v>7</v>
      </c>
      <c r="C314" s="16" t="s">
        <v>0</v>
      </c>
      <c r="D314" s="18" t="s">
        <v>1</v>
      </c>
      <c r="E314" s="18" t="s">
        <v>2</v>
      </c>
      <c r="F314" s="18" t="s">
        <v>3</v>
      </c>
      <c r="G314" s="18" t="s">
        <v>5</v>
      </c>
      <c r="H314" s="18" t="s">
        <v>12</v>
      </c>
      <c r="I314" s="17" t="s">
        <v>6</v>
      </c>
      <c r="J314" s="171"/>
      <c r="K314" s="33" t="s">
        <v>86</v>
      </c>
      <c r="L314" s="34" t="s">
        <v>198</v>
      </c>
      <c r="M314" s="171"/>
      <c r="N314" s="171"/>
      <c r="O314" s="171"/>
      <c r="P314" s="171"/>
    </row>
    <row r="315" spans="2:16" x14ac:dyDescent="0.25">
      <c r="B315" s="60">
        <v>1</v>
      </c>
      <c r="C315" s="61" t="s">
        <v>42</v>
      </c>
      <c r="D315" s="36">
        <f t="shared" ref="D315:D336" ca="1" si="45">IFERROR(1/E315,0)</f>
        <v>2</v>
      </c>
      <c r="E315" s="23">
        <f ca="1">IFERROR(OFFSET('Converter Data'!$C$43,MATCH(C315,'Converter Data'!$B$44:$B$64,0),0),0)</f>
        <v>0.5</v>
      </c>
      <c r="F315" s="37">
        <f ca="1">IFERROR(OFFSET('Converter Data'!$D$43,MATCH(C315,'Converter Data'!$B$44:$B$64,0),0),0)</f>
        <v>1.1459999999999999</v>
      </c>
      <c r="G315" s="20">
        <f t="shared" ref="G315:G336" ca="1" si="46">IFERROR(((B315*D315*F315)/365)*(1-I315),0)</f>
        <v>6.2794520547945201E-3</v>
      </c>
      <c r="H315" s="38">
        <f t="shared" ref="H315:H336" ca="1" si="47">G315/$D$310</f>
        <v>1</v>
      </c>
      <c r="I315" s="274">
        <v>0</v>
      </c>
      <c r="J315" s="171"/>
      <c r="K315" s="39">
        <f t="shared" ref="K315:K336" ca="1" si="48">D315*F315</f>
        <v>2.2919999999999998</v>
      </c>
      <c r="L315" s="40">
        <f t="shared" ref="L315:L336" ca="1" si="49">K315*I315</f>
        <v>0</v>
      </c>
      <c r="M315" s="171"/>
      <c r="N315" s="171"/>
      <c r="O315" s="171"/>
      <c r="P315" s="171"/>
    </row>
    <row r="316" spans="2:16" hidden="1" x14ac:dyDescent="0.25">
      <c r="B316" s="41"/>
      <c r="C316" s="42"/>
      <c r="D316" s="43">
        <f t="shared" ca="1" si="45"/>
        <v>0</v>
      </c>
      <c r="E316" s="44">
        <f ca="1">IFERROR(OFFSET('Converter Data'!$C$43,MATCH(C316,'Converter Data'!$B$44:$B$64,0),0),0)</f>
        <v>0</v>
      </c>
      <c r="F316" s="45">
        <f ca="1">IFERROR(OFFSET('Converter Data'!$D$43,MATCH(C316,'Converter Data'!$B$44:$B$64,0),0),0)</f>
        <v>0</v>
      </c>
      <c r="G316" s="21">
        <f t="shared" ca="1" si="46"/>
        <v>0</v>
      </c>
      <c r="H316" s="46">
        <f t="shared" ca="1" si="47"/>
        <v>0</v>
      </c>
      <c r="I316" s="47"/>
      <c r="J316" s="171"/>
      <c r="K316" s="48">
        <f t="shared" ca="1" si="48"/>
        <v>0</v>
      </c>
      <c r="L316" s="49">
        <f t="shared" ca="1" si="49"/>
        <v>0</v>
      </c>
      <c r="M316" s="171"/>
      <c r="N316" s="171"/>
      <c r="O316" s="171"/>
      <c r="P316" s="171"/>
    </row>
    <row r="317" spans="2:16" hidden="1" x14ac:dyDescent="0.25">
      <c r="B317" s="41"/>
      <c r="C317" s="42"/>
      <c r="D317" s="43">
        <f t="shared" ca="1" si="45"/>
        <v>0</v>
      </c>
      <c r="E317" s="44">
        <f ca="1">IFERROR(OFFSET('Converter Data'!$C$43,MATCH(C317,'Converter Data'!$B$44:$B$64,0),0),0)</f>
        <v>0</v>
      </c>
      <c r="F317" s="45">
        <f ca="1">IFERROR(OFFSET('Converter Data'!$D$43,MATCH(C317,'Converter Data'!$B$44:$B$64,0),0),0)</f>
        <v>0</v>
      </c>
      <c r="G317" s="21">
        <f t="shared" ca="1" si="46"/>
        <v>0</v>
      </c>
      <c r="H317" s="46">
        <f t="shared" ca="1" si="47"/>
        <v>0</v>
      </c>
      <c r="I317" s="47"/>
      <c r="J317" s="171"/>
      <c r="K317" s="48">
        <f t="shared" ca="1" si="48"/>
        <v>0</v>
      </c>
      <c r="L317" s="49">
        <f t="shared" ca="1" si="49"/>
        <v>0</v>
      </c>
      <c r="M317" s="171"/>
      <c r="N317" s="171"/>
      <c r="O317" s="171"/>
      <c r="P317" s="171"/>
    </row>
    <row r="318" spans="2:16" hidden="1" x14ac:dyDescent="0.25">
      <c r="B318" s="41"/>
      <c r="C318" s="42"/>
      <c r="D318" s="43">
        <f t="shared" ca="1" si="45"/>
        <v>0</v>
      </c>
      <c r="E318" s="44">
        <f ca="1">IFERROR(OFFSET('Converter Data'!$C$43,MATCH(C318,'Converter Data'!$B$44:$B$64,0),0),0)</f>
        <v>0</v>
      </c>
      <c r="F318" s="45">
        <f ca="1">IFERROR(OFFSET('Converter Data'!$D$43,MATCH(C318,'Converter Data'!$B$44:$B$64,0),0),0)</f>
        <v>0</v>
      </c>
      <c r="G318" s="21">
        <f t="shared" ca="1" si="46"/>
        <v>0</v>
      </c>
      <c r="H318" s="46">
        <f t="shared" ca="1" si="47"/>
        <v>0</v>
      </c>
      <c r="I318" s="47"/>
      <c r="J318" s="171"/>
      <c r="K318" s="48">
        <f t="shared" ca="1" si="48"/>
        <v>0</v>
      </c>
      <c r="L318" s="49">
        <f t="shared" ca="1" si="49"/>
        <v>0</v>
      </c>
      <c r="M318" s="171"/>
      <c r="N318" s="171"/>
      <c r="O318" s="171"/>
      <c r="P318" s="171"/>
    </row>
    <row r="319" spans="2:16" hidden="1" x14ac:dyDescent="0.25">
      <c r="B319" s="41"/>
      <c r="C319" s="42"/>
      <c r="D319" s="43">
        <f t="shared" ca="1" si="45"/>
        <v>0</v>
      </c>
      <c r="E319" s="44">
        <f ca="1">IFERROR(OFFSET('Converter Data'!$C$43,MATCH(C319,'Converter Data'!$B$44:$B$64,0),0),0)</f>
        <v>0</v>
      </c>
      <c r="F319" s="45">
        <f ca="1">IFERROR(OFFSET('Converter Data'!$D$43,MATCH(C319,'Converter Data'!$B$44:$B$64,0),0),0)</f>
        <v>0</v>
      </c>
      <c r="G319" s="21">
        <f t="shared" ca="1" si="46"/>
        <v>0</v>
      </c>
      <c r="H319" s="46">
        <f t="shared" ca="1" si="47"/>
        <v>0</v>
      </c>
      <c r="I319" s="47"/>
      <c r="J319" s="171"/>
      <c r="K319" s="48">
        <f t="shared" ca="1" si="48"/>
        <v>0</v>
      </c>
      <c r="L319" s="49">
        <f t="shared" ca="1" si="49"/>
        <v>0</v>
      </c>
      <c r="M319" s="171"/>
      <c r="N319" s="171"/>
      <c r="O319" s="171"/>
      <c r="P319" s="171"/>
    </row>
    <row r="320" spans="2:16" hidden="1" x14ac:dyDescent="0.25">
      <c r="B320" s="41"/>
      <c r="C320" s="42"/>
      <c r="D320" s="43">
        <f t="shared" ca="1" si="45"/>
        <v>0</v>
      </c>
      <c r="E320" s="44">
        <f ca="1">IFERROR(OFFSET('Converter Data'!$C$43,MATCH(C320,'Converter Data'!$B$44:$B$64,0),0),0)</f>
        <v>0</v>
      </c>
      <c r="F320" s="45">
        <f ca="1">IFERROR(OFFSET('Converter Data'!$D$43,MATCH(C320,'Converter Data'!$B$44:$B$64,0),0),0)</f>
        <v>0</v>
      </c>
      <c r="G320" s="21">
        <f t="shared" ca="1" si="46"/>
        <v>0</v>
      </c>
      <c r="H320" s="46">
        <f t="shared" ca="1" si="47"/>
        <v>0</v>
      </c>
      <c r="I320" s="47"/>
      <c r="J320" s="171"/>
      <c r="K320" s="48">
        <f t="shared" ca="1" si="48"/>
        <v>0</v>
      </c>
      <c r="L320" s="49">
        <f t="shared" ca="1" si="49"/>
        <v>0</v>
      </c>
      <c r="M320" s="171"/>
      <c r="N320" s="171"/>
      <c r="O320" s="171"/>
      <c r="P320" s="171"/>
    </row>
    <row r="321" spans="2:16" hidden="1" x14ac:dyDescent="0.25">
      <c r="B321" s="41"/>
      <c r="C321" s="42"/>
      <c r="D321" s="43">
        <f t="shared" ca="1" si="45"/>
        <v>0</v>
      </c>
      <c r="E321" s="44">
        <f ca="1">IFERROR(OFFSET('Converter Data'!$C$43,MATCH(C321,'Converter Data'!$B$44:$B$64,0),0),0)</f>
        <v>0</v>
      </c>
      <c r="F321" s="45">
        <f ca="1">IFERROR(OFFSET('Converter Data'!$D$43,MATCH(C321,'Converter Data'!$B$44:$B$64,0),0),0)</f>
        <v>0</v>
      </c>
      <c r="G321" s="21">
        <f t="shared" ca="1" si="46"/>
        <v>0</v>
      </c>
      <c r="H321" s="46">
        <f t="shared" ca="1" si="47"/>
        <v>0</v>
      </c>
      <c r="I321" s="47"/>
      <c r="J321" s="171"/>
      <c r="K321" s="48">
        <f t="shared" ca="1" si="48"/>
        <v>0</v>
      </c>
      <c r="L321" s="49">
        <f t="shared" ca="1" si="49"/>
        <v>0</v>
      </c>
      <c r="M321" s="171"/>
      <c r="N321" s="171"/>
      <c r="O321" s="171"/>
      <c r="P321" s="171"/>
    </row>
    <row r="322" spans="2:16" hidden="1" x14ac:dyDescent="0.25">
      <c r="B322" s="41"/>
      <c r="C322" s="42"/>
      <c r="D322" s="43">
        <f t="shared" ca="1" si="45"/>
        <v>0</v>
      </c>
      <c r="E322" s="44">
        <f ca="1">IFERROR(OFFSET('Converter Data'!$C$43,MATCH(C322,'Converter Data'!$B$44:$B$64,0),0),0)</f>
        <v>0</v>
      </c>
      <c r="F322" s="45">
        <f ca="1">IFERROR(OFFSET('Converter Data'!$D$43,MATCH(C322,'Converter Data'!$B$44:$B$64,0),0),0)</f>
        <v>0</v>
      </c>
      <c r="G322" s="21">
        <f t="shared" ca="1" si="46"/>
        <v>0</v>
      </c>
      <c r="H322" s="46">
        <f t="shared" ca="1" si="47"/>
        <v>0</v>
      </c>
      <c r="I322" s="47"/>
      <c r="J322" s="171"/>
      <c r="K322" s="48">
        <f t="shared" ca="1" si="48"/>
        <v>0</v>
      </c>
      <c r="L322" s="49">
        <f t="shared" ca="1" si="49"/>
        <v>0</v>
      </c>
      <c r="M322" s="171"/>
      <c r="N322" s="171"/>
      <c r="O322" s="171"/>
      <c r="P322" s="171"/>
    </row>
    <row r="323" spans="2:16" hidden="1" x14ac:dyDescent="0.25">
      <c r="B323" s="41"/>
      <c r="C323" s="42"/>
      <c r="D323" s="43">
        <f t="shared" ca="1" si="45"/>
        <v>0</v>
      </c>
      <c r="E323" s="44">
        <f ca="1">IFERROR(OFFSET('Converter Data'!$C$43,MATCH(C323,'Converter Data'!$B$44:$B$64,0),0),0)</f>
        <v>0</v>
      </c>
      <c r="F323" s="45">
        <f ca="1">IFERROR(OFFSET('Converter Data'!$D$43,MATCH(C323,'Converter Data'!$B$44:$B$64,0),0),0)</f>
        <v>0</v>
      </c>
      <c r="G323" s="21">
        <f t="shared" ca="1" si="46"/>
        <v>0</v>
      </c>
      <c r="H323" s="46">
        <f t="shared" ca="1" si="47"/>
        <v>0</v>
      </c>
      <c r="I323" s="47"/>
      <c r="J323" s="171"/>
      <c r="K323" s="48">
        <f t="shared" ca="1" si="48"/>
        <v>0</v>
      </c>
      <c r="L323" s="49">
        <f t="shared" ca="1" si="49"/>
        <v>0</v>
      </c>
      <c r="M323" s="171"/>
      <c r="N323" s="171"/>
      <c r="O323" s="171"/>
      <c r="P323" s="171"/>
    </row>
    <row r="324" spans="2:16" hidden="1" x14ac:dyDescent="0.25">
      <c r="B324" s="41"/>
      <c r="C324" s="42"/>
      <c r="D324" s="43">
        <f t="shared" ca="1" si="45"/>
        <v>0</v>
      </c>
      <c r="E324" s="44">
        <f ca="1">IFERROR(OFFSET('Converter Data'!$C$43,MATCH(C324,'Converter Data'!$B$44:$B$64,0),0),0)</f>
        <v>0</v>
      </c>
      <c r="F324" s="45">
        <f ca="1">IFERROR(OFFSET('Converter Data'!$D$43,MATCH(C324,'Converter Data'!$B$44:$B$64,0),0),0)</f>
        <v>0</v>
      </c>
      <c r="G324" s="21">
        <f t="shared" ca="1" si="46"/>
        <v>0</v>
      </c>
      <c r="H324" s="46">
        <f t="shared" ca="1" si="47"/>
        <v>0</v>
      </c>
      <c r="I324" s="47"/>
      <c r="J324" s="171"/>
      <c r="K324" s="48">
        <f t="shared" ca="1" si="48"/>
        <v>0</v>
      </c>
      <c r="L324" s="49">
        <f t="shared" ca="1" si="49"/>
        <v>0</v>
      </c>
      <c r="M324" s="171"/>
      <c r="N324" s="171"/>
      <c r="O324" s="171"/>
      <c r="P324" s="171"/>
    </row>
    <row r="325" spans="2:16" hidden="1" x14ac:dyDescent="0.25">
      <c r="B325" s="41"/>
      <c r="C325" s="42"/>
      <c r="D325" s="43">
        <f t="shared" ca="1" si="45"/>
        <v>0</v>
      </c>
      <c r="E325" s="44">
        <f ca="1">IFERROR(OFFSET('Converter Data'!$C$43,MATCH(C325,'Converter Data'!$B$44:$B$64,0),0),0)</f>
        <v>0</v>
      </c>
      <c r="F325" s="45">
        <f ca="1">IFERROR(OFFSET('Converter Data'!$D$43,MATCH(C325,'Converter Data'!$B$44:$B$64,0),0),0)</f>
        <v>0</v>
      </c>
      <c r="G325" s="21">
        <f t="shared" ca="1" si="46"/>
        <v>0</v>
      </c>
      <c r="H325" s="46">
        <f t="shared" ca="1" si="47"/>
        <v>0</v>
      </c>
      <c r="I325" s="47"/>
      <c r="J325" s="171"/>
      <c r="K325" s="48">
        <f t="shared" ca="1" si="48"/>
        <v>0</v>
      </c>
      <c r="L325" s="49">
        <f t="shared" ca="1" si="49"/>
        <v>0</v>
      </c>
      <c r="M325" s="171"/>
      <c r="N325" s="171"/>
      <c r="O325" s="171"/>
      <c r="P325" s="171"/>
    </row>
    <row r="326" spans="2:16" hidden="1" x14ac:dyDescent="0.25">
      <c r="B326" s="41"/>
      <c r="C326" s="42"/>
      <c r="D326" s="43">
        <f t="shared" ca="1" si="45"/>
        <v>0</v>
      </c>
      <c r="E326" s="44">
        <f ca="1">IFERROR(OFFSET('Converter Data'!$C$43,MATCH(C326,'Converter Data'!$B$44:$B$64,0),0),0)</f>
        <v>0</v>
      </c>
      <c r="F326" s="45">
        <f ca="1">IFERROR(OFFSET('Converter Data'!$D$43,MATCH(C326,'Converter Data'!$B$44:$B$64,0),0),0)</f>
        <v>0</v>
      </c>
      <c r="G326" s="21">
        <f t="shared" ca="1" si="46"/>
        <v>0</v>
      </c>
      <c r="H326" s="46">
        <f t="shared" ca="1" si="47"/>
        <v>0</v>
      </c>
      <c r="I326" s="47"/>
      <c r="J326" s="171"/>
      <c r="K326" s="48">
        <f t="shared" ca="1" si="48"/>
        <v>0</v>
      </c>
      <c r="L326" s="49">
        <f t="shared" ca="1" si="49"/>
        <v>0</v>
      </c>
      <c r="M326" s="171"/>
      <c r="N326" s="171"/>
      <c r="O326" s="171"/>
      <c r="P326" s="171"/>
    </row>
    <row r="327" spans="2:16" hidden="1" x14ac:dyDescent="0.25">
      <c r="B327" s="41"/>
      <c r="C327" s="42"/>
      <c r="D327" s="43">
        <f t="shared" ca="1" si="45"/>
        <v>0</v>
      </c>
      <c r="E327" s="44">
        <f ca="1">IFERROR(OFFSET('Converter Data'!$C$43,MATCH(C327,'Converter Data'!$B$44:$B$64,0),0),0)</f>
        <v>0</v>
      </c>
      <c r="F327" s="45">
        <f ca="1">IFERROR(OFFSET('Converter Data'!$D$43,MATCH(C327,'Converter Data'!$B$44:$B$64,0),0),0)</f>
        <v>0</v>
      </c>
      <c r="G327" s="21">
        <f t="shared" ca="1" si="46"/>
        <v>0</v>
      </c>
      <c r="H327" s="46">
        <f t="shared" ca="1" si="47"/>
        <v>0</v>
      </c>
      <c r="I327" s="47"/>
      <c r="J327" s="171"/>
      <c r="K327" s="48">
        <f t="shared" ca="1" si="48"/>
        <v>0</v>
      </c>
      <c r="L327" s="49">
        <f t="shared" ca="1" si="49"/>
        <v>0</v>
      </c>
      <c r="M327" s="171"/>
      <c r="N327" s="171"/>
      <c r="O327" s="171"/>
      <c r="P327" s="171"/>
    </row>
    <row r="328" spans="2:16" hidden="1" x14ac:dyDescent="0.25">
      <c r="B328" s="41"/>
      <c r="C328" s="42"/>
      <c r="D328" s="43">
        <f t="shared" ca="1" si="45"/>
        <v>0</v>
      </c>
      <c r="E328" s="44">
        <f ca="1">IFERROR(OFFSET('Converter Data'!$C$43,MATCH(C328,'Converter Data'!$B$44:$B$64,0),0),0)</f>
        <v>0</v>
      </c>
      <c r="F328" s="45">
        <f ca="1">IFERROR(OFFSET('Converter Data'!$D$43,MATCH(C328,'Converter Data'!$B$44:$B$64,0),0),0)</f>
        <v>0</v>
      </c>
      <c r="G328" s="21">
        <f t="shared" ca="1" si="46"/>
        <v>0</v>
      </c>
      <c r="H328" s="46">
        <f t="shared" ca="1" si="47"/>
        <v>0</v>
      </c>
      <c r="I328" s="47"/>
      <c r="J328" s="171"/>
      <c r="K328" s="48">
        <f t="shared" ca="1" si="48"/>
        <v>0</v>
      </c>
      <c r="L328" s="49">
        <f t="shared" ca="1" si="49"/>
        <v>0</v>
      </c>
      <c r="M328" s="171"/>
      <c r="N328" s="171"/>
      <c r="O328" s="171"/>
      <c r="P328" s="171"/>
    </row>
    <row r="329" spans="2:16" hidden="1" x14ac:dyDescent="0.25">
      <c r="B329" s="41"/>
      <c r="C329" s="42"/>
      <c r="D329" s="43">
        <f t="shared" ca="1" si="45"/>
        <v>0</v>
      </c>
      <c r="E329" s="44">
        <f ca="1">IFERROR(OFFSET('Converter Data'!$C$43,MATCH(C329,'Converter Data'!$B$44:$B$64,0),0),0)</f>
        <v>0</v>
      </c>
      <c r="F329" s="45">
        <f ca="1">IFERROR(OFFSET('Converter Data'!$D$43,MATCH(C329,'Converter Data'!$B$44:$B$64,0),0),0)</f>
        <v>0</v>
      </c>
      <c r="G329" s="21">
        <f t="shared" ca="1" si="46"/>
        <v>0</v>
      </c>
      <c r="H329" s="46">
        <f t="shared" ca="1" si="47"/>
        <v>0</v>
      </c>
      <c r="I329" s="47"/>
      <c r="J329" s="171"/>
      <c r="K329" s="48">
        <f t="shared" ca="1" si="48"/>
        <v>0</v>
      </c>
      <c r="L329" s="49">
        <f t="shared" ca="1" si="49"/>
        <v>0</v>
      </c>
      <c r="M329" s="171"/>
      <c r="N329" s="171"/>
      <c r="O329" s="171"/>
      <c r="P329" s="171"/>
    </row>
    <row r="330" spans="2:16" hidden="1" x14ac:dyDescent="0.25">
      <c r="B330" s="41"/>
      <c r="C330" s="42"/>
      <c r="D330" s="43">
        <f t="shared" ca="1" si="45"/>
        <v>0</v>
      </c>
      <c r="E330" s="44">
        <f ca="1">IFERROR(OFFSET('Converter Data'!$C$43,MATCH(C330,'Converter Data'!$B$44:$B$64,0),0),0)</f>
        <v>0</v>
      </c>
      <c r="F330" s="45">
        <f ca="1">IFERROR(OFFSET('Converter Data'!$D$43,MATCH(C330,'Converter Data'!$B$44:$B$64,0),0),0)</f>
        <v>0</v>
      </c>
      <c r="G330" s="21">
        <f t="shared" ca="1" si="46"/>
        <v>0</v>
      </c>
      <c r="H330" s="46">
        <f t="shared" ca="1" si="47"/>
        <v>0</v>
      </c>
      <c r="I330" s="47"/>
      <c r="J330" s="171"/>
      <c r="K330" s="48">
        <f t="shared" ca="1" si="48"/>
        <v>0</v>
      </c>
      <c r="L330" s="49">
        <f t="shared" ca="1" si="49"/>
        <v>0</v>
      </c>
      <c r="M330" s="171"/>
      <c r="N330" s="171"/>
      <c r="O330" s="171"/>
      <c r="P330" s="171"/>
    </row>
    <row r="331" spans="2:16" hidden="1" x14ac:dyDescent="0.25">
      <c r="B331" s="41"/>
      <c r="C331" s="42"/>
      <c r="D331" s="43">
        <f t="shared" ca="1" si="45"/>
        <v>0</v>
      </c>
      <c r="E331" s="44">
        <f ca="1">IFERROR(OFFSET('Converter Data'!$C$43,MATCH(C331,'Converter Data'!$B$44:$B$64,0),0),0)</f>
        <v>0</v>
      </c>
      <c r="F331" s="45">
        <f ca="1">IFERROR(OFFSET('Converter Data'!$D$43,MATCH(C331,'Converter Data'!$B$44:$B$64,0),0),0)</f>
        <v>0</v>
      </c>
      <c r="G331" s="21">
        <f t="shared" ca="1" si="46"/>
        <v>0</v>
      </c>
      <c r="H331" s="46">
        <f t="shared" ca="1" si="47"/>
        <v>0</v>
      </c>
      <c r="I331" s="47"/>
      <c r="J331" s="171"/>
      <c r="K331" s="48">
        <f t="shared" ca="1" si="48"/>
        <v>0</v>
      </c>
      <c r="L331" s="49">
        <f t="shared" ca="1" si="49"/>
        <v>0</v>
      </c>
      <c r="M331" s="171"/>
      <c r="N331" s="171"/>
      <c r="O331" s="171"/>
      <c r="P331" s="171"/>
    </row>
    <row r="332" spans="2:16" hidden="1" x14ac:dyDescent="0.25">
      <c r="B332" s="41"/>
      <c r="C332" s="42"/>
      <c r="D332" s="43">
        <f t="shared" ca="1" si="45"/>
        <v>0</v>
      </c>
      <c r="E332" s="44">
        <f ca="1">IFERROR(OFFSET('Converter Data'!$C$43,MATCH(C332,'Converter Data'!$B$44:$B$64,0),0),0)</f>
        <v>0</v>
      </c>
      <c r="F332" s="45">
        <f ca="1">IFERROR(OFFSET('Converter Data'!$D$43,MATCH(C332,'Converter Data'!$B$44:$B$64,0),0),0)</f>
        <v>0</v>
      </c>
      <c r="G332" s="21">
        <f t="shared" ca="1" si="46"/>
        <v>0</v>
      </c>
      <c r="H332" s="46">
        <f t="shared" ca="1" si="47"/>
        <v>0</v>
      </c>
      <c r="I332" s="47"/>
      <c r="J332" s="171"/>
      <c r="K332" s="48">
        <f t="shared" ca="1" si="48"/>
        <v>0</v>
      </c>
      <c r="L332" s="49">
        <f t="shared" ca="1" si="49"/>
        <v>0</v>
      </c>
      <c r="M332" s="171"/>
      <c r="N332" s="171"/>
      <c r="O332" s="171"/>
      <c r="P332" s="171"/>
    </row>
    <row r="333" spans="2:16" hidden="1" x14ac:dyDescent="0.25">
      <c r="B333" s="41"/>
      <c r="C333" s="42"/>
      <c r="D333" s="43">
        <f t="shared" ca="1" si="45"/>
        <v>0</v>
      </c>
      <c r="E333" s="44">
        <f ca="1">IFERROR(OFFSET('Converter Data'!$C$43,MATCH(C333,'Converter Data'!$B$44:$B$64,0),0),0)</f>
        <v>0</v>
      </c>
      <c r="F333" s="45">
        <f ca="1">IFERROR(OFFSET('Converter Data'!$D$43,MATCH(C333,'Converter Data'!$B$44:$B$64,0),0),0)</f>
        <v>0</v>
      </c>
      <c r="G333" s="21">
        <f t="shared" ca="1" si="46"/>
        <v>0</v>
      </c>
      <c r="H333" s="46">
        <f t="shared" ca="1" si="47"/>
        <v>0</v>
      </c>
      <c r="I333" s="47"/>
      <c r="J333" s="171"/>
      <c r="K333" s="48">
        <f t="shared" ca="1" si="48"/>
        <v>0</v>
      </c>
      <c r="L333" s="49">
        <f t="shared" ca="1" si="49"/>
        <v>0</v>
      </c>
      <c r="M333" s="171"/>
      <c r="N333" s="171"/>
      <c r="O333" s="171"/>
      <c r="P333" s="171"/>
    </row>
    <row r="334" spans="2:16" hidden="1" x14ac:dyDescent="0.25">
      <c r="B334" s="41"/>
      <c r="C334" s="42"/>
      <c r="D334" s="43">
        <f t="shared" ca="1" si="45"/>
        <v>0</v>
      </c>
      <c r="E334" s="44">
        <f ca="1">IFERROR(OFFSET('Converter Data'!$C$43,MATCH(C334,'Converter Data'!$B$44:$B$64,0),0),0)</f>
        <v>0</v>
      </c>
      <c r="F334" s="45">
        <f ca="1">IFERROR(OFFSET('Converter Data'!$D$43,MATCH(C334,'Converter Data'!$B$44:$B$64,0),0),0)</f>
        <v>0</v>
      </c>
      <c r="G334" s="21">
        <f t="shared" ca="1" si="46"/>
        <v>0</v>
      </c>
      <c r="H334" s="46">
        <f t="shared" ca="1" si="47"/>
        <v>0</v>
      </c>
      <c r="I334" s="47"/>
      <c r="J334" s="171"/>
      <c r="K334" s="48">
        <f t="shared" ca="1" si="48"/>
        <v>0</v>
      </c>
      <c r="L334" s="49">
        <f t="shared" ca="1" si="49"/>
        <v>0</v>
      </c>
      <c r="M334" s="171"/>
      <c r="N334" s="171"/>
      <c r="O334" s="171"/>
      <c r="P334" s="171"/>
    </row>
    <row r="335" spans="2:16" hidden="1" x14ac:dyDescent="0.25">
      <c r="B335" s="41"/>
      <c r="C335" s="42"/>
      <c r="D335" s="43">
        <f t="shared" ca="1" si="45"/>
        <v>0</v>
      </c>
      <c r="E335" s="44">
        <f ca="1">IFERROR(OFFSET('Converter Data'!$C$43,MATCH(C335,'Converter Data'!$B$44:$B$64,0),0),0)</f>
        <v>0</v>
      </c>
      <c r="F335" s="45">
        <f ca="1">IFERROR(OFFSET('Converter Data'!$D$43,MATCH(C335,'Converter Data'!$B$44:$B$64,0),0),0)</f>
        <v>0</v>
      </c>
      <c r="G335" s="21">
        <f t="shared" ca="1" si="46"/>
        <v>0</v>
      </c>
      <c r="H335" s="46">
        <f t="shared" ca="1" si="47"/>
        <v>0</v>
      </c>
      <c r="I335" s="47"/>
      <c r="J335" s="171"/>
      <c r="K335" s="48">
        <f t="shared" ca="1" si="48"/>
        <v>0</v>
      </c>
      <c r="L335" s="49">
        <f t="shared" ca="1" si="49"/>
        <v>0</v>
      </c>
      <c r="M335" s="171"/>
      <c r="N335" s="171"/>
      <c r="O335" s="171"/>
      <c r="P335" s="171"/>
    </row>
    <row r="336" spans="2:16" ht="15.75" hidden="1" thickBot="1" x14ac:dyDescent="0.3">
      <c r="B336" s="50"/>
      <c r="C336" s="51"/>
      <c r="D336" s="52">
        <f t="shared" ca="1" si="45"/>
        <v>0</v>
      </c>
      <c r="E336" s="53">
        <f ca="1">IFERROR(OFFSET('Converter Data'!$C$43,MATCH(C336,'Converter Data'!$B$44:$B$64,0),0),0)</f>
        <v>0</v>
      </c>
      <c r="F336" s="54">
        <f ca="1">IFERROR(OFFSET('Converter Data'!$D$43,MATCH(C336,'Converter Data'!$B$44:$B$64,0),0),0)</f>
        <v>0</v>
      </c>
      <c r="G336" s="22">
        <f t="shared" ca="1" si="46"/>
        <v>0</v>
      </c>
      <c r="H336" s="55">
        <f t="shared" ca="1" si="47"/>
        <v>0</v>
      </c>
      <c r="I336" s="56"/>
      <c r="J336" s="171"/>
      <c r="K336" s="57">
        <f t="shared" ca="1" si="48"/>
        <v>0</v>
      </c>
      <c r="L336" s="58">
        <f t="shared" ca="1" si="49"/>
        <v>0</v>
      </c>
      <c r="M336" s="171"/>
      <c r="N336" s="171"/>
      <c r="O336" s="171"/>
      <c r="P336" s="171"/>
    </row>
    <row r="337" spans="2:16" hidden="1" x14ac:dyDescent="0.25">
      <c r="B337" s="171"/>
      <c r="C337" s="171"/>
      <c r="D337" s="171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</row>
    <row r="338" spans="2:16" hidden="1" x14ac:dyDescent="0.25">
      <c r="B338" s="171"/>
      <c r="C338" s="171"/>
      <c r="D338" s="171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</row>
    <row r="339" spans="2:16" hidden="1" x14ac:dyDescent="0.25">
      <c r="B339" s="171"/>
      <c r="C339" s="171"/>
      <c r="D339" s="171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</row>
    <row r="340" spans="2:16" hidden="1" x14ac:dyDescent="0.25">
      <c r="B340" s="171"/>
      <c r="C340" s="171"/>
      <c r="D340" s="171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</row>
    <row r="341" spans="2:16" hidden="1" x14ac:dyDescent="0.25">
      <c r="B341" s="171"/>
      <c r="C341" s="171"/>
      <c r="D341" s="171"/>
      <c r="E341" s="171"/>
      <c r="F341" s="171"/>
      <c r="G341" s="171"/>
      <c r="H341" s="171"/>
      <c r="I341" s="171"/>
      <c r="J341" s="171"/>
      <c r="K341" s="171"/>
      <c r="L341" s="171"/>
      <c r="M341" s="171"/>
      <c r="N341" s="171"/>
      <c r="O341" s="171"/>
      <c r="P341" s="171"/>
    </row>
    <row r="342" spans="2:16" hidden="1" x14ac:dyDescent="0.25">
      <c r="B342" s="171"/>
      <c r="C342" s="171"/>
      <c r="D342" s="171"/>
      <c r="E342" s="171"/>
      <c r="F342" s="171"/>
      <c r="G342" s="171"/>
      <c r="H342" s="171"/>
      <c r="I342" s="171"/>
      <c r="J342" s="171"/>
      <c r="K342" s="171"/>
      <c r="L342" s="171"/>
      <c r="M342" s="171"/>
      <c r="N342" s="171"/>
      <c r="O342" s="171"/>
      <c r="P342" s="171"/>
    </row>
    <row r="343" spans="2:16" ht="15.75" thickBot="1" x14ac:dyDescent="0.3">
      <c r="B343" s="171"/>
      <c r="C343" s="171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</row>
    <row r="344" spans="2:16" ht="60.75" thickBot="1" x14ac:dyDescent="0.3">
      <c r="B344" s="24" t="s">
        <v>43</v>
      </c>
      <c r="C344" s="25" t="s">
        <v>23</v>
      </c>
      <c r="D344" s="26">
        <f ca="1">L344</f>
        <v>1.5753424657534245E-3</v>
      </c>
      <c r="E344" s="24"/>
      <c r="F344" s="25"/>
      <c r="G344" s="26"/>
      <c r="H344" s="24"/>
      <c r="I344" s="24"/>
      <c r="J344" s="24"/>
      <c r="K344" s="25" t="s">
        <v>105</v>
      </c>
      <c r="L344" s="27">
        <f ca="1">SUM(G349:G370)</f>
        <v>1.5753424657534245E-3</v>
      </c>
      <c r="M344" s="24"/>
      <c r="N344" s="28" t="s">
        <v>106</v>
      </c>
      <c r="O344" s="28" t="s">
        <v>107</v>
      </c>
      <c r="P344" s="28" t="s">
        <v>108</v>
      </c>
    </row>
    <row r="345" spans="2:16" x14ac:dyDescent="0.25">
      <c r="B345" s="171"/>
      <c r="C345" s="29" t="s">
        <v>197</v>
      </c>
      <c r="D345" s="30">
        <f ca="1">1-D344</f>
        <v>0.99842465753424658</v>
      </c>
      <c r="E345" s="171"/>
      <c r="F345" s="171"/>
      <c r="G345" s="171"/>
      <c r="H345" s="171"/>
      <c r="I345" s="171"/>
      <c r="J345" s="171"/>
      <c r="K345" s="171"/>
      <c r="L345" s="171"/>
      <c r="M345" s="171"/>
      <c r="N345" s="31">
        <f ca="1">SUM(D349:D370)</f>
        <v>2</v>
      </c>
      <c r="O345" s="31">
        <f ca="1">IFERROR(SUM(K349:K370)/N345,0)</f>
        <v>0.57499999999999996</v>
      </c>
      <c r="P345" s="32">
        <f ca="1">IFERROR(SUM(L349:L370)/SUM(K349:K370),0)</f>
        <v>0.5</v>
      </c>
    </row>
    <row r="346" spans="2:16" x14ac:dyDescent="0.25">
      <c r="B346" s="171"/>
      <c r="C346" s="171"/>
      <c r="D346" s="171"/>
      <c r="E346" s="171"/>
      <c r="F346" s="171"/>
      <c r="G346" s="171"/>
      <c r="H346" s="171"/>
      <c r="I346" s="171"/>
      <c r="J346" s="171"/>
      <c r="K346" s="171"/>
      <c r="L346" s="171"/>
      <c r="M346" s="171"/>
      <c r="N346" s="171"/>
      <c r="O346" s="171"/>
      <c r="P346" s="171"/>
    </row>
    <row r="347" spans="2:16" ht="15.75" thickBot="1" x14ac:dyDescent="0.3">
      <c r="B347" s="2" t="s">
        <v>15</v>
      </c>
      <c r="C347" s="3"/>
      <c r="D347" s="3"/>
      <c r="E347" s="3"/>
      <c r="F347" s="3"/>
      <c r="G347" s="3"/>
      <c r="H347" s="3"/>
      <c r="I347" s="4"/>
      <c r="J347" s="171"/>
      <c r="K347" s="2" t="s">
        <v>85</v>
      </c>
      <c r="L347" s="9"/>
      <c r="M347" s="171"/>
      <c r="N347" s="171"/>
      <c r="O347" s="171"/>
      <c r="P347" s="171"/>
    </row>
    <row r="348" spans="2:16" ht="57.75" thickBot="1" x14ac:dyDescent="0.3">
      <c r="B348" s="16" t="s">
        <v>7</v>
      </c>
      <c r="C348" s="16" t="s">
        <v>0</v>
      </c>
      <c r="D348" s="18" t="s">
        <v>1</v>
      </c>
      <c r="E348" s="18" t="s">
        <v>2</v>
      </c>
      <c r="F348" s="18" t="s">
        <v>3</v>
      </c>
      <c r="G348" s="18" t="s">
        <v>5</v>
      </c>
      <c r="H348" s="18" t="s">
        <v>12</v>
      </c>
      <c r="I348" s="17" t="s">
        <v>6</v>
      </c>
      <c r="J348" s="171"/>
      <c r="K348" s="33" t="s">
        <v>86</v>
      </c>
      <c r="L348" s="34" t="s">
        <v>198</v>
      </c>
      <c r="M348" s="171"/>
      <c r="N348" s="171"/>
      <c r="O348" s="171"/>
      <c r="P348" s="171"/>
    </row>
    <row r="349" spans="2:16" x14ac:dyDescent="0.25">
      <c r="B349" s="60">
        <v>1</v>
      </c>
      <c r="C349" s="61" t="s">
        <v>43</v>
      </c>
      <c r="D349" s="36">
        <f t="shared" ref="D349:D370" ca="1" si="50">IFERROR(1/E349,0)</f>
        <v>2</v>
      </c>
      <c r="E349" s="23">
        <f ca="1">IFERROR(OFFSET('Converter Data'!$C$43,MATCH(C349,'Converter Data'!$B$44:$B$64,0),0),0)</f>
        <v>0.5</v>
      </c>
      <c r="F349" s="37">
        <f ca="1">IFERROR(OFFSET('Converter Data'!$D$43,MATCH(C349,'Converter Data'!$B$44:$B$64,0),0),0)</f>
        <v>0.57499999999999996</v>
      </c>
      <c r="G349" s="20">
        <f t="shared" ref="G349:G370" ca="1" si="51">IFERROR(((B349*D349*F349)/365)*(1-I349),0)</f>
        <v>1.5753424657534245E-3</v>
      </c>
      <c r="H349" s="38">
        <f t="shared" ref="H349:H370" ca="1" si="52">G349/$D$344</f>
        <v>1</v>
      </c>
      <c r="I349" s="274">
        <v>0.5</v>
      </c>
      <c r="J349" s="171"/>
      <c r="K349" s="39">
        <f t="shared" ref="K349:K370" ca="1" si="53">D349*F349</f>
        <v>1.1499999999999999</v>
      </c>
      <c r="L349" s="40">
        <f t="shared" ref="L349:L370" ca="1" si="54">K349*I349</f>
        <v>0.57499999999999996</v>
      </c>
      <c r="M349" s="171"/>
      <c r="N349" s="171"/>
      <c r="O349" s="171"/>
      <c r="P349" s="171"/>
    </row>
    <row r="350" spans="2:16" hidden="1" x14ac:dyDescent="0.25">
      <c r="B350" s="41"/>
      <c r="C350" s="42"/>
      <c r="D350" s="43">
        <f t="shared" ca="1" si="50"/>
        <v>0</v>
      </c>
      <c r="E350" s="44">
        <f ca="1">IFERROR(OFFSET('Converter Data'!$C$43,MATCH(C350,'Converter Data'!$B$44:$B$64,0),0),0)</f>
        <v>0</v>
      </c>
      <c r="F350" s="45">
        <f ca="1">IFERROR(OFFSET('Converter Data'!$D$43,MATCH(C350,'Converter Data'!$B$44:$B$64,0),0),0)</f>
        <v>0</v>
      </c>
      <c r="G350" s="21">
        <f t="shared" ca="1" si="51"/>
        <v>0</v>
      </c>
      <c r="H350" s="46">
        <f t="shared" ca="1" si="52"/>
        <v>0</v>
      </c>
      <c r="I350" s="47"/>
      <c r="J350" s="171"/>
      <c r="K350" s="48">
        <f t="shared" ca="1" si="53"/>
        <v>0</v>
      </c>
      <c r="L350" s="49">
        <f t="shared" ca="1" si="54"/>
        <v>0</v>
      </c>
      <c r="M350" s="171"/>
      <c r="N350" s="171"/>
      <c r="O350" s="171"/>
      <c r="P350" s="171"/>
    </row>
    <row r="351" spans="2:16" hidden="1" x14ac:dyDescent="0.25">
      <c r="B351" s="41"/>
      <c r="C351" s="42"/>
      <c r="D351" s="43">
        <f t="shared" ca="1" si="50"/>
        <v>0</v>
      </c>
      <c r="E351" s="44">
        <f ca="1">IFERROR(OFFSET('Converter Data'!$C$43,MATCH(C351,'Converter Data'!$B$44:$B$64,0),0),0)</f>
        <v>0</v>
      </c>
      <c r="F351" s="45">
        <f ca="1">IFERROR(OFFSET('Converter Data'!$D$43,MATCH(C351,'Converter Data'!$B$44:$B$64,0),0),0)</f>
        <v>0</v>
      </c>
      <c r="G351" s="21">
        <f t="shared" ca="1" si="51"/>
        <v>0</v>
      </c>
      <c r="H351" s="46">
        <f t="shared" ca="1" si="52"/>
        <v>0</v>
      </c>
      <c r="I351" s="47"/>
      <c r="J351" s="171"/>
      <c r="K351" s="48">
        <f t="shared" ca="1" si="53"/>
        <v>0</v>
      </c>
      <c r="L351" s="49">
        <f t="shared" ca="1" si="54"/>
        <v>0</v>
      </c>
      <c r="M351" s="171"/>
      <c r="N351" s="171"/>
      <c r="O351" s="171"/>
      <c r="P351" s="171"/>
    </row>
    <row r="352" spans="2:16" hidden="1" x14ac:dyDescent="0.25">
      <c r="B352" s="41"/>
      <c r="C352" s="42"/>
      <c r="D352" s="43">
        <f t="shared" ca="1" si="50"/>
        <v>0</v>
      </c>
      <c r="E352" s="44">
        <f ca="1">IFERROR(OFFSET('Converter Data'!$C$43,MATCH(C352,'Converter Data'!$B$44:$B$64,0),0),0)</f>
        <v>0</v>
      </c>
      <c r="F352" s="45">
        <f ca="1">IFERROR(OFFSET('Converter Data'!$D$43,MATCH(C352,'Converter Data'!$B$44:$B$64,0),0),0)</f>
        <v>0</v>
      </c>
      <c r="G352" s="21">
        <f t="shared" ca="1" si="51"/>
        <v>0</v>
      </c>
      <c r="H352" s="46">
        <f t="shared" ca="1" si="52"/>
        <v>0</v>
      </c>
      <c r="I352" s="47"/>
      <c r="J352" s="171"/>
      <c r="K352" s="48">
        <f t="shared" ca="1" si="53"/>
        <v>0</v>
      </c>
      <c r="L352" s="49">
        <f t="shared" ca="1" si="54"/>
        <v>0</v>
      </c>
      <c r="M352" s="171"/>
      <c r="N352" s="171"/>
      <c r="O352" s="171"/>
      <c r="P352" s="171"/>
    </row>
    <row r="353" spans="2:16" hidden="1" x14ac:dyDescent="0.25">
      <c r="B353" s="41"/>
      <c r="C353" s="42"/>
      <c r="D353" s="43">
        <f t="shared" ca="1" si="50"/>
        <v>0</v>
      </c>
      <c r="E353" s="44">
        <f ca="1">IFERROR(OFFSET('Converter Data'!$C$43,MATCH(C353,'Converter Data'!$B$44:$B$64,0),0),0)</f>
        <v>0</v>
      </c>
      <c r="F353" s="45">
        <f ca="1">IFERROR(OFFSET('Converter Data'!$D$43,MATCH(C353,'Converter Data'!$B$44:$B$64,0),0),0)</f>
        <v>0</v>
      </c>
      <c r="G353" s="21">
        <f t="shared" ca="1" si="51"/>
        <v>0</v>
      </c>
      <c r="H353" s="46">
        <f t="shared" ca="1" si="52"/>
        <v>0</v>
      </c>
      <c r="I353" s="47"/>
      <c r="J353" s="171"/>
      <c r="K353" s="48">
        <f t="shared" ca="1" si="53"/>
        <v>0</v>
      </c>
      <c r="L353" s="49">
        <f t="shared" ca="1" si="54"/>
        <v>0</v>
      </c>
      <c r="M353" s="171"/>
      <c r="N353" s="171"/>
      <c r="O353" s="171"/>
      <c r="P353" s="171"/>
    </row>
    <row r="354" spans="2:16" hidden="1" x14ac:dyDescent="0.25">
      <c r="B354" s="41"/>
      <c r="C354" s="42"/>
      <c r="D354" s="43">
        <f t="shared" ca="1" si="50"/>
        <v>0</v>
      </c>
      <c r="E354" s="44">
        <f ca="1">IFERROR(OFFSET('Converter Data'!$C$43,MATCH(C354,'Converter Data'!$B$44:$B$64,0),0),0)</f>
        <v>0</v>
      </c>
      <c r="F354" s="45">
        <f ca="1">IFERROR(OFFSET('Converter Data'!$D$43,MATCH(C354,'Converter Data'!$B$44:$B$64,0),0),0)</f>
        <v>0</v>
      </c>
      <c r="G354" s="21">
        <f t="shared" ca="1" si="51"/>
        <v>0</v>
      </c>
      <c r="H354" s="46">
        <f t="shared" ca="1" si="52"/>
        <v>0</v>
      </c>
      <c r="I354" s="47"/>
      <c r="J354" s="171"/>
      <c r="K354" s="48">
        <f t="shared" ca="1" si="53"/>
        <v>0</v>
      </c>
      <c r="L354" s="49">
        <f t="shared" ca="1" si="54"/>
        <v>0</v>
      </c>
      <c r="M354" s="171"/>
      <c r="N354" s="171"/>
      <c r="O354" s="171"/>
      <c r="P354" s="171"/>
    </row>
    <row r="355" spans="2:16" hidden="1" x14ac:dyDescent="0.25">
      <c r="B355" s="41"/>
      <c r="C355" s="42"/>
      <c r="D355" s="43">
        <f t="shared" ca="1" si="50"/>
        <v>0</v>
      </c>
      <c r="E355" s="44">
        <f ca="1">IFERROR(OFFSET('Converter Data'!$C$43,MATCH(C355,'Converter Data'!$B$44:$B$64,0),0),0)</f>
        <v>0</v>
      </c>
      <c r="F355" s="45">
        <f ca="1">IFERROR(OFFSET('Converter Data'!$D$43,MATCH(C355,'Converter Data'!$B$44:$B$64,0),0),0)</f>
        <v>0</v>
      </c>
      <c r="G355" s="21">
        <f t="shared" ca="1" si="51"/>
        <v>0</v>
      </c>
      <c r="H355" s="46">
        <f t="shared" ca="1" si="52"/>
        <v>0</v>
      </c>
      <c r="I355" s="47"/>
      <c r="J355" s="171"/>
      <c r="K355" s="48">
        <f t="shared" ca="1" si="53"/>
        <v>0</v>
      </c>
      <c r="L355" s="49">
        <f t="shared" ca="1" si="54"/>
        <v>0</v>
      </c>
      <c r="M355" s="171"/>
      <c r="N355" s="171"/>
      <c r="O355" s="171"/>
      <c r="P355" s="171"/>
    </row>
    <row r="356" spans="2:16" hidden="1" x14ac:dyDescent="0.25">
      <c r="B356" s="41"/>
      <c r="C356" s="42"/>
      <c r="D356" s="43">
        <f t="shared" ca="1" si="50"/>
        <v>0</v>
      </c>
      <c r="E356" s="44">
        <f ca="1">IFERROR(OFFSET('Converter Data'!$C$43,MATCH(C356,'Converter Data'!$B$44:$B$64,0),0),0)</f>
        <v>0</v>
      </c>
      <c r="F356" s="45">
        <f ca="1">IFERROR(OFFSET('Converter Data'!$D$43,MATCH(C356,'Converter Data'!$B$44:$B$64,0),0),0)</f>
        <v>0</v>
      </c>
      <c r="G356" s="21">
        <f t="shared" ca="1" si="51"/>
        <v>0</v>
      </c>
      <c r="H356" s="46">
        <f t="shared" ca="1" si="52"/>
        <v>0</v>
      </c>
      <c r="I356" s="47"/>
      <c r="J356" s="171"/>
      <c r="K356" s="48">
        <f t="shared" ca="1" si="53"/>
        <v>0</v>
      </c>
      <c r="L356" s="49">
        <f t="shared" ca="1" si="54"/>
        <v>0</v>
      </c>
      <c r="M356" s="171"/>
      <c r="N356" s="171"/>
      <c r="O356" s="171"/>
      <c r="P356" s="171"/>
    </row>
    <row r="357" spans="2:16" hidden="1" x14ac:dyDescent="0.25">
      <c r="B357" s="41"/>
      <c r="C357" s="42"/>
      <c r="D357" s="43">
        <f t="shared" ca="1" si="50"/>
        <v>0</v>
      </c>
      <c r="E357" s="44">
        <f ca="1">IFERROR(OFFSET('Converter Data'!$C$43,MATCH(C357,'Converter Data'!$B$44:$B$64,0),0),0)</f>
        <v>0</v>
      </c>
      <c r="F357" s="45">
        <f ca="1">IFERROR(OFFSET('Converter Data'!$D$43,MATCH(C357,'Converter Data'!$B$44:$B$64,0),0),0)</f>
        <v>0</v>
      </c>
      <c r="G357" s="21">
        <f t="shared" ca="1" si="51"/>
        <v>0</v>
      </c>
      <c r="H357" s="46">
        <f t="shared" ca="1" si="52"/>
        <v>0</v>
      </c>
      <c r="I357" s="47"/>
      <c r="J357" s="171"/>
      <c r="K357" s="48">
        <f t="shared" ca="1" si="53"/>
        <v>0</v>
      </c>
      <c r="L357" s="49">
        <f t="shared" ca="1" si="54"/>
        <v>0</v>
      </c>
      <c r="M357" s="171"/>
      <c r="N357" s="171"/>
      <c r="O357" s="171"/>
      <c r="P357" s="171"/>
    </row>
    <row r="358" spans="2:16" hidden="1" x14ac:dyDescent="0.25">
      <c r="B358" s="41"/>
      <c r="C358" s="42"/>
      <c r="D358" s="43">
        <f t="shared" ca="1" si="50"/>
        <v>0</v>
      </c>
      <c r="E358" s="44">
        <f ca="1">IFERROR(OFFSET('Converter Data'!$C$43,MATCH(C358,'Converter Data'!$B$44:$B$64,0),0),0)</f>
        <v>0</v>
      </c>
      <c r="F358" s="45">
        <f ca="1">IFERROR(OFFSET('Converter Data'!$D$43,MATCH(C358,'Converter Data'!$B$44:$B$64,0),0),0)</f>
        <v>0</v>
      </c>
      <c r="G358" s="21">
        <f t="shared" ca="1" si="51"/>
        <v>0</v>
      </c>
      <c r="H358" s="46">
        <f t="shared" ca="1" si="52"/>
        <v>0</v>
      </c>
      <c r="I358" s="47"/>
      <c r="J358" s="171"/>
      <c r="K358" s="48">
        <f t="shared" ca="1" si="53"/>
        <v>0</v>
      </c>
      <c r="L358" s="49">
        <f t="shared" ca="1" si="54"/>
        <v>0</v>
      </c>
      <c r="M358" s="171"/>
      <c r="N358" s="171"/>
      <c r="O358" s="171"/>
      <c r="P358" s="171"/>
    </row>
    <row r="359" spans="2:16" hidden="1" x14ac:dyDescent="0.25">
      <c r="B359" s="41"/>
      <c r="C359" s="42"/>
      <c r="D359" s="43">
        <f t="shared" ca="1" si="50"/>
        <v>0</v>
      </c>
      <c r="E359" s="44">
        <f ca="1">IFERROR(OFFSET('Converter Data'!$C$43,MATCH(C359,'Converter Data'!$B$44:$B$64,0),0),0)</f>
        <v>0</v>
      </c>
      <c r="F359" s="45">
        <f ca="1">IFERROR(OFFSET('Converter Data'!$D$43,MATCH(C359,'Converter Data'!$B$44:$B$64,0),0),0)</f>
        <v>0</v>
      </c>
      <c r="G359" s="21">
        <f t="shared" ca="1" si="51"/>
        <v>0</v>
      </c>
      <c r="H359" s="46">
        <f t="shared" ca="1" si="52"/>
        <v>0</v>
      </c>
      <c r="I359" s="47"/>
      <c r="J359" s="171"/>
      <c r="K359" s="48">
        <f t="shared" ca="1" si="53"/>
        <v>0</v>
      </c>
      <c r="L359" s="49">
        <f t="shared" ca="1" si="54"/>
        <v>0</v>
      </c>
      <c r="M359" s="171"/>
      <c r="N359" s="171"/>
      <c r="O359" s="171"/>
      <c r="P359" s="171"/>
    </row>
    <row r="360" spans="2:16" hidden="1" x14ac:dyDescent="0.25">
      <c r="B360" s="41"/>
      <c r="C360" s="42"/>
      <c r="D360" s="43">
        <f t="shared" ca="1" si="50"/>
        <v>0</v>
      </c>
      <c r="E360" s="44">
        <f ca="1">IFERROR(OFFSET('Converter Data'!$C$43,MATCH(C360,'Converter Data'!$B$44:$B$64,0),0),0)</f>
        <v>0</v>
      </c>
      <c r="F360" s="45">
        <f ca="1">IFERROR(OFFSET('Converter Data'!$D$43,MATCH(C360,'Converter Data'!$B$44:$B$64,0),0),0)</f>
        <v>0</v>
      </c>
      <c r="G360" s="21">
        <f t="shared" ca="1" si="51"/>
        <v>0</v>
      </c>
      <c r="H360" s="46">
        <f t="shared" ca="1" si="52"/>
        <v>0</v>
      </c>
      <c r="I360" s="47"/>
      <c r="J360" s="171"/>
      <c r="K360" s="48">
        <f t="shared" ca="1" si="53"/>
        <v>0</v>
      </c>
      <c r="L360" s="49">
        <f t="shared" ca="1" si="54"/>
        <v>0</v>
      </c>
      <c r="M360" s="171"/>
      <c r="N360" s="171"/>
      <c r="O360" s="171"/>
      <c r="P360" s="171"/>
    </row>
    <row r="361" spans="2:16" hidden="1" x14ac:dyDescent="0.25">
      <c r="B361" s="41"/>
      <c r="C361" s="42"/>
      <c r="D361" s="43">
        <f t="shared" ca="1" si="50"/>
        <v>0</v>
      </c>
      <c r="E361" s="44">
        <f ca="1">IFERROR(OFFSET('Converter Data'!$C$43,MATCH(C361,'Converter Data'!$B$44:$B$64,0),0),0)</f>
        <v>0</v>
      </c>
      <c r="F361" s="45">
        <f ca="1">IFERROR(OFFSET('Converter Data'!$D$43,MATCH(C361,'Converter Data'!$B$44:$B$64,0),0),0)</f>
        <v>0</v>
      </c>
      <c r="G361" s="21">
        <f t="shared" ca="1" si="51"/>
        <v>0</v>
      </c>
      <c r="H361" s="46">
        <f t="shared" ca="1" si="52"/>
        <v>0</v>
      </c>
      <c r="I361" s="47"/>
      <c r="J361" s="171"/>
      <c r="K361" s="48">
        <f t="shared" ca="1" si="53"/>
        <v>0</v>
      </c>
      <c r="L361" s="49">
        <f t="shared" ca="1" si="54"/>
        <v>0</v>
      </c>
      <c r="M361" s="171"/>
      <c r="N361" s="171"/>
      <c r="O361" s="171"/>
      <c r="P361" s="171"/>
    </row>
    <row r="362" spans="2:16" hidden="1" x14ac:dyDescent="0.25">
      <c r="B362" s="41"/>
      <c r="C362" s="42"/>
      <c r="D362" s="43">
        <f t="shared" ca="1" si="50"/>
        <v>0</v>
      </c>
      <c r="E362" s="44">
        <f ca="1">IFERROR(OFFSET('Converter Data'!$C$43,MATCH(C362,'Converter Data'!$B$44:$B$64,0),0),0)</f>
        <v>0</v>
      </c>
      <c r="F362" s="45">
        <f ca="1">IFERROR(OFFSET('Converter Data'!$D$43,MATCH(C362,'Converter Data'!$B$44:$B$64,0),0),0)</f>
        <v>0</v>
      </c>
      <c r="G362" s="21">
        <f t="shared" ca="1" si="51"/>
        <v>0</v>
      </c>
      <c r="H362" s="46">
        <f t="shared" ca="1" si="52"/>
        <v>0</v>
      </c>
      <c r="I362" s="47"/>
      <c r="J362" s="171"/>
      <c r="K362" s="48">
        <f t="shared" ca="1" si="53"/>
        <v>0</v>
      </c>
      <c r="L362" s="49">
        <f t="shared" ca="1" si="54"/>
        <v>0</v>
      </c>
      <c r="M362" s="171"/>
      <c r="N362" s="171"/>
      <c r="O362" s="171"/>
      <c r="P362" s="171"/>
    </row>
    <row r="363" spans="2:16" hidden="1" x14ac:dyDescent="0.25">
      <c r="B363" s="41"/>
      <c r="C363" s="42"/>
      <c r="D363" s="43">
        <f t="shared" ca="1" si="50"/>
        <v>0</v>
      </c>
      <c r="E363" s="44">
        <f ca="1">IFERROR(OFFSET('Converter Data'!$C$43,MATCH(C363,'Converter Data'!$B$44:$B$64,0),0),0)</f>
        <v>0</v>
      </c>
      <c r="F363" s="45">
        <f ca="1">IFERROR(OFFSET('Converter Data'!$D$43,MATCH(C363,'Converter Data'!$B$44:$B$64,0),0),0)</f>
        <v>0</v>
      </c>
      <c r="G363" s="21">
        <f t="shared" ca="1" si="51"/>
        <v>0</v>
      </c>
      <c r="H363" s="46">
        <f t="shared" ca="1" si="52"/>
        <v>0</v>
      </c>
      <c r="I363" s="47"/>
      <c r="J363" s="171"/>
      <c r="K363" s="48">
        <f t="shared" ca="1" si="53"/>
        <v>0</v>
      </c>
      <c r="L363" s="49">
        <f t="shared" ca="1" si="54"/>
        <v>0</v>
      </c>
      <c r="M363" s="171"/>
      <c r="N363" s="171"/>
      <c r="O363" s="171"/>
      <c r="P363" s="171"/>
    </row>
    <row r="364" spans="2:16" hidden="1" x14ac:dyDescent="0.25">
      <c r="B364" s="41"/>
      <c r="C364" s="42"/>
      <c r="D364" s="43">
        <f t="shared" ca="1" si="50"/>
        <v>0</v>
      </c>
      <c r="E364" s="44">
        <f ca="1">IFERROR(OFFSET('Converter Data'!$C$43,MATCH(C364,'Converter Data'!$B$44:$B$64,0),0),0)</f>
        <v>0</v>
      </c>
      <c r="F364" s="45">
        <f ca="1">IFERROR(OFFSET('Converter Data'!$D$43,MATCH(C364,'Converter Data'!$B$44:$B$64,0),0),0)</f>
        <v>0</v>
      </c>
      <c r="G364" s="21">
        <f t="shared" ca="1" si="51"/>
        <v>0</v>
      </c>
      <c r="H364" s="46">
        <f t="shared" ca="1" si="52"/>
        <v>0</v>
      </c>
      <c r="I364" s="47"/>
      <c r="J364" s="171"/>
      <c r="K364" s="48">
        <f t="shared" ca="1" si="53"/>
        <v>0</v>
      </c>
      <c r="L364" s="49">
        <f t="shared" ca="1" si="54"/>
        <v>0</v>
      </c>
      <c r="M364" s="171"/>
      <c r="N364" s="171"/>
      <c r="O364" s="171"/>
      <c r="P364" s="171"/>
    </row>
    <row r="365" spans="2:16" hidden="1" x14ac:dyDescent="0.25">
      <c r="B365" s="41"/>
      <c r="C365" s="42"/>
      <c r="D365" s="43">
        <f t="shared" ca="1" si="50"/>
        <v>0</v>
      </c>
      <c r="E365" s="44">
        <f ca="1">IFERROR(OFFSET('Converter Data'!$C$43,MATCH(C365,'Converter Data'!$B$44:$B$64,0),0),0)</f>
        <v>0</v>
      </c>
      <c r="F365" s="45">
        <f ca="1">IFERROR(OFFSET('Converter Data'!$D$43,MATCH(C365,'Converter Data'!$B$44:$B$64,0),0),0)</f>
        <v>0</v>
      </c>
      <c r="G365" s="21">
        <f t="shared" ca="1" si="51"/>
        <v>0</v>
      </c>
      <c r="H365" s="46">
        <f t="shared" ca="1" si="52"/>
        <v>0</v>
      </c>
      <c r="I365" s="47"/>
      <c r="J365" s="171"/>
      <c r="K365" s="48">
        <f t="shared" ca="1" si="53"/>
        <v>0</v>
      </c>
      <c r="L365" s="49">
        <f t="shared" ca="1" si="54"/>
        <v>0</v>
      </c>
      <c r="M365" s="171"/>
      <c r="N365" s="171"/>
      <c r="O365" s="171"/>
      <c r="P365" s="171"/>
    </row>
    <row r="366" spans="2:16" hidden="1" x14ac:dyDescent="0.25">
      <c r="B366" s="41"/>
      <c r="C366" s="42"/>
      <c r="D366" s="43">
        <f t="shared" ca="1" si="50"/>
        <v>0</v>
      </c>
      <c r="E366" s="44">
        <f ca="1">IFERROR(OFFSET('Converter Data'!$C$43,MATCH(C366,'Converter Data'!$B$44:$B$64,0),0),0)</f>
        <v>0</v>
      </c>
      <c r="F366" s="45">
        <f ca="1">IFERROR(OFFSET('Converter Data'!$D$43,MATCH(C366,'Converter Data'!$B$44:$B$64,0),0),0)</f>
        <v>0</v>
      </c>
      <c r="G366" s="21">
        <f t="shared" ca="1" si="51"/>
        <v>0</v>
      </c>
      <c r="H366" s="46">
        <f t="shared" ca="1" si="52"/>
        <v>0</v>
      </c>
      <c r="I366" s="47"/>
      <c r="J366" s="171"/>
      <c r="K366" s="48">
        <f t="shared" ca="1" si="53"/>
        <v>0</v>
      </c>
      <c r="L366" s="49">
        <f t="shared" ca="1" si="54"/>
        <v>0</v>
      </c>
      <c r="M366" s="171"/>
      <c r="N366" s="171"/>
      <c r="O366" s="171"/>
      <c r="P366" s="171"/>
    </row>
    <row r="367" spans="2:16" hidden="1" x14ac:dyDescent="0.25">
      <c r="B367" s="41"/>
      <c r="C367" s="42"/>
      <c r="D367" s="43">
        <f t="shared" ca="1" si="50"/>
        <v>0</v>
      </c>
      <c r="E367" s="44">
        <f ca="1">IFERROR(OFFSET('Converter Data'!$C$43,MATCH(C367,'Converter Data'!$B$44:$B$64,0),0),0)</f>
        <v>0</v>
      </c>
      <c r="F367" s="45">
        <f ca="1">IFERROR(OFFSET('Converter Data'!$D$43,MATCH(C367,'Converter Data'!$B$44:$B$64,0),0),0)</f>
        <v>0</v>
      </c>
      <c r="G367" s="21">
        <f t="shared" ca="1" si="51"/>
        <v>0</v>
      </c>
      <c r="H367" s="46">
        <f t="shared" ca="1" si="52"/>
        <v>0</v>
      </c>
      <c r="I367" s="47"/>
      <c r="J367" s="171"/>
      <c r="K367" s="48">
        <f t="shared" ca="1" si="53"/>
        <v>0</v>
      </c>
      <c r="L367" s="49">
        <f t="shared" ca="1" si="54"/>
        <v>0</v>
      </c>
      <c r="M367" s="171"/>
      <c r="N367" s="171"/>
      <c r="O367" s="171"/>
      <c r="P367" s="171"/>
    </row>
    <row r="368" spans="2:16" hidden="1" x14ac:dyDescent="0.25">
      <c r="B368" s="41"/>
      <c r="C368" s="42"/>
      <c r="D368" s="43">
        <f t="shared" ca="1" si="50"/>
        <v>0</v>
      </c>
      <c r="E368" s="44">
        <f ca="1">IFERROR(OFFSET('Converter Data'!$C$43,MATCH(C368,'Converter Data'!$B$44:$B$64,0),0),0)</f>
        <v>0</v>
      </c>
      <c r="F368" s="45">
        <f ca="1">IFERROR(OFFSET('Converter Data'!$D$43,MATCH(C368,'Converter Data'!$B$44:$B$64,0),0),0)</f>
        <v>0</v>
      </c>
      <c r="G368" s="21">
        <f t="shared" ca="1" si="51"/>
        <v>0</v>
      </c>
      <c r="H368" s="46">
        <f t="shared" ca="1" si="52"/>
        <v>0</v>
      </c>
      <c r="I368" s="47"/>
      <c r="J368" s="171"/>
      <c r="K368" s="48">
        <f t="shared" ca="1" si="53"/>
        <v>0</v>
      </c>
      <c r="L368" s="49">
        <f t="shared" ca="1" si="54"/>
        <v>0</v>
      </c>
      <c r="M368" s="171"/>
      <c r="N368" s="171"/>
      <c r="O368" s="171"/>
      <c r="P368" s="171"/>
    </row>
    <row r="369" spans="2:16" hidden="1" x14ac:dyDescent="0.25">
      <c r="B369" s="41"/>
      <c r="C369" s="42"/>
      <c r="D369" s="43">
        <f t="shared" ca="1" si="50"/>
        <v>0</v>
      </c>
      <c r="E369" s="44">
        <f ca="1">IFERROR(OFFSET('Converter Data'!$C$43,MATCH(C369,'Converter Data'!$B$44:$B$64,0),0),0)</f>
        <v>0</v>
      </c>
      <c r="F369" s="45">
        <f ca="1">IFERROR(OFFSET('Converter Data'!$D$43,MATCH(C369,'Converter Data'!$B$44:$B$64,0),0),0)</f>
        <v>0</v>
      </c>
      <c r="G369" s="21">
        <f t="shared" ca="1" si="51"/>
        <v>0</v>
      </c>
      <c r="H369" s="46">
        <f t="shared" ca="1" si="52"/>
        <v>0</v>
      </c>
      <c r="I369" s="47"/>
      <c r="J369" s="171"/>
      <c r="K369" s="48">
        <f t="shared" ca="1" si="53"/>
        <v>0</v>
      </c>
      <c r="L369" s="49">
        <f t="shared" ca="1" si="54"/>
        <v>0</v>
      </c>
      <c r="M369" s="171"/>
      <c r="N369" s="171"/>
      <c r="O369" s="171"/>
      <c r="P369" s="171"/>
    </row>
    <row r="370" spans="2:16" ht="15.75" hidden="1" thickBot="1" x14ac:dyDescent="0.3">
      <c r="B370" s="50"/>
      <c r="C370" s="51"/>
      <c r="D370" s="52">
        <f t="shared" ca="1" si="50"/>
        <v>0</v>
      </c>
      <c r="E370" s="53">
        <f ca="1">IFERROR(OFFSET('Converter Data'!$C$43,MATCH(C370,'Converter Data'!$B$44:$B$64,0),0),0)</f>
        <v>0</v>
      </c>
      <c r="F370" s="54">
        <f ca="1">IFERROR(OFFSET('Converter Data'!$D$43,MATCH(C370,'Converter Data'!$B$44:$B$64,0),0),0)</f>
        <v>0</v>
      </c>
      <c r="G370" s="22">
        <f t="shared" ca="1" si="51"/>
        <v>0</v>
      </c>
      <c r="H370" s="55">
        <f t="shared" ca="1" si="52"/>
        <v>0</v>
      </c>
      <c r="I370" s="56"/>
      <c r="J370" s="171"/>
      <c r="K370" s="57">
        <f t="shared" ca="1" si="53"/>
        <v>0</v>
      </c>
      <c r="L370" s="58">
        <f t="shared" ca="1" si="54"/>
        <v>0</v>
      </c>
      <c r="M370" s="171"/>
      <c r="N370" s="171"/>
      <c r="O370" s="171"/>
      <c r="P370" s="171"/>
    </row>
    <row r="371" spans="2:16" hidden="1" x14ac:dyDescent="0.25">
      <c r="B371" s="171"/>
      <c r="C371" s="171"/>
      <c r="D371" s="171"/>
      <c r="E371" s="171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</row>
    <row r="372" spans="2:16" hidden="1" x14ac:dyDescent="0.25">
      <c r="B372" s="171"/>
      <c r="C372" s="171"/>
      <c r="D372" s="171"/>
      <c r="E372" s="171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</row>
    <row r="373" spans="2:16" hidden="1" x14ac:dyDescent="0.25">
      <c r="B373" s="171"/>
      <c r="C373" s="171"/>
      <c r="D373" s="171"/>
      <c r="E373" s="171"/>
      <c r="F373" s="171"/>
      <c r="G373" s="171"/>
      <c r="H373" s="171"/>
      <c r="I373" s="171"/>
      <c r="J373" s="171"/>
      <c r="K373" s="171"/>
      <c r="L373" s="171"/>
      <c r="M373" s="171"/>
      <c r="N373" s="171"/>
      <c r="O373" s="171"/>
      <c r="P373" s="171"/>
    </row>
    <row r="374" spans="2:16" hidden="1" x14ac:dyDescent="0.25">
      <c r="B374" s="171"/>
      <c r="C374" s="171"/>
      <c r="D374" s="171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</row>
    <row r="375" spans="2:16" hidden="1" x14ac:dyDescent="0.25">
      <c r="B375" s="171"/>
      <c r="C375" s="171"/>
      <c r="D375" s="171"/>
      <c r="E375" s="171"/>
      <c r="F375" s="171"/>
      <c r="G375" s="171"/>
      <c r="H375" s="171"/>
      <c r="I375" s="171"/>
      <c r="J375" s="171"/>
      <c r="K375" s="171"/>
      <c r="L375" s="171"/>
      <c r="M375" s="171"/>
      <c r="N375" s="171"/>
      <c r="O375" s="171"/>
      <c r="P375" s="171"/>
    </row>
    <row r="376" spans="2:16" hidden="1" x14ac:dyDescent="0.25">
      <c r="B376" s="171"/>
      <c r="C376" s="171"/>
      <c r="D376" s="171"/>
      <c r="E376" s="171"/>
      <c r="F376" s="171"/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</row>
    <row r="377" spans="2:16" ht="15.75" thickBot="1" x14ac:dyDescent="0.3">
      <c r="B377" s="171"/>
      <c r="C377" s="171"/>
      <c r="D377" s="171"/>
      <c r="E377" s="171"/>
      <c r="F377" s="171"/>
      <c r="G377" s="171"/>
      <c r="H377" s="171"/>
      <c r="I377" s="171"/>
      <c r="J377" s="171"/>
      <c r="K377" s="171"/>
      <c r="L377" s="171"/>
      <c r="M377" s="171"/>
      <c r="N377" s="171"/>
      <c r="O377" s="171"/>
      <c r="P377" s="171"/>
    </row>
    <row r="378" spans="2:16" ht="60.75" thickBot="1" x14ac:dyDescent="0.3">
      <c r="B378" s="24" t="s">
        <v>44</v>
      </c>
      <c r="C378" s="25" t="s">
        <v>23</v>
      </c>
      <c r="D378" s="26">
        <f ca="1">L378</f>
        <v>3.13972602739726E-3</v>
      </c>
      <c r="E378" s="24"/>
      <c r="F378" s="25"/>
      <c r="G378" s="26"/>
      <c r="H378" s="24"/>
      <c r="I378" s="24"/>
      <c r="J378" s="24"/>
      <c r="K378" s="25" t="s">
        <v>105</v>
      </c>
      <c r="L378" s="27">
        <f ca="1">SUM(G383:G404)</f>
        <v>3.13972602739726E-3</v>
      </c>
      <c r="M378" s="24"/>
      <c r="N378" s="28" t="s">
        <v>106</v>
      </c>
      <c r="O378" s="28" t="s">
        <v>107</v>
      </c>
      <c r="P378" s="28" t="s">
        <v>108</v>
      </c>
    </row>
    <row r="379" spans="2:16" x14ac:dyDescent="0.25">
      <c r="B379" s="171"/>
      <c r="C379" s="29" t="s">
        <v>197</v>
      </c>
      <c r="D379" s="30">
        <f ca="1">1-D378</f>
        <v>0.9968602739726028</v>
      </c>
      <c r="E379" s="171"/>
      <c r="F379" s="171"/>
      <c r="G379" s="171"/>
      <c r="H379" s="171"/>
      <c r="I379" s="171"/>
      <c r="J379" s="171"/>
      <c r="K379" s="171"/>
      <c r="L379" s="171"/>
      <c r="M379" s="171"/>
      <c r="N379" s="31">
        <f ca="1">SUM(D383:D404)</f>
        <v>2</v>
      </c>
      <c r="O379" s="31">
        <f ca="1">IFERROR(SUM(K383:K404)/N379,0)</f>
        <v>1.1459999999999999</v>
      </c>
      <c r="P379" s="32">
        <f ca="1">IFERROR(SUM(L383:L404)/SUM(K383:K404),0)</f>
        <v>0.5</v>
      </c>
    </row>
    <row r="380" spans="2:16" x14ac:dyDescent="0.25">
      <c r="B380" s="171"/>
      <c r="C380" s="171"/>
      <c r="D380" s="171"/>
      <c r="E380" s="171"/>
      <c r="F380" s="171"/>
      <c r="G380" s="171"/>
      <c r="H380" s="171"/>
      <c r="I380" s="171"/>
      <c r="J380" s="171"/>
      <c r="K380" s="171"/>
      <c r="L380" s="171"/>
      <c r="M380" s="171"/>
      <c r="N380" s="171"/>
      <c r="O380" s="171"/>
      <c r="P380" s="171"/>
    </row>
    <row r="381" spans="2:16" ht="15.75" thickBot="1" x14ac:dyDescent="0.3">
      <c r="B381" s="2" t="s">
        <v>15</v>
      </c>
      <c r="C381" s="3"/>
      <c r="D381" s="3"/>
      <c r="E381" s="3"/>
      <c r="F381" s="3"/>
      <c r="G381" s="3"/>
      <c r="H381" s="3"/>
      <c r="I381" s="4"/>
      <c r="J381" s="171"/>
      <c r="K381" s="2" t="s">
        <v>85</v>
      </c>
      <c r="L381" s="9"/>
      <c r="M381" s="171"/>
      <c r="N381" s="171"/>
      <c r="O381" s="171"/>
      <c r="P381" s="171"/>
    </row>
    <row r="382" spans="2:16" ht="57.75" thickBot="1" x14ac:dyDescent="0.3">
      <c r="B382" s="16" t="s">
        <v>7</v>
      </c>
      <c r="C382" s="16" t="s">
        <v>0</v>
      </c>
      <c r="D382" s="18" t="s">
        <v>1</v>
      </c>
      <c r="E382" s="18" t="s">
        <v>2</v>
      </c>
      <c r="F382" s="18" t="s">
        <v>3</v>
      </c>
      <c r="G382" s="18" t="s">
        <v>5</v>
      </c>
      <c r="H382" s="18" t="s">
        <v>12</v>
      </c>
      <c r="I382" s="17" t="s">
        <v>6</v>
      </c>
      <c r="J382" s="171"/>
      <c r="K382" s="33" t="s">
        <v>86</v>
      </c>
      <c r="L382" s="34" t="s">
        <v>198</v>
      </c>
      <c r="M382" s="171"/>
      <c r="N382" s="171"/>
      <c r="O382" s="171"/>
      <c r="P382" s="171"/>
    </row>
    <row r="383" spans="2:16" x14ac:dyDescent="0.25">
      <c r="B383" s="60">
        <v>1</v>
      </c>
      <c r="C383" s="61" t="s">
        <v>44</v>
      </c>
      <c r="D383" s="36">
        <f t="shared" ref="D383:D404" ca="1" si="55">IFERROR(1/E383,0)</f>
        <v>2</v>
      </c>
      <c r="E383" s="23">
        <f ca="1">IFERROR(OFFSET('Converter Data'!$C$43,MATCH(C383,'Converter Data'!$B$44:$B$64,0),0),0)</f>
        <v>0.5</v>
      </c>
      <c r="F383" s="37">
        <f ca="1">IFERROR(OFFSET('Converter Data'!$D$43,MATCH(C383,'Converter Data'!$B$44:$B$64,0),0),0)</f>
        <v>1.1459999999999999</v>
      </c>
      <c r="G383" s="20">
        <f t="shared" ref="G383:G404" ca="1" si="56">IFERROR(((B383*D383*F383)/365)*(1-I383),0)</f>
        <v>3.13972602739726E-3</v>
      </c>
      <c r="H383" s="38">
        <f t="shared" ref="H383:H404" ca="1" si="57">G383/$D$378</f>
        <v>1</v>
      </c>
      <c r="I383" s="274">
        <v>0.5</v>
      </c>
      <c r="J383" s="171"/>
      <c r="K383" s="39">
        <f t="shared" ref="K383:K404" ca="1" si="58">D383*F383</f>
        <v>2.2919999999999998</v>
      </c>
      <c r="L383" s="40">
        <f t="shared" ref="L383:L404" ca="1" si="59">K383*I383</f>
        <v>1.1459999999999999</v>
      </c>
      <c r="M383" s="171"/>
      <c r="N383" s="171"/>
      <c r="O383" s="171"/>
      <c r="P383" s="171"/>
    </row>
    <row r="384" spans="2:16" hidden="1" x14ac:dyDescent="0.25">
      <c r="B384" s="41"/>
      <c r="C384" s="42"/>
      <c r="D384" s="43">
        <f t="shared" ca="1" si="55"/>
        <v>0</v>
      </c>
      <c r="E384" s="44">
        <f ca="1">IFERROR(OFFSET('Converter Data'!$C$43,MATCH(C384,'Converter Data'!$B$44:$B$64,0),0),0)</f>
        <v>0</v>
      </c>
      <c r="F384" s="45">
        <f ca="1">IFERROR(OFFSET('Converter Data'!$D$43,MATCH(C384,'Converter Data'!$B$44:$B$64,0),0),0)</f>
        <v>0</v>
      </c>
      <c r="G384" s="21">
        <f t="shared" ca="1" si="56"/>
        <v>0</v>
      </c>
      <c r="H384" s="46">
        <f t="shared" ca="1" si="57"/>
        <v>0</v>
      </c>
      <c r="I384" s="47"/>
      <c r="J384" s="171"/>
      <c r="K384" s="48">
        <f t="shared" ca="1" si="58"/>
        <v>0</v>
      </c>
      <c r="L384" s="49">
        <f t="shared" ca="1" si="59"/>
        <v>0</v>
      </c>
      <c r="M384" s="171"/>
      <c r="N384" s="171"/>
      <c r="O384" s="171"/>
      <c r="P384" s="171"/>
    </row>
    <row r="385" spans="2:16" hidden="1" x14ac:dyDescent="0.25">
      <c r="B385" s="41"/>
      <c r="C385" s="42"/>
      <c r="D385" s="43">
        <f t="shared" ca="1" si="55"/>
        <v>0</v>
      </c>
      <c r="E385" s="44">
        <f ca="1">IFERROR(OFFSET('Converter Data'!$C$43,MATCH(C385,'Converter Data'!$B$44:$B$64,0),0),0)</f>
        <v>0</v>
      </c>
      <c r="F385" s="45">
        <f ca="1">IFERROR(OFFSET('Converter Data'!$D$43,MATCH(C385,'Converter Data'!$B$44:$B$64,0),0),0)</f>
        <v>0</v>
      </c>
      <c r="G385" s="21">
        <f t="shared" ca="1" si="56"/>
        <v>0</v>
      </c>
      <c r="H385" s="46">
        <f t="shared" ca="1" si="57"/>
        <v>0</v>
      </c>
      <c r="I385" s="47"/>
      <c r="J385" s="171"/>
      <c r="K385" s="48">
        <f t="shared" ca="1" si="58"/>
        <v>0</v>
      </c>
      <c r="L385" s="49">
        <f t="shared" ca="1" si="59"/>
        <v>0</v>
      </c>
      <c r="M385" s="171"/>
      <c r="N385" s="171"/>
      <c r="O385" s="171"/>
      <c r="P385" s="171"/>
    </row>
    <row r="386" spans="2:16" hidden="1" x14ac:dyDescent="0.25">
      <c r="B386" s="41"/>
      <c r="C386" s="42"/>
      <c r="D386" s="43">
        <f t="shared" ca="1" si="55"/>
        <v>0</v>
      </c>
      <c r="E386" s="44">
        <f ca="1">IFERROR(OFFSET('Converter Data'!$C$43,MATCH(C386,'Converter Data'!$B$44:$B$64,0),0),0)</f>
        <v>0</v>
      </c>
      <c r="F386" s="45">
        <f ca="1">IFERROR(OFFSET('Converter Data'!$D$43,MATCH(C386,'Converter Data'!$B$44:$B$64,0),0),0)</f>
        <v>0</v>
      </c>
      <c r="G386" s="21">
        <f t="shared" ca="1" si="56"/>
        <v>0</v>
      </c>
      <c r="H386" s="46">
        <f t="shared" ca="1" si="57"/>
        <v>0</v>
      </c>
      <c r="I386" s="47"/>
      <c r="J386" s="171"/>
      <c r="K386" s="48">
        <f t="shared" ca="1" si="58"/>
        <v>0</v>
      </c>
      <c r="L386" s="49">
        <f t="shared" ca="1" si="59"/>
        <v>0</v>
      </c>
      <c r="M386" s="171"/>
      <c r="N386" s="171"/>
      <c r="O386" s="171"/>
      <c r="P386" s="171"/>
    </row>
    <row r="387" spans="2:16" hidden="1" x14ac:dyDescent="0.25">
      <c r="B387" s="41"/>
      <c r="C387" s="42"/>
      <c r="D387" s="43">
        <f t="shared" ca="1" si="55"/>
        <v>0</v>
      </c>
      <c r="E387" s="44">
        <f ca="1">IFERROR(OFFSET('Converter Data'!$C$43,MATCH(C387,'Converter Data'!$B$44:$B$64,0),0),0)</f>
        <v>0</v>
      </c>
      <c r="F387" s="45">
        <f ca="1">IFERROR(OFFSET('Converter Data'!$D$43,MATCH(C387,'Converter Data'!$B$44:$B$64,0),0),0)</f>
        <v>0</v>
      </c>
      <c r="G387" s="21">
        <f t="shared" ca="1" si="56"/>
        <v>0</v>
      </c>
      <c r="H387" s="46">
        <f t="shared" ca="1" si="57"/>
        <v>0</v>
      </c>
      <c r="I387" s="47"/>
      <c r="J387" s="171"/>
      <c r="K387" s="48">
        <f t="shared" ca="1" si="58"/>
        <v>0</v>
      </c>
      <c r="L387" s="49">
        <f t="shared" ca="1" si="59"/>
        <v>0</v>
      </c>
      <c r="M387" s="171"/>
      <c r="N387" s="171"/>
      <c r="O387" s="171"/>
      <c r="P387" s="171"/>
    </row>
    <row r="388" spans="2:16" hidden="1" x14ac:dyDescent="0.25">
      <c r="B388" s="41"/>
      <c r="C388" s="42"/>
      <c r="D388" s="43">
        <f t="shared" ca="1" si="55"/>
        <v>0</v>
      </c>
      <c r="E388" s="44">
        <f ca="1">IFERROR(OFFSET('Converter Data'!$C$43,MATCH(C388,'Converter Data'!$B$44:$B$64,0),0),0)</f>
        <v>0</v>
      </c>
      <c r="F388" s="45">
        <f ca="1">IFERROR(OFFSET('Converter Data'!$D$43,MATCH(C388,'Converter Data'!$B$44:$B$64,0),0),0)</f>
        <v>0</v>
      </c>
      <c r="G388" s="21">
        <f t="shared" ca="1" si="56"/>
        <v>0</v>
      </c>
      <c r="H388" s="46">
        <f t="shared" ca="1" si="57"/>
        <v>0</v>
      </c>
      <c r="I388" s="47"/>
      <c r="J388" s="171"/>
      <c r="K388" s="48">
        <f t="shared" ca="1" si="58"/>
        <v>0</v>
      </c>
      <c r="L388" s="49">
        <f t="shared" ca="1" si="59"/>
        <v>0</v>
      </c>
      <c r="M388" s="171"/>
      <c r="N388" s="171"/>
      <c r="O388" s="171"/>
      <c r="P388" s="171"/>
    </row>
    <row r="389" spans="2:16" hidden="1" x14ac:dyDescent="0.25">
      <c r="B389" s="41"/>
      <c r="C389" s="42"/>
      <c r="D389" s="43">
        <f t="shared" ca="1" si="55"/>
        <v>0</v>
      </c>
      <c r="E389" s="44">
        <f ca="1">IFERROR(OFFSET('Converter Data'!$C$43,MATCH(C389,'Converter Data'!$B$44:$B$64,0),0),0)</f>
        <v>0</v>
      </c>
      <c r="F389" s="45">
        <f ca="1">IFERROR(OFFSET('Converter Data'!$D$43,MATCH(C389,'Converter Data'!$B$44:$B$64,0),0),0)</f>
        <v>0</v>
      </c>
      <c r="G389" s="21">
        <f t="shared" ca="1" si="56"/>
        <v>0</v>
      </c>
      <c r="H389" s="46">
        <f t="shared" ca="1" si="57"/>
        <v>0</v>
      </c>
      <c r="I389" s="47"/>
      <c r="J389" s="171"/>
      <c r="K389" s="48">
        <f t="shared" ca="1" si="58"/>
        <v>0</v>
      </c>
      <c r="L389" s="49">
        <f t="shared" ca="1" si="59"/>
        <v>0</v>
      </c>
      <c r="M389" s="171"/>
      <c r="N389" s="171"/>
      <c r="O389" s="171"/>
      <c r="P389" s="171"/>
    </row>
    <row r="390" spans="2:16" hidden="1" x14ac:dyDescent="0.25">
      <c r="B390" s="41"/>
      <c r="C390" s="42"/>
      <c r="D390" s="43">
        <f t="shared" ca="1" si="55"/>
        <v>0</v>
      </c>
      <c r="E390" s="44">
        <f ca="1">IFERROR(OFFSET('Converter Data'!$C$43,MATCH(C390,'Converter Data'!$B$44:$B$64,0),0),0)</f>
        <v>0</v>
      </c>
      <c r="F390" s="45">
        <f ca="1">IFERROR(OFFSET('Converter Data'!$D$43,MATCH(C390,'Converter Data'!$B$44:$B$64,0),0),0)</f>
        <v>0</v>
      </c>
      <c r="G390" s="21">
        <f t="shared" ca="1" si="56"/>
        <v>0</v>
      </c>
      <c r="H390" s="46">
        <f t="shared" ca="1" si="57"/>
        <v>0</v>
      </c>
      <c r="I390" s="47"/>
      <c r="J390" s="171"/>
      <c r="K390" s="48">
        <f t="shared" ca="1" si="58"/>
        <v>0</v>
      </c>
      <c r="L390" s="49">
        <f t="shared" ca="1" si="59"/>
        <v>0</v>
      </c>
      <c r="M390" s="171"/>
      <c r="N390" s="171"/>
      <c r="O390" s="171"/>
      <c r="P390" s="171"/>
    </row>
    <row r="391" spans="2:16" hidden="1" x14ac:dyDescent="0.25">
      <c r="B391" s="41"/>
      <c r="C391" s="42"/>
      <c r="D391" s="43">
        <f t="shared" ca="1" si="55"/>
        <v>0</v>
      </c>
      <c r="E391" s="44">
        <f ca="1">IFERROR(OFFSET('Converter Data'!$C$43,MATCH(C391,'Converter Data'!$B$44:$B$64,0),0),0)</f>
        <v>0</v>
      </c>
      <c r="F391" s="45">
        <f ca="1">IFERROR(OFFSET('Converter Data'!$D$43,MATCH(C391,'Converter Data'!$B$44:$B$64,0),0),0)</f>
        <v>0</v>
      </c>
      <c r="G391" s="21">
        <f t="shared" ca="1" si="56"/>
        <v>0</v>
      </c>
      <c r="H391" s="46">
        <f t="shared" ca="1" si="57"/>
        <v>0</v>
      </c>
      <c r="I391" s="47"/>
      <c r="J391" s="171"/>
      <c r="K391" s="48">
        <f t="shared" ca="1" si="58"/>
        <v>0</v>
      </c>
      <c r="L391" s="49">
        <f t="shared" ca="1" si="59"/>
        <v>0</v>
      </c>
      <c r="M391" s="171"/>
      <c r="N391" s="171"/>
      <c r="O391" s="171"/>
      <c r="P391" s="171"/>
    </row>
    <row r="392" spans="2:16" hidden="1" x14ac:dyDescent="0.25">
      <c r="B392" s="41"/>
      <c r="C392" s="42"/>
      <c r="D392" s="43">
        <f t="shared" ca="1" si="55"/>
        <v>0</v>
      </c>
      <c r="E392" s="44">
        <f ca="1">IFERROR(OFFSET('Converter Data'!$C$43,MATCH(C392,'Converter Data'!$B$44:$B$64,0),0),0)</f>
        <v>0</v>
      </c>
      <c r="F392" s="45">
        <f ca="1">IFERROR(OFFSET('Converter Data'!$D$43,MATCH(C392,'Converter Data'!$B$44:$B$64,0),0),0)</f>
        <v>0</v>
      </c>
      <c r="G392" s="21">
        <f t="shared" ca="1" si="56"/>
        <v>0</v>
      </c>
      <c r="H392" s="46">
        <f t="shared" ca="1" si="57"/>
        <v>0</v>
      </c>
      <c r="I392" s="47"/>
      <c r="J392" s="171"/>
      <c r="K392" s="48">
        <f t="shared" ca="1" si="58"/>
        <v>0</v>
      </c>
      <c r="L392" s="49">
        <f t="shared" ca="1" si="59"/>
        <v>0</v>
      </c>
      <c r="M392" s="171"/>
      <c r="N392" s="171"/>
      <c r="O392" s="171"/>
      <c r="P392" s="171"/>
    </row>
    <row r="393" spans="2:16" hidden="1" x14ac:dyDescent="0.25">
      <c r="B393" s="41"/>
      <c r="C393" s="42"/>
      <c r="D393" s="43">
        <f t="shared" ca="1" si="55"/>
        <v>0</v>
      </c>
      <c r="E393" s="44">
        <f ca="1">IFERROR(OFFSET('Converter Data'!$C$43,MATCH(C393,'Converter Data'!$B$44:$B$64,0),0),0)</f>
        <v>0</v>
      </c>
      <c r="F393" s="45">
        <f ca="1">IFERROR(OFFSET('Converter Data'!$D$43,MATCH(C393,'Converter Data'!$B$44:$B$64,0),0),0)</f>
        <v>0</v>
      </c>
      <c r="G393" s="21">
        <f t="shared" ca="1" si="56"/>
        <v>0</v>
      </c>
      <c r="H393" s="46">
        <f t="shared" ca="1" si="57"/>
        <v>0</v>
      </c>
      <c r="I393" s="47"/>
      <c r="J393" s="171"/>
      <c r="K393" s="48">
        <f t="shared" ca="1" si="58"/>
        <v>0</v>
      </c>
      <c r="L393" s="49">
        <f t="shared" ca="1" si="59"/>
        <v>0</v>
      </c>
      <c r="M393" s="171"/>
      <c r="N393" s="171"/>
      <c r="O393" s="171"/>
      <c r="P393" s="171"/>
    </row>
    <row r="394" spans="2:16" hidden="1" x14ac:dyDescent="0.25">
      <c r="B394" s="41"/>
      <c r="C394" s="42"/>
      <c r="D394" s="43">
        <f t="shared" ca="1" si="55"/>
        <v>0</v>
      </c>
      <c r="E394" s="44">
        <f ca="1">IFERROR(OFFSET('Converter Data'!$C$43,MATCH(C394,'Converter Data'!$B$44:$B$64,0),0),0)</f>
        <v>0</v>
      </c>
      <c r="F394" s="45">
        <f ca="1">IFERROR(OFFSET('Converter Data'!$D$43,MATCH(C394,'Converter Data'!$B$44:$B$64,0),0),0)</f>
        <v>0</v>
      </c>
      <c r="G394" s="21">
        <f t="shared" ca="1" si="56"/>
        <v>0</v>
      </c>
      <c r="H394" s="46">
        <f t="shared" ca="1" si="57"/>
        <v>0</v>
      </c>
      <c r="I394" s="47"/>
      <c r="J394" s="171"/>
      <c r="K394" s="48">
        <f t="shared" ca="1" si="58"/>
        <v>0</v>
      </c>
      <c r="L394" s="49">
        <f t="shared" ca="1" si="59"/>
        <v>0</v>
      </c>
      <c r="M394" s="171"/>
      <c r="N394" s="171"/>
      <c r="O394" s="171"/>
      <c r="P394" s="171"/>
    </row>
    <row r="395" spans="2:16" hidden="1" x14ac:dyDescent="0.25">
      <c r="B395" s="41"/>
      <c r="C395" s="42"/>
      <c r="D395" s="43">
        <f t="shared" ca="1" si="55"/>
        <v>0</v>
      </c>
      <c r="E395" s="44">
        <f ca="1">IFERROR(OFFSET('Converter Data'!$C$43,MATCH(C395,'Converter Data'!$B$44:$B$64,0),0),0)</f>
        <v>0</v>
      </c>
      <c r="F395" s="45">
        <f ca="1">IFERROR(OFFSET('Converter Data'!$D$43,MATCH(C395,'Converter Data'!$B$44:$B$64,0),0),0)</f>
        <v>0</v>
      </c>
      <c r="G395" s="21">
        <f t="shared" ca="1" si="56"/>
        <v>0</v>
      </c>
      <c r="H395" s="46">
        <f t="shared" ca="1" si="57"/>
        <v>0</v>
      </c>
      <c r="I395" s="47"/>
      <c r="J395" s="171"/>
      <c r="K395" s="48">
        <f t="shared" ca="1" si="58"/>
        <v>0</v>
      </c>
      <c r="L395" s="49">
        <f t="shared" ca="1" si="59"/>
        <v>0</v>
      </c>
      <c r="M395" s="171"/>
      <c r="N395" s="171"/>
      <c r="O395" s="171"/>
      <c r="P395" s="171"/>
    </row>
    <row r="396" spans="2:16" hidden="1" x14ac:dyDescent="0.25">
      <c r="B396" s="41"/>
      <c r="C396" s="42"/>
      <c r="D396" s="43">
        <f t="shared" ca="1" si="55"/>
        <v>0</v>
      </c>
      <c r="E396" s="44">
        <f ca="1">IFERROR(OFFSET('Converter Data'!$C$43,MATCH(C396,'Converter Data'!$B$44:$B$64,0),0),0)</f>
        <v>0</v>
      </c>
      <c r="F396" s="45">
        <f ca="1">IFERROR(OFFSET('Converter Data'!$D$43,MATCH(C396,'Converter Data'!$B$44:$B$64,0),0),0)</f>
        <v>0</v>
      </c>
      <c r="G396" s="21">
        <f t="shared" ca="1" si="56"/>
        <v>0</v>
      </c>
      <c r="H396" s="46">
        <f t="shared" ca="1" si="57"/>
        <v>0</v>
      </c>
      <c r="I396" s="47"/>
      <c r="J396" s="171"/>
      <c r="K396" s="48">
        <f t="shared" ca="1" si="58"/>
        <v>0</v>
      </c>
      <c r="L396" s="49">
        <f t="shared" ca="1" si="59"/>
        <v>0</v>
      </c>
      <c r="M396" s="171"/>
      <c r="N396" s="171"/>
      <c r="O396" s="171"/>
      <c r="P396" s="171"/>
    </row>
    <row r="397" spans="2:16" hidden="1" x14ac:dyDescent="0.25">
      <c r="B397" s="41"/>
      <c r="C397" s="42"/>
      <c r="D397" s="43">
        <f t="shared" ca="1" si="55"/>
        <v>0</v>
      </c>
      <c r="E397" s="44">
        <f ca="1">IFERROR(OFFSET('Converter Data'!$C$43,MATCH(C397,'Converter Data'!$B$44:$B$64,0),0),0)</f>
        <v>0</v>
      </c>
      <c r="F397" s="45">
        <f ca="1">IFERROR(OFFSET('Converter Data'!$D$43,MATCH(C397,'Converter Data'!$B$44:$B$64,0),0),0)</f>
        <v>0</v>
      </c>
      <c r="G397" s="21">
        <f t="shared" ca="1" si="56"/>
        <v>0</v>
      </c>
      <c r="H397" s="46">
        <f t="shared" ca="1" si="57"/>
        <v>0</v>
      </c>
      <c r="I397" s="47"/>
      <c r="J397" s="171"/>
      <c r="K397" s="48">
        <f t="shared" ca="1" si="58"/>
        <v>0</v>
      </c>
      <c r="L397" s="49">
        <f t="shared" ca="1" si="59"/>
        <v>0</v>
      </c>
      <c r="M397" s="171"/>
      <c r="N397" s="171"/>
      <c r="O397" s="171"/>
      <c r="P397" s="171"/>
    </row>
    <row r="398" spans="2:16" hidden="1" x14ac:dyDescent="0.25">
      <c r="B398" s="41"/>
      <c r="C398" s="42"/>
      <c r="D398" s="43">
        <f t="shared" ca="1" si="55"/>
        <v>0</v>
      </c>
      <c r="E398" s="44">
        <f ca="1">IFERROR(OFFSET('Converter Data'!$C$43,MATCH(C398,'Converter Data'!$B$44:$B$64,0),0),0)</f>
        <v>0</v>
      </c>
      <c r="F398" s="45">
        <f ca="1">IFERROR(OFFSET('Converter Data'!$D$43,MATCH(C398,'Converter Data'!$B$44:$B$64,0),0),0)</f>
        <v>0</v>
      </c>
      <c r="G398" s="21">
        <f t="shared" ca="1" si="56"/>
        <v>0</v>
      </c>
      <c r="H398" s="46">
        <f t="shared" ca="1" si="57"/>
        <v>0</v>
      </c>
      <c r="I398" s="47"/>
      <c r="J398" s="171"/>
      <c r="K398" s="48">
        <f t="shared" ca="1" si="58"/>
        <v>0</v>
      </c>
      <c r="L398" s="49">
        <f t="shared" ca="1" si="59"/>
        <v>0</v>
      </c>
      <c r="M398" s="171"/>
      <c r="N398" s="171"/>
      <c r="O398" s="171"/>
      <c r="P398" s="171"/>
    </row>
    <row r="399" spans="2:16" hidden="1" x14ac:dyDescent="0.25">
      <c r="B399" s="41"/>
      <c r="C399" s="42"/>
      <c r="D399" s="43">
        <f t="shared" ca="1" si="55"/>
        <v>0</v>
      </c>
      <c r="E399" s="44">
        <f ca="1">IFERROR(OFFSET('Converter Data'!$C$43,MATCH(C399,'Converter Data'!$B$44:$B$64,0),0),0)</f>
        <v>0</v>
      </c>
      <c r="F399" s="45">
        <f ca="1">IFERROR(OFFSET('Converter Data'!$D$43,MATCH(C399,'Converter Data'!$B$44:$B$64,0),0),0)</f>
        <v>0</v>
      </c>
      <c r="G399" s="21">
        <f t="shared" ca="1" si="56"/>
        <v>0</v>
      </c>
      <c r="H399" s="46">
        <f t="shared" ca="1" si="57"/>
        <v>0</v>
      </c>
      <c r="I399" s="47"/>
      <c r="J399" s="171"/>
      <c r="K399" s="48">
        <f t="shared" ca="1" si="58"/>
        <v>0</v>
      </c>
      <c r="L399" s="49">
        <f t="shared" ca="1" si="59"/>
        <v>0</v>
      </c>
      <c r="M399" s="171"/>
      <c r="N399" s="171"/>
      <c r="O399" s="171"/>
      <c r="P399" s="171"/>
    </row>
    <row r="400" spans="2:16" hidden="1" x14ac:dyDescent="0.25">
      <c r="B400" s="41"/>
      <c r="C400" s="42"/>
      <c r="D400" s="43">
        <f t="shared" ca="1" si="55"/>
        <v>0</v>
      </c>
      <c r="E400" s="44">
        <f ca="1">IFERROR(OFFSET('Converter Data'!$C$43,MATCH(C400,'Converter Data'!$B$44:$B$64,0),0),0)</f>
        <v>0</v>
      </c>
      <c r="F400" s="45">
        <f ca="1">IFERROR(OFFSET('Converter Data'!$D$43,MATCH(C400,'Converter Data'!$B$44:$B$64,0),0),0)</f>
        <v>0</v>
      </c>
      <c r="G400" s="21">
        <f t="shared" ca="1" si="56"/>
        <v>0</v>
      </c>
      <c r="H400" s="46">
        <f t="shared" ca="1" si="57"/>
        <v>0</v>
      </c>
      <c r="I400" s="47"/>
      <c r="J400" s="171"/>
      <c r="K400" s="48">
        <f t="shared" ca="1" si="58"/>
        <v>0</v>
      </c>
      <c r="L400" s="49">
        <f t="shared" ca="1" si="59"/>
        <v>0</v>
      </c>
      <c r="M400" s="171"/>
      <c r="N400" s="171"/>
      <c r="O400" s="171"/>
      <c r="P400" s="171"/>
    </row>
    <row r="401" spans="2:16" hidden="1" x14ac:dyDescent="0.25">
      <c r="B401" s="41"/>
      <c r="C401" s="42"/>
      <c r="D401" s="43">
        <f t="shared" ca="1" si="55"/>
        <v>0</v>
      </c>
      <c r="E401" s="44">
        <f ca="1">IFERROR(OFFSET('Converter Data'!$C$43,MATCH(C401,'Converter Data'!$B$44:$B$64,0),0),0)</f>
        <v>0</v>
      </c>
      <c r="F401" s="45">
        <f ca="1">IFERROR(OFFSET('Converter Data'!$D$43,MATCH(C401,'Converter Data'!$B$44:$B$64,0),0),0)</f>
        <v>0</v>
      </c>
      <c r="G401" s="21">
        <f t="shared" ca="1" si="56"/>
        <v>0</v>
      </c>
      <c r="H401" s="46">
        <f t="shared" ca="1" si="57"/>
        <v>0</v>
      </c>
      <c r="I401" s="47"/>
      <c r="J401" s="171"/>
      <c r="K401" s="48">
        <f t="shared" ca="1" si="58"/>
        <v>0</v>
      </c>
      <c r="L401" s="49">
        <f t="shared" ca="1" si="59"/>
        <v>0</v>
      </c>
      <c r="M401" s="171"/>
      <c r="N401" s="171"/>
      <c r="O401" s="171"/>
      <c r="P401" s="171"/>
    </row>
    <row r="402" spans="2:16" hidden="1" x14ac:dyDescent="0.25">
      <c r="B402" s="41"/>
      <c r="C402" s="42"/>
      <c r="D402" s="43">
        <f t="shared" ca="1" si="55"/>
        <v>0</v>
      </c>
      <c r="E402" s="44">
        <f ca="1">IFERROR(OFFSET('Converter Data'!$C$43,MATCH(C402,'Converter Data'!$B$44:$B$64,0),0),0)</f>
        <v>0</v>
      </c>
      <c r="F402" s="45">
        <f ca="1">IFERROR(OFFSET('Converter Data'!$D$43,MATCH(C402,'Converter Data'!$B$44:$B$64,0),0),0)</f>
        <v>0</v>
      </c>
      <c r="G402" s="21">
        <f t="shared" ca="1" si="56"/>
        <v>0</v>
      </c>
      <c r="H402" s="46">
        <f t="shared" ca="1" si="57"/>
        <v>0</v>
      </c>
      <c r="I402" s="47"/>
      <c r="J402" s="171"/>
      <c r="K402" s="48">
        <f t="shared" ca="1" si="58"/>
        <v>0</v>
      </c>
      <c r="L402" s="49">
        <f t="shared" ca="1" si="59"/>
        <v>0</v>
      </c>
      <c r="M402" s="171"/>
      <c r="N402" s="171"/>
      <c r="O402" s="171"/>
      <c r="P402" s="171"/>
    </row>
    <row r="403" spans="2:16" hidden="1" x14ac:dyDescent="0.25">
      <c r="B403" s="41"/>
      <c r="C403" s="42"/>
      <c r="D403" s="43">
        <f t="shared" ca="1" si="55"/>
        <v>0</v>
      </c>
      <c r="E403" s="44">
        <f ca="1">IFERROR(OFFSET('Converter Data'!$C$43,MATCH(C403,'Converter Data'!$B$44:$B$64,0),0),0)</f>
        <v>0</v>
      </c>
      <c r="F403" s="45">
        <f ca="1">IFERROR(OFFSET('Converter Data'!$D$43,MATCH(C403,'Converter Data'!$B$44:$B$64,0),0),0)</f>
        <v>0</v>
      </c>
      <c r="G403" s="21">
        <f t="shared" ca="1" si="56"/>
        <v>0</v>
      </c>
      <c r="H403" s="46">
        <f t="shared" ca="1" si="57"/>
        <v>0</v>
      </c>
      <c r="I403" s="47"/>
      <c r="J403" s="171"/>
      <c r="K403" s="48">
        <f t="shared" ca="1" si="58"/>
        <v>0</v>
      </c>
      <c r="L403" s="49">
        <f t="shared" ca="1" si="59"/>
        <v>0</v>
      </c>
      <c r="M403" s="171"/>
      <c r="N403" s="171"/>
      <c r="O403" s="171"/>
      <c r="P403" s="171"/>
    </row>
    <row r="404" spans="2:16" ht="15.75" hidden="1" thickBot="1" x14ac:dyDescent="0.3">
      <c r="B404" s="50"/>
      <c r="C404" s="51"/>
      <c r="D404" s="52">
        <f t="shared" ca="1" si="55"/>
        <v>0</v>
      </c>
      <c r="E404" s="53">
        <f ca="1">IFERROR(OFFSET('Converter Data'!$C$43,MATCH(C404,'Converter Data'!$B$44:$B$64,0),0),0)</f>
        <v>0</v>
      </c>
      <c r="F404" s="54">
        <f ca="1">IFERROR(OFFSET('Converter Data'!$D$43,MATCH(C404,'Converter Data'!$B$44:$B$64,0),0),0)</f>
        <v>0</v>
      </c>
      <c r="G404" s="22">
        <f t="shared" ca="1" si="56"/>
        <v>0</v>
      </c>
      <c r="H404" s="55">
        <f t="shared" ca="1" si="57"/>
        <v>0</v>
      </c>
      <c r="I404" s="56"/>
      <c r="J404" s="171"/>
      <c r="K404" s="57">
        <f t="shared" ca="1" si="58"/>
        <v>0</v>
      </c>
      <c r="L404" s="58">
        <f t="shared" ca="1" si="59"/>
        <v>0</v>
      </c>
      <c r="M404" s="171"/>
      <c r="N404" s="171"/>
      <c r="O404" s="171"/>
      <c r="P404" s="171"/>
    </row>
    <row r="405" spans="2:16" hidden="1" x14ac:dyDescent="0.25">
      <c r="B405" s="171"/>
      <c r="C405" s="171"/>
      <c r="D405" s="171"/>
      <c r="E405" s="171"/>
      <c r="F405" s="171"/>
      <c r="G405" s="171"/>
      <c r="H405" s="171"/>
      <c r="I405" s="171"/>
      <c r="J405" s="171"/>
      <c r="K405" s="171"/>
      <c r="L405" s="171"/>
      <c r="M405" s="171"/>
      <c r="N405" s="171"/>
      <c r="O405" s="171"/>
      <c r="P405" s="171"/>
    </row>
    <row r="406" spans="2:16" hidden="1" x14ac:dyDescent="0.25">
      <c r="B406" s="171"/>
      <c r="C406" s="171"/>
      <c r="D406" s="171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</row>
    <row r="407" spans="2:16" hidden="1" x14ac:dyDescent="0.25">
      <c r="B407" s="171"/>
      <c r="C407" s="171"/>
      <c r="D407" s="171"/>
      <c r="E407" s="171"/>
      <c r="F407" s="171"/>
      <c r="G407" s="171"/>
      <c r="H407" s="171"/>
      <c r="I407" s="171"/>
      <c r="J407" s="171"/>
      <c r="K407" s="171"/>
      <c r="L407" s="171"/>
      <c r="M407" s="171"/>
      <c r="N407" s="171"/>
      <c r="O407" s="171"/>
      <c r="P407" s="171"/>
    </row>
    <row r="408" spans="2:16" hidden="1" x14ac:dyDescent="0.25">
      <c r="B408" s="171"/>
      <c r="C408" s="171"/>
      <c r="D408" s="171"/>
      <c r="E408" s="171"/>
      <c r="F408" s="171"/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</row>
    <row r="409" spans="2:16" hidden="1" x14ac:dyDescent="0.25">
      <c r="B409" s="171"/>
      <c r="C409" s="171"/>
      <c r="D409" s="171"/>
      <c r="E409" s="171"/>
      <c r="F409" s="171"/>
      <c r="G409" s="171"/>
      <c r="H409" s="171"/>
      <c r="I409" s="171"/>
      <c r="J409" s="171"/>
      <c r="K409" s="171"/>
      <c r="L409" s="171"/>
      <c r="M409" s="171"/>
      <c r="N409" s="171"/>
      <c r="O409" s="171"/>
      <c r="P409" s="171"/>
    </row>
    <row r="410" spans="2:16" hidden="1" x14ac:dyDescent="0.25">
      <c r="B410" s="171"/>
      <c r="C410" s="171"/>
      <c r="D410" s="171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</row>
    <row r="411" spans="2:16" ht="15.75" thickBot="1" x14ac:dyDescent="0.3">
      <c r="B411" s="171"/>
      <c r="C411" s="171"/>
      <c r="D411" s="171"/>
      <c r="E411" s="171"/>
      <c r="F411" s="171"/>
      <c r="G411" s="171"/>
      <c r="H411" s="171"/>
      <c r="I411" s="171"/>
      <c r="J411" s="171"/>
      <c r="K411" s="171"/>
      <c r="L411" s="171"/>
      <c r="M411" s="171"/>
      <c r="N411" s="171"/>
      <c r="O411" s="171"/>
      <c r="P411" s="171"/>
    </row>
    <row r="412" spans="2:16" ht="60.75" thickBot="1" x14ac:dyDescent="0.3">
      <c r="B412" s="24" t="s">
        <v>45</v>
      </c>
      <c r="C412" s="25" t="s">
        <v>23</v>
      </c>
      <c r="D412" s="26">
        <f ca="1">L412</f>
        <v>3.150684931506849E-3</v>
      </c>
      <c r="E412" s="24"/>
      <c r="F412" s="25"/>
      <c r="G412" s="26"/>
      <c r="H412" s="24"/>
      <c r="I412" s="24"/>
      <c r="J412" s="24"/>
      <c r="K412" s="25" t="s">
        <v>105</v>
      </c>
      <c r="L412" s="27">
        <f ca="1">SUM(G417:G438)</f>
        <v>3.150684931506849E-3</v>
      </c>
      <c r="M412" s="24"/>
      <c r="N412" s="28" t="s">
        <v>106</v>
      </c>
      <c r="O412" s="28" t="s">
        <v>107</v>
      </c>
      <c r="P412" s="28" t="s">
        <v>108</v>
      </c>
    </row>
    <row r="413" spans="2:16" x14ac:dyDescent="0.25">
      <c r="B413" s="171"/>
      <c r="C413" s="29" t="s">
        <v>197</v>
      </c>
      <c r="D413" s="30">
        <f ca="1">1-D412</f>
        <v>0.99684931506849317</v>
      </c>
      <c r="E413" s="171"/>
      <c r="F413" s="171"/>
      <c r="G413" s="171"/>
      <c r="H413" s="171"/>
      <c r="I413" s="171"/>
      <c r="J413" s="171"/>
      <c r="K413" s="171"/>
      <c r="L413" s="171"/>
      <c r="M413" s="171"/>
      <c r="N413" s="31">
        <f ca="1">SUM(D417:D438)</f>
        <v>2</v>
      </c>
      <c r="O413" s="31">
        <f ca="1">IFERROR(SUM(K417:K438)/N413,0)</f>
        <v>0.57499999999999996</v>
      </c>
      <c r="P413" s="32">
        <f ca="1">IFERROR(SUM(L417:L438)/SUM(K417:K438),0)</f>
        <v>0</v>
      </c>
    </row>
    <row r="414" spans="2:16" x14ac:dyDescent="0.25">
      <c r="B414" s="171"/>
      <c r="C414" s="171"/>
      <c r="D414" s="171"/>
      <c r="E414" s="171"/>
      <c r="F414" s="171"/>
      <c r="G414" s="171"/>
      <c r="H414" s="171"/>
      <c r="I414" s="171"/>
      <c r="J414" s="171"/>
      <c r="K414" s="171"/>
      <c r="L414" s="171"/>
      <c r="M414" s="171"/>
      <c r="N414" s="171"/>
      <c r="O414" s="171"/>
      <c r="P414" s="171"/>
    </row>
    <row r="415" spans="2:16" ht="15.75" thickBot="1" x14ac:dyDescent="0.3">
      <c r="B415" s="2" t="s">
        <v>15</v>
      </c>
      <c r="C415" s="3"/>
      <c r="D415" s="3"/>
      <c r="E415" s="3"/>
      <c r="F415" s="3"/>
      <c r="G415" s="3"/>
      <c r="H415" s="3"/>
      <c r="I415" s="4"/>
      <c r="J415" s="171"/>
      <c r="K415" s="2" t="s">
        <v>85</v>
      </c>
      <c r="L415" s="9"/>
      <c r="M415" s="171"/>
      <c r="N415" s="171"/>
      <c r="O415" s="171"/>
      <c r="P415" s="171"/>
    </row>
    <row r="416" spans="2:16" ht="57.75" thickBot="1" x14ac:dyDescent="0.3">
      <c r="B416" s="16" t="s">
        <v>7</v>
      </c>
      <c r="C416" s="16" t="s">
        <v>0</v>
      </c>
      <c r="D416" s="18" t="s">
        <v>1</v>
      </c>
      <c r="E416" s="18" t="s">
        <v>2</v>
      </c>
      <c r="F416" s="18" t="s">
        <v>3</v>
      </c>
      <c r="G416" s="18" t="s">
        <v>5</v>
      </c>
      <c r="H416" s="18" t="s">
        <v>12</v>
      </c>
      <c r="I416" s="17" t="s">
        <v>6</v>
      </c>
      <c r="J416" s="171"/>
      <c r="K416" s="33" t="s">
        <v>86</v>
      </c>
      <c r="L416" s="34" t="s">
        <v>198</v>
      </c>
      <c r="M416" s="171"/>
      <c r="N416" s="171"/>
      <c r="O416" s="171"/>
      <c r="P416" s="171"/>
    </row>
    <row r="417" spans="2:16" x14ac:dyDescent="0.25">
      <c r="B417" s="60">
        <v>1</v>
      </c>
      <c r="C417" s="61" t="s">
        <v>45</v>
      </c>
      <c r="D417" s="36">
        <f t="shared" ref="D417:D438" ca="1" si="60">IFERROR(1/E417,0)</f>
        <v>2</v>
      </c>
      <c r="E417" s="23">
        <f ca="1">IFERROR(OFFSET('Converter Data'!$C$43,MATCH(C417,'Converter Data'!$B$44:$B$64,0),0),0)</f>
        <v>0.5</v>
      </c>
      <c r="F417" s="37">
        <f ca="1">IFERROR(OFFSET('Converter Data'!$D$43,MATCH(C417,'Converter Data'!$B$44:$B$64,0),0),0)</f>
        <v>0.57499999999999996</v>
      </c>
      <c r="G417" s="20">
        <f t="shared" ref="G417:G438" ca="1" si="61">IFERROR(((B417*D417*F417)/365)*(1-I417),0)</f>
        <v>3.150684931506849E-3</v>
      </c>
      <c r="H417" s="38">
        <f t="shared" ref="H417:H438" ca="1" si="62">G417/$D$412</f>
        <v>1</v>
      </c>
      <c r="I417" s="274">
        <v>0</v>
      </c>
      <c r="J417" s="171"/>
      <c r="K417" s="39">
        <f t="shared" ref="K417:K438" ca="1" si="63">D417*F417</f>
        <v>1.1499999999999999</v>
      </c>
      <c r="L417" s="40">
        <f t="shared" ref="L417:L438" ca="1" si="64">K417*I417</f>
        <v>0</v>
      </c>
      <c r="M417" s="171"/>
      <c r="N417" s="171"/>
      <c r="O417" s="171"/>
      <c r="P417" s="171"/>
    </row>
    <row r="418" spans="2:16" hidden="1" x14ac:dyDescent="0.25">
      <c r="B418" s="41"/>
      <c r="C418" s="42"/>
      <c r="D418" s="43">
        <f t="shared" ca="1" si="60"/>
        <v>0</v>
      </c>
      <c r="E418" s="44">
        <f ca="1">IFERROR(OFFSET('Converter Data'!$C$43,MATCH(C418,'Converter Data'!$B$44:$B$64,0),0),0)</f>
        <v>0</v>
      </c>
      <c r="F418" s="45">
        <f ca="1">IFERROR(OFFSET('Converter Data'!$D$43,MATCH(C418,'Converter Data'!$B$44:$B$64,0),0),0)</f>
        <v>0</v>
      </c>
      <c r="G418" s="21">
        <f t="shared" ca="1" si="61"/>
        <v>0</v>
      </c>
      <c r="H418" s="46">
        <f t="shared" ca="1" si="62"/>
        <v>0</v>
      </c>
      <c r="I418" s="47"/>
      <c r="J418" s="171"/>
      <c r="K418" s="48">
        <f t="shared" ca="1" si="63"/>
        <v>0</v>
      </c>
      <c r="L418" s="49">
        <f t="shared" ca="1" si="64"/>
        <v>0</v>
      </c>
      <c r="M418" s="171"/>
      <c r="N418" s="171"/>
      <c r="O418" s="171"/>
      <c r="P418" s="171"/>
    </row>
    <row r="419" spans="2:16" hidden="1" x14ac:dyDescent="0.25">
      <c r="B419" s="41"/>
      <c r="C419" s="42"/>
      <c r="D419" s="43">
        <f t="shared" ca="1" si="60"/>
        <v>0</v>
      </c>
      <c r="E419" s="44">
        <f ca="1">IFERROR(OFFSET('Converter Data'!$C$43,MATCH(C419,'Converter Data'!$B$44:$B$64,0),0),0)</f>
        <v>0</v>
      </c>
      <c r="F419" s="45">
        <f ca="1">IFERROR(OFFSET('Converter Data'!$D$43,MATCH(C419,'Converter Data'!$B$44:$B$64,0),0),0)</f>
        <v>0</v>
      </c>
      <c r="G419" s="21">
        <f t="shared" ca="1" si="61"/>
        <v>0</v>
      </c>
      <c r="H419" s="46">
        <f t="shared" ca="1" si="62"/>
        <v>0</v>
      </c>
      <c r="I419" s="47"/>
      <c r="J419" s="171"/>
      <c r="K419" s="48">
        <f t="shared" ca="1" si="63"/>
        <v>0</v>
      </c>
      <c r="L419" s="49">
        <f t="shared" ca="1" si="64"/>
        <v>0</v>
      </c>
      <c r="M419" s="171"/>
      <c r="N419" s="171"/>
      <c r="O419" s="171"/>
      <c r="P419" s="171"/>
    </row>
    <row r="420" spans="2:16" hidden="1" x14ac:dyDescent="0.25">
      <c r="B420" s="41"/>
      <c r="C420" s="42"/>
      <c r="D420" s="43">
        <f t="shared" ca="1" si="60"/>
        <v>0</v>
      </c>
      <c r="E420" s="44">
        <f ca="1">IFERROR(OFFSET('Converter Data'!$C$43,MATCH(C420,'Converter Data'!$B$44:$B$64,0),0),0)</f>
        <v>0</v>
      </c>
      <c r="F420" s="45">
        <f ca="1">IFERROR(OFFSET('Converter Data'!$D$43,MATCH(C420,'Converter Data'!$B$44:$B$64,0),0),0)</f>
        <v>0</v>
      </c>
      <c r="G420" s="21">
        <f t="shared" ca="1" si="61"/>
        <v>0</v>
      </c>
      <c r="H420" s="46">
        <f t="shared" ca="1" si="62"/>
        <v>0</v>
      </c>
      <c r="I420" s="47"/>
      <c r="J420" s="171"/>
      <c r="K420" s="48">
        <f t="shared" ca="1" si="63"/>
        <v>0</v>
      </c>
      <c r="L420" s="49">
        <f t="shared" ca="1" si="64"/>
        <v>0</v>
      </c>
      <c r="M420" s="171"/>
      <c r="N420" s="171"/>
      <c r="O420" s="171"/>
      <c r="P420" s="171"/>
    </row>
    <row r="421" spans="2:16" hidden="1" x14ac:dyDescent="0.25">
      <c r="B421" s="41"/>
      <c r="C421" s="42"/>
      <c r="D421" s="43">
        <f t="shared" ca="1" si="60"/>
        <v>0</v>
      </c>
      <c r="E421" s="44">
        <f ca="1">IFERROR(OFFSET('Converter Data'!$C$43,MATCH(C421,'Converter Data'!$B$44:$B$64,0),0),0)</f>
        <v>0</v>
      </c>
      <c r="F421" s="45">
        <f ca="1">IFERROR(OFFSET('Converter Data'!$D$43,MATCH(C421,'Converter Data'!$B$44:$B$64,0),0),0)</f>
        <v>0</v>
      </c>
      <c r="G421" s="21">
        <f t="shared" ca="1" si="61"/>
        <v>0</v>
      </c>
      <c r="H421" s="46">
        <f t="shared" ca="1" si="62"/>
        <v>0</v>
      </c>
      <c r="I421" s="47"/>
      <c r="J421" s="171"/>
      <c r="K421" s="48">
        <f t="shared" ca="1" si="63"/>
        <v>0</v>
      </c>
      <c r="L421" s="49">
        <f t="shared" ca="1" si="64"/>
        <v>0</v>
      </c>
      <c r="M421" s="171"/>
      <c r="N421" s="171"/>
      <c r="O421" s="171"/>
      <c r="P421" s="171"/>
    </row>
    <row r="422" spans="2:16" hidden="1" x14ac:dyDescent="0.25">
      <c r="B422" s="41"/>
      <c r="C422" s="42"/>
      <c r="D422" s="43">
        <f t="shared" ca="1" si="60"/>
        <v>0</v>
      </c>
      <c r="E422" s="44">
        <f ca="1">IFERROR(OFFSET('Converter Data'!$C$43,MATCH(C422,'Converter Data'!$B$44:$B$64,0),0),0)</f>
        <v>0</v>
      </c>
      <c r="F422" s="45">
        <f ca="1">IFERROR(OFFSET('Converter Data'!$D$43,MATCH(C422,'Converter Data'!$B$44:$B$64,0),0),0)</f>
        <v>0</v>
      </c>
      <c r="G422" s="21">
        <f t="shared" ca="1" si="61"/>
        <v>0</v>
      </c>
      <c r="H422" s="46">
        <f t="shared" ca="1" si="62"/>
        <v>0</v>
      </c>
      <c r="I422" s="47"/>
      <c r="J422" s="171"/>
      <c r="K422" s="48">
        <f t="shared" ca="1" si="63"/>
        <v>0</v>
      </c>
      <c r="L422" s="49">
        <f t="shared" ca="1" si="64"/>
        <v>0</v>
      </c>
      <c r="M422" s="171"/>
      <c r="N422" s="171"/>
      <c r="O422" s="171"/>
      <c r="P422" s="171"/>
    </row>
    <row r="423" spans="2:16" hidden="1" x14ac:dyDescent="0.25">
      <c r="B423" s="41"/>
      <c r="C423" s="42"/>
      <c r="D423" s="43">
        <f t="shared" ca="1" si="60"/>
        <v>0</v>
      </c>
      <c r="E423" s="44">
        <f ca="1">IFERROR(OFFSET('Converter Data'!$C$43,MATCH(C423,'Converter Data'!$B$44:$B$64,0),0),0)</f>
        <v>0</v>
      </c>
      <c r="F423" s="45">
        <f ca="1">IFERROR(OFFSET('Converter Data'!$D$43,MATCH(C423,'Converter Data'!$B$44:$B$64,0),0),0)</f>
        <v>0</v>
      </c>
      <c r="G423" s="21">
        <f t="shared" ca="1" si="61"/>
        <v>0</v>
      </c>
      <c r="H423" s="46">
        <f t="shared" ca="1" si="62"/>
        <v>0</v>
      </c>
      <c r="I423" s="47"/>
      <c r="J423" s="171"/>
      <c r="K423" s="48">
        <f t="shared" ca="1" si="63"/>
        <v>0</v>
      </c>
      <c r="L423" s="49">
        <f t="shared" ca="1" si="64"/>
        <v>0</v>
      </c>
      <c r="M423" s="171"/>
      <c r="N423" s="171"/>
      <c r="O423" s="171"/>
      <c r="P423" s="171"/>
    </row>
    <row r="424" spans="2:16" hidden="1" x14ac:dyDescent="0.25">
      <c r="B424" s="41"/>
      <c r="C424" s="42"/>
      <c r="D424" s="43">
        <f t="shared" ca="1" si="60"/>
        <v>0</v>
      </c>
      <c r="E424" s="44">
        <f ca="1">IFERROR(OFFSET('Converter Data'!$C$43,MATCH(C424,'Converter Data'!$B$44:$B$64,0),0),0)</f>
        <v>0</v>
      </c>
      <c r="F424" s="45">
        <f ca="1">IFERROR(OFFSET('Converter Data'!$D$43,MATCH(C424,'Converter Data'!$B$44:$B$64,0),0),0)</f>
        <v>0</v>
      </c>
      <c r="G424" s="21">
        <f t="shared" ca="1" si="61"/>
        <v>0</v>
      </c>
      <c r="H424" s="46">
        <f t="shared" ca="1" si="62"/>
        <v>0</v>
      </c>
      <c r="I424" s="47"/>
      <c r="J424" s="171"/>
      <c r="K424" s="48">
        <f t="shared" ca="1" si="63"/>
        <v>0</v>
      </c>
      <c r="L424" s="49">
        <f t="shared" ca="1" si="64"/>
        <v>0</v>
      </c>
      <c r="M424" s="171"/>
      <c r="N424" s="171"/>
      <c r="O424" s="171"/>
      <c r="P424" s="171"/>
    </row>
    <row r="425" spans="2:16" hidden="1" x14ac:dyDescent="0.25">
      <c r="B425" s="41"/>
      <c r="C425" s="42"/>
      <c r="D425" s="43">
        <f t="shared" ca="1" si="60"/>
        <v>0</v>
      </c>
      <c r="E425" s="44">
        <f ca="1">IFERROR(OFFSET('Converter Data'!$C$43,MATCH(C425,'Converter Data'!$B$44:$B$64,0),0),0)</f>
        <v>0</v>
      </c>
      <c r="F425" s="45">
        <f ca="1">IFERROR(OFFSET('Converter Data'!$D$43,MATCH(C425,'Converter Data'!$B$44:$B$64,0),0),0)</f>
        <v>0</v>
      </c>
      <c r="G425" s="21">
        <f t="shared" ca="1" si="61"/>
        <v>0</v>
      </c>
      <c r="H425" s="46">
        <f t="shared" ca="1" si="62"/>
        <v>0</v>
      </c>
      <c r="I425" s="47"/>
      <c r="J425" s="171"/>
      <c r="K425" s="48">
        <f t="shared" ca="1" si="63"/>
        <v>0</v>
      </c>
      <c r="L425" s="49">
        <f t="shared" ca="1" si="64"/>
        <v>0</v>
      </c>
      <c r="M425" s="171"/>
      <c r="N425" s="171"/>
      <c r="O425" s="171"/>
      <c r="P425" s="171"/>
    </row>
    <row r="426" spans="2:16" hidden="1" x14ac:dyDescent="0.25">
      <c r="B426" s="41"/>
      <c r="C426" s="42"/>
      <c r="D426" s="43">
        <f t="shared" ca="1" si="60"/>
        <v>0</v>
      </c>
      <c r="E426" s="44">
        <f ca="1">IFERROR(OFFSET('Converter Data'!$C$43,MATCH(C426,'Converter Data'!$B$44:$B$64,0),0),0)</f>
        <v>0</v>
      </c>
      <c r="F426" s="45">
        <f ca="1">IFERROR(OFFSET('Converter Data'!$D$43,MATCH(C426,'Converter Data'!$B$44:$B$64,0),0),0)</f>
        <v>0</v>
      </c>
      <c r="G426" s="21">
        <f t="shared" ca="1" si="61"/>
        <v>0</v>
      </c>
      <c r="H426" s="46">
        <f t="shared" ca="1" si="62"/>
        <v>0</v>
      </c>
      <c r="I426" s="47"/>
      <c r="J426" s="171"/>
      <c r="K426" s="48">
        <f t="shared" ca="1" si="63"/>
        <v>0</v>
      </c>
      <c r="L426" s="49">
        <f t="shared" ca="1" si="64"/>
        <v>0</v>
      </c>
      <c r="M426" s="171"/>
      <c r="N426" s="171"/>
      <c r="O426" s="171"/>
      <c r="P426" s="171"/>
    </row>
    <row r="427" spans="2:16" hidden="1" x14ac:dyDescent="0.25">
      <c r="B427" s="41"/>
      <c r="C427" s="42"/>
      <c r="D427" s="43">
        <f t="shared" ca="1" si="60"/>
        <v>0</v>
      </c>
      <c r="E427" s="44">
        <f ca="1">IFERROR(OFFSET('Converter Data'!$C$43,MATCH(C427,'Converter Data'!$B$44:$B$64,0),0),0)</f>
        <v>0</v>
      </c>
      <c r="F427" s="45">
        <f ca="1">IFERROR(OFFSET('Converter Data'!$D$43,MATCH(C427,'Converter Data'!$B$44:$B$64,0),0),0)</f>
        <v>0</v>
      </c>
      <c r="G427" s="21">
        <f t="shared" ca="1" si="61"/>
        <v>0</v>
      </c>
      <c r="H427" s="46">
        <f t="shared" ca="1" si="62"/>
        <v>0</v>
      </c>
      <c r="I427" s="47"/>
      <c r="J427" s="171"/>
      <c r="K427" s="48">
        <f t="shared" ca="1" si="63"/>
        <v>0</v>
      </c>
      <c r="L427" s="49">
        <f t="shared" ca="1" si="64"/>
        <v>0</v>
      </c>
      <c r="M427" s="171"/>
      <c r="N427" s="171"/>
      <c r="O427" s="171"/>
      <c r="P427" s="171"/>
    </row>
    <row r="428" spans="2:16" hidden="1" x14ac:dyDescent="0.25">
      <c r="B428" s="41"/>
      <c r="C428" s="42"/>
      <c r="D428" s="43">
        <f t="shared" ca="1" si="60"/>
        <v>0</v>
      </c>
      <c r="E428" s="44">
        <f ca="1">IFERROR(OFFSET('Converter Data'!$C$43,MATCH(C428,'Converter Data'!$B$44:$B$64,0),0),0)</f>
        <v>0</v>
      </c>
      <c r="F428" s="45">
        <f ca="1">IFERROR(OFFSET('Converter Data'!$D$43,MATCH(C428,'Converter Data'!$B$44:$B$64,0),0),0)</f>
        <v>0</v>
      </c>
      <c r="G428" s="21">
        <f t="shared" ca="1" si="61"/>
        <v>0</v>
      </c>
      <c r="H428" s="46">
        <f t="shared" ca="1" si="62"/>
        <v>0</v>
      </c>
      <c r="I428" s="47"/>
      <c r="J428" s="171"/>
      <c r="K428" s="48">
        <f t="shared" ca="1" si="63"/>
        <v>0</v>
      </c>
      <c r="L428" s="49">
        <f t="shared" ca="1" si="64"/>
        <v>0</v>
      </c>
      <c r="M428" s="171"/>
      <c r="N428" s="171"/>
      <c r="O428" s="171"/>
      <c r="P428" s="171"/>
    </row>
    <row r="429" spans="2:16" hidden="1" x14ac:dyDescent="0.25">
      <c r="B429" s="41"/>
      <c r="C429" s="42"/>
      <c r="D429" s="43">
        <f t="shared" ca="1" si="60"/>
        <v>0</v>
      </c>
      <c r="E429" s="44">
        <f ca="1">IFERROR(OFFSET('Converter Data'!$C$43,MATCH(C429,'Converter Data'!$B$44:$B$64,0),0),0)</f>
        <v>0</v>
      </c>
      <c r="F429" s="45">
        <f ca="1">IFERROR(OFFSET('Converter Data'!$D$43,MATCH(C429,'Converter Data'!$B$44:$B$64,0),0),0)</f>
        <v>0</v>
      </c>
      <c r="G429" s="21">
        <f t="shared" ca="1" si="61"/>
        <v>0</v>
      </c>
      <c r="H429" s="46">
        <f t="shared" ca="1" si="62"/>
        <v>0</v>
      </c>
      <c r="I429" s="47"/>
      <c r="J429" s="171"/>
      <c r="K429" s="48">
        <f t="shared" ca="1" si="63"/>
        <v>0</v>
      </c>
      <c r="L429" s="49">
        <f t="shared" ca="1" si="64"/>
        <v>0</v>
      </c>
      <c r="M429" s="171"/>
      <c r="N429" s="171"/>
      <c r="O429" s="171"/>
      <c r="P429" s="171"/>
    </row>
    <row r="430" spans="2:16" hidden="1" x14ac:dyDescent="0.25">
      <c r="B430" s="41"/>
      <c r="C430" s="42"/>
      <c r="D430" s="43">
        <f t="shared" ca="1" si="60"/>
        <v>0</v>
      </c>
      <c r="E430" s="44">
        <f ca="1">IFERROR(OFFSET('Converter Data'!$C$43,MATCH(C430,'Converter Data'!$B$44:$B$64,0),0),0)</f>
        <v>0</v>
      </c>
      <c r="F430" s="45">
        <f ca="1">IFERROR(OFFSET('Converter Data'!$D$43,MATCH(C430,'Converter Data'!$B$44:$B$64,0),0),0)</f>
        <v>0</v>
      </c>
      <c r="G430" s="21">
        <f t="shared" ca="1" si="61"/>
        <v>0</v>
      </c>
      <c r="H430" s="46">
        <f t="shared" ca="1" si="62"/>
        <v>0</v>
      </c>
      <c r="I430" s="47"/>
      <c r="J430" s="171"/>
      <c r="K430" s="48">
        <f t="shared" ca="1" si="63"/>
        <v>0</v>
      </c>
      <c r="L430" s="49">
        <f t="shared" ca="1" si="64"/>
        <v>0</v>
      </c>
      <c r="M430" s="171"/>
      <c r="N430" s="171"/>
      <c r="O430" s="171"/>
      <c r="P430" s="171"/>
    </row>
    <row r="431" spans="2:16" hidden="1" x14ac:dyDescent="0.25">
      <c r="B431" s="41"/>
      <c r="C431" s="42"/>
      <c r="D431" s="43">
        <f t="shared" ca="1" si="60"/>
        <v>0</v>
      </c>
      <c r="E431" s="44">
        <f ca="1">IFERROR(OFFSET('Converter Data'!$C$43,MATCH(C431,'Converter Data'!$B$44:$B$64,0),0),0)</f>
        <v>0</v>
      </c>
      <c r="F431" s="45">
        <f ca="1">IFERROR(OFFSET('Converter Data'!$D$43,MATCH(C431,'Converter Data'!$B$44:$B$64,0),0),0)</f>
        <v>0</v>
      </c>
      <c r="G431" s="21">
        <f t="shared" ca="1" si="61"/>
        <v>0</v>
      </c>
      <c r="H431" s="46">
        <f t="shared" ca="1" si="62"/>
        <v>0</v>
      </c>
      <c r="I431" s="47"/>
      <c r="J431" s="171"/>
      <c r="K431" s="48">
        <f t="shared" ca="1" si="63"/>
        <v>0</v>
      </c>
      <c r="L431" s="49">
        <f t="shared" ca="1" si="64"/>
        <v>0</v>
      </c>
      <c r="M431" s="171"/>
      <c r="N431" s="171"/>
      <c r="O431" s="171"/>
      <c r="P431" s="171"/>
    </row>
    <row r="432" spans="2:16" hidden="1" x14ac:dyDescent="0.25">
      <c r="B432" s="41"/>
      <c r="C432" s="42"/>
      <c r="D432" s="43">
        <f t="shared" ca="1" si="60"/>
        <v>0</v>
      </c>
      <c r="E432" s="44">
        <f ca="1">IFERROR(OFFSET('Converter Data'!$C$43,MATCH(C432,'Converter Data'!$B$44:$B$64,0),0),0)</f>
        <v>0</v>
      </c>
      <c r="F432" s="45">
        <f ca="1">IFERROR(OFFSET('Converter Data'!$D$43,MATCH(C432,'Converter Data'!$B$44:$B$64,0),0),0)</f>
        <v>0</v>
      </c>
      <c r="G432" s="21">
        <f t="shared" ca="1" si="61"/>
        <v>0</v>
      </c>
      <c r="H432" s="46">
        <f t="shared" ca="1" si="62"/>
        <v>0</v>
      </c>
      <c r="I432" s="47"/>
      <c r="J432" s="171"/>
      <c r="K432" s="48">
        <f t="shared" ca="1" si="63"/>
        <v>0</v>
      </c>
      <c r="L432" s="49">
        <f t="shared" ca="1" si="64"/>
        <v>0</v>
      </c>
      <c r="M432" s="171"/>
      <c r="N432" s="171"/>
      <c r="O432" s="171"/>
      <c r="P432" s="171"/>
    </row>
    <row r="433" spans="2:16" hidden="1" x14ac:dyDescent="0.25">
      <c r="B433" s="41"/>
      <c r="C433" s="42"/>
      <c r="D433" s="43">
        <f t="shared" ca="1" si="60"/>
        <v>0</v>
      </c>
      <c r="E433" s="44">
        <f ca="1">IFERROR(OFFSET('Converter Data'!$C$43,MATCH(C433,'Converter Data'!$B$44:$B$64,0),0),0)</f>
        <v>0</v>
      </c>
      <c r="F433" s="45">
        <f ca="1">IFERROR(OFFSET('Converter Data'!$D$43,MATCH(C433,'Converter Data'!$B$44:$B$64,0),0),0)</f>
        <v>0</v>
      </c>
      <c r="G433" s="21">
        <f t="shared" ca="1" si="61"/>
        <v>0</v>
      </c>
      <c r="H433" s="46">
        <f t="shared" ca="1" si="62"/>
        <v>0</v>
      </c>
      <c r="I433" s="47"/>
      <c r="J433" s="171"/>
      <c r="K433" s="48">
        <f t="shared" ca="1" si="63"/>
        <v>0</v>
      </c>
      <c r="L433" s="49">
        <f t="shared" ca="1" si="64"/>
        <v>0</v>
      </c>
      <c r="M433" s="171"/>
      <c r="N433" s="171"/>
      <c r="O433" s="171"/>
      <c r="P433" s="171"/>
    </row>
    <row r="434" spans="2:16" hidden="1" x14ac:dyDescent="0.25">
      <c r="B434" s="41"/>
      <c r="C434" s="42"/>
      <c r="D434" s="43">
        <f t="shared" ca="1" si="60"/>
        <v>0</v>
      </c>
      <c r="E434" s="44">
        <f ca="1">IFERROR(OFFSET('Converter Data'!$C$43,MATCH(C434,'Converter Data'!$B$44:$B$64,0),0),0)</f>
        <v>0</v>
      </c>
      <c r="F434" s="45">
        <f ca="1">IFERROR(OFFSET('Converter Data'!$D$43,MATCH(C434,'Converter Data'!$B$44:$B$64,0),0),0)</f>
        <v>0</v>
      </c>
      <c r="G434" s="21">
        <f t="shared" ca="1" si="61"/>
        <v>0</v>
      </c>
      <c r="H434" s="46">
        <f t="shared" ca="1" si="62"/>
        <v>0</v>
      </c>
      <c r="I434" s="47"/>
      <c r="J434" s="171"/>
      <c r="K434" s="48">
        <f t="shared" ca="1" si="63"/>
        <v>0</v>
      </c>
      <c r="L434" s="49">
        <f t="shared" ca="1" si="64"/>
        <v>0</v>
      </c>
      <c r="M434" s="171"/>
      <c r="N434" s="171"/>
      <c r="O434" s="171"/>
      <c r="P434" s="171"/>
    </row>
    <row r="435" spans="2:16" hidden="1" x14ac:dyDescent="0.25">
      <c r="B435" s="41"/>
      <c r="C435" s="42"/>
      <c r="D435" s="43">
        <f t="shared" ca="1" si="60"/>
        <v>0</v>
      </c>
      <c r="E435" s="44">
        <f ca="1">IFERROR(OFFSET('Converter Data'!$C$43,MATCH(C435,'Converter Data'!$B$44:$B$64,0),0),0)</f>
        <v>0</v>
      </c>
      <c r="F435" s="45">
        <f ca="1">IFERROR(OFFSET('Converter Data'!$D$43,MATCH(C435,'Converter Data'!$B$44:$B$64,0),0),0)</f>
        <v>0</v>
      </c>
      <c r="G435" s="21">
        <f t="shared" ca="1" si="61"/>
        <v>0</v>
      </c>
      <c r="H435" s="46">
        <f t="shared" ca="1" si="62"/>
        <v>0</v>
      </c>
      <c r="I435" s="47"/>
      <c r="J435" s="171"/>
      <c r="K435" s="48">
        <f t="shared" ca="1" si="63"/>
        <v>0</v>
      </c>
      <c r="L435" s="49">
        <f t="shared" ca="1" si="64"/>
        <v>0</v>
      </c>
      <c r="M435" s="171"/>
      <c r="N435" s="171"/>
      <c r="O435" s="171"/>
      <c r="P435" s="171"/>
    </row>
    <row r="436" spans="2:16" hidden="1" x14ac:dyDescent="0.25">
      <c r="B436" s="41"/>
      <c r="C436" s="42"/>
      <c r="D436" s="43">
        <f t="shared" ca="1" si="60"/>
        <v>0</v>
      </c>
      <c r="E436" s="44">
        <f ca="1">IFERROR(OFFSET('Converter Data'!$C$43,MATCH(C436,'Converter Data'!$B$44:$B$64,0),0),0)</f>
        <v>0</v>
      </c>
      <c r="F436" s="45">
        <f ca="1">IFERROR(OFFSET('Converter Data'!$D$43,MATCH(C436,'Converter Data'!$B$44:$B$64,0),0),0)</f>
        <v>0</v>
      </c>
      <c r="G436" s="21">
        <f t="shared" ca="1" si="61"/>
        <v>0</v>
      </c>
      <c r="H436" s="46">
        <f t="shared" ca="1" si="62"/>
        <v>0</v>
      </c>
      <c r="I436" s="47"/>
      <c r="J436" s="171"/>
      <c r="K436" s="48">
        <f t="shared" ca="1" si="63"/>
        <v>0</v>
      </c>
      <c r="L436" s="49">
        <f t="shared" ca="1" si="64"/>
        <v>0</v>
      </c>
      <c r="M436" s="171"/>
      <c r="N436" s="171"/>
      <c r="O436" s="171"/>
      <c r="P436" s="171"/>
    </row>
    <row r="437" spans="2:16" hidden="1" x14ac:dyDescent="0.25">
      <c r="B437" s="41"/>
      <c r="C437" s="42"/>
      <c r="D437" s="43">
        <f t="shared" ca="1" si="60"/>
        <v>0</v>
      </c>
      <c r="E437" s="44">
        <f ca="1">IFERROR(OFFSET('Converter Data'!$C$43,MATCH(C437,'Converter Data'!$B$44:$B$64,0),0),0)</f>
        <v>0</v>
      </c>
      <c r="F437" s="45">
        <f ca="1">IFERROR(OFFSET('Converter Data'!$D$43,MATCH(C437,'Converter Data'!$B$44:$B$64,0),0),0)</f>
        <v>0</v>
      </c>
      <c r="G437" s="21">
        <f t="shared" ca="1" si="61"/>
        <v>0</v>
      </c>
      <c r="H437" s="46">
        <f t="shared" ca="1" si="62"/>
        <v>0</v>
      </c>
      <c r="I437" s="47"/>
      <c r="J437" s="171"/>
      <c r="K437" s="48">
        <f t="shared" ca="1" si="63"/>
        <v>0</v>
      </c>
      <c r="L437" s="49">
        <f t="shared" ca="1" si="64"/>
        <v>0</v>
      </c>
      <c r="M437" s="171"/>
      <c r="N437" s="171"/>
      <c r="O437" s="171"/>
      <c r="P437" s="171"/>
    </row>
    <row r="438" spans="2:16" ht="15.75" hidden="1" thickBot="1" x14ac:dyDescent="0.3">
      <c r="B438" s="50"/>
      <c r="C438" s="51"/>
      <c r="D438" s="52">
        <f t="shared" ca="1" si="60"/>
        <v>0</v>
      </c>
      <c r="E438" s="53">
        <f ca="1">IFERROR(OFFSET('Converter Data'!$C$43,MATCH(C438,'Converter Data'!$B$44:$B$64,0),0),0)</f>
        <v>0</v>
      </c>
      <c r="F438" s="54">
        <f ca="1">IFERROR(OFFSET('Converter Data'!$D$43,MATCH(C438,'Converter Data'!$B$44:$B$64,0),0),0)</f>
        <v>0</v>
      </c>
      <c r="G438" s="22">
        <f t="shared" ca="1" si="61"/>
        <v>0</v>
      </c>
      <c r="H438" s="55">
        <f t="shared" ca="1" si="62"/>
        <v>0</v>
      </c>
      <c r="I438" s="56"/>
      <c r="J438" s="171"/>
      <c r="K438" s="57">
        <f t="shared" ca="1" si="63"/>
        <v>0</v>
      </c>
      <c r="L438" s="58">
        <f t="shared" ca="1" si="64"/>
        <v>0</v>
      </c>
      <c r="M438" s="171"/>
      <c r="N438" s="171"/>
      <c r="O438" s="171"/>
      <c r="P438" s="171"/>
    </row>
    <row r="439" spans="2:16" hidden="1" x14ac:dyDescent="0.25">
      <c r="B439" s="171"/>
      <c r="C439" s="171"/>
      <c r="D439" s="171"/>
      <c r="E439" s="171"/>
      <c r="F439" s="171"/>
      <c r="G439" s="171"/>
      <c r="H439" s="171"/>
      <c r="I439" s="171"/>
      <c r="J439" s="171"/>
      <c r="K439" s="171"/>
      <c r="L439" s="171"/>
      <c r="M439" s="171"/>
      <c r="N439" s="171"/>
      <c r="O439" s="171"/>
      <c r="P439" s="171"/>
    </row>
    <row r="440" spans="2:16" hidden="1" x14ac:dyDescent="0.25">
      <c r="B440" s="171"/>
      <c r="C440" s="171"/>
      <c r="D440" s="171"/>
      <c r="E440" s="171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</row>
    <row r="441" spans="2:16" hidden="1" x14ac:dyDescent="0.25">
      <c r="B441" s="171"/>
      <c r="C441" s="171"/>
      <c r="D441" s="171"/>
      <c r="E441" s="171"/>
      <c r="F441" s="171"/>
      <c r="G441" s="171"/>
      <c r="H441" s="171"/>
      <c r="I441" s="171"/>
      <c r="J441" s="171"/>
      <c r="K441" s="171"/>
      <c r="L441" s="171"/>
      <c r="M441" s="171"/>
      <c r="N441" s="171"/>
      <c r="O441" s="171"/>
      <c r="P441" s="171"/>
    </row>
    <row r="442" spans="2:16" hidden="1" x14ac:dyDescent="0.25">
      <c r="B442" s="171"/>
      <c r="C442" s="171"/>
      <c r="D442" s="171"/>
      <c r="E442" s="171"/>
      <c r="F442" s="171"/>
      <c r="G442" s="171"/>
      <c r="H442" s="171"/>
      <c r="I442" s="171"/>
      <c r="J442" s="171"/>
      <c r="K442" s="171"/>
      <c r="L442" s="171"/>
      <c r="M442" s="171"/>
      <c r="N442" s="171"/>
      <c r="O442" s="171"/>
      <c r="P442" s="171"/>
    </row>
    <row r="443" spans="2:16" hidden="1" x14ac:dyDescent="0.25">
      <c r="B443" s="171"/>
      <c r="C443" s="171"/>
      <c r="D443" s="171"/>
      <c r="E443" s="171"/>
      <c r="F443" s="171"/>
      <c r="G443" s="171"/>
      <c r="H443" s="171"/>
      <c r="I443" s="171"/>
      <c r="J443" s="171"/>
      <c r="K443" s="171"/>
      <c r="L443" s="171"/>
      <c r="M443" s="171"/>
      <c r="N443" s="171"/>
      <c r="O443" s="171"/>
      <c r="P443" s="171"/>
    </row>
    <row r="444" spans="2:16" hidden="1" x14ac:dyDescent="0.25">
      <c r="B444" s="171"/>
      <c r="C444" s="171"/>
      <c r="D444" s="171"/>
      <c r="E444" s="171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</row>
    <row r="445" spans="2:16" ht="15.75" thickBot="1" x14ac:dyDescent="0.3">
      <c r="B445" s="171"/>
      <c r="C445" s="171"/>
      <c r="D445" s="171"/>
      <c r="E445" s="171"/>
      <c r="F445" s="171"/>
      <c r="G445" s="171"/>
      <c r="H445" s="171"/>
      <c r="I445" s="171"/>
      <c r="J445" s="171"/>
      <c r="K445" s="171"/>
      <c r="L445" s="171"/>
      <c r="M445" s="171"/>
      <c r="N445" s="171"/>
      <c r="O445" s="171"/>
      <c r="P445" s="171"/>
    </row>
    <row r="446" spans="2:16" ht="60.75" thickBot="1" x14ac:dyDescent="0.3">
      <c r="B446" s="24" t="s">
        <v>46</v>
      </c>
      <c r="C446" s="25" t="s">
        <v>23</v>
      </c>
      <c r="D446" s="26">
        <f ca="1">L446</f>
        <v>6.2794520547945201E-3</v>
      </c>
      <c r="E446" s="24"/>
      <c r="F446" s="25"/>
      <c r="G446" s="26"/>
      <c r="H446" s="24"/>
      <c r="I446" s="24"/>
      <c r="J446" s="24"/>
      <c r="K446" s="25" t="s">
        <v>105</v>
      </c>
      <c r="L446" s="27">
        <f ca="1">SUM(G451:G472)</f>
        <v>6.2794520547945201E-3</v>
      </c>
      <c r="M446" s="24"/>
      <c r="N446" s="28" t="s">
        <v>106</v>
      </c>
      <c r="O446" s="28" t="s">
        <v>107</v>
      </c>
      <c r="P446" s="28" t="s">
        <v>108</v>
      </c>
    </row>
    <row r="447" spans="2:16" x14ac:dyDescent="0.25">
      <c r="B447" s="171"/>
      <c r="C447" s="29" t="s">
        <v>197</v>
      </c>
      <c r="D447" s="30">
        <f ca="1">1-D446</f>
        <v>0.99372054794520548</v>
      </c>
      <c r="E447" s="171"/>
      <c r="F447" s="171"/>
      <c r="G447" s="171"/>
      <c r="H447" s="171"/>
      <c r="I447" s="171"/>
      <c r="J447" s="171"/>
      <c r="K447" s="171"/>
      <c r="L447" s="171"/>
      <c r="M447" s="171"/>
      <c r="N447" s="31">
        <f ca="1">SUM(D451:D472)</f>
        <v>2</v>
      </c>
      <c r="O447" s="31">
        <f ca="1">IFERROR(SUM(K451:K472)/N447,0)</f>
        <v>1.1459999999999999</v>
      </c>
      <c r="P447" s="32">
        <f ca="1">IFERROR(SUM(L451:L472)/SUM(K451:K472),0)</f>
        <v>0</v>
      </c>
    </row>
    <row r="448" spans="2:16" x14ac:dyDescent="0.25">
      <c r="B448" s="171"/>
      <c r="C448" s="171"/>
      <c r="D448" s="171"/>
      <c r="E448" s="171"/>
      <c r="F448" s="171"/>
      <c r="G448" s="171"/>
      <c r="H448" s="171"/>
      <c r="I448" s="171"/>
      <c r="J448" s="171"/>
      <c r="K448" s="171"/>
      <c r="L448" s="171"/>
      <c r="M448" s="171"/>
      <c r="N448" s="171"/>
      <c r="O448" s="171"/>
      <c r="P448" s="171"/>
    </row>
    <row r="449" spans="2:16" ht="15.75" thickBot="1" x14ac:dyDescent="0.3">
      <c r="B449" s="2" t="s">
        <v>15</v>
      </c>
      <c r="C449" s="3"/>
      <c r="D449" s="3"/>
      <c r="E449" s="3"/>
      <c r="F449" s="3"/>
      <c r="G449" s="3"/>
      <c r="H449" s="3"/>
      <c r="I449" s="4"/>
      <c r="J449" s="171"/>
      <c r="K449" s="2" t="s">
        <v>85</v>
      </c>
      <c r="L449" s="9"/>
      <c r="M449" s="171"/>
      <c r="N449" s="171"/>
      <c r="O449" s="171"/>
      <c r="P449" s="171"/>
    </row>
    <row r="450" spans="2:16" ht="57.75" thickBot="1" x14ac:dyDescent="0.3">
      <c r="B450" s="16" t="s">
        <v>7</v>
      </c>
      <c r="C450" s="16" t="s">
        <v>0</v>
      </c>
      <c r="D450" s="18" t="s">
        <v>1</v>
      </c>
      <c r="E450" s="18" t="s">
        <v>2</v>
      </c>
      <c r="F450" s="18" t="s">
        <v>3</v>
      </c>
      <c r="G450" s="18" t="s">
        <v>5</v>
      </c>
      <c r="H450" s="18" t="s">
        <v>12</v>
      </c>
      <c r="I450" s="17" t="s">
        <v>6</v>
      </c>
      <c r="J450" s="171"/>
      <c r="K450" s="33" t="s">
        <v>86</v>
      </c>
      <c r="L450" s="34" t="s">
        <v>198</v>
      </c>
      <c r="M450" s="171"/>
      <c r="N450" s="171"/>
      <c r="O450" s="171"/>
      <c r="P450" s="171"/>
    </row>
    <row r="451" spans="2:16" x14ac:dyDescent="0.25">
      <c r="B451" s="60">
        <v>1</v>
      </c>
      <c r="C451" s="61" t="s">
        <v>46</v>
      </c>
      <c r="D451" s="36">
        <f t="shared" ref="D451:D472" ca="1" si="65">IFERROR(1/E451,0)</f>
        <v>2</v>
      </c>
      <c r="E451" s="23">
        <f ca="1">IFERROR(OFFSET('Converter Data'!$C$43,MATCH(C451,'Converter Data'!$B$44:$B$64,0),0),0)</f>
        <v>0.5</v>
      </c>
      <c r="F451" s="37">
        <f ca="1">IFERROR(OFFSET('Converter Data'!$D$43,MATCH(C451,'Converter Data'!$B$44:$B$64,0),0),0)</f>
        <v>1.1459999999999999</v>
      </c>
      <c r="G451" s="20">
        <f t="shared" ref="G451:G472" ca="1" si="66">IFERROR(((B451*D451*F451)/365)*(1-I451),0)</f>
        <v>6.2794520547945201E-3</v>
      </c>
      <c r="H451" s="38">
        <f t="shared" ref="H451:H472" ca="1" si="67">G451/$D$446</f>
        <v>1</v>
      </c>
      <c r="I451" s="274">
        <v>0</v>
      </c>
      <c r="J451" s="171"/>
      <c r="K451" s="39">
        <f t="shared" ref="K451:K472" ca="1" si="68">D451*F451</f>
        <v>2.2919999999999998</v>
      </c>
      <c r="L451" s="40">
        <f t="shared" ref="L451:L472" ca="1" si="69">K451*I451</f>
        <v>0</v>
      </c>
      <c r="M451" s="171"/>
      <c r="N451" s="171"/>
      <c r="O451" s="171"/>
      <c r="P451" s="171"/>
    </row>
    <row r="452" spans="2:16" hidden="1" x14ac:dyDescent="0.25">
      <c r="B452" s="41"/>
      <c r="C452" s="42"/>
      <c r="D452" s="43">
        <f t="shared" ca="1" si="65"/>
        <v>0</v>
      </c>
      <c r="E452" s="44">
        <f ca="1">IFERROR(OFFSET('Converter Data'!$C$43,MATCH(C452,'Converter Data'!$B$44:$B$64,0),0),0)</f>
        <v>0</v>
      </c>
      <c r="F452" s="45">
        <f ca="1">IFERROR(OFFSET('Converter Data'!$D$43,MATCH(C452,'Converter Data'!$B$44:$B$64,0),0),0)</f>
        <v>0</v>
      </c>
      <c r="G452" s="21">
        <f t="shared" ca="1" si="66"/>
        <v>0</v>
      </c>
      <c r="H452" s="46">
        <f t="shared" ca="1" si="67"/>
        <v>0</v>
      </c>
      <c r="I452" s="47"/>
      <c r="J452" s="171"/>
      <c r="K452" s="48">
        <f t="shared" ca="1" si="68"/>
        <v>0</v>
      </c>
      <c r="L452" s="49">
        <f t="shared" ca="1" si="69"/>
        <v>0</v>
      </c>
      <c r="M452" s="171"/>
      <c r="N452" s="171"/>
      <c r="O452" s="171"/>
      <c r="P452" s="171"/>
    </row>
    <row r="453" spans="2:16" hidden="1" x14ac:dyDescent="0.25">
      <c r="B453" s="41"/>
      <c r="C453" s="42"/>
      <c r="D453" s="43">
        <f t="shared" ca="1" si="65"/>
        <v>0</v>
      </c>
      <c r="E453" s="44">
        <f ca="1">IFERROR(OFFSET('Converter Data'!$C$43,MATCH(C453,'Converter Data'!$B$44:$B$64,0),0),0)</f>
        <v>0</v>
      </c>
      <c r="F453" s="45">
        <f ca="1">IFERROR(OFFSET('Converter Data'!$D$43,MATCH(C453,'Converter Data'!$B$44:$B$64,0),0),0)</f>
        <v>0</v>
      </c>
      <c r="G453" s="21">
        <f t="shared" ca="1" si="66"/>
        <v>0</v>
      </c>
      <c r="H453" s="46">
        <f t="shared" ca="1" si="67"/>
        <v>0</v>
      </c>
      <c r="I453" s="47"/>
      <c r="J453" s="171"/>
      <c r="K453" s="48">
        <f t="shared" ca="1" si="68"/>
        <v>0</v>
      </c>
      <c r="L453" s="49">
        <f t="shared" ca="1" si="69"/>
        <v>0</v>
      </c>
      <c r="M453" s="171"/>
      <c r="N453" s="171"/>
      <c r="O453" s="171"/>
      <c r="P453" s="171"/>
    </row>
    <row r="454" spans="2:16" hidden="1" x14ac:dyDescent="0.25">
      <c r="B454" s="41"/>
      <c r="C454" s="42"/>
      <c r="D454" s="43">
        <f t="shared" ca="1" si="65"/>
        <v>0</v>
      </c>
      <c r="E454" s="44">
        <f ca="1">IFERROR(OFFSET('Converter Data'!$C$43,MATCH(C454,'Converter Data'!$B$44:$B$64,0),0),0)</f>
        <v>0</v>
      </c>
      <c r="F454" s="45">
        <f ca="1">IFERROR(OFFSET('Converter Data'!$D$43,MATCH(C454,'Converter Data'!$B$44:$B$64,0),0),0)</f>
        <v>0</v>
      </c>
      <c r="G454" s="21">
        <f t="shared" ca="1" si="66"/>
        <v>0</v>
      </c>
      <c r="H454" s="46">
        <f t="shared" ca="1" si="67"/>
        <v>0</v>
      </c>
      <c r="I454" s="47"/>
      <c r="J454" s="171"/>
      <c r="K454" s="48">
        <f t="shared" ca="1" si="68"/>
        <v>0</v>
      </c>
      <c r="L454" s="49">
        <f t="shared" ca="1" si="69"/>
        <v>0</v>
      </c>
      <c r="M454" s="171"/>
      <c r="N454" s="171"/>
      <c r="O454" s="171"/>
      <c r="P454" s="171"/>
    </row>
    <row r="455" spans="2:16" hidden="1" x14ac:dyDescent="0.25">
      <c r="B455" s="41"/>
      <c r="C455" s="42"/>
      <c r="D455" s="43">
        <f t="shared" ca="1" si="65"/>
        <v>0</v>
      </c>
      <c r="E455" s="44">
        <f ca="1">IFERROR(OFFSET('Converter Data'!$C$43,MATCH(C455,'Converter Data'!$B$44:$B$64,0),0),0)</f>
        <v>0</v>
      </c>
      <c r="F455" s="45">
        <f ca="1">IFERROR(OFFSET('Converter Data'!$D$43,MATCH(C455,'Converter Data'!$B$44:$B$64,0),0),0)</f>
        <v>0</v>
      </c>
      <c r="G455" s="21">
        <f t="shared" ca="1" si="66"/>
        <v>0</v>
      </c>
      <c r="H455" s="46">
        <f t="shared" ca="1" si="67"/>
        <v>0</v>
      </c>
      <c r="I455" s="47"/>
      <c r="J455" s="171"/>
      <c r="K455" s="48">
        <f t="shared" ca="1" si="68"/>
        <v>0</v>
      </c>
      <c r="L455" s="49">
        <f t="shared" ca="1" si="69"/>
        <v>0</v>
      </c>
      <c r="M455" s="171"/>
      <c r="N455" s="171"/>
      <c r="O455" s="171"/>
      <c r="P455" s="171"/>
    </row>
    <row r="456" spans="2:16" hidden="1" x14ac:dyDescent="0.25">
      <c r="B456" s="41"/>
      <c r="C456" s="42"/>
      <c r="D456" s="43">
        <f t="shared" ca="1" si="65"/>
        <v>0</v>
      </c>
      <c r="E456" s="44">
        <f ca="1">IFERROR(OFFSET('Converter Data'!$C$43,MATCH(C456,'Converter Data'!$B$44:$B$64,0),0),0)</f>
        <v>0</v>
      </c>
      <c r="F456" s="45">
        <f ca="1">IFERROR(OFFSET('Converter Data'!$D$43,MATCH(C456,'Converter Data'!$B$44:$B$64,0),0),0)</f>
        <v>0</v>
      </c>
      <c r="G456" s="21">
        <f t="shared" ca="1" si="66"/>
        <v>0</v>
      </c>
      <c r="H456" s="46">
        <f t="shared" ca="1" si="67"/>
        <v>0</v>
      </c>
      <c r="I456" s="47"/>
      <c r="J456" s="171"/>
      <c r="K456" s="48">
        <f t="shared" ca="1" si="68"/>
        <v>0</v>
      </c>
      <c r="L456" s="49">
        <f t="shared" ca="1" si="69"/>
        <v>0</v>
      </c>
      <c r="M456" s="171"/>
      <c r="N456" s="171"/>
      <c r="O456" s="171"/>
      <c r="P456" s="171"/>
    </row>
    <row r="457" spans="2:16" hidden="1" x14ac:dyDescent="0.25">
      <c r="B457" s="41"/>
      <c r="C457" s="42"/>
      <c r="D457" s="43">
        <f t="shared" ca="1" si="65"/>
        <v>0</v>
      </c>
      <c r="E457" s="44">
        <f ca="1">IFERROR(OFFSET('Converter Data'!$C$43,MATCH(C457,'Converter Data'!$B$44:$B$64,0),0),0)</f>
        <v>0</v>
      </c>
      <c r="F457" s="45">
        <f ca="1">IFERROR(OFFSET('Converter Data'!$D$43,MATCH(C457,'Converter Data'!$B$44:$B$64,0),0),0)</f>
        <v>0</v>
      </c>
      <c r="G457" s="21">
        <f t="shared" ca="1" si="66"/>
        <v>0</v>
      </c>
      <c r="H457" s="46">
        <f t="shared" ca="1" si="67"/>
        <v>0</v>
      </c>
      <c r="I457" s="47"/>
      <c r="J457" s="171"/>
      <c r="K457" s="48">
        <f t="shared" ca="1" si="68"/>
        <v>0</v>
      </c>
      <c r="L457" s="49">
        <f t="shared" ca="1" si="69"/>
        <v>0</v>
      </c>
      <c r="M457" s="171"/>
      <c r="N457" s="171"/>
      <c r="O457" s="171"/>
      <c r="P457" s="171"/>
    </row>
    <row r="458" spans="2:16" hidden="1" x14ac:dyDescent="0.25">
      <c r="B458" s="41"/>
      <c r="C458" s="42"/>
      <c r="D458" s="43">
        <f t="shared" ca="1" si="65"/>
        <v>0</v>
      </c>
      <c r="E458" s="44">
        <f ca="1">IFERROR(OFFSET('Converter Data'!$C$43,MATCH(C458,'Converter Data'!$B$44:$B$64,0),0),0)</f>
        <v>0</v>
      </c>
      <c r="F458" s="45">
        <f ca="1">IFERROR(OFFSET('Converter Data'!$D$43,MATCH(C458,'Converter Data'!$B$44:$B$64,0),0),0)</f>
        <v>0</v>
      </c>
      <c r="G458" s="21">
        <f t="shared" ca="1" si="66"/>
        <v>0</v>
      </c>
      <c r="H458" s="46">
        <f t="shared" ca="1" si="67"/>
        <v>0</v>
      </c>
      <c r="I458" s="47"/>
      <c r="J458" s="171"/>
      <c r="K458" s="48">
        <f t="shared" ca="1" si="68"/>
        <v>0</v>
      </c>
      <c r="L458" s="49">
        <f t="shared" ca="1" si="69"/>
        <v>0</v>
      </c>
      <c r="M458" s="171"/>
      <c r="N458" s="171"/>
      <c r="O458" s="171"/>
      <c r="P458" s="171"/>
    </row>
    <row r="459" spans="2:16" hidden="1" x14ac:dyDescent="0.25">
      <c r="B459" s="41"/>
      <c r="C459" s="42"/>
      <c r="D459" s="43">
        <f t="shared" ca="1" si="65"/>
        <v>0</v>
      </c>
      <c r="E459" s="44">
        <f ca="1">IFERROR(OFFSET('Converter Data'!$C$43,MATCH(C459,'Converter Data'!$B$44:$B$64,0),0),0)</f>
        <v>0</v>
      </c>
      <c r="F459" s="45">
        <f ca="1">IFERROR(OFFSET('Converter Data'!$D$43,MATCH(C459,'Converter Data'!$B$44:$B$64,0),0),0)</f>
        <v>0</v>
      </c>
      <c r="G459" s="21">
        <f t="shared" ca="1" si="66"/>
        <v>0</v>
      </c>
      <c r="H459" s="46">
        <f t="shared" ca="1" si="67"/>
        <v>0</v>
      </c>
      <c r="I459" s="47"/>
      <c r="J459" s="171"/>
      <c r="K459" s="48">
        <f t="shared" ca="1" si="68"/>
        <v>0</v>
      </c>
      <c r="L459" s="49">
        <f t="shared" ca="1" si="69"/>
        <v>0</v>
      </c>
      <c r="M459" s="171"/>
      <c r="N459" s="171"/>
      <c r="O459" s="171"/>
      <c r="P459" s="171"/>
    </row>
    <row r="460" spans="2:16" hidden="1" x14ac:dyDescent="0.25">
      <c r="B460" s="41"/>
      <c r="C460" s="42"/>
      <c r="D460" s="43">
        <f t="shared" ca="1" si="65"/>
        <v>0</v>
      </c>
      <c r="E460" s="44">
        <f ca="1">IFERROR(OFFSET('Converter Data'!$C$43,MATCH(C460,'Converter Data'!$B$44:$B$64,0),0),0)</f>
        <v>0</v>
      </c>
      <c r="F460" s="45">
        <f ca="1">IFERROR(OFFSET('Converter Data'!$D$43,MATCH(C460,'Converter Data'!$B$44:$B$64,0),0),0)</f>
        <v>0</v>
      </c>
      <c r="G460" s="21">
        <f t="shared" ca="1" si="66"/>
        <v>0</v>
      </c>
      <c r="H460" s="46">
        <f t="shared" ca="1" si="67"/>
        <v>0</v>
      </c>
      <c r="I460" s="47"/>
      <c r="J460" s="171"/>
      <c r="K460" s="48">
        <f t="shared" ca="1" si="68"/>
        <v>0</v>
      </c>
      <c r="L460" s="49">
        <f t="shared" ca="1" si="69"/>
        <v>0</v>
      </c>
      <c r="M460" s="171"/>
      <c r="N460" s="171"/>
      <c r="O460" s="171"/>
      <c r="P460" s="171"/>
    </row>
    <row r="461" spans="2:16" hidden="1" x14ac:dyDescent="0.25">
      <c r="B461" s="41"/>
      <c r="C461" s="42"/>
      <c r="D461" s="43">
        <f t="shared" ca="1" si="65"/>
        <v>0</v>
      </c>
      <c r="E461" s="44">
        <f ca="1">IFERROR(OFFSET('Converter Data'!$C$43,MATCH(C461,'Converter Data'!$B$44:$B$64,0),0),0)</f>
        <v>0</v>
      </c>
      <c r="F461" s="45">
        <f ca="1">IFERROR(OFFSET('Converter Data'!$D$43,MATCH(C461,'Converter Data'!$B$44:$B$64,0),0),0)</f>
        <v>0</v>
      </c>
      <c r="G461" s="21">
        <f t="shared" ca="1" si="66"/>
        <v>0</v>
      </c>
      <c r="H461" s="46">
        <f t="shared" ca="1" si="67"/>
        <v>0</v>
      </c>
      <c r="I461" s="47"/>
      <c r="J461" s="171"/>
      <c r="K461" s="48">
        <f t="shared" ca="1" si="68"/>
        <v>0</v>
      </c>
      <c r="L461" s="49">
        <f t="shared" ca="1" si="69"/>
        <v>0</v>
      </c>
      <c r="M461" s="171"/>
      <c r="N461" s="171"/>
      <c r="O461" s="171"/>
      <c r="P461" s="171"/>
    </row>
    <row r="462" spans="2:16" hidden="1" x14ac:dyDescent="0.25">
      <c r="B462" s="41"/>
      <c r="C462" s="42"/>
      <c r="D462" s="43">
        <f t="shared" ca="1" si="65"/>
        <v>0</v>
      </c>
      <c r="E462" s="44">
        <f ca="1">IFERROR(OFFSET('Converter Data'!$C$43,MATCH(C462,'Converter Data'!$B$44:$B$64,0),0),0)</f>
        <v>0</v>
      </c>
      <c r="F462" s="45">
        <f ca="1">IFERROR(OFFSET('Converter Data'!$D$43,MATCH(C462,'Converter Data'!$B$44:$B$64,0),0),0)</f>
        <v>0</v>
      </c>
      <c r="G462" s="21">
        <f t="shared" ca="1" si="66"/>
        <v>0</v>
      </c>
      <c r="H462" s="46">
        <f t="shared" ca="1" si="67"/>
        <v>0</v>
      </c>
      <c r="I462" s="47"/>
      <c r="J462" s="171"/>
      <c r="K462" s="48">
        <f t="shared" ca="1" si="68"/>
        <v>0</v>
      </c>
      <c r="L462" s="49">
        <f t="shared" ca="1" si="69"/>
        <v>0</v>
      </c>
      <c r="M462" s="171"/>
      <c r="N462" s="171"/>
      <c r="O462" s="171"/>
      <c r="P462" s="171"/>
    </row>
    <row r="463" spans="2:16" hidden="1" x14ac:dyDescent="0.25">
      <c r="B463" s="41"/>
      <c r="C463" s="42"/>
      <c r="D463" s="43">
        <f t="shared" ca="1" si="65"/>
        <v>0</v>
      </c>
      <c r="E463" s="44">
        <f ca="1">IFERROR(OFFSET('Converter Data'!$C$43,MATCH(C463,'Converter Data'!$B$44:$B$64,0),0),0)</f>
        <v>0</v>
      </c>
      <c r="F463" s="45">
        <f ca="1">IFERROR(OFFSET('Converter Data'!$D$43,MATCH(C463,'Converter Data'!$B$44:$B$64,0),0),0)</f>
        <v>0</v>
      </c>
      <c r="G463" s="21">
        <f t="shared" ca="1" si="66"/>
        <v>0</v>
      </c>
      <c r="H463" s="46">
        <f t="shared" ca="1" si="67"/>
        <v>0</v>
      </c>
      <c r="I463" s="47"/>
      <c r="J463" s="171"/>
      <c r="K463" s="48">
        <f t="shared" ca="1" si="68"/>
        <v>0</v>
      </c>
      <c r="L463" s="49">
        <f t="shared" ca="1" si="69"/>
        <v>0</v>
      </c>
      <c r="M463" s="171"/>
      <c r="N463" s="171"/>
      <c r="O463" s="171"/>
      <c r="P463" s="171"/>
    </row>
    <row r="464" spans="2:16" hidden="1" x14ac:dyDescent="0.25">
      <c r="B464" s="41"/>
      <c r="C464" s="42"/>
      <c r="D464" s="43">
        <f t="shared" ca="1" si="65"/>
        <v>0</v>
      </c>
      <c r="E464" s="44">
        <f ca="1">IFERROR(OFFSET('Converter Data'!$C$43,MATCH(C464,'Converter Data'!$B$44:$B$64,0),0),0)</f>
        <v>0</v>
      </c>
      <c r="F464" s="45">
        <f ca="1">IFERROR(OFFSET('Converter Data'!$D$43,MATCH(C464,'Converter Data'!$B$44:$B$64,0),0),0)</f>
        <v>0</v>
      </c>
      <c r="G464" s="21">
        <f t="shared" ca="1" si="66"/>
        <v>0</v>
      </c>
      <c r="H464" s="46">
        <f t="shared" ca="1" si="67"/>
        <v>0</v>
      </c>
      <c r="I464" s="47"/>
      <c r="J464" s="171"/>
      <c r="K464" s="48">
        <f t="shared" ca="1" si="68"/>
        <v>0</v>
      </c>
      <c r="L464" s="49">
        <f t="shared" ca="1" si="69"/>
        <v>0</v>
      </c>
      <c r="M464" s="171"/>
      <c r="N464" s="171"/>
      <c r="O464" s="171"/>
      <c r="P464" s="171"/>
    </row>
    <row r="465" spans="2:16" hidden="1" x14ac:dyDescent="0.25">
      <c r="B465" s="41"/>
      <c r="C465" s="42"/>
      <c r="D465" s="43">
        <f t="shared" ca="1" si="65"/>
        <v>0</v>
      </c>
      <c r="E465" s="44">
        <f ca="1">IFERROR(OFFSET('Converter Data'!$C$43,MATCH(C465,'Converter Data'!$B$44:$B$64,0),0),0)</f>
        <v>0</v>
      </c>
      <c r="F465" s="45">
        <f ca="1">IFERROR(OFFSET('Converter Data'!$D$43,MATCH(C465,'Converter Data'!$B$44:$B$64,0),0),0)</f>
        <v>0</v>
      </c>
      <c r="G465" s="21">
        <f t="shared" ca="1" si="66"/>
        <v>0</v>
      </c>
      <c r="H465" s="46">
        <f t="shared" ca="1" si="67"/>
        <v>0</v>
      </c>
      <c r="I465" s="47"/>
      <c r="J465" s="171"/>
      <c r="K465" s="48">
        <f t="shared" ca="1" si="68"/>
        <v>0</v>
      </c>
      <c r="L465" s="49">
        <f t="shared" ca="1" si="69"/>
        <v>0</v>
      </c>
      <c r="M465" s="171"/>
      <c r="N465" s="171"/>
      <c r="O465" s="171"/>
      <c r="P465" s="171"/>
    </row>
    <row r="466" spans="2:16" hidden="1" x14ac:dyDescent="0.25">
      <c r="B466" s="41"/>
      <c r="C466" s="42"/>
      <c r="D466" s="43">
        <f t="shared" ca="1" si="65"/>
        <v>0</v>
      </c>
      <c r="E466" s="44">
        <f ca="1">IFERROR(OFFSET('Converter Data'!$C$43,MATCH(C466,'Converter Data'!$B$44:$B$64,0),0),0)</f>
        <v>0</v>
      </c>
      <c r="F466" s="45">
        <f ca="1">IFERROR(OFFSET('Converter Data'!$D$43,MATCH(C466,'Converter Data'!$B$44:$B$64,0),0),0)</f>
        <v>0</v>
      </c>
      <c r="G466" s="21">
        <f t="shared" ca="1" si="66"/>
        <v>0</v>
      </c>
      <c r="H466" s="46">
        <f t="shared" ca="1" si="67"/>
        <v>0</v>
      </c>
      <c r="I466" s="47"/>
      <c r="J466" s="171"/>
      <c r="K466" s="48">
        <f t="shared" ca="1" si="68"/>
        <v>0</v>
      </c>
      <c r="L466" s="49">
        <f t="shared" ca="1" si="69"/>
        <v>0</v>
      </c>
      <c r="M466" s="171"/>
      <c r="N466" s="171"/>
      <c r="O466" s="171"/>
      <c r="P466" s="171"/>
    </row>
    <row r="467" spans="2:16" hidden="1" x14ac:dyDescent="0.25">
      <c r="B467" s="41"/>
      <c r="C467" s="42"/>
      <c r="D467" s="43">
        <f t="shared" ca="1" si="65"/>
        <v>0</v>
      </c>
      <c r="E467" s="44">
        <f ca="1">IFERROR(OFFSET('Converter Data'!$C$43,MATCH(C467,'Converter Data'!$B$44:$B$64,0),0),0)</f>
        <v>0</v>
      </c>
      <c r="F467" s="45">
        <f ca="1">IFERROR(OFFSET('Converter Data'!$D$43,MATCH(C467,'Converter Data'!$B$44:$B$64,0),0),0)</f>
        <v>0</v>
      </c>
      <c r="G467" s="21">
        <f t="shared" ca="1" si="66"/>
        <v>0</v>
      </c>
      <c r="H467" s="46">
        <f t="shared" ca="1" si="67"/>
        <v>0</v>
      </c>
      <c r="I467" s="47"/>
      <c r="J467" s="171"/>
      <c r="K467" s="48">
        <f t="shared" ca="1" si="68"/>
        <v>0</v>
      </c>
      <c r="L467" s="49">
        <f t="shared" ca="1" si="69"/>
        <v>0</v>
      </c>
      <c r="M467" s="171"/>
      <c r="N467" s="171"/>
      <c r="O467" s="171"/>
      <c r="P467" s="171"/>
    </row>
    <row r="468" spans="2:16" hidden="1" x14ac:dyDescent="0.25">
      <c r="B468" s="41"/>
      <c r="C468" s="42"/>
      <c r="D468" s="43">
        <f t="shared" ca="1" si="65"/>
        <v>0</v>
      </c>
      <c r="E468" s="44">
        <f ca="1">IFERROR(OFFSET('Converter Data'!$C$43,MATCH(C468,'Converter Data'!$B$44:$B$64,0),0),0)</f>
        <v>0</v>
      </c>
      <c r="F468" s="45">
        <f ca="1">IFERROR(OFFSET('Converter Data'!$D$43,MATCH(C468,'Converter Data'!$B$44:$B$64,0),0),0)</f>
        <v>0</v>
      </c>
      <c r="G468" s="21">
        <f t="shared" ca="1" si="66"/>
        <v>0</v>
      </c>
      <c r="H468" s="46">
        <f t="shared" ca="1" si="67"/>
        <v>0</v>
      </c>
      <c r="I468" s="47"/>
      <c r="J468" s="171"/>
      <c r="K468" s="48">
        <f t="shared" ca="1" si="68"/>
        <v>0</v>
      </c>
      <c r="L468" s="49">
        <f t="shared" ca="1" si="69"/>
        <v>0</v>
      </c>
      <c r="M468" s="171"/>
      <c r="N468" s="171"/>
      <c r="O468" s="171"/>
      <c r="P468" s="171"/>
    </row>
    <row r="469" spans="2:16" hidden="1" x14ac:dyDescent="0.25">
      <c r="B469" s="41"/>
      <c r="C469" s="42"/>
      <c r="D469" s="43">
        <f t="shared" ca="1" si="65"/>
        <v>0</v>
      </c>
      <c r="E469" s="44">
        <f ca="1">IFERROR(OFFSET('Converter Data'!$C$43,MATCH(C469,'Converter Data'!$B$44:$B$64,0),0),0)</f>
        <v>0</v>
      </c>
      <c r="F469" s="45">
        <f ca="1">IFERROR(OFFSET('Converter Data'!$D$43,MATCH(C469,'Converter Data'!$B$44:$B$64,0),0),0)</f>
        <v>0</v>
      </c>
      <c r="G469" s="21">
        <f t="shared" ca="1" si="66"/>
        <v>0</v>
      </c>
      <c r="H469" s="46">
        <f t="shared" ca="1" si="67"/>
        <v>0</v>
      </c>
      <c r="I469" s="47"/>
      <c r="J469" s="171"/>
      <c r="K469" s="48">
        <f t="shared" ca="1" si="68"/>
        <v>0</v>
      </c>
      <c r="L469" s="49">
        <f t="shared" ca="1" si="69"/>
        <v>0</v>
      </c>
      <c r="M469" s="171"/>
      <c r="N469" s="171"/>
      <c r="O469" s="171"/>
      <c r="P469" s="171"/>
    </row>
    <row r="470" spans="2:16" hidden="1" x14ac:dyDescent="0.25">
      <c r="B470" s="41"/>
      <c r="C470" s="42"/>
      <c r="D470" s="43">
        <f t="shared" ca="1" si="65"/>
        <v>0</v>
      </c>
      <c r="E470" s="44">
        <f ca="1">IFERROR(OFFSET('Converter Data'!$C$43,MATCH(C470,'Converter Data'!$B$44:$B$64,0),0),0)</f>
        <v>0</v>
      </c>
      <c r="F470" s="45">
        <f ca="1">IFERROR(OFFSET('Converter Data'!$D$43,MATCH(C470,'Converter Data'!$B$44:$B$64,0),0),0)</f>
        <v>0</v>
      </c>
      <c r="G470" s="21">
        <f t="shared" ca="1" si="66"/>
        <v>0</v>
      </c>
      <c r="H470" s="46">
        <f t="shared" ca="1" si="67"/>
        <v>0</v>
      </c>
      <c r="I470" s="47"/>
      <c r="J470" s="171"/>
      <c r="K470" s="48">
        <f t="shared" ca="1" si="68"/>
        <v>0</v>
      </c>
      <c r="L470" s="49">
        <f t="shared" ca="1" si="69"/>
        <v>0</v>
      </c>
      <c r="M470" s="171"/>
      <c r="N470" s="171"/>
      <c r="O470" s="171"/>
      <c r="P470" s="171"/>
    </row>
    <row r="471" spans="2:16" hidden="1" x14ac:dyDescent="0.25">
      <c r="B471" s="41"/>
      <c r="C471" s="42"/>
      <c r="D471" s="43">
        <f t="shared" ca="1" si="65"/>
        <v>0</v>
      </c>
      <c r="E471" s="44">
        <f ca="1">IFERROR(OFFSET('Converter Data'!$C$43,MATCH(C471,'Converter Data'!$B$44:$B$64,0),0),0)</f>
        <v>0</v>
      </c>
      <c r="F471" s="45">
        <f ca="1">IFERROR(OFFSET('Converter Data'!$D$43,MATCH(C471,'Converter Data'!$B$44:$B$64,0),0),0)</f>
        <v>0</v>
      </c>
      <c r="G471" s="21">
        <f t="shared" ca="1" si="66"/>
        <v>0</v>
      </c>
      <c r="H471" s="46">
        <f t="shared" ca="1" si="67"/>
        <v>0</v>
      </c>
      <c r="I471" s="47"/>
      <c r="J471" s="171"/>
      <c r="K471" s="48">
        <f t="shared" ca="1" si="68"/>
        <v>0</v>
      </c>
      <c r="L471" s="49">
        <f t="shared" ca="1" si="69"/>
        <v>0</v>
      </c>
      <c r="M471" s="171"/>
      <c r="N471" s="171"/>
      <c r="O471" s="171"/>
      <c r="P471" s="171"/>
    </row>
    <row r="472" spans="2:16" ht="15.75" hidden="1" thickBot="1" x14ac:dyDescent="0.3">
      <c r="B472" s="50"/>
      <c r="C472" s="51"/>
      <c r="D472" s="52">
        <f t="shared" ca="1" si="65"/>
        <v>0</v>
      </c>
      <c r="E472" s="53">
        <f ca="1">IFERROR(OFFSET('Converter Data'!$C$43,MATCH(C472,'Converter Data'!$B$44:$B$64,0),0),0)</f>
        <v>0</v>
      </c>
      <c r="F472" s="54">
        <f ca="1">IFERROR(OFFSET('Converter Data'!$D$43,MATCH(C472,'Converter Data'!$B$44:$B$64,0),0),0)</f>
        <v>0</v>
      </c>
      <c r="G472" s="22">
        <f t="shared" ca="1" si="66"/>
        <v>0</v>
      </c>
      <c r="H472" s="55">
        <f t="shared" ca="1" si="67"/>
        <v>0</v>
      </c>
      <c r="I472" s="56"/>
      <c r="J472" s="171"/>
      <c r="K472" s="57">
        <f t="shared" ca="1" si="68"/>
        <v>0</v>
      </c>
      <c r="L472" s="58">
        <f t="shared" ca="1" si="69"/>
        <v>0</v>
      </c>
      <c r="M472" s="171"/>
      <c r="N472" s="171"/>
      <c r="O472" s="171"/>
      <c r="P472" s="171"/>
    </row>
    <row r="473" spans="2:16" hidden="1" x14ac:dyDescent="0.25">
      <c r="B473" s="171"/>
      <c r="C473" s="171"/>
      <c r="D473" s="171"/>
      <c r="E473" s="171"/>
      <c r="F473" s="171"/>
      <c r="G473" s="171"/>
      <c r="H473" s="171"/>
      <c r="I473" s="171"/>
      <c r="J473" s="171"/>
      <c r="K473" s="171"/>
      <c r="L473" s="171"/>
      <c r="M473" s="171"/>
      <c r="N473" s="171"/>
      <c r="O473" s="171"/>
      <c r="P473" s="171"/>
    </row>
    <row r="474" spans="2:16" hidden="1" x14ac:dyDescent="0.25">
      <c r="B474" s="171"/>
      <c r="C474" s="171"/>
      <c r="D474" s="171"/>
      <c r="E474" s="171"/>
      <c r="F474" s="171"/>
      <c r="G474" s="171"/>
      <c r="H474" s="171"/>
      <c r="I474" s="171"/>
      <c r="J474" s="171"/>
      <c r="K474" s="171"/>
      <c r="L474" s="171"/>
      <c r="M474" s="171"/>
      <c r="N474" s="171"/>
      <c r="O474" s="171"/>
      <c r="P474" s="171"/>
    </row>
    <row r="475" spans="2:16" hidden="1" x14ac:dyDescent="0.25">
      <c r="B475" s="171"/>
      <c r="C475" s="171"/>
      <c r="D475" s="171"/>
      <c r="E475" s="171"/>
      <c r="F475" s="171"/>
      <c r="G475" s="171"/>
      <c r="H475" s="171"/>
      <c r="I475" s="171"/>
      <c r="J475" s="171"/>
      <c r="K475" s="171"/>
      <c r="L475" s="171"/>
      <c r="M475" s="171"/>
      <c r="N475" s="171"/>
      <c r="O475" s="171"/>
      <c r="P475" s="171"/>
    </row>
    <row r="476" spans="2:16" hidden="1" x14ac:dyDescent="0.25"/>
    <row r="477" spans="2:16" hidden="1" x14ac:dyDescent="0.25"/>
  </sheetData>
  <conditionalFormatting sqref="M4:M5">
    <cfRule type="colorScale" priority="104">
      <colorScale>
        <cfvo type="min"/>
        <cfvo type="max"/>
        <color rgb="FFFFEF9C"/>
        <color rgb="FFFF7128"/>
      </colorScale>
    </cfRule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5">
    <cfRule type="colorScale" priority="103">
      <colorScale>
        <cfvo type="min"/>
        <cfvo type="max"/>
        <color rgb="FFFFEF9C"/>
        <color rgb="FFFF7128"/>
      </colorScale>
    </cfRule>
  </conditionalFormatting>
  <conditionalFormatting sqref="H1:H5">
    <cfRule type="colorScale" priority="101">
      <colorScale>
        <cfvo type="min"/>
        <cfvo type="max"/>
        <color rgb="FFFFEF9C"/>
        <color rgb="FFFF7128"/>
      </colorScale>
    </cfRule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:H5">
    <cfRule type="colorScale" priority="100">
      <colorScale>
        <cfvo type="min"/>
        <cfvo type="max"/>
        <color rgb="FFFFEF9C"/>
        <color rgb="FFFF7128"/>
      </colorScale>
    </cfRule>
  </conditionalFormatting>
  <conditionalFormatting sqref="H31:H39">
    <cfRule type="colorScale" priority="98">
      <colorScale>
        <cfvo type="min"/>
        <cfvo type="max"/>
        <color rgb="FFFFEF9C"/>
        <color rgb="FFFF7128"/>
      </colorScale>
    </cfRule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:H39">
    <cfRule type="colorScale" priority="97">
      <colorScale>
        <cfvo type="min"/>
        <cfvo type="max"/>
        <color rgb="FFFFEF9C"/>
        <color rgb="FFFF7128"/>
      </colorScale>
    </cfRule>
  </conditionalFormatting>
  <conditionalFormatting sqref="H65:H73">
    <cfRule type="colorScale" priority="95">
      <colorScale>
        <cfvo type="min"/>
        <cfvo type="max"/>
        <color rgb="FFFFEF9C"/>
        <color rgb="FFFF7128"/>
      </colorScale>
    </cfRule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5:H73">
    <cfRule type="colorScale" priority="94">
      <colorScale>
        <cfvo type="min"/>
        <cfvo type="max"/>
        <color rgb="FFFFEF9C"/>
        <color rgb="FFFF7128"/>
      </colorScale>
    </cfRule>
  </conditionalFormatting>
  <conditionalFormatting sqref="H99:H107">
    <cfRule type="colorScale" priority="92">
      <colorScale>
        <cfvo type="min"/>
        <cfvo type="max"/>
        <color rgb="FFFFEF9C"/>
        <color rgb="FFFF7128"/>
      </colorScale>
    </cfRule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9:H107">
    <cfRule type="colorScale" priority="91">
      <colorScale>
        <cfvo type="min"/>
        <cfvo type="max"/>
        <color rgb="FFFFEF9C"/>
        <color rgb="FFFF7128"/>
      </colorScale>
    </cfRule>
  </conditionalFormatting>
  <conditionalFormatting sqref="H133:H141">
    <cfRule type="colorScale" priority="89">
      <colorScale>
        <cfvo type="min"/>
        <cfvo type="max"/>
        <color rgb="FFFFEF9C"/>
        <color rgb="FFFF7128"/>
      </colorScale>
    </cfRule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33:H141">
    <cfRule type="colorScale" priority="88">
      <colorScale>
        <cfvo type="min"/>
        <cfvo type="max"/>
        <color rgb="FFFFEF9C"/>
        <color rgb="FFFF7128"/>
      </colorScale>
    </cfRule>
  </conditionalFormatting>
  <conditionalFormatting sqref="H167:H175">
    <cfRule type="colorScale" priority="86">
      <colorScale>
        <cfvo type="min"/>
        <cfvo type="max"/>
        <color rgb="FFFFEF9C"/>
        <color rgb="FFFF7128"/>
      </colorScale>
    </cfRule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7:H175">
    <cfRule type="colorScale" priority="85">
      <colorScale>
        <cfvo type="min"/>
        <cfvo type="max"/>
        <color rgb="FFFFEF9C"/>
        <color rgb="FFFF7128"/>
      </colorScale>
    </cfRule>
  </conditionalFormatting>
  <conditionalFormatting sqref="M4:M5">
    <cfRule type="colorScale" priority="83">
      <colorScale>
        <cfvo type="min"/>
        <cfvo type="max"/>
        <color rgb="FFFFEF9C"/>
        <color rgb="FFFF7128"/>
      </colorScale>
    </cfRule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5">
    <cfRule type="colorScale" priority="82">
      <colorScale>
        <cfvo type="min"/>
        <cfvo type="max"/>
        <color rgb="FFFFEF9C"/>
        <color rgb="FFFF7128"/>
      </colorScale>
    </cfRule>
  </conditionalFormatting>
  <conditionalFormatting sqref="H1:H5 H31:H39">
    <cfRule type="colorScale" priority="80">
      <colorScale>
        <cfvo type="min"/>
        <cfvo type="max"/>
        <color rgb="FFFFEF9C"/>
        <color rgb="FFFF7128"/>
      </colorScale>
    </cfRule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:H5 H31:H39">
    <cfRule type="colorScale" priority="79">
      <colorScale>
        <cfvo type="min"/>
        <cfvo type="max"/>
        <color rgb="FFFFEF9C"/>
        <color rgb="FFFF7128"/>
      </colorScale>
    </cfRule>
  </conditionalFormatting>
  <conditionalFormatting sqref="H201:H209">
    <cfRule type="colorScale" priority="77">
      <colorScale>
        <cfvo type="min"/>
        <cfvo type="max"/>
        <color rgb="FFFFEF9C"/>
        <color rgb="FFFF7128"/>
      </colorScale>
    </cfRule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1:H209">
    <cfRule type="colorScale" priority="76">
      <colorScale>
        <cfvo type="min"/>
        <cfvo type="max"/>
        <color rgb="FFFFEF9C"/>
        <color rgb="FFFF7128"/>
      </colorScale>
    </cfRule>
  </conditionalFormatting>
  <conditionalFormatting sqref="H235:H243">
    <cfRule type="colorScale" priority="74">
      <colorScale>
        <cfvo type="min"/>
        <cfvo type="max"/>
        <color rgb="FFFFEF9C"/>
        <color rgb="FFFF7128"/>
      </colorScale>
    </cfRule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35:H243">
    <cfRule type="colorScale" priority="73">
      <colorScale>
        <cfvo type="min"/>
        <cfvo type="max"/>
        <color rgb="FFFFEF9C"/>
        <color rgb="FFFF7128"/>
      </colorScale>
    </cfRule>
  </conditionalFormatting>
  <conditionalFormatting sqref="H269:H277">
    <cfRule type="colorScale" priority="71">
      <colorScale>
        <cfvo type="min"/>
        <cfvo type="max"/>
        <color rgb="FFFFEF9C"/>
        <color rgb="FFFF7128"/>
      </colorScale>
    </cfRule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69:H277">
    <cfRule type="colorScale" priority="70">
      <colorScale>
        <cfvo type="min"/>
        <cfvo type="max"/>
        <color rgb="FFFFEF9C"/>
        <color rgb="FFFF7128"/>
      </colorScale>
    </cfRule>
  </conditionalFormatting>
  <conditionalFormatting sqref="H303:H311">
    <cfRule type="colorScale" priority="68">
      <colorScale>
        <cfvo type="min"/>
        <cfvo type="max"/>
        <color rgb="FFFFEF9C"/>
        <color rgb="FFFF7128"/>
      </colorScale>
    </cfRule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3:H311">
    <cfRule type="colorScale" priority="67">
      <colorScale>
        <cfvo type="min"/>
        <cfvo type="max"/>
        <color rgb="FFFFEF9C"/>
        <color rgb="FFFF7128"/>
      </colorScale>
    </cfRule>
  </conditionalFormatting>
  <conditionalFormatting sqref="H337:H345">
    <cfRule type="colorScale" priority="65">
      <colorScale>
        <cfvo type="min"/>
        <cfvo type="max"/>
        <color rgb="FFFFEF9C"/>
        <color rgb="FFFF7128"/>
      </colorScale>
    </cfRule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37:H345">
    <cfRule type="colorScale" priority="64">
      <colorScale>
        <cfvo type="min"/>
        <cfvo type="max"/>
        <color rgb="FFFFEF9C"/>
        <color rgb="FFFF7128"/>
      </colorScale>
    </cfRule>
  </conditionalFormatting>
  <conditionalFormatting sqref="H371:H379">
    <cfRule type="colorScale" priority="62">
      <colorScale>
        <cfvo type="min"/>
        <cfvo type="max"/>
        <color rgb="FFFFEF9C"/>
        <color rgb="FFFF7128"/>
      </colorScale>
    </cfRule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1:H379">
    <cfRule type="colorScale" priority="61">
      <colorScale>
        <cfvo type="min"/>
        <cfvo type="max"/>
        <color rgb="FFFFEF9C"/>
        <color rgb="FFFF7128"/>
      </colorScale>
    </cfRule>
  </conditionalFormatting>
  <conditionalFormatting sqref="H405:H413">
    <cfRule type="colorScale" priority="59">
      <colorScale>
        <cfvo type="min"/>
        <cfvo type="max"/>
        <color rgb="FFFFEF9C"/>
        <color rgb="FFFF7128"/>
      </colorScale>
    </cfRule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5:H413">
    <cfRule type="colorScale" priority="58">
      <colorScale>
        <cfvo type="min"/>
        <cfvo type="max"/>
        <color rgb="FFFFEF9C"/>
        <color rgb="FFFF7128"/>
      </colorScale>
    </cfRule>
  </conditionalFormatting>
  <conditionalFormatting sqref="M4:M6">
    <cfRule type="colorScale" priority="56">
      <colorScale>
        <cfvo type="min"/>
        <cfvo type="max"/>
        <color rgb="FFFFEF9C"/>
        <color rgb="FFFF7128"/>
      </colorScale>
    </cfRule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6">
    <cfRule type="colorScale" priority="55">
      <colorScale>
        <cfvo type="min"/>
        <cfvo type="max"/>
        <color rgb="FFFFEF9C"/>
        <color rgb="FFFF7128"/>
      </colorScale>
    </cfRule>
  </conditionalFormatting>
  <conditionalFormatting sqref="H43:H64">
    <cfRule type="colorScale" priority="54">
      <colorScale>
        <cfvo type="min"/>
        <cfvo type="max"/>
        <color rgb="FFFFEF9C"/>
        <color rgb="FFFF7128"/>
      </colorScale>
    </cfRule>
  </conditionalFormatting>
  <conditionalFormatting sqref="H77:H98">
    <cfRule type="colorScale" priority="53">
      <colorScale>
        <cfvo type="min"/>
        <cfvo type="max"/>
        <color rgb="FFFFEF9C"/>
        <color rgb="FFFF7128"/>
      </colorScale>
    </cfRule>
  </conditionalFormatting>
  <conditionalFormatting sqref="H111:H132">
    <cfRule type="colorScale" priority="52">
      <colorScale>
        <cfvo type="min"/>
        <cfvo type="max"/>
        <color rgb="FFFFEF9C"/>
        <color rgb="FFFF7128"/>
      </colorScale>
    </cfRule>
  </conditionalFormatting>
  <conditionalFormatting sqref="H179:H200">
    <cfRule type="colorScale" priority="51">
      <colorScale>
        <cfvo type="min"/>
        <cfvo type="max"/>
        <color rgb="FFFFEF9C"/>
        <color rgb="FFFF7128"/>
      </colorScale>
    </cfRule>
  </conditionalFormatting>
  <conditionalFormatting sqref="H213:H234">
    <cfRule type="colorScale" priority="50">
      <colorScale>
        <cfvo type="min"/>
        <cfvo type="max"/>
        <color rgb="FFFFEF9C"/>
        <color rgb="FFFF7128"/>
      </colorScale>
    </cfRule>
  </conditionalFormatting>
  <conditionalFormatting sqref="H247:H268">
    <cfRule type="colorScale" priority="49">
      <colorScale>
        <cfvo type="min"/>
        <cfvo type="max"/>
        <color rgb="FFFFEF9C"/>
        <color rgb="FFFF7128"/>
      </colorScale>
    </cfRule>
  </conditionalFormatting>
  <conditionalFormatting sqref="H281:H302">
    <cfRule type="colorScale" priority="48">
      <colorScale>
        <cfvo type="min"/>
        <cfvo type="max"/>
        <color rgb="FFFFEF9C"/>
        <color rgb="FFFF7128"/>
      </colorScale>
    </cfRule>
  </conditionalFormatting>
  <conditionalFormatting sqref="H315:H336">
    <cfRule type="colorScale" priority="47">
      <colorScale>
        <cfvo type="min"/>
        <cfvo type="max"/>
        <color rgb="FFFFEF9C"/>
        <color rgb="FFFF7128"/>
      </colorScale>
    </cfRule>
  </conditionalFormatting>
  <conditionalFormatting sqref="H349:H370">
    <cfRule type="colorScale" priority="46">
      <colorScale>
        <cfvo type="min"/>
        <cfvo type="max"/>
        <color rgb="FFFFEF9C"/>
        <color rgb="FFFF7128"/>
      </colorScale>
    </cfRule>
  </conditionalFormatting>
  <conditionalFormatting sqref="H383:H404">
    <cfRule type="colorScale" priority="45">
      <colorScale>
        <cfvo type="min"/>
        <cfvo type="max"/>
        <color rgb="FFFFEF9C"/>
        <color rgb="FFFF7128"/>
      </colorScale>
    </cfRule>
  </conditionalFormatting>
  <conditionalFormatting sqref="H417:H438">
    <cfRule type="colorScale" priority="2">
      <colorScale>
        <cfvo type="min"/>
        <cfvo type="max"/>
        <color rgb="FFFFEF9C"/>
        <color rgb="FFFF7128"/>
      </colorScale>
    </cfRule>
  </conditionalFormatting>
  <conditionalFormatting sqref="H451:H472">
    <cfRule type="colorScale" priority="44">
      <colorScale>
        <cfvo type="min"/>
        <cfvo type="max"/>
        <color rgb="FFFFEF9C"/>
        <color rgb="FFFF7128"/>
      </colorScale>
    </cfRule>
  </conditionalFormatting>
  <conditionalFormatting sqref="H38:H39">
    <cfRule type="colorScale" priority="42">
      <colorScale>
        <cfvo type="min"/>
        <cfvo type="max"/>
        <color rgb="FFFFEF9C"/>
        <color rgb="FFFF7128"/>
      </colorScale>
    </cfRule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8:H39">
    <cfRule type="colorScale" priority="41">
      <colorScale>
        <cfvo type="min"/>
        <cfvo type="max"/>
        <color rgb="FFFFEF9C"/>
        <color rgb="FFFF7128"/>
      </colorScale>
    </cfRule>
  </conditionalFormatting>
  <conditionalFormatting sqref="H72:H73">
    <cfRule type="colorScale" priority="39">
      <colorScale>
        <cfvo type="min"/>
        <cfvo type="max"/>
        <color rgb="FFFFEF9C"/>
        <color rgb="FFFF7128"/>
      </colorScale>
    </cfRule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2:H73">
    <cfRule type="colorScale" priority="38">
      <colorScale>
        <cfvo type="min"/>
        <cfvo type="max"/>
        <color rgb="FFFFEF9C"/>
        <color rgb="FFFF7128"/>
      </colorScale>
    </cfRule>
  </conditionalFormatting>
  <conditionalFormatting sqref="H106:H107">
    <cfRule type="colorScale" priority="36">
      <colorScale>
        <cfvo type="min"/>
        <cfvo type="max"/>
        <color rgb="FFFFEF9C"/>
        <color rgb="FFFF7128"/>
      </colorScale>
    </cfRule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6:H107">
    <cfRule type="colorScale" priority="35">
      <colorScale>
        <cfvo type="min"/>
        <cfvo type="max"/>
        <color rgb="FFFFEF9C"/>
        <color rgb="FFFF7128"/>
      </colorScale>
    </cfRule>
  </conditionalFormatting>
  <conditionalFormatting sqref="H140:H141">
    <cfRule type="colorScale" priority="33">
      <colorScale>
        <cfvo type="min"/>
        <cfvo type="max"/>
        <color rgb="FFFFEF9C"/>
        <color rgb="FFFF7128"/>
      </colorScale>
    </cfRule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0:H141">
    <cfRule type="colorScale" priority="32">
      <colorScale>
        <cfvo type="min"/>
        <cfvo type="max"/>
        <color rgb="FFFFEF9C"/>
        <color rgb="FFFF7128"/>
      </colorScale>
    </cfRule>
  </conditionalFormatting>
  <conditionalFormatting sqref="H174:H175">
    <cfRule type="colorScale" priority="30">
      <colorScale>
        <cfvo type="min"/>
        <cfvo type="max"/>
        <color rgb="FFFFEF9C"/>
        <color rgb="FFFF7128"/>
      </colorScale>
    </cfRule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4:H175">
    <cfRule type="colorScale" priority="29">
      <colorScale>
        <cfvo type="min"/>
        <cfvo type="max"/>
        <color rgb="FFFFEF9C"/>
        <color rgb="FFFF7128"/>
      </colorScale>
    </cfRule>
  </conditionalFormatting>
  <conditionalFormatting sqref="H208:H209">
    <cfRule type="colorScale" priority="27">
      <colorScale>
        <cfvo type="min"/>
        <cfvo type="max"/>
        <color rgb="FFFFEF9C"/>
        <color rgb="FFFF7128"/>
      </colorScale>
    </cfRule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8:H209">
    <cfRule type="colorScale" priority="26">
      <colorScale>
        <cfvo type="min"/>
        <cfvo type="max"/>
        <color rgb="FFFFEF9C"/>
        <color rgb="FFFF7128"/>
      </colorScale>
    </cfRule>
  </conditionalFormatting>
  <conditionalFormatting sqref="H242:H243">
    <cfRule type="colorScale" priority="24">
      <colorScale>
        <cfvo type="min"/>
        <cfvo type="max"/>
        <color rgb="FFFFEF9C"/>
        <color rgb="FFFF7128"/>
      </colorScale>
    </cfRule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42:H243">
    <cfRule type="colorScale" priority="23">
      <colorScale>
        <cfvo type="min"/>
        <cfvo type="max"/>
        <color rgb="FFFFEF9C"/>
        <color rgb="FFFF7128"/>
      </colorScale>
    </cfRule>
  </conditionalFormatting>
  <conditionalFormatting sqref="H276:H277">
    <cfRule type="colorScale" priority="21">
      <colorScale>
        <cfvo type="min"/>
        <cfvo type="max"/>
        <color rgb="FFFFEF9C"/>
        <color rgb="FFFF7128"/>
      </colorScale>
    </cfRule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76:H277">
    <cfRule type="colorScale" priority="20">
      <colorScale>
        <cfvo type="min"/>
        <cfvo type="max"/>
        <color rgb="FFFFEF9C"/>
        <color rgb="FFFF7128"/>
      </colorScale>
    </cfRule>
  </conditionalFormatting>
  <conditionalFormatting sqref="H310:H311">
    <cfRule type="colorScale" priority="18">
      <colorScale>
        <cfvo type="min"/>
        <cfvo type="max"/>
        <color rgb="FFFFEF9C"/>
        <color rgb="FFFF7128"/>
      </colorScale>
    </cfRule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10:H311">
    <cfRule type="colorScale" priority="17">
      <colorScale>
        <cfvo type="min"/>
        <cfvo type="max"/>
        <color rgb="FFFFEF9C"/>
        <color rgb="FFFF7128"/>
      </colorScale>
    </cfRule>
  </conditionalFormatting>
  <conditionalFormatting sqref="H344:H345">
    <cfRule type="colorScale" priority="15">
      <colorScale>
        <cfvo type="min"/>
        <cfvo type="max"/>
        <color rgb="FFFFEF9C"/>
        <color rgb="FFFF7128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44:H345">
    <cfRule type="colorScale" priority="14">
      <colorScale>
        <cfvo type="min"/>
        <cfvo type="max"/>
        <color rgb="FFFFEF9C"/>
        <color rgb="FFFF7128"/>
      </colorScale>
    </cfRule>
  </conditionalFormatting>
  <conditionalFormatting sqref="H378:H379">
    <cfRule type="colorScale" priority="12">
      <colorScale>
        <cfvo type="min"/>
        <cfvo type="max"/>
        <color rgb="FFFFEF9C"/>
        <color rgb="FFFF7128"/>
      </colorScale>
    </cfRule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78:H379">
    <cfRule type="colorScale" priority="11">
      <colorScale>
        <cfvo type="min"/>
        <cfvo type="max"/>
        <color rgb="FFFFEF9C"/>
        <color rgb="FFFF7128"/>
      </colorScale>
    </cfRule>
  </conditionalFormatting>
  <conditionalFormatting sqref="H412:H413">
    <cfRule type="colorScale" priority="9">
      <colorScale>
        <cfvo type="min"/>
        <cfvo type="max"/>
        <color rgb="FFFFEF9C"/>
        <color rgb="FFFF7128"/>
      </colorScale>
    </cfRule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12:H413">
    <cfRule type="colorScale" priority="8">
      <colorScale>
        <cfvo type="min"/>
        <cfvo type="max"/>
        <color rgb="FFFFEF9C"/>
        <color rgb="FFFF7128"/>
      </colorScale>
    </cfRule>
  </conditionalFormatting>
  <conditionalFormatting sqref="H446:H447">
    <cfRule type="colorScale" priority="6">
      <colorScale>
        <cfvo type="min"/>
        <cfvo type="max"/>
        <color rgb="FFFFEF9C"/>
        <color rgb="FFFF7128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46:H447">
    <cfRule type="colorScale" priority="5">
      <colorScale>
        <cfvo type="min"/>
        <cfvo type="max"/>
        <color rgb="FFFFEF9C"/>
        <color rgb="FFFF7128"/>
      </colorScale>
    </cfRule>
  </conditionalFormatting>
  <conditionalFormatting sqref="H145:H166">
    <cfRule type="colorScale" priority="3">
      <colorScale>
        <cfvo type="min"/>
        <cfvo type="max"/>
        <color rgb="FFFFEF9C"/>
        <color rgb="FFFF7128"/>
      </colorScale>
    </cfRule>
  </conditionalFormatting>
  <conditionalFormatting sqref="H371">
    <cfRule type="colorScale" priority="4">
      <colorScale>
        <cfvo type="min"/>
        <cfvo type="max"/>
        <color rgb="FFFFEF9C"/>
        <color rgb="FFFF7128"/>
      </colorScale>
    </cfRule>
  </conditionalFormatting>
  <conditionalFormatting sqref="H9:H30">
    <cfRule type="colorScale" priority="1">
      <colorScale>
        <cfvo type="min"/>
        <cfvo type="max"/>
        <color rgb="FFFFEF9C"/>
        <color rgb="FFFF7128"/>
      </colorScale>
    </cfRule>
  </conditionalFormatting>
  <dataValidations count="2">
    <dataValidation type="list" allowBlank="1" showInputMessage="1" showErrorMessage="1" sqref="C1:C2 L1:L2">
      <formula1>Component</formula1>
    </dataValidation>
    <dataValidation type="list" allowBlank="1" showInputMessage="1" showErrorMessage="1" sqref="C451:C472 C383:C404 C349:C370 C315:C336 C281:C302 C247:C268 C213:C234 C179:C200 C145:C166 C111:C132 C77:C98 C9:C30 C43:C64 C417:C438">
      <formula1>$B$44:$B$64</formula1>
    </dataValidation>
  </dataValidation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18FA6328-FE9D-4EF9-95A6-9E4C4A149E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NSL</vt:lpstr>
      <vt:lpstr>NEMO</vt:lpstr>
      <vt:lpstr>Example Project</vt:lpstr>
      <vt:lpstr>Cable Data</vt:lpstr>
      <vt:lpstr>Converter Data</vt:lpstr>
      <vt:lpstr>Other</vt:lpstr>
      <vt:lpstr>Converter Database</vt:lpstr>
      <vt:lpstr>'Example Project'!Asset_Classes</vt:lpstr>
      <vt:lpstr>NEMO!Asset_Classes</vt:lpstr>
      <vt:lpstr>NSL!Asset_Classes</vt:lpstr>
      <vt:lpstr>Burial_Depth</vt:lpstr>
      <vt:lpstr>Cable_Bundling</vt:lpstr>
      <vt:lpstr>Cable_Name</vt:lpstr>
      <vt:lpstr>Cable_Types</vt:lpstr>
      <vt:lpstr>Component</vt:lpstr>
      <vt:lpstr>Converter_arrangement</vt:lpstr>
      <vt:lpstr>Converter_Arrangements</vt:lpstr>
      <vt:lpstr>Converters</vt:lpstr>
      <vt:lpstr>Failure_Range</vt:lpstr>
      <vt:lpstr>Installation_Risk</vt:lpstr>
      <vt:lpstr>OTHER</vt:lpstr>
      <vt:lpstr>Scheduled_Maintenance_Arrangements</vt:lpstr>
    </vt:vector>
  </TitlesOfParts>
  <Company>Sinclair Knight Merz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prollings</dc:creator>
  <cp:lastModifiedBy>Arina Cosac</cp:lastModifiedBy>
  <cp:lastPrinted>2010-05-20T13:41:22Z</cp:lastPrinted>
  <dcterms:created xsi:type="dcterms:W3CDTF">2010-02-23T15:55:32Z</dcterms:created>
  <dcterms:modified xsi:type="dcterms:W3CDTF">2016-10-17T14:47:19Z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b64715a2-a30a-415e-8f0f-94e1d1a72640</vt:lpwstr>
  </property>
  <property fmtid="{D5CDD505-2E9C-101B-9397-08002B2CF9AE}" pid="3" name="bjSaver">
    <vt:lpwstr>Ijfz0Uwz9XCFYGwpDv5NeecpBaCvGEL/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5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6" name="bjDocumentSecurityLabel">
    <vt:lpwstr>OFFICIAL Internal Only</vt:lpwstr>
  </property>
  <property fmtid="{D5CDD505-2E9C-101B-9397-08002B2CF9AE}" pid="7" name="bjCentreHeaderLabel">
    <vt:lpwstr>&amp;"Verdana,Regular"&amp;10&amp;K000000Internal Only</vt:lpwstr>
  </property>
  <property fmtid="{D5CDD505-2E9C-101B-9397-08002B2CF9AE}" pid="8" name="bjCentreFooterLabel">
    <vt:lpwstr>&amp;"Verdana,Regular"&amp;10&amp;K000000Internal Only</vt:lpwstr>
  </property>
</Properties>
</file>