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60" windowWidth="24480" windowHeight="12960"/>
  </bookViews>
  <sheets>
    <sheet name="Registration Log" sheetId="2" r:id="rId1"/>
    <sheet name="Closedown reports due" sheetId="4" r:id="rId2"/>
    <sheet name="Value of Projects" sheetId="3" r:id="rId3"/>
    <sheet name="Old" sheetId="1" r:id="rId4"/>
  </sheets>
  <calcPr calcId="145621" iterate="1"/>
</workbook>
</file>

<file path=xl/calcChain.xml><?xml version="1.0" encoding="utf-8"?>
<calcChain xmlns="http://schemas.openxmlformats.org/spreadsheetml/2006/main">
  <c r="I43" i="2" l="1"/>
  <c r="J43" i="2" s="1"/>
  <c r="M43" i="2" l="1"/>
  <c r="I42" i="2"/>
  <c r="J42" i="2" s="1"/>
  <c r="M42" i="2" l="1"/>
  <c r="I41" i="2"/>
  <c r="M41" i="2" s="1"/>
  <c r="M41" i="4"/>
  <c r="J41" i="2" l="1"/>
  <c r="M40" i="4"/>
  <c r="I41" i="4"/>
  <c r="J41" i="4" s="1"/>
  <c r="I40" i="4" l="1"/>
  <c r="I39" i="4"/>
  <c r="M39" i="4" s="1"/>
  <c r="I38" i="4"/>
  <c r="M38" i="4" s="1"/>
  <c r="I37" i="4"/>
  <c r="M37" i="4" s="1"/>
  <c r="I36" i="4"/>
  <c r="M36" i="4" s="1"/>
  <c r="I35" i="4"/>
  <c r="M35" i="4" s="1"/>
  <c r="I34" i="4"/>
  <c r="M34" i="4" s="1"/>
  <c r="I33" i="4"/>
  <c r="M33" i="4" s="1"/>
  <c r="I32" i="4"/>
  <c r="M32" i="4" s="1"/>
  <c r="I31" i="4"/>
  <c r="M31" i="4" s="1"/>
  <c r="I30" i="4"/>
  <c r="M30" i="4" s="1"/>
  <c r="I29" i="4"/>
  <c r="M29" i="4" s="1"/>
  <c r="I28" i="4"/>
  <c r="M28" i="4" s="1"/>
  <c r="I27" i="4"/>
  <c r="M27" i="4" s="1"/>
  <c r="I26" i="4"/>
  <c r="M26" i="4" s="1"/>
  <c r="I25" i="4"/>
  <c r="M25" i="4" s="1"/>
  <c r="I24" i="4"/>
  <c r="M24" i="4" s="1"/>
  <c r="I23" i="4"/>
  <c r="M23" i="4" s="1"/>
  <c r="I22" i="4"/>
  <c r="M22" i="4" s="1"/>
  <c r="I21" i="4"/>
  <c r="M21" i="4" s="1"/>
  <c r="I20" i="4"/>
  <c r="M20" i="4" s="1"/>
  <c r="I19" i="4"/>
  <c r="M19" i="4" s="1"/>
  <c r="I18" i="4"/>
  <c r="M18" i="4" s="1"/>
  <c r="I17" i="4"/>
  <c r="M17" i="4" s="1"/>
  <c r="I16" i="4"/>
  <c r="M16" i="4" s="1"/>
  <c r="I15" i="4"/>
  <c r="M15" i="4" s="1"/>
  <c r="I14" i="4"/>
  <c r="M14" i="4" s="1"/>
  <c r="I13" i="4"/>
  <c r="M13" i="4" s="1"/>
  <c r="I12" i="4"/>
  <c r="M12" i="4" s="1"/>
  <c r="I11" i="4"/>
  <c r="M11" i="4" s="1"/>
  <c r="I10" i="4"/>
  <c r="M10" i="4" s="1"/>
  <c r="I9" i="4"/>
  <c r="M9" i="4" s="1"/>
  <c r="I8" i="4"/>
  <c r="M8" i="4" s="1"/>
  <c r="I7" i="4"/>
  <c r="M7" i="4" s="1"/>
  <c r="I6" i="4"/>
  <c r="M6" i="4" s="1"/>
  <c r="J5" i="4"/>
  <c r="I5" i="4"/>
  <c r="M5" i="4" s="1"/>
  <c r="M4" i="4"/>
  <c r="J4" i="4"/>
  <c r="I4" i="4"/>
  <c r="M3" i="4"/>
  <c r="J3" i="4"/>
  <c r="I3" i="4"/>
  <c r="M2" i="4"/>
  <c r="J2" i="4"/>
  <c r="I2" i="4"/>
  <c r="J6" i="4" l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I40" i="2"/>
  <c r="J40" i="2" s="1"/>
  <c r="M40" i="2" l="1"/>
  <c r="I39" i="2"/>
  <c r="J39" i="2" s="1"/>
  <c r="M39" i="2" l="1"/>
  <c r="I38" i="2"/>
  <c r="J38" i="2" s="1"/>
  <c r="I37" i="2"/>
  <c r="J37" i="2" s="1"/>
  <c r="I36" i="2"/>
  <c r="J36" i="2" s="1"/>
  <c r="I9" i="2"/>
  <c r="J9" i="2" s="1"/>
  <c r="I35" i="2"/>
  <c r="J35" i="2" s="1"/>
  <c r="D24" i="3"/>
  <c r="D23" i="3"/>
  <c r="D22" i="3"/>
  <c r="D21" i="3"/>
  <c r="D20" i="3"/>
  <c r="D19" i="3"/>
  <c r="O2" i="4"/>
  <c r="L41" i="4" s="1"/>
  <c r="M36" i="2" l="1"/>
  <c r="L2" i="4"/>
  <c r="L3" i="4"/>
  <c r="L4" i="4"/>
  <c r="L40" i="4"/>
  <c r="L36" i="4"/>
  <c r="L32" i="4"/>
  <c r="L28" i="4"/>
  <c r="L24" i="4"/>
  <c r="L20" i="4"/>
  <c r="L16" i="4"/>
  <c r="L12" i="4"/>
  <c r="L8" i="4"/>
  <c r="L39" i="4"/>
  <c r="L35" i="4"/>
  <c r="L31" i="4"/>
  <c r="L23" i="4"/>
  <c r="L19" i="4"/>
  <c r="L15" i="4"/>
  <c r="L11" i="4"/>
  <c r="L7" i="4"/>
  <c r="L38" i="4"/>
  <c r="L34" i="4"/>
  <c r="L30" i="4"/>
  <c r="L26" i="4"/>
  <c r="L22" i="4"/>
  <c r="L18" i="4"/>
  <c r="L14" i="4"/>
  <c r="L10" i="4"/>
  <c r="L6" i="4"/>
  <c r="L37" i="4"/>
  <c r="L33" i="4"/>
  <c r="L29" i="4"/>
  <c r="L25" i="4"/>
  <c r="L17" i="4"/>
  <c r="L13" i="4"/>
  <c r="L9" i="4"/>
  <c r="M37" i="2"/>
  <c r="M38" i="2"/>
  <c r="M35" i="2"/>
  <c r="I4" i="2" l="1"/>
  <c r="M4" i="2" s="1"/>
  <c r="I5" i="2"/>
  <c r="M5" i="2" s="1"/>
  <c r="I6" i="2"/>
  <c r="I7" i="2"/>
  <c r="I8" i="2"/>
  <c r="M9" i="2"/>
  <c r="I10" i="2"/>
  <c r="J10" i="2" s="1"/>
  <c r="I11" i="2"/>
  <c r="I12" i="2"/>
  <c r="M12" i="2" s="1"/>
  <c r="I13" i="2"/>
  <c r="I14" i="2"/>
  <c r="I15" i="2"/>
  <c r="I16" i="2"/>
  <c r="I17" i="2"/>
  <c r="I18" i="2"/>
  <c r="I19" i="2"/>
  <c r="I20" i="2"/>
  <c r="M20" i="2" s="1"/>
  <c r="I21" i="2"/>
  <c r="M21" i="2" s="1"/>
  <c r="I22" i="2"/>
  <c r="I23" i="2"/>
  <c r="I24" i="2"/>
  <c r="I25" i="2"/>
  <c r="I26" i="2"/>
  <c r="I27" i="2"/>
  <c r="I28" i="2"/>
  <c r="M28" i="2" s="1"/>
  <c r="I29" i="2"/>
  <c r="M29" i="2" s="1"/>
  <c r="I30" i="2"/>
  <c r="I31" i="2"/>
  <c r="I32" i="2"/>
  <c r="I34" i="2"/>
  <c r="I2" i="2"/>
  <c r="M2" i="2" s="1"/>
  <c r="I3" i="2"/>
  <c r="O2" i="2"/>
  <c r="C3" i="3"/>
  <c r="C20" i="3" s="1"/>
  <c r="E20" i="3" s="1"/>
  <c r="C4" i="3"/>
  <c r="C5" i="3"/>
  <c r="C21" i="3" s="1"/>
  <c r="E21" i="3" s="1"/>
  <c r="C6" i="3"/>
  <c r="C7" i="3"/>
  <c r="C8" i="3"/>
  <c r="C9" i="3"/>
  <c r="C22" i="3" s="1"/>
  <c r="E22" i="3" s="1"/>
  <c r="C10" i="3"/>
  <c r="C11" i="3"/>
  <c r="C12" i="3"/>
  <c r="C23" i="3" s="1"/>
  <c r="E23" i="3" s="1"/>
  <c r="C13" i="3"/>
  <c r="C14" i="3"/>
  <c r="C15" i="3"/>
  <c r="C24" i="3" s="1"/>
  <c r="E24" i="3" s="1"/>
  <c r="C2" i="3"/>
  <c r="C19" i="3" s="1"/>
  <c r="E19" i="3" s="1"/>
  <c r="B24" i="3"/>
  <c r="B23" i="3"/>
  <c r="B22" i="3"/>
  <c r="B21" i="3"/>
  <c r="B20" i="3"/>
  <c r="B19" i="3"/>
  <c r="B16" i="3"/>
  <c r="C16" i="3" s="1"/>
  <c r="F19" i="1"/>
  <c r="G19" i="1" s="1"/>
  <c r="F8" i="1"/>
  <c r="D7" i="1"/>
  <c r="G7" i="1" s="1"/>
  <c r="D8" i="1"/>
  <c r="G8" i="1" s="1"/>
  <c r="D9" i="1"/>
  <c r="G9" i="1" s="1"/>
  <c r="D10" i="1"/>
  <c r="G10" i="1" s="1"/>
  <c r="D11" i="1"/>
  <c r="G11" i="1" s="1"/>
  <c r="D12" i="1"/>
  <c r="G12" i="1" s="1"/>
  <c r="D13" i="1"/>
  <c r="G13" i="1" s="1"/>
  <c r="D14" i="1"/>
  <c r="G14" i="1" s="1"/>
  <c r="D15" i="1"/>
  <c r="G15" i="1" s="1"/>
  <c r="D16" i="1"/>
  <c r="G16" i="1" s="1"/>
  <c r="D17" i="1"/>
  <c r="G17" i="1" s="1"/>
  <c r="D18" i="1"/>
  <c r="G18" i="1" s="1"/>
  <c r="D19" i="1"/>
  <c r="D6" i="1"/>
  <c r="G6" i="1" s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L43" i="2" l="1"/>
  <c r="L28" i="2"/>
  <c r="L6" i="2"/>
  <c r="L5" i="2"/>
  <c r="L41" i="2"/>
  <c r="L42" i="2"/>
  <c r="L39" i="2"/>
  <c r="L40" i="2"/>
  <c r="L38" i="2"/>
  <c r="L36" i="2"/>
  <c r="L37" i="2"/>
  <c r="L9" i="2"/>
  <c r="L35" i="2"/>
  <c r="J3" i="2"/>
  <c r="L3" i="2" s="1"/>
  <c r="M3" i="2"/>
  <c r="J30" i="2"/>
  <c r="L30" i="2" s="1"/>
  <c r="M30" i="2"/>
  <c r="J26" i="2"/>
  <c r="L26" i="2" s="1"/>
  <c r="M26" i="2"/>
  <c r="J22" i="2"/>
  <c r="L22" i="2" s="1"/>
  <c r="M22" i="2"/>
  <c r="J18" i="2"/>
  <c r="L18" i="2" s="1"/>
  <c r="M18" i="2"/>
  <c r="J14" i="2"/>
  <c r="L14" i="2" s="1"/>
  <c r="M14" i="2"/>
  <c r="L10" i="2"/>
  <c r="M10" i="2"/>
  <c r="J6" i="2"/>
  <c r="M6" i="2"/>
  <c r="J2" i="2"/>
  <c r="L2" i="2" s="1"/>
  <c r="J20" i="2"/>
  <c r="L20" i="2" s="1"/>
  <c r="J4" i="2"/>
  <c r="J34" i="2"/>
  <c r="M34" i="2"/>
  <c r="J31" i="2"/>
  <c r="L31" i="2" s="1"/>
  <c r="M31" i="2"/>
  <c r="J27" i="2"/>
  <c r="L27" i="2" s="1"/>
  <c r="M27" i="2"/>
  <c r="J23" i="2"/>
  <c r="L23" i="2" s="1"/>
  <c r="M23" i="2"/>
  <c r="J19" i="2"/>
  <c r="L19" i="2" s="1"/>
  <c r="M19" i="2"/>
  <c r="J15" i="2"/>
  <c r="L15" i="2" s="1"/>
  <c r="M15" i="2"/>
  <c r="J11" i="2"/>
  <c r="L11" i="2" s="1"/>
  <c r="M11" i="2"/>
  <c r="J7" i="2"/>
  <c r="L7" i="2" s="1"/>
  <c r="M7" i="2"/>
  <c r="J21" i="2"/>
  <c r="L21" i="2" s="1"/>
  <c r="J5" i="2"/>
  <c r="J32" i="2"/>
  <c r="L32" i="2" s="1"/>
  <c r="M32" i="2"/>
  <c r="J24" i="2"/>
  <c r="L24" i="2" s="1"/>
  <c r="M24" i="2"/>
  <c r="J16" i="2"/>
  <c r="L16" i="2" s="1"/>
  <c r="M16" i="2"/>
  <c r="J8" i="2"/>
  <c r="L8" i="2" s="1"/>
  <c r="M8" i="2"/>
  <c r="J28" i="2"/>
  <c r="J33" i="2"/>
  <c r="L33" i="2" s="1"/>
  <c r="M33" i="2"/>
  <c r="J25" i="2"/>
  <c r="L25" i="2" s="1"/>
  <c r="M25" i="2"/>
  <c r="J17" i="2"/>
  <c r="L17" i="2" s="1"/>
  <c r="M17" i="2"/>
  <c r="J13" i="2"/>
  <c r="L13" i="2" s="1"/>
  <c r="M13" i="2"/>
  <c r="J29" i="2"/>
  <c r="L29" i="2" s="1"/>
  <c r="J12" i="2"/>
  <c r="L12" i="2" s="1"/>
  <c r="L34" i="2"/>
  <c r="L4" i="2"/>
</calcChain>
</file>

<file path=xl/sharedStrings.xml><?xml version="1.0" encoding="utf-8"?>
<sst xmlns="http://schemas.openxmlformats.org/spreadsheetml/2006/main" count="470" uniqueCount="152">
  <si>
    <t>DNO</t>
  </si>
  <si>
    <t>DNO Group</t>
  </si>
  <si>
    <t>Scottish Power</t>
  </si>
  <si>
    <t>EDF</t>
  </si>
  <si>
    <t>Central Networks</t>
  </si>
  <si>
    <t>Central Electric UK</t>
  </si>
  <si>
    <t>Western Power Distribution</t>
  </si>
  <si>
    <t>Scottish and Southern Energy</t>
  </si>
  <si>
    <t>Central Networks West plc</t>
  </si>
  <si>
    <t>Central Networks East plc</t>
  </si>
  <si>
    <t>Electricity North West Ltd</t>
  </si>
  <si>
    <t>Northern Electric Distribution Ltd</t>
  </si>
  <si>
    <t>Yorkshire Electricity Distribution plc</t>
  </si>
  <si>
    <t>Western Power Distribution (South Wales) plc</t>
  </si>
  <si>
    <t>Western Power Distribution (South West) plc</t>
  </si>
  <si>
    <t>EDF Energy Networks (LPN) plc</t>
  </si>
  <si>
    <t>EDF Energy Networks (SPN) plc</t>
  </si>
  <si>
    <t>EDF Energy Networks (EPN) plc</t>
  </si>
  <si>
    <t>SP Distribution Ltd</t>
  </si>
  <si>
    <t>SP Manweb plc</t>
  </si>
  <si>
    <t>Scottish Hydro Electric Power Distribution plc</t>
  </si>
  <si>
    <t>Southern Electric Power Distribution plc</t>
  </si>
  <si>
    <t>Electricity North West</t>
  </si>
  <si>
    <t>SPT1001</t>
  </si>
  <si>
    <t>No. Projects registered</t>
  </si>
  <si>
    <t>EDFT1001</t>
  </si>
  <si>
    <t>Allowance Remaining £m</t>
  </si>
  <si>
    <t>Reference no. of registered projects</t>
  </si>
  <si>
    <t>Project Reference</t>
  </si>
  <si>
    <t>Project Value £m</t>
  </si>
  <si>
    <t>First Tier registered Projects Overview</t>
  </si>
  <si>
    <t>Date Registered</t>
  </si>
  <si>
    <t>number of</t>
  </si>
  <si>
    <t>customers</t>
  </si>
  <si>
    <t>2009/10</t>
  </si>
  <si>
    <t>Total Pot</t>
  </si>
  <si>
    <t>CET 1001</t>
  </si>
  <si>
    <t>SSET1001</t>
  </si>
  <si>
    <t>SSET1002</t>
  </si>
  <si>
    <t>SSET1003</t>
  </si>
  <si>
    <t>EDFT1002</t>
  </si>
  <si>
    <t>Total value of Registered Projects (£m)</t>
  </si>
  <si>
    <t>ENW 1001</t>
  </si>
  <si>
    <t>WPDT1002</t>
  </si>
  <si>
    <t>SPT 1002</t>
  </si>
  <si>
    <t xml:space="preserve">Network Management on the Isles of Scilly </t>
  </si>
  <si>
    <t>SPT1002</t>
  </si>
  <si>
    <t>Ashton Hayes Smart Village</t>
  </si>
  <si>
    <t>CNT1001</t>
  </si>
  <si>
    <t>PV Impact on surburban networks</t>
  </si>
  <si>
    <t>CNT1002</t>
  </si>
  <si>
    <t>Hook Norton Low Carbon Community Smart Grid</t>
  </si>
  <si>
    <t>Regulatory Years</t>
  </si>
  <si>
    <t>Predicted End Date</t>
  </si>
  <si>
    <t>WPDT1001</t>
  </si>
  <si>
    <t>CRC 13 DNO Annual Allowance (£m nominal amounts)</t>
  </si>
  <si>
    <t>CRC 13 Allowance over 5 Years (£m nominal amounts)</t>
  </si>
  <si>
    <t>Western Power Distribution (South Wales) plc &amp; Western Power Distribution (South West) plc</t>
  </si>
  <si>
    <t>?</t>
  </si>
  <si>
    <t>WPDT1003</t>
  </si>
  <si>
    <t>SPT1003</t>
  </si>
  <si>
    <t>Clyde Gateway LR1 (London Road 1)</t>
  </si>
  <si>
    <t>CNT1003</t>
  </si>
  <si>
    <t>Voltage Control System Demonstration Project</t>
  </si>
  <si>
    <t>ENWT1003</t>
  </si>
  <si>
    <t>Low Voltage Network Solutions</t>
  </si>
  <si>
    <t>ENWT1002</t>
  </si>
  <si>
    <t>Voltage Management on Low Voltage Busbars</t>
  </si>
  <si>
    <t>ENW1002</t>
  </si>
  <si>
    <t>ENW1003</t>
  </si>
  <si>
    <t>SSET1004</t>
  </si>
  <si>
    <t>SSET1005</t>
  </si>
  <si>
    <t>LV Network Modelling and Analysis Environment</t>
  </si>
  <si>
    <t>Honeywell I&amp;C ADR - Demonstrating the Functionality of Automated Demand Response</t>
  </si>
  <si>
    <t>WPDT1004</t>
  </si>
  <si>
    <t>Early learning of LV network impacts from estate PV cluster</t>
  </si>
  <si>
    <t>WPDT1005</t>
  </si>
  <si>
    <t xml:space="preserve">Seasonal Generation Deployment </t>
  </si>
  <si>
    <t>WPDT1006</t>
  </si>
  <si>
    <t>LV Current Sensor Technology Evaluation</t>
  </si>
  <si>
    <t>UKPNT1003</t>
  </si>
  <si>
    <t>Project Name</t>
  </si>
  <si>
    <t>UKPN</t>
  </si>
  <si>
    <t>SP</t>
  </si>
  <si>
    <t>NPG</t>
  </si>
  <si>
    <t>SSE</t>
  </si>
  <si>
    <t>WPD</t>
  </si>
  <si>
    <t>ENW</t>
  </si>
  <si>
    <t>Licensee</t>
  </si>
  <si>
    <t>UKPN (LPN) plc</t>
  </si>
  <si>
    <t>UKPN (SPN) plc</t>
  </si>
  <si>
    <t>UKPN (EPN) plc</t>
  </si>
  <si>
    <t>Total</t>
  </si>
  <si>
    <t>Value for DPCR5</t>
  </si>
  <si>
    <t>Value of Registered Projects £m</t>
  </si>
  <si>
    <t>Amount Remaining</t>
  </si>
  <si>
    <t>UKPNT1004</t>
  </si>
  <si>
    <t>Validation of Photovoltaic (PV) connection assessment tool</t>
  </si>
  <si>
    <t>LV Network Connected Energy Storage</t>
  </si>
  <si>
    <t>SSET1008</t>
  </si>
  <si>
    <t>WPDT1007</t>
  </si>
  <si>
    <t>Implementation of an active fault level management scheme</t>
  </si>
  <si>
    <t>SPT1004</t>
  </si>
  <si>
    <t>Hydro Active Network Management</t>
  </si>
  <si>
    <t>SSET1007</t>
  </si>
  <si>
    <t xml:space="preserve">Demonstrating the benefits of short-term discharge energy storage on an 11kV distribution network </t>
  </si>
  <si>
    <t xml:space="preserve">Implementation of Real-Time Thermal Ratings </t>
  </si>
  <si>
    <t>Demonstrating the benefits of monitoring LV network with embedded PV panels and EV charging point</t>
  </si>
  <si>
    <t>Trial Evaluation of Domestic Demand Management Solutions (DDMS)</t>
  </si>
  <si>
    <t>Distribution Network Visibility</t>
  </si>
  <si>
    <t>Interconnection of WPD and NGC SCADA systems</t>
  </si>
  <si>
    <t>The 'Bidoyng' Smart Fuse</t>
  </si>
  <si>
    <t>SSET1009</t>
  </si>
  <si>
    <t xml:space="preserve"> Orkney Energy Storage Park</t>
  </si>
  <si>
    <t xml:space="preserve"> Trial of Orkney Energy Storage Park</t>
  </si>
  <si>
    <t>Smart Urban Low Voltage Network</t>
  </si>
  <si>
    <t>33kv Superconducting Fault Limiter</t>
  </si>
  <si>
    <t>Revised End Date</t>
  </si>
  <si>
    <t>1MW Battery, Shetland</t>
  </si>
  <si>
    <t>Temperature Monitoring Windfarm Cable Circuits</t>
  </si>
  <si>
    <t>WPDT1008</t>
  </si>
  <si>
    <t>Community Energy Action</t>
  </si>
  <si>
    <t>SPT1005</t>
  </si>
  <si>
    <t>SSET1010</t>
  </si>
  <si>
    <t>WPDT1009</t>
  </si>
  <si>
    <t>Electric Boulevards</t>
  </si>
  <si>
    <t>Current end date</t>
  </si>
  <si>
    <t>Close down report due</t>
  </si>
  <si>
    <t>Close down report received</t>
  </si>
  <si>
    <t>Yes</t>
  </si>
  <si>
    <t>Late?</t>
  </si>
  <si>
    <t>Length (years)</t>
  </si>
  <si>
    <t>ENWT1004</t>
  </si>
  <si>
    <t>Low Voltage Integrated Automation</t>
  </si>
  <si>
    <t xml:space="preserve">Yes </t>
  </si>
  <si>
    <t>WPDT1010</t>
  </si>
  <si>
    <t xml:space="preserve">ECHO - Energy Control for Household Optimisation </t>
  </si>
  <si>
    <t>ENWT1005</t>
  </si>
  <si>
    <t>ENWL</t>
  </si>
  <si>
    <t>LV Protection And Communications (LV PAC)</t>
  </si>
  <si>
    <t>Impact of electrolysers on the distribution network</t>
  </si>
  <si>
    <t>SPT1006</t>
  </si>
  <si>
    <t>Smart Building Potential Within Heavily Utilised Networks</t>
  </si>
  <si>
    <t>Power Transformer Real Time Thermal Rating</t>
  </si>
  <si>
    <t>UKPNT1005</t>
  </si>
  <si>
    <t>ENWT1006</t>
  </si>
  <si>
    <t>Combined On-Line Transformer Monitoring</t>
  </si>
  <si>
    <t>WPD1011</t>
  </si>
  <si>
    <t>Voltage Control System Integration - D-SVC Phase 2</t>
  </si>
  <si>
    <t>ENWT1007</t>
  </si>
  <si>
    <t>Fault Sense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</si>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</sst>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£&quot;#,##0.00;[Red]\-&quot;£&quot;#,##0.00"/>
    <numFmt numFmtId="164" formatCode="&quot;£&quot;#,##0_);[Red]\(&quot;£&quot;#,##0\)"/>
    <numFmt numFmtId="165" formatCode="&quot;£&quot;#,##0.00_);[Red]\(&quot;£&quot;#,##0.00\)"/>
    <numFmt numFmtId="166" formatCode="&quot;£&quot;#,##0.00"/>
    <numFmt numFmtId="167" formatCode="dd/mm/yy;@"/>
    <numFmt numFmtId="168" formatCode="mmm\ yyyy"/>
    <numFmt numFmtId="169" formatCode="mmm\ yy"/>
  </numFmts>
  <fonts count="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0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" fillId="3" borderId="13" xfId="0" applyFont="1" applyFill="1" applyBorder="1" applyAlignment="1">
      <alignment vertical="top" wrapText="1"/>
    </xf>
    <xf numFmtId="0" fontId="1" fillId="3" borderId="14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0" fillId="0" borderId="7" xfId="0" applyBorder="1"/>
    <xf numFmtId="0" fontId="0" fillId="0" borderId="6" xfId="0" applyBorder="1" applyAlignment="1">
      <alignment wrapText="1"/>
    </xf>
    <xf numFmtId="15" fontId="0" fillId="0" borderId="1" xfId="0" applyNumberFormat="1" applyBorder="1"/>
    <xf numFmtId="0" fontId="2" fillId="0" borderId="1" xfId="1" applyBorder="1" applyAlignment="1" applyProtection="1">
      <alignment vertical="center"/>
    </xf>
    <xf numFmtId="15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0" fontId="2" fillId="0" borderId="1" xfId="1" applyBorder="1" applyAlignment="1" applyProtection="1"/>
    <xf numFmtId="165" fontId="0" fillId="0" borderId="3" xfId="0" applyNumberFormat="1" applyBorder="1" applyAlignment="1">
      <alignment wrapText="1"/>
    </xf>
    <xf numFmtId="166" fontId="0" fillId="0" borderId="1" xfId="0" applyNumberFormat="1" applyBorder="1" applyAlignment="1">
      <alignment vertical="center"/>
    </xf>
    <xf numFmtId="166" fontId="0" fillId="0" borderId="1" xfId="0" applyNumberFormat="1" applyBorder="1"/>
    <xf numFmtId="166" fontId="0" fillId="0" borderId="3" xfId="0" applyNumberFormat="1" applyBorder="1"/>
    <xf numFmtId="166" fontId="0" fillId="0" borderId="2" xfId="0" applyNumberFormat="1" applyBorder="1"/>
    <xf numFmtId="166" fontId="0" fillId="0" borderId="4" xfId="0" applyNumberFormat="1" applyBorder="1"/>
    <xf numFmtId="166" fontId="0" fillId="0" borderId="7" xfId="0" applyNumberFormat="1" applyBorder="1"/>
    <xf numFmtId="166" fontId="0" fillId="0" borderId="5" xfId="0" applyNumberFormat="1" applyBorder="1"/>
    <xf numFmtId="165" fontId="0" fillId="2" borderId="3" xfId="0" applyNumberForma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20" xfId="1" applyBorder="1" applyAlignment="1" applyProtection="1"/>
    <xf numFmtId="0" fontId="0" fillId="0" borderId="20" xfId="0" applyBorder="1"/>
    <xf numFmtId="0" fontId="2" fillId="0" borderId="21" xfId="1" applyBorder="1" applyAlignment="1" applyProtection="1"/>
    <xf numFmtId="0" fontId="1" fillId="3" borderId="22" xfId="0" applyFont="1" applyFill="1" applyBorder="1" applyAlignment="1">
      <alignment vertical="top" wrapText="1"/>
    </xf>
    <xf numFmtId="0" fontId="2" fillId="0" borderId="18" xfId="1" applyBorder="1" applyAlignment="1" applyProtection="1"/>
    <xf numFmtId="14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5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65" fontId="0" fillId="0" borderId="23" xfId="0" applyNumberFormat="1" applyBorder="1" applyAlignment="1">
      <alignment wrapText="1"/>
    </xf>
    <xf numFmtId="0" fontId="0" fillId="6" borderId="1" xfId="0" applyFill="1" applyBorder="1" applyAlignment="1" applyProtection="1">
      <alignment vertical="top" wrapText="1"/>
      <protection locked="0"/>
    </xf>
    <xf numFmtId="166" fontId="0" fillId="0" borderId="1" xfId="0" applyNumberFormat="1" applyFill="1" applyBorder="1"/>
    <xf numFmtId="16" fontId="0" fillId="0" borderId="1" xfId="0" applyNumberFormat="1" applyBorder="1"/>
    <xf numFmtId="165" fontId="0" fillId="0" borderId="1" xfId="0" applyNumberFormat="1" applyBorder="1"/>
    <xf numFmtId="17" fontId="0" fillId="0" borderId="1" xfId="0" applyNumberFormat="1" applyBorder="1"/>
    <xf numFmtId="0" fontId="0" fillId="0" borderId="1" xfId="0" applyFill="1" applyBorder="1" applyAlignment="1">
      <alignment horizontal="center" vertical="top"/>
    </xf>
    <xf numFmtId="0" fontId="0" fillId="0" borderId="1" xfId="0" applyFill="1" applyBorder="1"/>
    <xf numFmtId="167" fontId="1" fillId="4" borderId="1" xfId="0" applyNumberFormat="1" applyFont="1" applyFill="1" applyBorder="1" applyAlignment="1">
      <alignment vertical="center" wrapText="1"/>
    </xf>
    <xf numFmtId="167" fontId="0" fillId="0" borderId="0" xfId="0" applyNumberFormat="1"/>
    <xf numFmtId="0" fontId="0" fillId="0" borderId="1" xfId="0" applyFill="1" applyBorder="1" applyAlignment="1">
      <alignment wrapText="1"/>
    </xf>
    <xf numFmtId="165" fontId="0" fillId="0" borderId="3" xfId="0" applyNumberFormat="1" applyBorder="1"/>
    <xf numFmtId="0" fontId="1" fillId="7" borderId="1" xfId="0" applyFont="1" applyFill="1" applyBorder="1" applyAlignment="1">
      <alignment vertical="top" wrapText="1"/>
    </xf>
    <xf numFmtId="0" fontId="0" fillId="7" borderId="1" xfId="0" applyFill="1" applyBorder="1"/>
    <xf numFmtId="165" fontId="0" fillId="7" borderId="1" xfId="0" applyNumberFormat="1" applyFill="1" applyBorder="1" applyAlignment="1">
      <alignment wrapText="1"/>
    </xf>
    <xf numFmtId="165" fontId="0" fillId="7" borderId="1" xfId="0" applyNumberFormat="1" applyFill="1" applyBorder="1"/>
    <xf numFmtId="0" fontId="0" fillId="8" borderId="0" xfId="0" applyFill="1"/>
    <xf numFmtId="165" fontId="0" fillId="0" borderId="1" xfId="0" applyNumberFormat="1" applyBorder="1" applyAlignment="1">
      <alignment wrapText="1"/>
    </xf>
    <xf numFmtId="0" fontId="0" fillId="0" borderId="1" xfId="0" applyBorder="1" applyAlignment="1">
      <alignment horizontal="left" vertical="top"/>
    </xf>
    <xf numFmtId="14" fontId="0" fillId="0" borderId="0" xfId="0" applyNumberFormat="1"/>
    <xf numFmtId="0" fontId="0" fillId="0" borderId="1" xfId="0" quotePrefix="1" applyBorder="1" applyAlignment="1">
      <alignment wrapText="1"/>
    </xf>
    <xf numFmtId="166" fontId="0" fillId="0" borderId="1" xfId="0" applyNumberFormat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5" fontId="0" fillId="0" borderId="0" xfId="0" applyNumberFormat="1"/>
    <xf numFmtId="169" fontId="0" fillId="0" borderId="1" xfId="0" applyNumberFormat="1" applyBorder="1" applyAlignment="1">
      <alignment horizontal="center" vertical="center"/>
    </xf>
    <xf numFmtId="8" fontId="0" fillId="0" borderId="1" xfId="0" applyNumberFormat="1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7" fontId="0" fillId="0" borderId="1" xfId="0" applyNumberForma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2" fillId="0" borderId="1" xfId="1" applyBorder="1" applyAlignment="1" applyProtection="1">
      <alignment horizontal="center"/>
    </xf>
    <xf numFmtId="0" fontId="2" fillId="0" borderId="1" xfId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8" fontId="0" fillId="0" borderId="1" xfId="0" applyNumberFormat="1" applyBorder="1" applyAlignment="1">
      <alignment horizontal="center"/>
    </xf>
    <xf numFmtId="17" fontId="0" fillId="0" borderId="0" xfId="0" applyNumberFormat="1" applyBorder="1"/>
    <xf numFmtId="0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167" fontId="0" fillId="0" borderId="0" xfId="0" applyNumberFormat="1" applyBorder="1"/>
  </cellXfs>
  <cellStyles count="2">
    <cellStyle name="Hyperlink" xfId="1" builtinId="8"/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../../Forms/AllItems.aspx?RootFolder=%2fNetworks%2fElecDistrib%2fElec%5fDistrib%5fLib%2fLCN%20Fund%2fFirst%5fTier%5fProject%5fRegistration%2fYear%201%2fWPD%2fWPD1003&amp;FolderCTID=0x012000A3DAB674F9230B4F850A" TargetMode="External"/><Relationship Id="rId7" Type="http://schemas.openxmlformats.org/officeDocument/2006/relationships/hyperlink" Target="../../Forms/AllItems.aspx?RootFolder=%2Fsgg%2FElecDistrib%2FElec%5FDistrib%5FLib%2FLCN%20Fund%2FFirst%5FTier%5FProject%5FRegistration%2FYear%205%2FWPD%2FWPD011%20Voltage%20Control%20System%20Integration%20D%2DSVC%20Phase%202&amp;FolderCTID=0x01200095E55CE4356FDA4DAF31623767F41369&amp;View=%7b7975845B-33F8-4B04-BDF4-AE2058041999%7d" TargetMode="External"/><Relationship Id="rId2" Type="http://schemas.openxmlformats.org/officeDocument/2006/relationships/hyperlink" Target="../../Forms/AllItems.aspx?RootFolder=%2fNetworks%2fElecDistrib%2fElec%5fDistrib%5fLib%2fLCN%20Fund%2fFirst%5fTier%5fProject%5fRegistration%2fYear%201%2fWPD%2fWPD1002&amp;FolderCTID=0x012000A3DAB674F9230B4F850A" TargetMode="External"/><Relationship Id="rId1" Type="http://schemas.openxmlformats.org/officeDocument/2006/relationships/hyperlink" Target="../../Forms/AllItems.aspx?RootFolder=%2fNetworks%2fElecDistrib%2fElec%5fDistrib%5fLib%2fLCN%20Fund%2fFirst%5fTier%5fProject%5fRegistration%2fYear%201%2fWPD%2fWPD1001&amp;FolderCTID=0x012000A3DAB674F9230B4F850A" TargetMode="External"/><Relationship Id="rId6" Type="http://schemas.openxmlformats.org/officeDocument/2006/relationships/hyperlink" Target="../../Forms/AllItems.aspx?RootFolder=%2fNetworks%2fElecDistrib%2fElec%5fDistrib%5fLib%2fLCN%20Fund%2fFirst%5fTier%5fProject%5fRegistration%2fYear%201%2fENW%2fENWLT1001&amp;FolderCTID=0x012000A3DAB674F9230B4F85" TargetMode="External"/><Relationship Id="rId5" Type="http://schemas.openxmlformats.org/officeDocument/2006/relationships/hyperlink" Target="../../Forms/AllItems.aspx?RootFolder=%2fNetworks%2fElecDistrib%2fElec%5fDistrib%5fLib%2fLCN%20Fund%2fFirst%5fTier%5fProject%5fRegistration%2fYear%201%2fCN%2fCNT1002&amp;FolderCTID=0x012000A3DAB674F9230B4F850A2" TargetMode="External"/><Relationship Id="rId4" Type="http://schemas.openxmlformats.org/officeDocument/2006/relationships/hyperlink" Target="../../Forms/AllItems.aspx?RootFolder=%2fNetworks%2fElecDistrib%2fElec%5fDistrib%5fLib%2fLCN%20Fund%2fFirst%5fTier%5fProject%5fRegistration%2fYear%201%2fCN%2fCNT1001&amp;FolderCTID=0x012000A3DAB674F9230B4F850A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Forms/AllItems.aspx?RootFolder=%2fNetworks%2fElecDistrib%2fElec%5fDistrib%5fLib%2fLCN%20Fund%2fFirst%5fTier%5fProject%5fRegistration%2fYear%201%2fWPD%2fWPD1003&amp;FolderCTID=0x012000A3DAB674F9230B4F850A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../../Forms/AllItems.aspx?RootFolder=%2fNetworks%2fElecDistrib%2fElec%5fDistrib%5fLib%2fLCN%20Fund%2fFirst%5fTier%5fProject%5fRegistration%2fYear%201%2fWPD%2fWPD1002&amp;FolderCTID=0x012000A3DAB674F9230B4F850A" TargetMode="External"/><Relationship Id="rId1" Type="http://schemas.openxmlformats.org/officeDocument/2006/relationships/hyperlink" Target="../../Forms/AllItems.aspx?RootFolder=%2fNetworks%2fElecDistrib%2fElec%5fDistrib%5fLib%2fLCN%20Fund%2fFirst%5fTier%5fProject%5fRegistration%2fYear%201%2fWPD%2fWPD1001&amp;FolderCTID=0x012000A3DAB674F9230B4F850A" TargetMode="External"/><Relationship Id="rId6" Type="http://schemas.openxmlformats.org/officeDocument/2006/relationships/hyperlink" Target="../../Forms/AllItems.aspx?RootFolder=%2fNetworks%2fElecDistrib%2fElec%5fDistrib%5fLib%2fLCN%20Fund%2fFirst%5fTier%5fProject%5fRegistration%2fYear%201%2fENW%2fENWLT1001&amp;FolderCTID=0x012000A3DAB674F9230B4F85" TargetMode="External"/><Relationship Id="rId5" Type="http://schemas.openxmlformats.org/officeDocument/2006/relationships/hyperlink" Target="../../Forms/AllItems.aspx?RootFolder=%2fNetworks%2fElecDistrib%2fElec%5fDistrib%5fLib%2fLCN%20Fund%2fFirst%5fTier%5fProject%5fRegistration%2fYear%201%2fCN%2fCNT1002&amp;FolderCTID=0x012000A3DAB674F9230B4F850A2" TargetMode="External"/><Relationship Id="rId4" Type="http://schemas.openxmlformats.org/officeDocument/2006/relationships/hyperlink" Target="../../Forms/AllItems.aspx?RootFolder=%2fNetworks%2fElecDistrib%2fElec%5fDistrib%5fLib%2fLCN%20Fund%2fFirst%5fTier%5fProject%5fRegistration%2fYear%201%2fCN%2fCNT1001&amp;FolderCTID=0x012000A3DAB674F9230B4F850A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3"/>
  <sheetViews>
    <sheetView tabSelected="1" zoomScale="90" zoomScaleNormal="90" workbookViewId="0">
      <selection activeCell="J49" sqref="J49"/>
    </sheetView>
  </sheetViews>
  <sheetFormatPr defaultRowHeight="12.75" x14ac:dyDescent="0.2"/>
  <cols>
    <col min="1" max="1" width="3" customWidth="1"/>
    <col min="2" max="2" width="11" style="93" customWidth="1"/>
    <col min="3" max="3" width="12.75" style="64" customWidth="1"/>
    <col min="4" max="4" width="7" style="64" customWidth="1"/>
    <col min="5" max="5" width="50.5" style="2" customWidth="1"/>
    <col min="6" max="6" width="12.5" customWidth="1"/>
    <col min="7" max="8" width="10.375" bestFit="1" customWidth="1"/>
    <col min="9" max="10" width="10.375" customWidth="1"/>
    <col min="11" max="12" width="9.625" customWidth="1"/>
    <col min="13" max="13" width="12.5" customWidth="1"/>
    <col min="15" max="15" width="1.25" customWidth="1"/>
  </cols>
  <sheetData>
    <row r="1" spans="1:15" ht="51" x14ac:dyDescent="0.2">
      <c r="A1" s="4"/>
      <c r="B1" s="92" t="s">
        <v>28</v>
      </c>
      <c r="C1" s="63" t="s">
        <v>31</v>
      </c>
      <c r="D1" s="63" t="s">
        <v>1</v>
      </c>
      <c r="E1" s="28" t="s">
        <v>81</v>
      </c>
      <c r="F1" s="28" t="s">
        <v>29</v>
      </c>
      <c r="G1" s="53" t="s">
        <v>53</v>
      </c>
      <c r="H1" s="53" t="s">
        <v>117</v>
      </c>
      <c r="I1" s="53" t="s">
        <v>126</v>
      </c>
      <c r="J1" s="53" t="s">
        <v>127</v>
      </c>
      <c r="K1" s="53" t="s">
        <v>128</v>
      </c>
      <c r="L1" s="53" t="s">
        <v>130</v>
      </c>
      <c r="M1" s="53" t="s">
        <v>131</v>
      </c>
    </row>
    <row r="2" spans="1:15" ht="25.5" x14ac:dyDescent="0.2">
      <c r="A2" s="4"/>
      <c r="B2" s="88" t="s">
        <v>25</v>
      </c>
      <c r="C2" s="81">
        <v>40336</v>
      </c>
      <c r="D2" s="80" t="s">
        <v>82</v>
      </c>
      <c r="E2" s="27" t="s">
        <v>105</v>
      </c>
      <c r="F2" s="76">
        <v>0.23</v>
      </c>
      <c r="G2" s="83">
        <v>41183</v>
      </c>
      <c r="H2" s="83">
        <v>41670</v>
      </c>
      <c r="I2" s="83">
        <f>MAX(H2,G2)</f>
        <v>41670</v>
      </c>
      <c r="J2" s="83">
        <f>I2+93</f>
        <v>41763</v>
      </c>
      <c r="K2" s="52" t="s">
        <v>129</v>
      </c>
      <c r="L2" s="52" t="str">
        <f t="shared" ref="L2:L34" ca="1" si="0">IF(J2&lt;$O$2,IF(K2="Yes","OK","Late"),"OK")</f>
        <v>OK</v>
      </c>
      <c r="M2" s="51">
        <f>ROUND((I2-C2)/365,1)</f>
        <v>3.7</v>
      </c>
      <c r="O2" s="74">
        <f ca="1">TODAY()</f>
        <v>42142</v>
      </c>
    </row>
    <row r="3" spans="1:15" x14ac:dyDescent="0.2">
      <c r="A3" s="4"/>
      <c r="B3" s="88" t="s">
        <v>23</v>
      </c>
      <c r="C3" s="81">
        <v>40368</v>
      </c>
      <c r="D3" s="80" t="s">
        <v>83</v>
      </c>
      <c r="E3" s="27" t="s">
        <v>106</v>
      </c>
      <c r="F3" s="76">
        <v>0.45</v>
      </c>
      <c r="G3" s="83">
        <v>41426</v>
      </c>
      <c r="H3" s="83">
        <v>41486</v>
      </c>
      <c r="I3" s="83">
        <f t="shared" ref="I3:I34" si="1">MAX(H3,G3)</f>
        <v>41486</v>
      </c>
      <c r="J3" s="83">
        <f t="shared" ref="J3:J34" si="2">I3+93</f>
        <v>41579</v>
      </c>
      <c r="K3" s="52" t="s">
        <v>129</v>
      </c>
      <c r="L3" s="52" t="str">
        <f t="shared" ca="1" si="0"/>
        <v>OK</v>
      </c>
      <c r="M3" s="51">
        <f t="shared" ref="M3:M34" si="3">ROUND((I3-C3)/365,1)</f>
        <v>3.1</v>
      </c>
    </row>
    <row r="4" spans="1:15" x14ac:dyDescent="0.2">
      <c r="A4" s="4"/>
      <c r="B4" s="88" t="s">
        <v>36</v>
      </c>
      <c r="C4" s="81">
        <v>40431</v>
      </c>
      <c r="D4" s="80" t="s">
        <v>84</v>
      </c>
      <c r="E4" s="3" t="s">
        <v>116</v>
      </c>
      <c r="F4" s="76">
        <v>2.88</v>
      </c>
      <c r="G4" s="83">
        <v>41426</v>
      </c>
      <c r="H4" s="83">
        <v>41943</v>
      </c>
      <c r="I4" s="83">
        <f t="shared" si="1"/>
        <v>41943</v>
      </c>
      <c r="J4" s="83">
        <f t="shared" si="2"/>
        <v>42036</v>
      </c>
      <c r="K4" s="52" t="s">
        <v>129</v>
      </c>
      <c r="L4" s="52" t="str">
        <f t="shared" ca="1" si="0"/>
        <v>OK</v>
      </c>
      <c r="M4" s="51">
        <f t="shared" si="3"/>
        <v>4.0999999999999996</v>
      </c>
    </row>
    <row r="5" spans="1:15" x14ac:dyDescent="0.2">
      <c r="A5" s="4"/>
      <c r="B5" s="88" t="s">
        <v>37</v>
      </c>
      <c r="C5" s="81">
        <v>40434</v>
      </c>
      <c r="D5" s="80" t="s">
        <v>85</v>
      </c>
      <c r="E5" s="3" t="s">
        <v>118</v>
      </c>
      <c r="F5" s="76">
        <v>1</v>
      </c>
      <c r="G5" s="83">
        <v>40878</v>
      </c>
      <c r="H5" s="83">
        <v>41609</v>
      </c>
      <c r="I5" s="83">
        <f t="shared" si="1"/>
        <v>41609</v>
      </c>
      <c r="J5" s="83">
        <f t="shared" si="2"/>
        <v>41702</v>
      </c>
      <c r="K5" s="52" t="s">
        <v>129</v>
      </c>
      <c r="L5" s="52" t="str">
        <f t="shared" ca="1" si="0"/>
        <v>OK</v>
      </c>
      <c r="M5" s="51">
        <f t="shared" si="3"/>
        <v>3.2</v>
      </c>
    </row>
    <row r="6" spans="1:15" ht="25.5" x14ac:dyDescent="0.2">
      <c r="A6" s="4"/>
      <c r="B6" s="88" t="s">
        <v>38</v>
      </c>
      <c r="C6" s="81">
        <v>40434</v>
      </c>
      <c r="D6" s="80" t="s">
        <v>85</v>
      </c>
      <c r="E6" s="3" t="s">
        <v>107</v>
      </c>
      <c r="F6" s="76">
        <v>0.32</v>
      </c>
      <c r="G6" s="83">
        <v>41153</v>
      </c>
      <c r="H6" s="83"/>
      <c r="I6" s="83">
        <f t="shared" si="1"/>
        <v>41153</v>
      </c>
      <c r="J6" s="83">
        <f t="shared" si="2"/>
        <v>41246</v>
      </c>
      <c r="K6" s="52" t="s">
        <v>129</v>
      </c>
      <c r="L6" s="52" t="str">
        <f t="shared" ca="1" si="0"/>
        <v>OK</v>
      </c>
      <c r="M6" s="51">
        <f t="shared" si="3"/>
        <v>2</v>
      </c>
    </row>
    <row r="7" spans="1:15" ht="25.5" x14ac:dyDescent="0.2">
      <c r="A7" s="4"/>
      <c r="B7" s="88" t="s">
        <v>39</v>
      </c>
      <c r="C7" s="81">
        <v>40434</v>
      </c>
      <c r="D7" s="80" t="s">
        <v>85</v>
      </c>
      <c r="E7" s="75" t="s">
        <v>108</v>
      </c>
      <c r="F7" s="76">
        <v>0.28000000000000003</v>
      </c>
      <c r="G7" s="83">
        <v>40878</v>
      </c>
      <c r="H7" s="83">
        <v>41122</v>
      </c>
      <c r="I7" s="83">
        <f t="shared" si="1"/>
        <v>41122</v>
      </c>
      <c r="J7" s="83">
        <f t="shared" si="2"/>
        <v>41215</v>
      </c>
      <c r="K7" s="52" t="s">
        <v>129</v>
      </c>
      <c r="L7" s="52" t="str">
        <f t="shared" ca="1" si="0"/>
        <v>OK</v>
      </c>
      <c r="M7" s="51">
        <f t="shared" si="3"/>
        <v>1.9</v>
      </c>
    </row>
    <row r="8" spans="1:15" x14ac:dyDescent="0.2">
      <c r="A8" s="4"/>
      <c r="B8" s="88" t="s">
        <v>40</v>
      </c>
      <c r="C8" s="81">
        <v>40442</v>
      </c>
      <c r="D8" s="80" t="s">
        <v>82</v>
      </c>
      <c r="E8" s="3" t="s">
        <v>109</v>
      </c>
      <c r="F8" s="76">
        <v>0.25</v>
      </c>
      <c r="G8" s="83">
        <v>41579</v>
      </c>
      <c r="H8" s="83"/>
      <c r="I8" s="83">
        <f t="shared" si="1"/>
        <v>41579</v>
      </c>
      <c r="J8" s="83">
        <f t="shared" si="2"/>
        <v>41672</v>
      </c>
      <c r="K8" s="52" t="s">
        <v>129</v>
      </c>
      <c r="L8" s="52" t="str">
        <f t="shared" ca="1" si="0"/>
        <v>OK</v>
      </c>
      <c r="M8" s="51">
        <f t="shared" si="3"/>
        <v>3.1</v>
      </c>
    </row>
    <row r="9" spans="1:15" x14ac:dyDescent="0.2">
      <c r="A9" s="4"/>
      <c r="B9" s="89" t="s">
        <v>54</v>
      </c>
      <c r="C9" s="81">
        <v>40504</v>
      </c>
      <c r="D9" s="80" t="s">
        <v>86</v>
      </c>
      <c r="E9" s="3" t="s">
        <v>110</v>
      </c>
      <c r="F9" s="76">
        <v>7.8E-2</v>
      </c>
      <c r="G9" s="83">
        <v>40878</v>
      </c>
      <c r="H9" s="83">
        <v>41274</v>
      </c>
      <c r="I9" s="83">
        <f>MAX(H9,G9)</f>
        <v>41274</v>
      </c>
      <c r="J9" s="83">
        <f>I9+93</f>
        <v>41367</v>
      </c>
      <c r="K9" s="52" t="s">
        <v>129</v>
      </c>
      <c r="L9" s="52" t="str">
        <f t="shared" ca="1" si="0"/>
        <v>OK</v>
      </c>
      <c r="M9" s="51">
        <f t="shared" si="3"/>
        <v>2.1</v>
      </c>
    </row>
    <row r="10" spans="1:15" x14ac:dyDescent="0.2">
      <c r="A10" s="4"/>
      <c r="B10" s="88" t="s">
        <v>42</v>
      </c>
      <c r="C10" s="81"/>
      <c r="D10" s="80" t="s">
        <v>87</v>
      </c>
      <c r="E10" s="3" t="s">
        <v>111</v>
      </c>
      <c r="F10" s="77">
        <v>0.44</v>
      </c>
      <c r="G10" s="83">
        <v>41974</v>
      </c>
      <c r="H10" s="83"/>
      <c r="I10" s="83">
        <f t="shared" si="1"/>
        <v>41974</v>
      </c>
      <c r="J10" s="83">
        <f>I10+93</f>
        <v>42067</v>
      </c>
      <c r="K10" s="52" t="s">
        <v>129</v>
      </c>
      <c r="L10" s="52" t="str">
        <f t="shared" ca="1" si="0"/>
        <v>OK</v>
      </c>
      <c r="M10" s="51">
        <f t="shared" si="3"/>
        <v>115</v>
      </c>
    </row>
    <row r="11" spans="1:15" x14ac:dyDescent="0.2">
      <c r="A11" s="4"/>
      <c r="B11" s="88" t="s">
        <v>43</v>
      </c>
      <c r="C11" s="81">
        <v>40547</v>
      </c>
      <c r="D11" s="80" t="s">
        <v>86</v>
      </c>
      <c r="E11" s="3" t="s">
        <v>45</v>
      </c>
      <c r="F11" s="78">
        <v>1.2869999999999999</v>
      </c>
      <c r="G11" s="83">
        <v>41153</v>
      </c>
      <c r="H11" s="83">
        <v>41487</v>
      </c>
      <c r="I11" s="83">
        <f t="shared" si="1"/>
        <v>41487</v>
      </c>
      <c r="J11" s="83">
        <f t="shared" si="2"/>
        <v>41580</v>
      </c>
      <c r="K11" s="52" t="s">
        <v>129</v>
      </c>
      <c r="L11" s="52" t="str">
        <f t="shared" ca="1" si="0"/>
        <v>OK</v>
      </c>
      <c r="M11" s="51">
        <f t="shared" si="3"/>
        <v>2.6</v>
      </c>
    </row>
    <row r="12" spans="1:15" x14ac:dyDescent="0.2">
      <c r="A12" s="4"/>
      <c r="B12" s="90" t="s">
        <v>46</v>
      </c>
      <c r="C12" s="81">
        <v>40547</v>
      </c>
      <c r="D12" s="80" t="s">
        <v>83</v>
      </c>
      <c r="E12" s="3" t="s">
        <v>47</v>
      </c>
      <c r="F12" s="78">
        <v>0.2</v>
      </c>
      <c r="G12" s="83">
        <v>41548</v>
      </c>
      <c r="H12" s="83"/>
      <c r="I12" s="83">
        <f t="shared" si="1"/>
        <v>41548</v>
      </c>
      <c r="J12" s="83">
        <f t="shared" si="2"/>
        <v>41641</v>
      </c>
      <c r="K12" s="52" t="s">
        <v>129</v>
      </c>
      <c r="L12" s="52" t="str">
        <f t="shared" ca="1" si="0"/>
        <v>OK</v>
      </c>
      <c r="M12" s="51">
        <f t="shared" si="3"/>
        <v>2.7</v>
      </c>
    </row>
    <row r="13" spans="1:15" x14ac:dyDescent="0.2">
      <c r="A13" s="4"/>
      <c r="B13" s="89" t="s">
        <v>48</v>
      </c>
      <c r="C13" s="81">
        <v>40590</v>
      </c>
      <c r="D13" s="80" t="s">
        <v>86</v>
      </c>
      <c r="E13" s="3" t="s">
        <v>49</v>
      </c>
      <c r="F13" s="77">
        <v>0.1</v>
      </c>
      <c r="G13" s="83">
        <v>41214</v>
      </c>
      <c r="H13" s="83">
        <v>41579</v>
      </c>
      <c r="I13" s="83">
        <f t="shared" si="1"/>
        <v>41579</v>
      </c>
      <c r="J13" s="83">
        <f t="shared" si="2"/>
        <v>41672</v>
      </c>
      <c r="K13" s="52" t="s">
        <v>129</v>
      </c>
      <c r="L13" s="52" t="str">
        <f t="shared" ca="1" si="0"/>
        <v>OK</v>
      </c>
      <c r="M13" s="51">
        <f t="shared" si="3"/>
        <v>2.7</v>
      </c>
    </row>
    <row r="14" spans="1:15" x14ac:dyDescent="0.2">
      <c r="A14" s="4"/>
      <c r="B14" s="89" t="s">
        <v>50</v>
      </c>
      <c r="C14" s="81">
        <v>40590</v>
      </c>
      <c r="D14" s="80" t="s">
        <v>86</v>
      </c>
      <c r="E14" s="3" t="s">
        <v>51</v>
      </c>
      <c r="F14" s="77">
        <v>0.34</v>
      </c>
      <c r="G14" s="83">
        <v>40940</v>
      </c>
      <c r="H14" s="83">
        <v>41548</v>
      </c>
      <c r="I14" s="83">
        <f t="shared" si="1"/>
        <v>41548</v>
      </c>
      <c r="J14" s="83">
        <f t="shared" si="2"/>
        <v>41641</v>
      </c>
      <c r="K14" s="52" t="s">
        <v>129</v>
      </c>
      <c r="L14" s="52" t="str">
        <f t="shared" ca="1" si="0"/>
        <v>OK</v>
      </c>
      <c r="M14" s="51">
        <f t="shared" si="3"/>
        <v>2.6</v>
      </c>
    </row>
    <row r="15" spans="1:15" x14ac:dyDescent="0.2">
      <c r="A15" s="4"/>
      <c r="B15" s="88" t="s">
        <v>59</v>
      </c>
      <c r="C15" s="81">
        <v>40625</v>
      </c>
      <c r="D15" s="80" t="s">
        <v>86</v>
      </c>
      <c r="E15" s="56" t="s">
        <v>63</v>
      </c>
      <c r="F15" s="77">
        <v>0.52500000000000002</v>
      </c>
      <c r="G15" s="83">
        <v>41699</v>
      </c>
      <c r="H15" s="83"/>
      <c r="I15" s="83">
        <f t="shared" si="1"/>
        <v>41699</v>
      </c>
      <c r="J15" s="83">
        <f t="shared" si="2"/>
        <v>41792</v>
      </c>
      <c r="K15" s="52" t="s">
        <v>129</v>
      </c>
      <c r="L15" s="52" t="str">
        <f t="shared" ca="1" si="0"/>
        <v>OK</v>
      </c>
      <c r="M15" s="51">
        <f t="shared" si="3"/>
        <v>2.9</v>
      </c>
    </row>
    <row r="16" spans="1:15" x14ac:dyDescent="0.2">
      <c r="A16" s="4"/>
      <c r="B16" s="90" t="s">
        <v>60</v>
      </c>
      <c r="C16" s="81">
        <v>40627</v>
      </c>
      <c r="D16" s="80" t="s">
        <v>83</v>
      </c>
      <c r="E16" s="56" t="s">
        <v>61</v>
      </c>
      <c r="F16" s="51">
        <v>0.33</v>
      </c>
      <c r="G16" s="83">
        <v>41609</v>
      </c>
      <c r="H16" s="83">
        <v>41364</v>
      </c>
      <c r="I16" s="83">
        <f t="shared" si="1"/>
        <v>41609</v>
      </c>
      <c r="J16" s="83">
        <f t="shared" si="2"/>
        <v>41702</v>
      </c>
      <c r="K16" s="52" t="s">
        <v>129</v>
      </c>
      <c r="L16" s="52" t="str">
        <f t="shared" ca="1" si="0"/>
        <v>OK</v>
      </c>
      <c r="M16" s="51">
        <f t="shared" si="3"/>
        <v>2.7</v>
      </c>
    </row>
    <row r="17" spans="1:13" x14ac:dyDescent="0.2">
      <c r="A17" s="4"/>
      <c r="B17" s="50" t="s">
        <v>66</v>
      </c>
      <c r="C17" s="81">
        <v>40643</v>
      </c>
      <c r="D17" s="80" t="s">
        <v>87</v>
      </c>
      <c r="E17" s="3" t="s">
        <v>67</v>
      </c>
      <c r="F17" s="77">
        <v>0.48499999999999999</v>
      </c>
      <c r="G17" s="83">
        <v>41183</v>
      </c>
      <c r="H17" s="83">
        <v>41548</v>
      </c>
      <c r="I17" s="83">
        <f t="shared" si="1"/>
        <v>41548</v>
      </c>
      <c r="J17" s="83">
        <f t="shared" si="2"/>
        <v>41641</v>
      </c>
      <c r="K17" s="52" t="s">
        <v>129</v>
      </c>
      <c r="L17" s="52" t="str">
        <f t="shared" ca="1" si="0"/>
        <v>OK</v>
      </c>
      <c r="M17" s="51">
        <f t="shared" si="3"/>
        <v>2.5</v>
      </c>
    </row>
    <row r="18" spans="1:13" x14ac:dyDescent="0.2">
      <c r="A18" s="4"/>
      <c r="B18" s="90" t="s">
        <v>64</v>
      </c>
      <c r="C18" s="81">
        <v>40643</v>
      </c>
      <c r="D18" s="80" t="s">
        <v>87</v>
      </c>
      <c r="E18" s="3" t="s">
        <v>65</v>
      </c>
      <c r="F18" s="77">
        <v>1.49</v>
      </c>
      <c r="G18" s="83">
        <v>41699</v>
      </c>
      <c r="H18" s="83"/>
      <c r="I18" s="83">
        <f t="shared" si="1"/>
        <v>41699</v>
      </c>
      <c r="J18" s="83">
        <f t="shared" si="2"/>
        <v>41792</v>
      </c>
      <c r="K18" s="52" t="s">
        <v>129</v>
      </c>
      <c r="L18" s="52" t="str">
        <f t="shared" ca="1" si="0"/>
        <v>OK</v>
      </c>
      <c r="M18" s="51">
        <f t="shared" si="3"/>
        <v>2.9</v>
      </c>
    </row>
    <row r="19" spans="1:13" ht="25.5" x14ac:dyDescent="0.2">
      <c r="A19" s="4"/>
      <c r="B19" s="90" t="s">
        <v>70</v>
      </c>
      <c r="C19" s="81">
        <v>40704</v>
      </c>
      <c r="D19" s="80" t="s">
        <v>85</v>
      </c>
      <c r="E19" s="3" t="s">
        <v>73</v>
      </c>
      <c r="F19" s="77">
        <v>0.26</v>
      </c>
      <c r="G19" s="83">
        <v>40969</v>
      </c>
      <c r="H19" s="83">
        <v>41122</v>
      </c>
      <c r="I19" s="83">
        <f t="shared" si="1"/>
        <v>41122</v>
      </c>
      <c r="J19" s="83">
        <f t="shared" si="2"/>
        <v>41215</v>
      </c>
      <c r="K19" s="52" t="s">
        <v>129</v>
      </c>
      <c r="L19" s="52" t="str">
        <f t="shared" ca="1" si="0"/>
        <v>OK</v>
      </c>
      <c r="M19" s="51">
        <f t="shared" si="3"/>
        <v>1.1000000000000001</v>
      </c>
    </row>
    <row r="20" spans="1:13" x14ac:dyDescent="0.2">
      <c r="A20" s="4"/>
      <c r="B20" s="90" t="s">
        <v>71</v>
      </c>
      <c r="C20" s="81">
        <v>40704</v>
      </c>
      <c r="D20" s="80" t="s">
        <v>85</v>
      </c>
      <c r="E20" s="3" t="s">
        <v>72</v>
      </c>
      <c r="F20" s="77">
        <v>0.32</v>
      </c>
      <c r="G20" s="83">
        <v>41183</v>
      </c>
      <c r="H20" s="83"/>
      <c r="I20" s="83">
        <f t="shared" si="1"/>
        <v>41183</v>
      </c>
      <c r="J20" s="83">
        <f t="shared" si="2"/>
        <v>41276</v>
      </c>
      <c r="K20" s="52" t="s">
        <v>129</v>
      </c>
      <c r="L20" s="52" t="str">
        <f t="shared" ca="1" si="0"/>
        <v>OK</v>
      </c>
      <c r="M20" s="51">
        <f t="shared" si="3"/>
        <v>1.3</v>
      </c>
    </row>
    <row r="21" spans="1:13" ht="25.5" x14ac:dyDescent="0.2">
      <c r="A21" s="4"/>
      <c r="B21" s="50" t="s">
        <v>74</v>
      </c>
      <c r="C21" s="81">
        <v>40730</v>
      </c>
      <c r="D21" s="80" t="s">
        <v>86</v>
      </c>
      <c r="E21" s="3" t="s">
        <v>75</v>
      </c>
      <c r="F21" s="77">
        <v>0.03</v>
      </c>
      <c r="G21" s="83">
        <v>41122</v>
      </c>
      <c r="H21" s="83">
        <v>41306</v>
      </c>
      <c r="I21" s="83">
        <f t="shared" si="1"/>
        <v>41306</v>
      </c>
      <c r="J21" s="83">
        <f t="shared" si="2"/>
        <v>41399</v>
      </c>
      <c r="K21" s="52" t="s">
        <v>129</v>
      </c>
      <c r="L21" s="52" t="str">
        <f t="shared" ca="1" si="0"/>
        <v>OK</v>
      </c>
      <c r="M21" s="51">
        <f t="shared" si="3"/>
        <v>1.6</v>
      </c>
    </row>
    <row r="22" spans="1:13" x14ac:dyDescent="0.2">
      <c r="A22" s="4"/>
      <c r="B22" s="50" t="s">
        <v>76</v>
      </c>
      <c r="C22" s="81">
        <v>40738</v>
      </c>
      <c r="D22" s="80" t="s">
        <v>86</v>
      </c>
      <c r="E22" s="3" t="s">
        <v>77</v>
      </c>
      <c r="F22" s="77">
        <v>0.3</v>
      </c>
      <c r="G22" s="83">
        <v>41365</v>
      </c>
      <c r="H22" s="83">
        <v>41852</v>
      </c>
      <c r="I22" s="83">
        <f t="shared" si="1"/>
        <v>41852</v>
      </c>
      <c r="J22" s="83">
        <f t="shared" si="2"/>
        <v>41945</v>
      </c>
      <c r="K22" s="52" t="s">
        <v>129</v>
      </c>
      <c r="L22" s="52" t="str">
        <f t="shared" ca="1" si="0"/>
        <v>OK</v>
      </c>
      <c r="M22" s="51">
        <f t="shared" si="3"/>
        <v>3.1</v>
      </c>
    </row>
    <row r="23" spans="1:13" x14ac:dyDescent="0.2">
      <c r="A23" s="4"/>
      <c r="B23" s="50" t="s">
        <v>78</v>
      </c>
      <c r="C23" s="81">
        <v>40900</v>
      </c>
      <c r="D23" s="80" t="s">
        <v>86</v>
      </c>
      <c r="E23" s="3" t="s">
        <v>79</v>
      </c>
      <c r="F23" s="77">
        <v>0.25</v>
      </c>
      <c r="G23" s="83">
        <v>41426</v>
      </c>
      <c r="H23" s="83"/>
      <c r="I23" s="83">
        <f t="shared" si="1"/>
        <v>41426</v>
      </c>
      <c r="J23" s="83">
        <f t="shared" si="2"/>
        <v>41519</v>
      </c>
      <c r="K23" s="52" t="s">
        <v>129</v>
      </c>
      <c r="L23" s="52" t="str">
        <f t="shared" ca="1" si="0"/>
        <v>OK</v>
      </c>
      <c r="M23" s="51">
        <f t="shared" si="3"/>
        <v>1.4</v>
      </c>
    </row>
    <row r="24" spans="1:13" x14ac:dyDescent="0.2">
      <c r="A24" s="4"/>
      <c r="B24" s="50" t="s">
        <v>80</v>
      </c>
      <c r="C24" s="81">
        <v>40900</v>
      </c>
      <c r="D24" s="80" t="s">
        <v>82</v>
      </c>
      <c r="E24" s="3" t="s">
        <v>79</v>
      </c>
      <c r="F24" s="77">
        <v>0.25</v>
      </c>
      <c r="G24" s="83">
        <v>41426</v>
      </c>
      <c r="H24" s="83"/>
      <c r="I24" s="83">
        <f t="shared" si="1"/>
        <v>41426</v>
      </c>
      <c r="J24" s="83">
        <f t="shared" si="2"/>
        <v>41519</v>
      </c>
      <c r="K24" s="52" t="s">
        <v>129</v>
      </c>
      <c r="L24" s="52" t="str">
        <f t="shared" ca="1" si="0"/>
        <v>OK</v>
      </c>
      <c r="M24" s="51">
        <f t="shared" si="3"/>
        <v>1.4</v>
      </c>
    </row>
    <row r="25" spans="1:13" ht="25.5" x14ac:dyDescent="0.2">
      <c r="A25" s="4"/>
      <c r="B25" s="50" t="s">
        <v>96</v>
      </c>
      <c r="C25" s="81">
        <v>40926</v>
      </c>
      <c r="D25" s="80" t="s">
        <v>82</v>
      </c>
      <c r="E25" s="3" t="s">
        <v>97</v>
      </c>
      <c r="F25" s="77">
        <v>0.38</v>
      </c>
      <c r="G25" s="83">
        <v>41944</v>
      </c>
      <c r="H25" s="83"/>
      <c r="I25" s="83">
        <f t="shared" si="1"/>
        <v>41944</v>
      </c>
      <c r="J25" s="83">
        <f t="shared" si="2"/>
        <v>42037</v>
      </c>
      <c r="K25" s="52" t="s">
        <v>129</v>
      </c>
      <c r="L25" s="52" t="str">
        <f t="shared" ca="1" si="0"/>
        <v>OK</v>
      </c>
      <c r="M25" s="51">
        <f t="shared" si="3"/>
        <v>2.8</v>
      </c>
    </row>
    <row r="26" spans="1:13" x14ac:dyDescent="0.2">
      <c r="A26" s="4"/>
      <c r="B26" s="50" t="s">
        <v>99</v>
      </c>
      <c r="C26" s="81">
        <v>40939</v>
      </c>
      <c r="D26" s="80" t="s">
        <v>85</v>
      </c>
      <c r="E26" s="3" t="s">
        <v>98</v>
      </c>
      <c r="F26" s="77">
        <v>0.31</v>
      </c>
      <c r="G26" s="83">
        <v>41699</v>
      </c>
      <c r="H26" s="83"/>
      <c r="I26" s="83">
        <f t="shared" si="1"/>
        <v>41699</v>
      </c>
      <c r="J26" s="83">
        <f t="shared" si="2"/>
        <v>41792</v>
      </c>
      <c r="K26" s="52" t="s">
        <v>129</v>
      </c>
      <c r="L26" s="52" t="str">
        <f t="shared" ca="1" si="0"/>
        <v>OK</v>
      </c>
      <c r="M26" s="51">
        <f t="shared" si="3"/>
        <v>2.1</v>
      </c>
    </row>
    <row r="27" spans="1:13" x14ac:dyDescent="0.2">
      <c r="A27" s="73"/>
      <c r="B27" s="91" t="s">
        <v>100</v>
      </c>
      <c r="C27" s="81">
        <v>40967</v>
      </c>
      <c r="D27" s="80" t="s">
        <v>86</v>
      </c>
      <c r="E27" s="73" t="s">
        <v>101</v>
      </c>
      <c r="F27" s="77">
        <v>0.64600000000000002</v>
      </c>
      <c r="G27" s="83">
        <v>41974</v>
      </c>
      <c r="H27" s="83"/>
      <c r="I27" s="83">
        <f t="shared" si="1"/>
        <v>41974</v>
      </c>
      <c r="J27" s="83">
        <f t="shared" si="2"/>
        <v>42067</v>
      </c>
      <c r="K27" s="52" t="s">
        <v>129</v>
      </c>
      <c r="L27" s="52" t="str">
        <f t="shared" ca="1" si="0"/>
        <v>OK</v>
      </c>
      <c r="M27" s="51">
        <f t="shared" si="3"/>
        <v>2.8</v>
      </c>
    </row>
    <row r="28" spans="1:13" x14ac:dyDescent="0.2">
      <c r="A28" s="73"/>
      <c r="B28" s="91" t="s">
        <v>102</v>
      </c>
      <c r="C28" s="81">
        <v>40969</v>
      </c>
      <c r="D28" s="80" t="s">
        <v>83</v>
      </c>
      <c r="E28" s="73" t="s">
        <v>103</v>
      </c>
      <c r="F28" s="77">
        <v>0.2</v>
      </c>
      <c r="G28" s="83">
        <v>41671</v>
      </c>
      <c r="H28" s="83">
        <v>42004</v>
      </c>
      <c r="I28" s="83">
        <f t="shared" si="1"/>
        <v>42004</v>
      </c>
      <c r="J28" s="83">
        <f t="shared" si="2"/>
        <v>42097</v>
      </c>
      <c r="K28" s="52" t="s">
        <v>129</v>
      </c>
      <c r="L28" s="52" t="str">
        <f t="shared" ca="1" si="0"/>
        <v>OK</v>
      </c>
      <c r="M28" s="51">
        <f t="shared" si="3"/>
        <v>2.8</v>
      </c>
    </row>
    <row r="29" spans="1:13" x14ac:dyDescent="0.2">
      <c r="A29" s="4"/>
      <c r="B29" s="90" t="s">
        <v>104</v>
      </c>
      <c r="C29" s="81">
        <v>40817</v>
      </c>
      <c r="D29" s="80" t="s">
        <v>85</v>
      </c>
      <c r="E29" s="3" t="s">
        <v>113</v>
      </c>
      <c r="F29" s="77">
        <v>0.3</v>
      </c>
      <c r="G29" s="83">
        <v>41183</v>
      </c>
      <c r="H29" s="83"/>
      <c r="I29" s="83">
        <f t="shared" si="1"/>
        <v>41183</v>
      </c>
      <c r="J29" s="83">
        <f t="shared" si="2"/>
        <v>41276</v>
      </c>
      <c r="K29" s="52" t="s">
        <v>129</v>
      </c>
      <c r="L29" s="52" t="str">
        <f t="shared" ca="1" si="0"/>
        <v>OK</v>
      </c>
      <c r="M29" s="51">
        <f t="shared" si="3"/>
        <v>1</v>
      </c>
    </row>
    <row r="30" spans="1:13" x14ac:dyDescent="0.2">
      <c r="A30" s="4"/>
      <c r="B30" s="90" t="s">
        <v>112</v>
      </c>
      <c r="C30" s="81">
        <v>41061</v>
      </c>
      <c r="D30" s="80" t="s">
        <v>85</v>
      </c>
      <c r="E30" s="3" t="s">
        <v>114</v>
      </c>
      <c r="F30" s="77">
        <v>1.51</v>
      </c>
      <c r="G30" s="83">
        <v>42064</v>
      </c>
      <c r="H30" s="83"/>
      <c r="I30" s="83">
        <f t="shared" si="1"/>
        <v>42064</v>
      </c>
      <c r="J30" s="83">
        <f t="shared" si="2"/>
        <v>42157</v>
      </c>
      <c r="K30" s="52"/>
      <c r="L30" s="52" t="str">
        <f t="shared" ca="1" si="0"/>
        <v>OK</v>
      </c>
      <c r="M30" s="51">
        <f t="shared" si="3"/>
        <v>2.7</v>
      </c>
    </row>
    <row r="31" spans="1:13" x14ac:dyDescent="0.2">
      <c r="A31" s="4"/>
      <c r="B31" s="90" t="s">
        <v>96</v>
      </c>
      <c r="C31" s="81">
        <v>41061</v>
      </c>
      <c r="D31" s="80" t="s">
        <v>82</v>
      </c>
      <c r="E31" s="3" t="s">
        <v>115</v>
      </c>
      <c r="F31" s="77">
        <v>2.14</v>
      </c>
      <c r="G31" s="83">
        <v>42064</v>
      </c>
      <c r="H31" s="83">
        <v>42430</v>
      </c>
      <c r="I31" s="83">
        <f t="shared" si="1"/>
        <v>42430</v>
      </c>
      <c r="J31" s="83">
        <f t="shared" si="2"/>
        <v>42523</v>
      </c>
      <c r="K31" s="52"/>
      <c r="L31" s="52" t="str">
        <f t="shared" ca="1" si="0"/>
        <v>OK</v>
      </c>
      <c r="M31" s="51">
        <f t="shared" si="3"/>
        <v>3.8</v>
      </c>
    </row>
    <row r="32" spans="1:13" x14ac:dyDescent="0.2">
      <c r="A32" s="4"/>
      <c r="B32" s="91" t="s">
        <v>122</v>
      </c>
      <c r="C32" s="81">
        <v>41191</v>
      </c>
      <c r="D32" s="80" t="s">
        <v>83</v>
      </c>
      <c r="E32" s="3" t="s">
        <v>119</v>
      </c>
      <c r="F32" s="77">
        <v>0.72</v>
      </c>
      <c r="G32" s="83">
        <v>42064</v>
      </c>
      <c r="H32" s="83"/>
      <c r="I32" s="83">
        <f t="shared" si="1"/>
        <v>42064</v>
      </c>
      <c r="J32" s="83">
        <f t="shared" si="2"/>
        <v>42157</v>
      </c>
      <c r="K32" s="52"/>
      <c r="L32" s="52" t="str">
        <f t="shared" ca="1" si="0"/>
        <v>OK</v>
      </c>
      <c r="M32" s="51">
        <f t="shared" si="3"/>
        <v>2.4</v>
      </c>
    </row>
    <row r="33" spans="1:13" x14ac:dyDescent="0.2">
      <c r="A33" s="62"/>
      <c r="B33" s="90" t="s">
        <v>120</v>
      </c>
      <c r="C33" s="81">
        <v>41198</v>
      </c>
      <c r="D33" s="80" t="s">
        <v>86</v>
      </c>
      <c r="E33" s="3" t="s">
        <v>121</v>
      </c>
      <c r="F33" s="77">
        <v>0.2989</v>
      </c>
      <c r="G33" s="83">
        <v>41760</v>
      </c>
      <c r="H33" s="83">
        <v>42064</v>
      </c>
      <c r="I33" s="83">
        <v>42064</v>
      </c>
      <c r="J33" s="83">
        <f t="shared" si="2"/>
        <v>42157</v>
      </c>
      <c r="K33" s="52"/>
      <c r="L33" s="52" t="str">
        <f t="shared" ca="1" si="0"/>
        <v>OK</v>
      </c>
      <c r="M33" s="51">
        <f t="shared" si="3"/>
        <v>2.4</v>
      </c>
    </row>
    <row r="34" spans="1:13" x14ac:dyDescent="0.2">
      <c r="A34" s="62"/>
      <c r="B34" s="90" t="s">
        <v>124</v>
      </c>
      <c r="C34" s="81">
        <v>41292</v>
      </c>
      <c r="D34" s="80" t="s">
        <v>86</v>
      </c>
      <c r="E34" s="3" t="s">
        <v>125</v>
      </c>
      <c r="F34" s="79">
        <v>0.55000000000000004</v>
      </c>
      <c r="G34" s="83">
        <v>42064</v>
      </c>
      <c r="H34" s="83">
        <v>42248</v>
      </c>
      <c r="I34" s="83">
        <f t="shared" si="1"/>
        <v>42248</v>
      </c>
      <c r="J34" s="83">
        <f t="shared" si="2"/>
        <v>42341</v>
      </c>
      <c r="K34" s="52"/>
      <c r="L34" s="52" t="str">
        <f t="shared" ca="1" si="0"/>
        <v>OK</v>
      </c>
      <c r="M34" s="51">
        <f t="shared" si="3"/>
        <v>2.6</v>
      </c>
    </row>
    <row r="35" spans="1:13" x14ac:dyDescent="0.2">
      <c r="A35" s="62"/>
      <c r="B35" s="90" t="s">
        <v>132</v>
      </c>
      <c r="C35" s="81">
        <v>41334</v>
      </c>
      <c r="D35" s="80" t="s">
        <v>87</v>
      </c>
      <c r="E35" s="3" t="s">
        <v>133</v>
      </c>
      <c r="F35" s="79">
        <v>0.6</v>
      </c>
      <c r="G35" s="83">
        <v>42094</v>
      </c>
      <c r="H35" s="83"/>
      <c r="I35" s="83">
        <f t="shared" ref="I35:I43" si="4">MAX(H35,G35)</f>
        <v>42094</v>
      </c>
      <c r="J35" s="83">
        <f t="shared" ref="J35:J43" si="5">I35+93</f>
        <v>42187</v>
      </c>
      <c r="K35" s="52"/>
      <c r="L35" s="52" t="str">
        <f t="shared" ref="L35:L43" ca="1" si="6">IF(J35&lt;$O$2,IF(K35="Yes","OK","Late"),"OK")</f>
        <v>OK</v>
      </c>
      <c r="M35" s="51">
        <f t="shared" ref="M35:M43" si="7">ROUND((I35-C35)/365,1)</f>
        <v>2.1</v>
      </c>
    </row>
    <row r="36" spans="1:13" x14ac:dyDescent="0.2">
      <c r="B36" s="90" t="s">
        <v>135</v>
      </c>
      <c r="C36" s="81">
        <v>41493</v>
      </c>
      <c r="D36" s="80" t="s">
        <v>86</v>
      </c>
      <c r="E36" s="3" t="s">
        <v>136</v>
      </c>
      <c r="F36" s="79">
        <v>0.35</v>
      </c>
      <c r="G36" s="83">
        <v>42036</v>
      </c>
      <c r="H36" s="83">
        <v>42370</v>
      </c>
      <c r="I36" s="83">
        <f t="shared" si="4"/>
        <v>42370</v>
      </c>
      <c r="J36" s="83">
        <f t="shared" si="5"/>
        <v>42463</v>
      </c>
      <c r="K36" s="52"/>
      <c r="L36" s="52" t="str">
        <f t="shared" ca="1" si="6"/>
        <v>OK</v>
      </c>
      <c r="M36" s="51">
        <f t="shared" si="7"/>
        <v>2.4</v>
      </c>
    </row>
    <row r="37" spans="1:13" x14ac:dyDescent="0.2">
      <c r="A37" s="82"/>
      <c r="B37" s="90" t="s">
        <v>137</v>
      </c>
      <c r="C37" s="81">
        <v>41506</v>
      </c>
      <c r="D37" s="80" t="s">
        <v>138</v>
      </c>
      <c r="E37" s="3" t="s">
        <v>139</v>
      </c>
      <c r="F37" s="79">
        <v>0.745</v>
      </c>
      <c r="G37" s="83">
        <v>42094</v>
      </c>
      <c r="H37" s="83"/>
      <c r="I37" s="83">
        <f t="shared" si="4"/>
        <v>42094</v>
      </c>
      <c r="J37" s="83">
        <f t="shared" si="5"/>
        <v>42187</v>
      </c>
      <c r="K37" s="52"/>
      <c r="L37" s="52" t="str">
        <f t="shared" ca="1" si="6"/>
        <v>OK</v>
      </c>
      <c r="M37" s="51">
        <f t="shared" si="7"/>
        <v>1.6</v>
      </c>
    </row>
    <row r="38" spans="1:13" x14ac:dyDescent="0.2">
      <c r="A38" s="74"/>
      <c r="B38" s="90" t="s">
        <v>123</v>
      </c>
      <c r="C38" s="81">
        <v>41557</v>
      </c>
      <c r="D38" s="80" t="s">
        <v>85</v>
      </c>
      <c r="E38" s="3" t="s">
        <v>140</v>
      </c>
      <c r="F38" s="79">
        <v>0.753</v>
      </c>
      <c r="G38" s="83">
        <v>42094</v>
      </c>
      <c r="H38" s="83"/>
      <c r="I38" s="83">
        <f t="shared" si="4"/>
        <v>42094</v>
      </c>
      <c r="J38" s="83">
        <f t="shared" si="5"/>
        <v>42187</v>
      </c>
      <c r="K38" s="52"/>
      <c r="L38" s="52" t="str">
        <f t="shared" ca="1" si="6"/>
        <v>OK</v>
      </c>
      <c r="M38" s="51">
        <f t="shared" si="7"/>
        <v>1.5</v>
      </c>
    </row>
    <row r="39" spans="1:13" x14ac:dyDescent="0.2">
      <c r="A39" s="74"/>
      <c r="B39" s="87" t="s">
        <v>141</v>
      </c>
      <c r="C39" s="81">
        <v>41753</v>
      </c>
      <c r="D39" s="87" t="s">
        <v>83</v>
      </c>
      <c r="E39" s="3" t="s">
        <v>142</v>
      </c>
      <c r="F39" s="84">
        <v>0.42499999999999999</v>
      </c>
      <c r="G39" s="83">
        <v>42064</v>
      </c>
      <c r="H39" s="4"/>
      <c r="I39" s="85">
        <f t="shared" si="4"/>
        <v>42064</v>
      </c>
      <c r="J39" s="85">
        <f t="shared" si="5"/>
        <v>42157</v>
      </c>
      <c r="K39" s="4"/>
      <c r="L39" s="86" t="str">
        <f t="shared" ca="1" si="6"/>
        <v>OK</v>
      </c>
      <c r="M39" s="54">
        <f t="shared" si="7"/>
        <v>0.9</v>
      </c>
    </row>
    <row r="40" spans="1:13" x14ac:dyDescent="0.2">
      <c r="A40" s="74"/>
      <c r="B40" s="87" t="s">
        <v>144</v>
      </c>
      <c r="C40" s="81">
        <v>41803</v>
      </c>
      <c r="D40" s="60" t="s">
        <v>82</v>
      </c>
      <c r="E40" s="3" t="s">
        <v>143</v>
      </c>
      <c r="F40" s="84">
        <v>1.46</v>
      </c>
      <c r="G40" s="83">
        <v>42705</v>
      </c>
      <c r="H40" s="4"/>
      <c r="I40" s="85">
        <f t="shared" si="4"/>
        <v>42705</v>
      </c>
      <c r="J40" s="85">
        <f t="shared" si="5"/>
        <v>42798</v>
      </c>
      <c r="K40" s="4"/>
      <c r="L40" s="86" t="str">
        <f t="shared" ca="1" si="6"/>
        <v>OK</v>
      </c>
      <c r="M40" s="54">
        <f t="shared" si="7"/>
        <v>2.5</v>
      </c>
    </row>
    <row r="41" spans="1:13" x14ac:dyDescent="0.2">
      <c r="A41" s="74"/>
      <c r="B41" s="60" t="s">
        <v>145</v>
      </c>
      <c r="C41" s="87">
        <v>41883</v>
      </c>
      <c r="D41" s="60" t="s">
        <v>138</v>
      </c>
      <c r="E41" s="3" t="s">
        <v>146</v>
      </c>
      <c r="F41" s="94">
        <v>0.65</v>
      </c>
      <c r="G41" s="83">
        <v>42614</v>
      </c>
      <c r="H41" s="4"/>
      <c r="I41" s="85">
        <f t="shared" si="4"/>
        <v>42614</v>
      </c>
      <c r="J41" s="85">
        <f t="shared" si="5"/>
        <v>42707</v>
      </c>
      <c r="K41" s="4"/>
      <c r="L41" s="86" t="str">
        <f t="shared" ca="1" si="6"/>
        <v>OK</v>
      </c>
      <c r="M41" s="54">
        <f t="shared" si="7"/>
        <v>2</v>
      </c>
    </row>
    <row r="42" spans="1:13" x14ac:dyDescent="0.2">
      <c r="B42" s="25" t="s">
        <v>147</v>
      </c>
      <c r="C42" s="60">
        <v>41974</v>
      </c>
      <c r="D42" s="60" t="s">
        <v>86</v>
      </c>
      <c r="E42" s="3" t="s">
        <v>148</v>
      </c>
      <c r="F42" s="94">
        <v>0.89</v>
      </c>
      <c r="G42" s="87">
        <v>42887</v>
      </c>
      <c r="H42" s="4"/>
      <c r="I42" s="85">
        <f t="shared" si="4"/>
        <v>42887</v>
      </c>
      <c r="J42" s="85">
        <f t="shared" si="5"/>
        <v>42980</v>
      </c>
      <c r="K42" s="4"/>
      <c r="L42" s="86" t="str">
        <f t="shared" ca="1" si="6"/>
        <v>OK</v>
      </c>
      <c r="M42" s="54">
        <f t="shared" si="7"/>
        <v>2.5</v>
      </c>
    </row>
    <row r="43" spans="1:13" x14ac:dyDescent="0.2">
      <c r="B43" s="60" t="s">
        <v>149</v>
      </c>
      <c r="C43" s="87">
        <v>41974</v>
      </c>
      <c r="D43" s="60" t="s">
        <v>138</v>
      </c>
      <c r="E43" s="3" t="s">
        <v>150</v>
      </c>
      <c r="F43" s="94">
        <v>4</v>
      </c>
      <c r="G43" s="83">
        <v>43160</v>
      </c>
      <c r="H43" s="4"/>
      <c r="I43" s="85">
        <f t="shared" si="4"/>
        <v>43160</v>
      </c>
      <c r="J43" s="85">
        <f t="shared" si="5"/>
        <v>43253</v>
      </c>
      <c r="K43" s="4"/>
      <c r="L43" s="86" t="str">
        <f t="shared" ca="1" si="6"/>
        <v>OK</v>
      </c>
      <c r="M43" s="54">
        <f t="shared" si="7"/>
        <v>3.2</v>
      </c>
    </row>
  </sheetData>
  <conditionalFormatting sqref="L42 L2:L40">
    <cfRule type="containsText" dxfId="9" priority="7" operator="containsText" text="OK">
      <formula>NOT(ISERROR(SEARCH("OK",L2)))</formula>
    </cfRule>
    <cfRule type="containsText" dxfId="8" priority="8" operator="containsText" text="Late">
      <formula>NOT(ISERROR(SEARCH("Late",L2)))</formula>
    </cfRule>
  </conditionalFormatting>
  <conditionalFormatting sqref="L43">
    <cfRule type="containsText" dxfId="7" priority="1" operator="containsText" text="OK">
      <formula>NOT(ISERROR(SEARCH("OK",L43)))</formula>
    </cfRule>
    <cfRule type="containsText" dxfId="6" priority="2" operator="containsText" text="Late">
      <formula>NOT(ISERROR(SEARCH("Late",L43)))</formula>
    </cfRule>
  </conditionalFormatting>
  <hyperlinks>
    <hyperlink ref="B9" r:id="rId1"/>
    <hyperlink ref="B11" r:id="rId2"/>
    <hyperlink ref="B15" r:id="rId3"/>
    <hyperlink ref="B13" r:id="rId4"/>
    <hyperlink ref="B14" r:id="rId5"/>
    <hyperlink ref="B10" r:id="rId6"/>
    <hyperlink ref="B42" r:id="rId7" display="../../Forms/AllItems.aspx?RootFolder=%2Fsgg%2FElecDistrib%2FElec%5FDistrib%5FLib%2FLCN%20Fund%2FFirst%5FTier%5FProject%5FRegistration%2FYear%205%2FWPD%2FWPD011%20Voltage%20Control%20System%20Integration%20D%2DSVC%20Phase%202&amp;FolderCTID=0x01200095E55CE4356FDA4DAF31623767F41369&amp;View=%7b7975845B-33F8-4B04-BDF4-AE2058041999%7d"/>
  </hyperlinks>
  <pageMargins left="0.7" right="0.7" top="0.75" bottom="0.75" header="0.3" footer="0.3"/>
  <pageSetup paperSize="8" orientation="landscape"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text="OK" id="{13C4B162-F25E-4248-BC25-567662D6AB0D}">
            <xm:f>NOT(ISERROR(SEARCH("OK",'Closedown reports due'!L41)))</xm:f>
            <x14:dxf>
              <fill>
                <patternFill>
                  <bgColor rgb="FF92D050"/>
                </patternFill>
              </fill>
            </x14:dxf>
          </x14:cfRule>
          <x14:cfRule type="containsText" priority="6" operator="containsText" text="Late" id="{FBF4D1C3-EEB9-4866-A065-B53CFFD9E7CD}">
            <xm:f>NOT(ISERROR(SEARCH("Late",'Closedown reports due'!L41)))</xm:f>
            <x14:dxf>
              <fill>
                <patternFill>
                  <bgColor rgb="FFFF0000"/>
                </patternFill>
              </fill>
            </x14:dxf>
          </x14:cfRule>
          <xm:sqref>L41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4"/>
  <sheetViews>
    <sheetView zoomScale="70" zoomScaleNormal="70" workbookViewId="0">
      <selection activeCell="L51" sqref="L51"/>
    </sheetView>
  </sheetViews>
  <sheetFormatPr defaultRowHeight="12.75" x14ac:dyDescent="0.2"/>
  <cols>
    <col min="1" max="1" width="3" customWidth="1"/>
    <col min="2" max="2" width="11" customWidth="1"/>
    <col min="3" max="3" width="12.75" style="64" customWidth="1"/>
    <col min="4" max="4" width="7" style="64" customWidth="1"/>
    <col min="5" max="5" width="50.5" style="2" customWidth="1"/>
    <col min="6" max="6" width="11.125" bestFit="1" customWidth="1"/>
    <col min="7" max="8" width="10.375" bestFit="1" customWidth="1"/>
    <col min="9" max="10" width="10.375" customWidth="1"/>
    <col min="11" max="12" width="9.625" customWidth="1"/>
    <col min="13" max="13" width="12.5" customWidth="1"/>
    <col min="15" max="15" width="10.625" customWidth="1"/>
  </cols>
  <sheetData>
    <row r="1" spans="1:15" ht="63" customHeight="1" x14ac:dyDescent="0.2">
      <c r="A1" s="4"/>
      <c r="B1" s="92" t="s">
        <v>28</v>
      </c>
      <c r="C1" s="63" t="s">
        <v>31</v>
      </c>
      <c r="D1" s="63" t="s">
        <v>1</v>
      </c>
      <c r="E1" s="28" t="s">
        <v>81</v>
      </c>
      <c r="F1" s="28" t="s">
        <v>29</v>
      </c>
      <c r="G1" s="53" t="s">
        <v>53</v>
      </c>
      <c r="H1" s="53" t="s">
        <v>117</v>
      </c>
      <c r="I1" s="53" t="s">
        <v>126</v>
      </c>
      <c r="J1" s="53" t="s">
        <v>127</v>
      </c>
      <c r="K1" s="53" t="s">
        <v>128</v>
      </c>
      <c r="L1" s="53" t="s">
        <v>130</v>
      </c>
      <c r="M1" s="53" t="s">
        <v>131</v>
      </c>
    </row>
    <row r="2" spans="1:15" ht="25.5" x14ac:dyDescent="0.2">
      <c r="A2" s="4"/>
      <c r="B2" s="88" t="s">
        <v>25</v>
      </c>
      <c r="C2" s="81">
        <v>40336</v>
      </c>
      <c r="D2" s="80" t="s">
        <v>82</v>
      </c>
      <c r="E2" s="27" t="s">
        <v>105</v>
      </c>
      <c r="F2" s="76">
        <v>0.23</v>
      </c>
      <c r="G2" s="83">
        <v>41183</v>
      </c>
      <c r="H2" s="83">
        <v>41670</v>
      </c>
      <c r="I2" s="83">
        <f>MAX(H2,G2)</f>
        <v>41670</v>
      </c>
      <c r="J2" s="83">
        <f>I2+93</f>
        <v>41763</v>
      </c>
      <c r="K2" s="52" t="s">
        <v>129</v>
      </c>
      <c r="L2" s="52" t="str">
        <f t="shared" ref="L2:L41" ca="1" si="0">IF(J2&lt;$O$2,IF(K2="Yes","OK","Late"),"OK")</f>
        <v>OK</v>
      </c>
      <c r="M2" s="51">
        <f>ROUND((I2-C2)/365,1)</f>
        <v>3.7</v>
      </c>
      <c r="O2" s="74">
        <f ca="1">TODAY()</f>
        <v>42142</v>
      </c>
    </row>
    <row r="3" spans="1:15" x14ac:dyDescent="0.2">
      <c r="A3" s="4"/>
      <c r="B3" s="88" t="s">
        <v>23</v>
      </c>
      <c r="C3" s="81">
        <v>40368</v>
      </c>
      <c r="D3" s="80" t="s">
        <v>83</v>
      </c>
      <c r="E3" s="27" t="s">
        <v>106</v>
      </c>
      <c r="F3" s="76">
        <v>0.45</v>
      </c>
      <c r="G3" s="83">
        <v>41426</v>
      </c>
      <c r="H3" s="83">
        <v>41486</v>
      </c>
      <c r="I3" s="83">
        <f t="shared" ref="I3:I41" si="1">MAX(H3,G3)</f>
        <v>41486</v>
      </c>
      <c r="J3" s="83">
        <f t="shared" ref="J3:J41" si="2">I3+93</f>
        <v>41579</v>
      </c>
      <c r="K3" s="52" t="s">
        <v>129</v>
      </c>
      <c r="L3" s="52" t="str">
        <f t="shared" ca="1" si="0"/>
        <v>OK</v>
      </c>
      <c r="M3" s="51">
        <f t="shared" ref="M3:M41" si="3">ROUND((I3-C3)/365,1)</f>
        <v>3.1</v>
      </c>
    </row>
    <row r="4" spans="1:15" x14ac:dyDescent="0.2">
      <c r="A4" s="4"/>
      <c r="B4" s="88" t="s">
        <v>36</v>
      </c>
      <c r="C4" s="81">
        <v>40431</v>
      </c>
      <c r="D4" s="80" t="s">
        <v>84</v>
      </c>
      <c r="E4" s="3" t="s">
        <v>116</v>
      </c>
      <c r="F4" s="76">
        <v>2.88</v>
      </c>
      <c r="G4" s="83">
        <v>41426</v>
      </c>
      <c r="H4" s="83">
        <v>41943</v>
      </c>
      <c r="I4" s="83">
        <f t="shared" si="1"/>
        <v>41943</v>
      </c>
      <c r="J4" s="83">
        <f t="shared" si="2"/>
        <v>42036</v>
      </c>
      <c r="K4" s="52" t="s">
        <v>129</v>
      </c>
      <c r="L4" s="52" t="str">
        <f t="shared" ca="1" si="0"/>
        <v>OK</v>
      </c>
      <c r="M4" s="51">
        <f t="shared" si="3"/>
        <v>4.0999999999999996</v>
      </c>
    </row>
    <row r="5" spans="1:15" x14ac:dyDescent="0.2">
      <c r="A5" s="4"/>
      <c r="B5" s="88" t="s">
        <v>37</v>
      </c>
      <c r="C5" s="81">
        <v>40434</v>
      </c>
      <c r="D5" s="80" t="s">
        <v>85</v>
      </c>
      <c r="E5" s="3" t="s">
        <v>118</v>
      </c>
      <c r="F5" s="76">
        <v>1</v>
      </c>
      <c r="G5" s="83">
        <v>40878</v>
      </c>
      <c r="H5" s="83">
        <v>41609</v>
      </c>
      <c r="I5" s="83">
        <f t="shared" si="1"/>
        <v>41609</v>
      </c>
      <c r="J5" s="83">
        <f t="shared" si="2"/>
        <v>41702</v>
      </c>
      <c r="K5" s="52" t="s">
        <v>129</v>
      </c>
      <c r="L5" s="52" t="s">
        <v>151</v>
      </c>
      <c r="M5" s="51">
        <f t="shared" si="3"/>
        <v>3.2</v>
      </c>
    </row>
    <row r="6" spans="1:15" ht="25.5" x14ac:dyDescent="0.2">
      <c r="A6" s="4"/>
      <c r="B6" s="88" t="s">
        <v>38</v>
      </c>
      <c r="C6" s="81">
        <v>40434</v>
      </c>
      <c r="D6" s="80" t="s">
        <v>85</v>
      </c>
      <c r="E6" s="3" t="s">
        <v>107</v>
      </c>
      <c r="F6" s="76">
        <v>0.32</v>
      </c>
      <c r="G6" s="83">
        <v>41153</v>
      </c>
      <c r="H6" s="83"/>
      <c r="I6" s="83">
        <f t="shared" si="1"/>
        <v>41153</v>
      </c>
      <c r="J6" s="83">
        <f t="shared" si="2"/>
        <v>41246</v>
      </c>
      <c r="K6" s="52" t="s">
        <v>129</v>
      </c>
      <c r="L6" s="52" t="str">
        <f t="shared" ca="1" si="0"/>
        <v>OK</v>
      </c>
      <c r="M6" s="51">
        <f t="shared" si="3"/>
        <v>2</v>
      </c>
    </row>
    <row r="7" spans="1:15" ht="25.5" x14ac:dyDescent="0.2">
      <c r="A7" s="4"/>
      <c r="B7" s="88" t="s">
        <v>39</v>
      </c>
      <c r="C7" s="81">
        <v>40434</v>
      </c>
      <c r="D7" s="80" t="s">
        <v>85</v>
      </c>
      <c r="E7" s="75" t="s">
        <v>108</v>
      </c>
      <c r="F7" s="76">
        <v>0.28000000000000003</v>
      </c>
      <c r="G7" s="83">
        <v>40878</v>
      </c>
      <c r="H7" s="83">
        <v>41122</v>
      </c>
      <c r="I7" s="83">
        <f t="shared" si="1"/>
        <v>41122</v>
      </c>
      <c r="J7" s="83">
        <f t="shared" si="2"/>
        <v>41215</v>
      </c>
      <c r="K7" s="52" t="s">
        <v>129</v>
      </c>
      <c r="L7" s="52" t="str">
        <f t="shared" ca="1" si="0"/>
        <v>OK</v>
      </c>
      <c r="M7" s="51">
        <f t="shared" si="3"/>
        <v>1.9</v>
      </c>
    </row>
    <row r="8" spans="1:15" x14ac:dyDescent="0.2">
      <c r="A8" s="73"/>
      <c r="B8" s="88" t="s">
        <v>40</v>
      </c>
      <c r="C8" s="81">
        <v>40442</v>
      </c>
      <c r="D8" s="80" t="s">
        <v>82</v>
      </c>
      <c r="E8" s="3" t="s">
        <v>109</v>
      </c>
      <c r="F8" s="76">
        <v>0.25</v>
      </c>
      <c r="G8" s="83">
        <v>41579</v>
      </c>
      <c r="H8" s="83"/>
      <c r="I8" s="83">
        <f t="shared" si="1"/>
        <v>41579</v>
      </c>
      <c r="J8" s="83">
        <f t="shared" si="2"/>
        <v>41672</v>
      </c>
      <c r="K8" s="52" t="s">
        <v>129</v>
      </c>
      <c r="L8" s="52" t="str">
        <f t="shared" ca="1" si="0"/>
        <v>OK</v>
      </c>
      <c r="M8" s="51">
        <f t="shared" si="3"/>
        <v>3.1</v>
      </c>
    </row>
    <row r="9" spans="1:15" x14ac:dyDescent="0.2">
      <c r="A9" s="4"/>
      <c r="B9" s="89" t="s">
        <v>54</v>
      </c>
      <c r="C9" s="81">
        <v>40504</v>
      </c>
      <c r="D9" s="80" t="s">
        <v>86</v>
      </c>
      <c r="E9" s="3" t="s">
        <v>110</v>
      </c>
      <c r="F9" s="76">
        <v>7.8E-2</v>
      </c>
      <c r="G9" s="83">
        <v>40878</v>
      </c>
      <c r="H9" s="83">
        <v>41274</v>
      </c>
      <c r="I9" s="83">
        <f>MAX(H9,G9)</f>
        <v>41274</v>
      </c>
      <c r="J9" s="83">
        <f>I9+93</f>
        <v>41367</v>
      </c>
      <c r="K9" s="52" t="s">
        <v>129</v>
      </c>
      <c r="L9" s="52" t="str">
        <f t="shared" ca="1" si="0"/>
        <v>OK</v>
      </c>
      <c r="M9" s="51">
        <f t="shared" si="3"/>
        <v>2.1</v>
      </c>
    </row>
    <row r="10" spans="1:15" x14ac:dyDescent="0.2">
      <c r="A10" s="62"/>
      <c r="B10" s="88" t="s">
        <v>42</v>
      </c>
      <c r="C10" s="81"/>
      <c r="D10" s="80" t="s">
        <v>87</v>
      </c>
      <c r="E10" s="3" t="s">
        <v>111</v>
      </c>
      <c r="F10" s="77">
        <v>0.44</v>
      </c>
      <c r="G10" s="83">
        <v>41974</v>
      </c>
      <c r="H10" s="83"/>
      <c r="I10" s="83">
        <f t="shared" si="1"/>
        <v>41974</v>
      </c>
      <c r="J10" s="83">
        <f>I10+93</f>
        <v>42067</v>
      </c>
      <c r="K10" s="52" t="s">
        <v>129</v>
      </c>
      <c r="L10" s="52" t="str">
        <f t="shared" ca="1" si="0"/>
        <v>OK</v>
      </c>
      <c r="M10" s="51">
        <f t="shared" si="3"/>
        <v>115</v>
      </c>
    </row>
    <row r="11" spans="1:15" x14ac:dyDescent="0.2">
      <c r="A11" s="4"/>
      <c r="B11" s="88" t="s">
        <v>43</v>
      </c>
      <c r="C11" s="81">
        <v>40547</v>
      </c>
      <c r="D11" s="80" t="s">
        <v>86</v>
      </c>
      <c r="E11" s="3" t="s">
        <v>45</v>
      </c>
      <c r="F11" s="78">
        <v>1.2869999999999999</v>
      </c>
      <c r="G11" s="83">
        <v>41153</v>
      </c>
      <c r="H11" s="83">
        <v>41487</v>
      </c>
      <c r="I11" s="83">
        <f t="shared" si="1"/>
        <v>41487</v>
      </c>
      <c r="J11" s="83">
        <f t="shared" si="2"/>
        <v>41580</v>
      </c>
      <c r="K11" s="52" t="s">
        <v>129</v>
      </c>
      <c r="L11" s="52" t="str">
        <f t="shared" ca="1" si="0"/>
        <v>OK</v>
      </c>
      <c r="M11" s="51">
        <f t="shared" si="3"/>
        <v>2.6</v>
      </c>
    </row>
    <row r="12" spans="1:15" x14ac:dyDescent="0.2">
      <c r="A12" s="4"/>
      <c r="B12" s="90" t="s">
        <v>46</v>
      </c>
      <c r="C12" s="81">
        <v>40547</v>
      </c>
      <c r="D12" s="80" t="s">
        <v>83</v>
      </c>
      <c r="E12" s="3" t="s">
        <v>47</v>
      </c>
      <c r="F12" s="78">
        <v>0.2</v>
      </c>
      <c r="G12" s="83">
        <v>41548</v>
      </c>
      <c r="H12" s="83"/>
      <c r="I12" s="83">
        <f t="shared" si="1"/>
        <v>41548</v>
      </c>
      <c r="J12" s="83">
        <f t="shared" si="2"/>
        <v>41641</v>
      </c>
      <c r="K12" s="52" t="s">
        <v>129</v>
      </c>
      <c r="L12" s="52" t="str">
        <f t="shared" ca="1" si="0"/>
        <v>OK</v>
      </c>
      <c r="M12" s="51">
        <f t="shared" si="3"/>
        <v>2.7</v>
      </c>
    </row>
    <row r="13" spans="1:15" x14ac:dyDescent="0.2">
      <c r="A13" s="4"/>
      <c r="B13" s="89" t="s">
        <v>48</v>
      </c>
      <c r="C13" s="81">
        <v>40590</v>
      </c>
      <c r="D13" s="80" t="s">
        <v>86</v>
      </c>
      <c r="E13" s="3" t="s">
        <v>49</v>
      </c>
      <c r="F13" s="77">
        <v>0.1</v>
      </c>
      <c r="G13" s="83">
        <v>41214</v>
      </c>
      <c r="H13" s="83">
        <v>41579</v>
      </c>
      <c r="I13" s="83">
        <f t="shared" si="1"/>
        <v>41579</v>
      </c>
      <c r="J13" s="83">
        <f t="shared" si="2"/>
        <v>41672</v>
      </c>
      <c r="K13" s="52" t="s">
        <v>129</v>
      </c>
      <c r="L13" s="52" t="str">
        <f t="shared" ca="1" si="0"/>
        <v>OK</v>
      </c>
      <c r="M13" s="51">
        <f t="shared" si="3"/>
        <v>2.7</v>
      </c>
    </row>
    <row r="14" spans="1:15" x14ac:dyDescent="0.2">
      <c r="A14" s="4"/>
      <c r="B14" s="89" t="s">
        <v>50</v>
      </c>
      <c r="C14" s="81">
        <v>40590</v>
      </c>
      <c r="D14" s="80" t="s">
        <v>86</v>
      </c>
      <c r="E14" s="3" t="s">
        <v>51</v>
      </c>
      <c r="F14" s="77">
        <v>0.34</v>
      </c>
      <c r="G14" s="83">
        <v>40940</v>
      </c>
      <c r="H14" s="83">
        <v>41548</v>
      </c>
      <c r="I14" s="83">
        <f t="shared" si="1"/>
        <v>41548</v>
      </c>
      <c r="J14" s="83">
        <f t="shared" si="2"/>
        <v>41641</v>
      </c>
      <c r="K14" s="52" t="s">
        <v>129</v>
      </c>
      <c r="L14" s="52" t="str">
        <f t="shared" ca="1" si="0"/>
        <v>OK</v>
      </c>
      <c r="M14" s="51">
        <f t="shared" si="3"/>
        <v>2.6</v>
      </c>
    </row>
    <row r="15" spans="1:15" x14ac:dyDescent="0.2">
      <c r="A15" s="4"/>
      <c r="B15" s="88" t="s">
        <v>59</v>
      </c>
      <c r="C15" s="81">
        <v>40625</v>
      </c>
      <c r="D15" s="80" t="s">
        <v>86</v>
      </c>
      <c r="E15" s="56" t="s">
        <v>63</v>
      </c>
      <c r="F15" s="77">
        <v>0.52500000000000002</v>
      </c>
      <c r="G15" s="83">
        <v>41699</v>
      </c>
      <c r="H15" s="83"/>
      <c r="I15" s="83">
        <f t="shared" si="1"/>
        <v>41699</v>
      </c>
      <c r="J15" s="83">
        <f t="shared" si="2"/>
        <v>41792</v>
      </c>
      <c r="K15" s="52" t="s">
        <v>129</v>
      </c>
      <c r="L15" s="52" t="str">
        <f t="shared" ca="1" si="0"/>
        <v>OK</v>
      </c>
      <c r="M15" s="51">
        <f t="shared" si="3"/>
        <v>2.9</v>
      </c>
    </row>
    <row r="16" spans="1:15" x14ac:dyDescent="0.2">
      <c r="A16" s="4"/>
      <c r="B16" s="90" t="s">
        <v>60</v>
      </c>
      <c r="C16" s="81">
        <v>40627</v>
      </c>
      <c r="D16" s="80" t="s">
        <v>83</v>
      </c>
      <c r="E16" s="56" t="s">
        <v>61</v>
      </c>
      <c r="F16" s="51">
        <v>0.33</v>
      </c>
      <c r="G16" s="83">
        <v>41609</v>
      </c>
      <c r="H16" s="83">
        <v>41364</v>
      </c>
      <c r="I16" s="83">
        <f t="shared" si="1"/>
        <v>41609</v>
      </c>
      <c r="J16" s="83">
        <f t="shared" si="2"/>
        <v>41702</v>
      </c>
      <c r="K16" s="52" t="s">
        <v>129</v>
      </c>
      <c r="L16" s="52" t="str">
        <f t="shared" ca="1" si="0"/>
        <v>OK</v>
      </c>
      <c r="M16" s="51">
        <f t="shared" si="3"/>
        <v>2.7</v>
      </c>
    </row>
    <row r="17" spans="1:13" x14ac:dyDescent="0.2">
      <c r="A17" s="4"/>
      <c r="B17" s="50" t="s">
        <v>66</v>
      </c>
      <c r="C17" s="81">
        <v>40643</v>
      </c>
      <c r="D17" s="80" t="s">
        <v>87</v>
      </c>
      <c r="E17" s="3" t="s">
        <v>67</v>
      </c>
      <c r="F17" s="77">
        <v>0.48499999999999999</v>
      </c>
      <c r="G17" s="83">
        <v>41183</v>
      </c>
      <c r="H17" s="83">
        <v>41548</v>
      </c>
      <c r="I17" s="83">
        <f t="shared" si="1"/>
        <v>41548</v>
      </c>
      <c r="J17" s="83">
        <f t="shared" si="2"/>
        <v>41641</v>
      </c>
      <c r="K17" s="52" t="s">
        <v>129</v>
      </c>
      <c r="L17" s="52" t="str">
        <f t="shared" ca="1" si="0"/>
        <v>OK</v>
      </c>
      <c r="M17" s="51">
        <f t="shared" si="3"/>
        <v>2.5</v>
      </c>
    </row>
    <row r="18" spans="1:13" x14ac:dyDescent="0.2">
      <c r="A18" s="4"/>
      <c r="B18" s="90" t="s">
        <v>64</v>
      </c>
      <c r="C18" s="81">
        <v>40643</v>
      </c>
      <c r="D18" s="80" t="s">
        <v>87</v>
      </c>
      <c r="E18" s="3" t="s">
        <v>65</v>
      </c>
      <c r="F18" s="77">
        <v>1.49</v>
      </c>
      <c r="G18" s="83">
        <v>41699</v>
      </c>
      <c r="H18" s="83"/>
      <c r="I18" s="83">
        <f t="shared" si="1"/>
        <v>41699</v>
      </c>
      <c r="J18" s="83">
        <f t="shared" si="2"/>
        <v>41792</v>
      </c>
      <c r="K18" s="52" t="s">
        <v>129</v>
      </c>
      <c r="L18" s="52" t="str">
        <f t="shared" ca="1" si="0"/>
        <v>OK</v>
      </c>
      <c r="M18" s="51">
        <f t="shared" si="3"/>
        <v>2.9</v>
      </c>
    </row>
    <row r="19" spans="1:13" ht="25.5" x14ac:dyDescent="0.2">
      <c r="A19" s="4"/>
      <c r="B19" s="90" t="s">
        <v>70</v>
      </c>
      <c r="C19" s="81">
        <v>40704</v>
      </c>
      <c r="D19" s="80" t="s">
        <v>85</v>
      </c>
      <c r="E19" s="3" t="s">
        <v>73</v>
      </c>
      <c r="F19" s="77">
        <v>0.26</v>
      </c>
      <c r="G19" s="83">
        <v>40969</v>
      </c>
      <c r="H19" s="83">
        <v>41122</v>
      </c>
      <c r="I19" s="83">
        <f t="shared" si="1"/>
        <v>41122</v>
      </c>
      <c r="J19" s="83">
        <f t="shared" si="2"/>
        <v>41215</v>
      </c>
      <c r="K19" s="52" t="s">
        <v>129</v>
      </c>
      <c r="L19" s="52" t="str">
        <f t="shared" ca="1" si="0"/>
        <v>OK</v>
      </c>
      <c r="M19" s="51">
        <f t="shared" si="3"/>
        <v>1.1000000000000001</v>
      </c>
    </row>
    <row r="20" spans="1:13" x14ac:dyDescent="0.2">
      <c r="A20" s="4"/>
      <c r="B20" s="90" t="s">
        <v>71</v>
      </c>
      <c r="C20" s="81">
        <v>40704</v>
      </c>
      <c r="D20" s="80" t="s">
        <v>85</v>
      </c>
      <c r="E20" s="3" t="s">
        <v>72</v>
      </c>
      <c r="F20" s="77">
        <v>0.32</v>
      </c>
      <c r="G20" s="83">
        <v>41183</v>
      </c>
      <c r="H20" s="83"/>
      <c r="I20" s="83">
        <f t="shared" si="1"/>
        <v>41183</v>
      </c>
      <c r="J20" s="83">
        <f t="shared" si="2"/>
        <v>41276</v>
      </c>
      <c r="K20" s="52" t="s">
        <v>129</v>
      </c>
      <c r="L20" s="52" t="str">
        <f t="shared" ca="1" si="0"/>
        <v>OK</v>
      </c>
      <c r="M20" s="51">
        <f t="shared" si="3"/>
        <v>1.3</v>
      </c>
    </row>
    <row r="21" spans="1:13" ht="25.5" x14ac:dyDescent="0.2">
      <c r="A21" s="4"/>
      <c r="B21" s="50" t="s">
        <v>74</v>
      </c>
      <c r="C21" s="81">
        <v>40730</v>
      </c>
      <c r="D21" s="80" t="s">
        <v>86</v>
      </c>
      <c r="E21" s="3" t="s">
        <v>75</v>
      </c>
      <c r="F21" s="77">
        <v>0.03</v>
      </c>
      <c r="G21" s="83">
        <v>41122</v>
      </c>
      <c r="H21" s="83">
        <v>41306</v>
      </c>
      <c r="I21" s="83">
        <f t="shared" si="1"/>
        <v>41306</v>
      </c>
      <c r="J21" s="83">
        <f t="shared" si="2"/>
        <v>41399</v>
      </c>
      <c r="K21" s="52" t="s">
        <v>134</v>
      </c>
      <c r="L21" s="52" t="s">
        <v>151</v>
      </c>
      <c r="M21" s="51">
        <f t="shared" si="3"/>
        <v>1.6</v>
      </c>
    </row>
    <row r="22" spans="1:13" x14ac:dyDescent="0.2">
      <c r="A22" s="4"/>
      <c r="B22" s="50" t="s">
        <v>76</v>
      </c>
      <c r="C22" s="81">
        <v>40738</v>
      </c>
      <c r="D22" s="80" t="s">
        <v>86</v>
      </c>
      <c r="E22" s="3" t="s">
        <v>77</v>
      </c>
      <c r="F22" s="77">
        <v>0.3</v>
      </c>
      <c r="G22" s="83">
        <v>41365</v>
      </c>
      <c r="H22" s="83">
        <v>41852</v>
      </c>
      <c r="I22" s="83">
        <f t="shared" si="1"/>
        <v>41852</v>
      </c>
      <c r="J22" s="83">
        <f t="shared" si="2"/>
        <v>41945</v>
      </c>
      <c r="K22" s="52" t="s">
        <v>129</v>
      </c>
      <c r="L22" s="52" t="str">
        <f t="shared" ca="1" si="0"/>
        <v>OK</v>
      </c>
      <c r="M22" s="51">
        <f t="shared" si="3"/>
        <v>3.1</v>
      </c>
    </row>
    <row r="23" spans="1:13" x14ac:dyDescent="0.2">
      <c r="A23" s="4"/>
      <c r="B23" s="50" t="s">
        <v>78</v>
      </c>
      <c r="C23" s="81">
        <v>40900</v>
      </c>
      <c r="D23" s="80" t="s">
        <v>86</v>
      </c>
      <c r="E23" s="3" t="s">
        <v>79</v>
      </c>
      <c r="F23" s="77">
        <v>0.25</v>
      </c>
      <c r="G23" s="83">
        <v>41426</v>
      </c>
      <c r="H23" s="83"/>
      <c r="I23" s="83">
        <f t="shared" si="1"/>
        <v>41426</v>
      </c>
      <c r="J23" s="83">
        <f t="shared" si="2"/>
        <v>41519</v>
      </c>
      <c r="K23" s="52" t="s">
        <v>129</v>
      </c>
      <c r="L23" s="52" t="str">
        <f t="shared" ca="1" si="0"/>
        <v>OK</v>
      </c>
      <c r="M23" s="51">
        <f t="shared" si="3"/>
        <v>1.4</v>
      </c>
    </row>
    <row r="24" spans="1:13" x14ac:dyDescent="0.2">
      <c r="A24" s="73"/>
      <c r="B24" s="50" t="s">
        <v>80</v>
      </c>
      <c r="C24" s="81">
        <v>40900</v>
      </c>
      <c r="D24" s="80" t="s">
        <v>82</v>
      </c>
      <c r="E24" s="3" t="s">
        <v>79</v>
      </c>
      <c r="F24" s="77">
        <v>0.25</v>
      </c>
      <c r="G24" s="83">
        <v>41426</v>
      </c>
      <c r="H24" s="83"/>
      <c r="I24" s="83">
        <f t="shared" si="1"/>
        <v>41426</v>
      </c>
      <c r="J24" s="83">
        <f t="shared" si="2"/>
        <v>41519</v>
      </c>
      <c r="K24" s="52" t="s">
        <v>129</v>
      </c>
      <c r="L24" s="52" t="str">
        <f t="shared" ca="1" si="0"/>
        <v>OK</v>
      </c>
      <c r="M24" s="51">
        <f t="shared" si="3"/>
        <v>1.4</v>
      </c>
    </row>
    <row r="25" spans="1:13" ht="25.5" x14ac:dyDescent="0.2">
      <c r="A25" s="4"/>
      <c r="B25" s="50" t="s">
        <v>96</v>
      </c>
      <c r="C25" s="81">
        <v>40926</v>
      </c>
      <c r="D25" s="80" t="s">
        <v>82</v>
      </c>
      <c r="E25" s="3" t="s">
        <v>97</v>
      </c>
      <c r="F25" s="77">
        <v>0.38</v>
      </c>
      <c r="G25" s="83">
        <v>41944</v>
      </c>
      <c r="H25" s="83"/>
      <c r="I25" s="83">
        <f t="shared" si="1"/>
        <v>41944</v>
      </c>
      <c r="J25" s="83">
        <f t="shared" si="2"/>
        <v>42037</v>
      </c>
      <c r="K25" s="52" t="s">
        <v>129</v>
      </c>
      <c r="L25" s="52" t="str">
        <f t="shared" ca="1" si="0"/>
        <v>OK</v>
      </c>
      <c r="M25" s="51">
        <f t="shared" si="3"/>
        <v>2.8</v>
      </c>
    </row>
    <row r="26" spans="1:13" x14ac:dyDescent="0.2">
      <c r="A26" s="4"/>
      <c r="B26" s="50" t="s">
        <v>99</v>
      </c>
      <c r="C26" s="81">
        <v>40939</v>
      </c>
      <c r="D26" s="80" t="s">
        <v>85</v>
      </c>
      <c r="E26" s="3" t="s">
        <v>98</v>
      </c>
      <c r="F26" s="77">
        <v>0.31</v>
      </c>
      <c r="G26" s="83">
        <v>41699</v>
      </c>
      <c r="H26" s="83"/>
      <c r="I26" s="83">
        <f t="shared" si="1"/>
        <v>41699</v>
      </c>
      <c r="J26" s="83">
        <f t="shared" si="2"/>
        <v>41792</v>
      </c>
      <c r="K26" s="52" t="s">
        <v>129</v>
      </c>
      <c r="L26" s="52" t="str">
        <f t="shared" ca="1" si="0"/>
        <v>OK</v>
      </c>
      <c r="M26" s="51">
        <f t="shared" si="3"/>
        <v>2.1</v>
      </c>
    </row>
    <row r="27" spans="1:13" x14ac:dyDescent="0.2">
      <c r="A27" s="4"/>
      <c r="B27" s="91" t="s">
        <v>100</v>
      </c>
      <c r="C27" s="81">
        <v>40967</v>
      </c>
      <c r="D27" s="80" t="s">
        <v>86</v>
      </c>
      <c r="E27" s="73" t="s">
        <v>101</v>
      </c>
      <c r="F27" s="77">
        <v>0.64600000000000002</v>
      </c>
      <c r="G27" s="83">
        <v>41974</v>
      </c>
      <c r="H27" s="83"/>
      <c r="I27" s="83">
        <f t="shared" si="1"/>
        <v>41974</v>
      </c>
      <c r="J27" s="83">
        <f t="shared" si="2"/>
        <v>42067</v>
      </c>
      <c r="K27" s="52" t="s">
        <v>129</v>
      </c>
      <c r="L27" s="52" t="s">
        <v>151</v>
      </c>
      <c r="M27" s="51">
        <f t="shared" si="3"/>
        <v>2.8</v>
      </c>
    </row>
    <row r="28" spans="1:13" x14ac:dyDescent="0.2">
      <c r="A28" s="62"/>
      <c r="B28" s="91" t="s">
        <v>102</v>
      </c>
      <c r="C28" s="81">
        <v>40969</v>
      </c>
      <c r="D28" s="80" t="s">
        <v>83</v>
      </c>
      <c r="E28" s="73" t="s">
        <v>103</v>
      </c>
      <c r="F28" s="77">
        <v>0.2</v>
      </c>
      <c r="G28" s="83">
        <v>41671</v>
      </c>
      <c r="H28" s="83">
        <v>42004</v>
      </c>
      <c r="I28" s="83">
        <f t="shared" si="1"/>
        <v>42004</v>
      </c>
      <c r="J28" s="83">
        <f t="shared" si="2"/>
        <v>42097</v>
      </c>
      <c r="K28" s="52" t="s">
        <v>129</v>
      </c>
      <c r="L28" s="52" t="str">
        <f t="shared" ca="1" si="0"/>
        <v>OK</v>
      </c>
      <c r="M28" s="51">
        <f t="shared" si="3"/>
        <v>2.8</v>
      </c>
    </row>
    <row r="29" spans="1:13" x14ac:dyDescent="0.2">
      <c r="A29" s="4"/>
      <c r="B29" s="90" t="s">
        <v>104</v>
      </c>
      <c r="C29" s="81">
        <v>40817</v>
      </c>
      <c r="D29" s="80" t="s">
        <v>85</v>
      </c>
      <c r="E29" s="3" t="s">
        <v>113</v>
      </c>
      <c r="F29" s="77">
        <v>0.3</v>
      </c>
      <c r="G29" s="83">
        <v>41183</v>
      </c>
      <c r="H29" s="83"/>
      <c r="I29" s="83">
        <f t="shared" si="1"/>
        <v>41183</v>
      </c>
      <c r="J29" s="83">
        <f t="shared" si="2"/>
        <v>41276</v>
      </c>
      <c r="K29" s="52" t="s">
        <v>129</v>
      </c>
      <c r="L29" s="52" t="str">
        <f t="shared" ca="1" si="0"/>
        <v>OK</v>
      </c>
      <c r="M29" s="51">
        <f t="shared" si="3"/>
        <v>1</v>
      </c>
    </row>
    <row r="30" spans="1:13" x14ac:dyDescent="0.2">
      <c r="A30" s="4"/>
      <c r="B30" s="90" t="s">
        <v>112</v>
      </c>
      <c r="C30" s="81">
        <v>41061</v>
      </c>
      <c r="D30" s="80" t="s">
        <v>85</v>
      </c>
      <c r="E30" s="3" t="s">
        <v>114</v>
      </c>
      <c r="F30" s="77">
        <v>1.51</v>
      </c>
      <c r="G30" s="83">
        <v>42064</v>
      </c>
      <c r="H30" s="83"/>
      <c r="I30" s="83">
        <f t="shared" si="1"/>
        <v>42064</v>
      </c>
      <c r="J30" s="83">
        <f t="shared" si="2"/>
        <v>42157</v>
      </c>
      <c r="K30" s="52"/>
      <c r="L30" s="52" t="str">
        <f t="shared" ca="1" si="0"/>
        <v>OK</v>
      </c>
      <c r="M30" s="51">
        <f t="shared" si="3"/>
        <v>2.7</v>
      </c>
    </row>
    <row r="31" spans="1:13" x14ac:dyDescent="0.2">
      <c r="A31" s="4"/>
      <c r="B31" s="90" t="s">
        <v>96</v>
      </c>
      <c r="C31" s="81">
        <v>41061</v>
      </c>
      <c r="D31" s="80" t="s">
        <v>82</v>
      </c>
      <c r="E31" s="3" t="s">
        <v>115</v>
      </c>
      <c r="F31" s="77">
        <v>2.14</v>
      </c>
      <c r="G31" s="83">
        <v>42064</v>
      </c>
      <c r="H31" s="83"/>
      <c r="I31" s="83">
        <f t="shared" si="1"/>
        <v>42064</v>
      </c>
      <c r="J31" s="83">
        <f t="shared" si="2"/>
        <v>42157</v>
      </c>
      <c r="K31" s="52"/>
      <c r="L31" s="52" t="str">
        <f t="shared" ca="1" si="0"/>
        <v>OK</v>
      </c>
      <c r="M31" s="51">
        <f t="shared" si="3"/>
        <v>2.7</v>
      </c>
    </row>
    <row r="32" spans="1:13" x14ac:dyDescent="0.2">
      <c r="A32" s="4"/>
      <c r="B32" s="91" t="s">
        <v>122</v>
      </c>
      <c r="C32" s="81">
        <v>41191</v>
      </c>
      <c r="D32" s="80" t="s">
        <v>83</v>
      </c>
      <c r="E32" s="3" t="s">
        <v>119</v>
      </c>
      <c r="F32" s="77">
        <v>0.72</v>
      </c>
      <c r="G32" s="83">
        <v>42064</v>
      </c>
      <c r="H32" s="83"/>
      <c r="I32" s="83">
        <f t="shared" si="1"/>
        <v>42064</v>
      </c>
      <c r="J32" s="83">
        <f t="shared" si="2"/>
        <v>42157</v>
      </c>
      <c r="K32" s="52"/>
      <c r="L32" s="52" t="str">
        <f t="shared" ca="1" si="0"/>
        <v>OK</v>
      </c>
      <c r="M32" s="51">
        <f t="shared" si="3"/>
        <v>2.4</v>
      </c>
    </row>
    <row r="33" spans="1:13" x14ac:dyDescent="0.2">
      <c r="A33" s="4"/>
      <c r="B33" s="90" t="s">
        <v>120</v>
      </c>
      <c r="C33" s="81">
        <v>41198</v>
      </c>
      <c r="D33" s="80" t="s">
        <v>86</v>
      </c>
      <c r="E33" s="3" t="s">
        <v>121</v>
      </c>
      <c r="F33" s="77">
        <v>0.2989</v>
      </c>
      <c r="G33" s="83">
        <v>41760</v>
      </c>
      <c r="H33" s="83"/>
      <c r="I33" s="83">
        <f t="shared" si="1"/>
        <v>41760</v>
      </c>
      <c r="J33" s="83">
        <f t="shared" si="2"/>
        <v>41853</v>
      </c>
      <c r="K33" s="52" t="s">
        <v>129</v>
      </c>
      <c r="L33" s="52" t="str">
        <f t="shared" ca="1" si="0"/>
        <v>OK</v>
      </c>
      <c r="M33" s="51">
        <f t="shared" si="3"/>
        <v>1.5</v>
      </c>
    </row>
    <row r="34" spans="1:13" x14ac:dyDescent="0.2">
      <c r="A34" s="4"/>
      <c r="B34" s="90" t="s">
        <v>124</v>
      </c>
      <c r="C34" s="81">
        <v>41292</v>
      </c>
      <c r="D34" s="80" t="s">
        <v>86</v>
      </c>
      <c r="E34" s="3" t="s">
        <v>125</v>
      </c>
      <c r="F34" s="79">
        <v>0.55000000000000004</v>
      </c>
      <c r="G34" s="83">
        <v>42064</v>
      </c>
      <c r="H34" s="83"/>
      <c r="I34" s="83">
        <f t="shared" si="1"/>
        <v>42064</v>
      </c>
      <c r="J34" s="83">
        <f t="shared" si="2"/>
        <v>42157</v>
      </c>
      <c r="K34" s="52"/>
      <c r="L34" s="52" t="str">
        <f t="shared" ca="1" si="0"/>
        <v>OK</v>
      </c>
      <c r="M34" s="51">
        <f t="shared" si="3"/>
        <v>2.1</v>
      </c>
    </row>
    <row r="35" spans="1:13" x14ac:dyDescent="0.2">
      <c r="A35" s="62"/>
      <c r="B35" s="90" t="s">
        <v>132</v>
      </c>
      <c r="C35" s="81">
        <v>41334</v>
      </c>
      <c r="D35" s="80" t="s">
        <v>87</v>
      </c>
      <c r="E35" s="3" t="s">
        <v>133</v>
      </c>
      <c r="F35" s="79">
        <v>0.6</v>
      </c>
      <c r="G35" s="83">
        <v>42094</v>
      </c>
      <c r="H35" s="83"/>
      <c r="I35" s="83">
        <f t="shared" si="1"/>
        <v>42094</v>
      </c>
      <c r="J35" s="83">
        <f t="shared" si="2"/>
        <v>42187</v>
      </c>
      <c r="K35" s="52"/>
      <c r="L35" s="52" t="str">
        <f t="shared" ca="1" si="0"/>
        <v>OK</v>
      </c>
      <c r="M35" s="51">
        <f t="shared" si="3"/>
        <v>2.1</v>
      </c>
    </row>
    <row r="36" spans="1:13" x14ac:dyDescent="0.2">
      <c r="B36" s="90" t="s">
        <v>135</v>
      </c>
      <c r="C36" s="81">
        <v>41493</v>
      </c>
      <c r="D36" s="80" t="s">
        <v>86</v>
      </c>
      <c r="E36" s="3" t="s">
        <v>136</v>
      </c>
      <c r="F36" s="79">
        <v>0.35</v>
      </c>
      <c r="G36" s="83">
        <v>42064</v>
      </c>
      <c r="H36" s="83"/>
      <c r="I36" s="83">
        <f t="shared" si="1"/>
        <v>42064</v>
      </c>
      <c r="J36" s="83">
        <f t="shared" si="2"/>
        <v>42157</v>
      </c>
      <c r="K36" s="52"/>
      <c r="L36" s="52" t="str">
        <f t="shared" ca="1" si="0"/>
        <v>OK</v>
      </c>
      <c r="M36" s="51">
        <f t="shared" si="3"/>
        <v>1.6</v>
      </c>
    </row>
    <row r="37" spans="1:13" x14ac:dyDescent="0.2">
      <c r="B37" s="90" t="s">
        <v>137</v>
      </c>
      <c r="C37" s="81">
        <v>41506</v>
      </c>
      <c r="D37" s="80" t="s">
        <v>138</v>
      </c>
      <c r="E37" s="3" t="s">
        <v>139</v>
      </c>
      <c r="F37" s="79">
        <v>0.745</v>
      </c>
      <c r="G37" s="83">
        <v>42094</v>
      </c>
      <c r="H37" s="83"/>
      <c r="I37" s="83">
        <f t="shared" si="1"/>
        <v>42094</v>
      </c>
      <c r="J37" s="83">
        <f t="shared" si="2"/>
        <v>42187</v>
      </c>
      <c r="K37" s="52"/>
      <c r="L37" s="52" t="str">
        <f t="shared" ca="1" si="0"/>
        <v>OK</v>
      </c>
      <c r="M37" s="51">
        <f t="shared" si="3"/>
        <v>1.6</v>
      </c>
    </row>
    <row r="38" spans="1:13" x14ac:dyDescent="0.2">
      <c r="A38" s="82"/>
      <c r="B38" s="90" t="s">
        <v>123</v>
      </c>
      <c r="C38" s="81">
        <v>41557</v>
      </c>
      <c r="D38" s="80" t="s">
        <v>85</v>
      </c>
      <c r="E38" s="3" t="s">
        <v>140</v>
      </c>
      <c r="F38" s="79">
        <v>0.753</v>
      </c>
      <c r="G38" s="83">
        <v>42094</v>
      </c>
      <c r="H38" s="83"/>
      <c r="I38" s="83">
        <f t="shared" si="1"/>
        <v>42094</v>
      </c>
      <c r="J38" s="83">
        <f t="shared" si="2"/>
        <v>42187</v>
      </c>
      <c r="K38" s="52"/>
      <c r="L38" s="52" t="str">
        <f t="shared" ca="1" si="0"/>
        <v>OK</v>
      </c>
      <c r="M38" s="51">
        <f t="shared" si="3"/>
        <v>1.5</v>
      </c>
    </row>
    <row r="39" spans="1:13" x14ac:dyDescent="0.2">
      <c r="A39" s="74"/>
      <c r="B39" s="87" t="s">
        <v>141</v>
      </c>
      <c r="C39" s="81">
        <v>41753</v>
      </c>
      <c r="D39" s="87" t="s">
        <v>83</v>
      </c>
      <c r="E39" s="3" t="s">
        <v>142</v>
      </c>
      <c r="F39" s="84">
        <v>0.42499999999999999</v>
      </c>
      <c r="G39" s="83">
        <v>42064</v>
      </c>
      <c r="H39" s="4"/>
      <c r="I39" s="85">
        <f t="shared" si="1"/>
        <v>42064</v>
      </c>
      <c r="J39" s="85">
        <f t="shared" si="2"/>
        <v>42157</v>
      </c>
      <c r="K39" s="4"/>
      <c r="L39" s="86" t="str">
        <f t="shared" ca="1" si="0"/>
        <v>OK</v>
      </c>
      <c r="M39" s="54">
        <f t="shared" si="3"/>
        <v>0.9</v>
      </c>
    </row>
    <row r="40" spans="1:13" x14ac:dyDescent="0.2">
      <c r="A40" s="74"/>
      <c r="B40" s="87" t="s">
        <v>144</v>
      </c>
      <c r="C40" s="81">
        <v>41803</v>
      </c>
      <c r="D40" s="60" t="s">
        <v>82</v>
      </c>
      <c r="E40" s="3" t="s">
        <v>143</v>
      </c>
      <c r="F40" s="84">
        <v>1.46</v>
      </c>
      <c r="G40" s="83">
        <v>42705</v>
      </c>
      <c r="H40" s="4"/>
      <c r="I40" s="85">
        <f t="shared" si="1"/>
        <v>42705</v>
      </c>
      <c r="J40" s="85">
        <f t="shared" si="2"/>
        <v>42798</v>
      </c>
      <c r="K40" s="4"/>
      <c r="L40" s="86" t="str">
        <f t="shared" ca="1" si="0"/>
        <v>OK</v>
      </c>
      <c r="M40" s="54">
        <f t="shared" si="3"/>
        <v>2.5</v>
      </c>
    </row>
    <row r="41" spans="1:13" x14ac:dyDescent="0.2">
      <c r="A41" s="74"/>
      <c r="B41" s="60" t="s">
        <v>145</v>
      </c>
      <c r="C41" s="87">
        <v>41883</v>
      </c>
      <c r="D41" s="60" t="s">
        <v>138</v>
      </c>
      <c r="E41" s="3" t="s">
        <v>146</v>
      </c>
      <c r="F41" s="94">
        <v>0.65</v>
      </c>
      <c r="G41" s="83">
        <v>42614</v>
      </c>
      <c r="H41" s="4"/>
      <c r="I41" s="85">
        <f t="shared" si="1"/>
        <v>42614</v>
      </c>
      <c r="J41" s="85">
        <f t="shared" si="2"/>
        <v>42707</v>
      </c>
      <c r="K41" s="4"/>
      <c r="L41" s="86" t="str">
        <f t="shared" ca="1" si="0"/>
        <v>OK</v>
      </c>
      <c r="M41" s="54">
        <f t="shared" si="3"/>
        <v>2</v>
      </c>
    </row>
    <row r="42" spans="1:13" x14ac:dyDescent="0.2">
      <c r="A42" s="74"/>
      <c r="B42" s="95"/>
      <c r="C42" s="96"/>
      <c r="D42" s="95"/>
      <c r="E42" s="97"/>
      <c r="F42" s="98"/>
      <c r="G42" s="98"/>
      <c r="H42" s="98"/>
      <c r="I42" s="98"/>
      <c r="J42" s="98"/>
      <c r="K42" s="98"/>
      <c r="L42" s="98"/>
      <c r="M42" s="98"/>
    </row>
    <row r="43" spans="1:13" x14ac:dyDescent="0.2">
      <c r="B43" s="95"/>
      <c r="C43" s="96"/>
      <c r="D43" s="95"/>
      <c r="E43" s="97"/>
      <c r="F43" s="98"/>
      <c r="G43" s="98"/>
      <c r="H43" s="98"/>
      <c r="I43" s="98"/>
      <c r="J43" s="98"/>
      <c r="K43" s="98"/>
      <c r="L43" s="98"/>
      <c r="M43" s="98"/>
    </row>
    <row r="44" spans="1:13" x14ac:dyDescent="0.2">
      <c r="B44" s="98"/>
      <c r="C44" s="99"/>
      <c r="D44" s="99"/>
      <c r="E44" s="97"/>
      <c r="F44" s="98"/>
      <c r="G44" s="98"/>
      <c r="H44" s="98"/>
      <c r="I44" s="98"/>
      <c r="J44" s="98"/>
      <c r="K44" s="98"/>
      <c r="L44" s="98"/>
      <c r="M44" s="98"/>
    </row>
  </sheetData>
  <sortState ref="A2:M35">
    <sortCondition ref="J2:J35"/>
  </sortState>
  <conditionalFormatting sqref="L2:L40">
    <cfRule type="containsText" dxfId="3" priority="3" operator="containsText" text="OK">
      <formula>NOT(ISERROR(SEARCH("OK",L2)))</formula>
    </cfRule>
    <cfRule type="containsText" dxfId="2" priority="4" operator="containsText" text="Late">
      <formula>NOT(ISERROR(SEARCH("Late",L2)))</formula>
    </cfRule>
  </conditionalFormatting>
  <conditionalFormatting sqref="L41">
    <cfRule type="containsText" dxfId="1" priority="1" operator="containsText" text="OK">
      <formula>NOT(ISERROR(SEARCH("OK",L41)))</formula>
    </cfRule>
    <cfRule type="containsText" dxfId="0" priority="2" operator="containsText" text="Late">
      <formula>NOT(ISERROR(SEARCH("Late",L41)))</formula>
    </cfRule>
  </conditionalFormatting>
  <hyperlinks>
    <hyperlink ref="B9" r:id="rId1"/>
    <hyperlink ref="B11" r:id="rId2"/>
    <hyperlink ref="B15" r:id="rId3"/>
    <hyperlink ref="B13" r:id="rId4"/>
    <hyperlink ref="B14" r:id="rId5"/>
    <hyperlink ref="B10" r:id="rId6"/>
  </hyperlinks>
  <pageMargins left="0.7" right="0.7" top="0.75" bottom="0.75" header="0.3" footer="0.3"/>
  <pageSetup paperSize="8" orientation="landscape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4"/>
  <sheetViews>
    <sheetView workbookViewId="0">
      <selection activeCell="A32" sqref="A32"/>
    </sheetView>
  </sheetViews>
  <sheetFormatPr defaultRowHeight="12.75" x14ac:dyDescent="0.2"/>
  <cols>
    <col min="1" max="1" width="32.625" customWidth="1"/>
    <col min="2" max="2" width="19.125" customWidth="1"/>
    <col min="3" max="3" width="14.25" bestFit="1" customWidth="1"/>
    <col min="4" max="4" width="9.875" customWidth="1"/>
    <col min="5" max="5" width="10.25" style="2" customWidth="1"/>
  </cols>
  <sheetData>
    <row r="1" spans="1:4" ht="51" x14ac:dyDescent="0.2">
      <c r="A1" s="4" t="s">
        <v>88</v>
      </c>
      <c r="B1" s="67" t="s">
        <v>55</v>
      </c>
      <c r="C1" s="68" t="s">
        <v>93</v>
      </c>
      <c r="D1" s="3" t="s">
        <v>94</v>
      </c>
    </row>
    <row r="2" spans="1:4" x14ac:dyDescent="0.2">
      <c r="A2" s="3" t="s">
        <v>10</v>
      </c>
      <c r="B2" s="69">
        <v>1.3</v>
      </c>
      <c r="C2" s="70">
        <f>B2*5</f>
        <v>6.5</v>
      </c>
      <c r="D2" s="71"/>
    </row>
    <row r="3" spans="1:4" x14ac:dyDescent="0.2">
      <c r="A3" s="3" t="s">
        <v>11</v>
      </c>
      <c r="B3" s="69">
        <v>0.9</v>
      </c>
      <c r="C3" s="70">
        <f t="shared" ref="C3:C16" si="0">B3*5</f>
        <v>4.5</v>
      </c>
      <c r="D3" s="71"/>
    </row>
    <row r="4" spans="1:4" x14ac:dyDescent="0.2">
      <c r="A4" s="3" t="s">
        <v>12</v>
      </c>
      <c r="B4" s="69">
        <v>1.2</v>
      </c>
      <c r="C4" s="70">
        <f t="shared" si="0"/>
        <v>6</v>
      </c>
      <c r="D4" s="71"/>
    </row>
    <row r="5" spans="1:4" ht="25.5" x14ac:dyDescent="0.2">
      <c r="A5" s="3" t="s">
        <v>13</v>
      </c>
      <c r="B5" s="69">
        <v>0.6</v>
      </c>
      <c r="C5" s="70">
        <f t="shared" si="0"/>
        <v>3</v>
      </c>
      <c r="D5" s="71"/>
    </row>
    <row r="6" spans="1:4" ht="25.5" x14ac:dyDescent="0.2">
      <c r="A6" s="3" t="s">
        <v>14</v>
      </c>
      <c r="B6" s="69">
        <v>0.8</v>
      </c>
      <c r="C6" s="70">
        <f t="shared" si="0"/>
        <v>4</v>
      </c>
      <c r="D6" s="71"/>
    </row>
    <row r="7" spans="1:4" x14ac:dyDescent="0.2">
      <c r="A7" s="3" t="s">
        <v>8</v>
      </c>
      <c r="B7" s="69">
        <v>1.4</v>
      </c>
      <c r="C7" s="70">
        <f t="shared" si="0"/>
        <v>7</v>
      </c>
      <c r="D7" s="71"/>
    </row>
    <row r="8" spans="1:4" x14ac:dyDescent="0.2">
      <c r="A8" s="3" t="s">
        <v>9</v>
      </c>
      <c r="B8" s="69">
        <v>1.4</v>
      </c>
      <c r="C8" s="70">
        <f t="shared" si="0"/>
        <v>7</v>
      </c>
      <c r="D8" s="71"/>
    </row>
    <row r="9" spans="1:4" x14ac:dyDescent="0.2">
      <c r="A9" s="3" t="s">
        <v>89</v>
      </c>
      <c r="B9" s="69">
        <v>1.2</v>
      </c>
      <c r="C9" s="70">
        <f t="shared" si="0"/>
        <v>6</v>
      </c>
      <c r="D9" s="71"/>
    </row>
    <row r="10" spans="1:4" x14ac:dyDescent="0.2">
      <c r="A10" s="3" t="s">
        <v>90</v>
      </c>
      <c r="B10" s="69">
        <v>1.2</v>
      </c>
      <c r="C10" s="70">
        <f t="shared" si="0"/>
        <v>6</v>
      </c>
      <c r="D10" s="71"/>
    </row>
    <row r="11" spans="1:4" x14ac:dyDescent="0.2">
      <c r="A11" s="3" t="s">
        <v>91</v>
      </c>
      <c r="B11" s="69">
        <v>1.9</v>
      </c>
      <c r="C11" s="70">
        <f t="shared" si="0"/>
        <v>9.5</v>
      </c>
      <c r="D11" s="71"/>
    </row>
    <row r="12" spans="1:4" x14ac:dyDescent="0.2">
      <c r="A12" s="3" t="s">
        <v>18</v>
      </c>
      <c r="B12" s="69">
        <v>1.1000000000000001</v>
      </c>
      <c r="C12" s="70">
        <f t="shared" si="0"/>
        <v>5.5</v>
      </c>
      <c r="D12" s="71"/>
    </row>
    <row r="13" spans="1:4" x14ac:dyDescent="0.2">
      <c r="A13" s="3" t="s">
        <v>19</v>
      </c>
      <c r="B13" s="69">
        <v>0.8</v>
      </c>
      <c r="C13" s="70">
        <f t="shared" si="0"/>
        <v>4</v>
      </c>
      <c r="D13" s="71"/>
    </row>
    <row r="14" spans="1:4" ht="25.5" x14ac:dyDescent="0.2">
      <c r="A14" s="3" t="s">
        <v>20</v>
      </c>
      <c r="B14" s="69">
        <v>0.4</v>
      </c>
      <c r="C14" s="70">
        <f t="shared" si="0"/>
        <v>2</v>
      </c>
      <c r="D14" s="71"/>
    </row>
    <row r="15" spans="1:4" ht="25.5" x14ac:dyDescent="0.2">
      <c r="A15" s="3" t="s">
        <v>21</v>
      </c>
      <c r="B15" s="69">
        <v>1.6</v>
      </c>
      <c r="C15" s="70">
        <f t="shared" si="0"/>
        <v>8</v>
      </c>
      <c r="D15" s="71"/>
    </row>
    <row r="16" spans="1:4" x14ac:dyDescent="0.2">
      <c r="A16" s="65" t="s">
        <v>92</v>
      </c>
      <c r="B16" s="66">
        <f>SUM(B2:B15)</f>
        <v>15.799999999999999</v>
      </c>
      <c r="C16" s="59">
        <f t="shared" si="0"/>
        <v>79</v>
      </c>
      <c r="D16" s="71"/>
    </row>
    <row r="18" spans="1:5" ht="25.5" x14ac:dyDescent="0.2">
      <c r="A18" s="4"/>
      <c r="B18" s="4"/>
      <c r="C18" s="4"/>
      <c r="D18" s="4"/>
      <c r="E18" s="3" t="s">
        <v>95</v>
      </c>
    </row>
    <row r="19" spans="1:5" x14ac:dyDescent="0.2">
      <c r="A19" s="65" t="s">
        <v>87</v>
      </c>
      <c r="B19" s="59">
        <f>B2</f>
        <v>1.3</v>
      </c>
      <c r="C19" s="59">
        <f>C2</f>
        <v>6.5</v>
      </c>
      <c r="D19" s="34">
        <f>SUMIF('Registration Log'!$D$2:$D$49,"ENW",'Registration Log'!$F$2:$F$49)</f>
        <v>3.0150000000000001</v>
      </c>
      <c r="E19" s="72">
        <f>C19-D19</f>
        <v>3.4849999999999999</v>
      </c>
    </row>
    <row r="20" spans="1:5" x14ac:dyDescent="0.2">
      <c r="A20" s="65" t="s">
        <v>84</v>
      </c>
      <c r="B20" s="59">
        <f>B3+B4</f>
        <v>2.1</v>
      </c>
      <c r="C20" s="59">
        <f>C3+C4</f>
        <v>10.5</v>
      </c>
      <c r="D20" s="34">
        <f>SUMIF('Registration Log'!$D$2:$D$49,"NPG",'Registration Log'!$F$2:$F$49)</f>
        <v>2.88</v>
      </c>
      <c r="E20" s="72">
        <f t="shared" ref="E20:E24" si="1">C20-D20</f>
        <v>7.62</v>
      </c>
    </row>
    <row r="21" spans="1:5" x14ac:dyDescent="0.2">
      <c r="A21" s="65" t="s">
        <v>86</v>
      </c>
      <c r="B21" s="59">
        <f>SUM(B5:B8)</f>
        <v>4.1999999999999993</v>
      </c>
      <c r="C21" s="59">
        <f>SUM(C5:C8)</f>
        <v>21</v>
      </c>
      <c r="D21" s="34">
        <f>SUMIF('Registration Log'!$D$2:$D$49,"WPD",'Registration Log'!$F$2:$F$49)</f>
        <v>5.6448999999999989</v>
      </c>
      <c r="E21" s="72">
        <f t="shared" si="1"/>
        <v>15.3551</v>
      </c>
    </row>
    <row r="22" spans="1:5" x14ac:dyDescent="0.2">
      <c r="A22" s="65" t="s">
        <v>82</v>
      </c>
      <c r="B22" s="59">
        <f>SUM(B9:B11)</f>
        <v>4.3</v>
      </c>
      <c r="C22" s="59">
        <f>SUM(C9:C11)</f>
        <v>21.5</v>
      </c>
      <c r="D22" s="34">
        <f>SUMIF('Registration Log'!$D$2:$D$49,"UKPN",'Registration Log'!$F$2:$F$49)</f>
        <v>4.71</v>
      </c>
      <c r="E22" s="72">
        <f t="shared" si="1"/>
        <v>16.79</v>
      </c>
    </row>
    <row r="23" spans="1:5" x14ac:dyDescent="0.2">
      <c r="A23" s="65" t="s">
        <v>83</v>
      </c>
      <c r="B23" s="59">
        <f>B12+B13</f>
        <v>1.9000000000000001</v>
      </c>
      <c r="C23" s="59">
        <f>C12+C13</f>
        <v>9.5</v>
      </c>
      <c r="D23" s="34">
        <f>SUMIF('Registration Log'!$D$2:$D$49,"SP",'Registration Log'!$F$2:$F$49)</f>
        <v>2.3249999999999997</v>
      </c>
      <c r="E23" s="72">
        <f t="shared" si="1"/>
        <v>7.1750000000000007</v>
      </c>
    </row>
    <row r="24" spans="1:5" x14ac:dyDescent="0.2">
      <c r="A24" s="65" t="s">
        <v>85</v>
      </c>
      <c r="B24" s="59">
        <f>B15+B14</f>
        <v>2</v>
      </c>
      <c r="C24" s="59">
        <f>C15+C14</f>
        <v>10</v>
      </c>
      <c r="D24" s="34">
        <f>SUMIF('Registration Log'!$D$2:$D$49,"SSE",'Registration Log'!$F$2:$F$49)</f>
        <v>5.0529999999999999</v>
      </c>
      <c r="E24" s="72">
        <f t="shared" si="1"/>
        <v>4.9470000000000001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K67"/>
  <sheetViews>
    <sheetView topLeftCell="A28" zoomScale="90" zoomScaleNormal="90" workbookViewId="0">
      <selection activeCell="B41" sqref="B41"/>
    </sheetView>
  </sheetViews>
  <sheetFormatPr defaultRowHeight="12.75" x14ac:dyDescent="0.2"/>
  <cols>
    <col min="1" max="1" width="26.125" customWidth="1"/>
    <col min="2" max="2" width="41" customWidth="1"/>
    <col min="3" max="3" width="16.75" bestFit="1" customWidth="1"/>
    <col min="4" max="5" width="16.75" customWidth="1"/>
    <col min="6" max="6" width="12.125" bestFit="1" customWidth="1"/>
    <col min="7" max="7" width="26.875" customWidth="1"/>
    <col min="8" max="8" width="11.375" customWidth="1"/>
    <col min="9" max="9" width="11" customWidth="1"/>
    <col min="10" max="10" width="11.25" customWidth="1"/>
  </cols>
  <sheetData>
    <row r="3" spans="1:11" x14ac:dyDescent="0.2">
      <c r="A3" s="1" t="s">
        <v>30</v>
      </c>
      <c r="C3" s="1"/>
      <c r="D3" s="1"/>
      <c r="E3" s="1"/>
      <c r="F3" s="1"/>
    </row>
    <row r="4" spans="1:11" ht="13.5" thickBot="1" x14ac:dyDescent="0.25"/>
    <row r="5" spans="1:11" ht="64.5" thickBot="1" x14ac:dyDescent="0.25">
      <c r="A5" s="18" t="s">
        <v>1</v>
      </c>
      <c r="B5" s="19" t="s">
        <v>0</v>
      </c>
      <c r="C5" s="19" t="s">
        <v>55</v>
      </c>
      <c r="D5" s="19" t="s">
        <v>56</v>
      </c>
      <c r="E5" s="19" t="s">
        <v>24</v>
      </c>
      <c r="F5" s="19" t="s">
        <v>41</v>
      </c>
      <c r="G5" s="19" t="s">
        <v>26</v>
      </c>
      <c r="H5" s="20" t="s">
        <v>27</v>
      </c>
      <c r="I5" s="47" t="s">
        <v>27</v>
      </c>
    </row>
    <row r="6" spans="1:11" x14ac:dyDescent="0.2">
      <c r="A6" s="17" t="s">
        <v>4</v>
      </c>
      <c r="B6" s="5" t="s">
        <v>8</v>
      </c>
      <c r="C6" s="32">
        <v>1.4</v>
      </c>
      <c r="D6" s="32">
        <f>C6*5</f>
        <v>7</v>
      </c>
      <c r="E6" s="6">
        <v>1</v>
      </c>
      <c r="F6" s="35">
        <v>0.16</v>
      </c>
      <c r="G6" s="40">
        <f>D6-F6</f>
        <v>6.84</v>
      </c>
      <c r="H6" s="41" t="s">
        <v>48</v>
      </c>
      <c r="I6" s="4" t="s">
        <v>62</v>
      </c>
    </row>
    <row r="7" spans="1:11" ht="13.5" thickBot="1" x14ac:dyDescent="0.25">
      <c r="A7" s="14"/>
      <c r="B7" s="7" t="s">
        <v>9</v>
      </c>
      <c r="C7" s="55">
        <v>1.4</v>
      </c>
      <c r="D7" s="32">
        <f t="shared" ref="D7:D19" si="0">C7*5</f>
        <v>7</v>
      </c>
      <c r="E7" s="8">
        <v>1</v>
      </c>
      <c r="F7" s="36">
        <v>0.41</v>
      </c>
      <c r="G7" s="40">
        <f t="shared" ref="G7:G19" si="1">D7-F7</f>
        <v>6.59</v>
      </c>
      <c r="H7" s="42" t="s">
        <v>50</v>
      </c>
      <c r="I7" s="4" t="s">
        <v>62</v>
      </c>
    </row>
    <row r="8" spans="1:11" ht="12" customHeight="1" thickBot="1" x14ac:dyDescent="0.25">
      <c r="A8" s="14" t="s">
        <v>22</v>
      </c>
      <c r="B8" s="7" t="s">
        <v>10</v>
      </c>
      <c r="C8" s="55">
        <v>1.3</v>
      </c>
      <c r="D8" s="32">
        <f t="shared" si="0"/>
        <v>6.5</v>
      </c>
      <c r="E8" s="8">
        <v>3</v>
      </c>
      <c r="F8" s="36">
        <f>0.44+1.49+0.49</f>
        <v>2.42</v>
      </c>
      <c r="G8" s="40">
        <f t="shared" si="1"/>
        <v>4.08</v>
      </c>
      <c r="H8" s="48" t="s">
        <v>42</v>
      </c>
      <c r="I8" s="4" t="s">
        <v>68</v>
      </c>
      <c r="K8" t="s">
        <v>69</v>
      </c>
    </row>
    <row r="9" spans="1:11" x14ac:dyDescent="0.2">
      <c r="A9" s="15" t="s">
        <v>5</v>
      </c>
      <c r="B9" s="9" t="s">
        <v>11</v>
      </c>
      <c r="C9" s="55">
        <v>0.9</v>
      </c>
      <c r="D9" s="32">
        <f t="shared" si="0"/>
        <v>4.5</v>
      </c>
      <c r="E9" s="10"/>
      <c r="F9" s="37"/>
      <c r="G9" s="40">
        <f t="shared" si="1"/>
        <v>4.5</v>
      </c>
      <c r="H9" s="43"/>
      <c r="I9" s="4"/>
    </row>
    <row r="10" spans="1:11" ht="13.5" thickBot="1" x14ac:dyDescent="0.25">
      <c r="A10" s="14" t="s">
        <v>5</v>
      </c>
      <c r="B10" s="7" t="s">
        <v>12</v>
      </c>
      <c r="C10" s="55">
        <v>1.2</v>
      </c>
      <c r="D10" s="32">
        <f t="shared" si="0"/>
        <v>6</v>
      </c>
      <c r="E10" s="8">
        <v>1</v>
      </c>
      <c r="F10" s="36">
        <v>2.88</v>
      </c>
      <c r="G10" s="40">
        <f t="shared" si="1"/>
        <v>3.12</v>
      </c>
      <c r="H10" s="44" t="s">
        <v>36</v>
      </c>
      <c r="I10" s="4"/>
    </row>
    <row r="11" spans="1:11" ht="15.75" customHeight="1" thickBot="1" x14ac:dyDescent="0.25">
      <c r="A11" s="23" t="s">
        <v>6</v>
      </c>
      <c r="B11" s="21" t="s">
        <v>13</v>
      </c>
      <c r="C11" s="32">
        <v>0.6</v>
      </c>
      <c r="D11" s="32">
        <f t="shared" si="0"/>
        <v>3</v>
      </c>
      <c r="E11" s="22"/>
      <c r="F11" s="38">
        <v>0.251</v>
      </c>
      <c r="G11" s="40">
        <f t="shared" si="1"/>
        <v>2.7490000000000001</v>
      </c>
      <c r="H11" s="42" t="s">
        <v>54</v>
      </c>
      <c r="I11" s="42" t="s">
        <v>59</v>
      </c>
    </row>
    <row r="12" spans="1:11" ht="13.5" thickBot="1" x14ac:dyDescent="0.25">
      <c r="A12" s="14"/>
      <c r="B12" s="7" t="s">
        <v>14</v>
      </c>
      <c r="C12" s="55">
        <v>0.8</v>
      </c>
      <c r="D12" s="32">
        <f t="shared" si="0"/>
        <v>4</v>
      </c>
      <c r="E12" s="8">
        <v>1</v>
      </c>
      <c r="F12" s="36">
        <v>0.45100000000000001</v>
      </c>
      <c r="G12" s="40">
        <f t="shared" si="1"/>
        <v>3.5489999999999999</v>
      </c>
      <c r="H12" s="42" t="s">
        <v>43</v>
      </c>
      <c r="I12" s="42" t="s">
        <v>59</v>
      </c>
    </row>
    <row r="13" spans="1:11" x14ac:dyDescent="0.2">
      <c r="A13" s="13" t="s">
        <v>3</v>
      </c>
      <c r="B13" s="3" t="s">
        <v>15</v>
      </c>
      <c r="C13" s="32">
        <v>1.2</v>
      </c>
      <c r="D13" s="32">
        <f t="shared" si="0"/>
        <v>6</v>
      </c>
      <c r="E13" s="4"/>
      <c r="F13" s="34"/>
      <c r="G13" s="40">
        <f t="shared" si="1"/>
        <v>6</v>
      </c>
      <c r="H13" s="45"/>
      <c r="I13" s="4"/>
    </row>
    <row r="14" spans="1:11" x14ac:dyDescent="0.2">
      <c r="A14" s="13"/>
      <c r="B14" s="3" t="s">
        <v>16</v>
      </c>
      <c r="C14" s="32">
        <v>1.2</v>
      </c>
      <c r="D14" s="32">
        <f t="shared" si="0"/>
        <v>6</v>
      </c>
      <c r="E14" s="4"/>
      <c r="F14" s="34"/>
      <c r="G14" s="40">
        <f t="shared" si="1"/>
        <v>6</v>
      </c>
      <c r="H14" s="45"/>
      <c r="I14" s="4"/>
    </row>
    <row r="15" spans="1:11" ht="13.5" thickBot="1" x14ac:dyDescent="0.25">
      <c r="A15" s="16"/>
      <c r="B15" s="11" t="s">
        <v>17</v>
      </c>
      <c r="C15" s="55">
        <v>1.9</v>
      </c>
      <c r="D15" s="32">
        <f t="shared" si="0"/>
        <v>9.5</v>
      </c>
      <c r="E15" s="12">
        <v>2</v>
      </c>
      <c r="F15" s="39">
        <v>0.48</v>
      </c>
      <c r="G15" s="40">
        <f t="shared" si="1"/>
        <v>9.02</v>
      </c>
      <c r="H15" s="46" t="s">
        <v>25</v>
      </c>
      <c r="I15" s="31" t="s">
        <v>40</v>
      </c>
    </row>
    <row r="16" spans="1:11" x14ac:dyDescent="0.2">
      <c r="A16" s="13" t="s">
        <v>2</v>
      </c>
      <c r="B16" s="3" t="s">
        <v>18</v>
      </c>
      <c r="C16" s="32">
        <v>1.1000000000000001</v>
      </c>
      <c r="D16" s="32">
        <f t="shared" si="0"/>
        <v>5.5</v>
      </c>
      <c r="E16" s="4"/>
      <c r="F16" s="34">
        <v>0.33</v>
      </c>
      <c r="G16" s="40">
        <f t="shared" si="1"/>
        <v>5.17</v>
      </c>
      <c r="H16" s="45" t="s">
        <v>60</v>
      </c>
      <c r="I16" s="4"/>
    </row>
    <row r="17" spans="1:11" ht="13.5" thickBot="1" x14ac:dyDescent="0.25">
      <c r="A17" s="16"/>
      <c r="B17" s="11" t="s">
        <v>19</v>
      </c>
      <c r="C17" s="55">
        <v>0.8</v>
      </c>
      <c r="D17" s="32">
        <f t="shared" si="0"/>
        <v>4</v>
      </c>
      <c r="E17" s="12">
        <v>2</v>
      </c>
      <c r="F17" s="39">
        <v>0.65</v>
      </c>
      <c r="G17" s="40">
        <f t="shared" si="1"/>
        <v>3.35</v>
      </c>
      <c r="H17" s="46" t="s">
        <v>23</v>
      </c>
      <c r="I17" s="4" t="s">
        <v>44</v>
      </c>
    </row>
    <row r="18" spans="1:11" ht="14.25" customHeight="1" x14ac:dyDescent="0.2">
      <c r="A18" s="13" t="s">
        <v>7</v>
      </c>
      <c r="B18" s="3" t="s">
        <v>20</v>
      </c>
      <c r="C18" s="32">
        <v>0.4</v>
      </c>
      <c r="D18" s="32">
        <f t="shared" si="0"/>
        <v>2</v>
      </c>
      <c r="E18" s="4">
        <v>2</v>
      </c>
      <c r="F18" s="34">
        <v>1.28</v>
      </c>
      <c r="G18" s="40">
        <f t="shared" si="1"/>
        <v>0.72</v>
      </c>
      <c r="H18" s="44" t="s">
        <v>37</v>
      </c>
      <c r="I18" s="31" t="s">
        <v>39</v>
      </c>
    </row>
    <row r="19" spans="1:11" ht="13.5" thickBot="1" x14ac:dyDescent="0.25">
      <c r="A19" s="16"/>
      <c r="B19" s="11" t="s">
        <v>21</v>
      </c>
      <c r="C19" s="55">
        <v>1.6</v>
      </c>
      <c r="D19" s="32">
        <f t="shared" si="0"/>
        <v>8</v>
      </c>
      <c r="E19" s="12">
        <v>3</v>
      </c>
      <c r="F19" s="39">
        <f>0.32+0.32+0.26</f>
        <v>0.9</v>
      </c>
      <c r="G19" s="40">
        <f t="shared" si="1"/>
        <v>7.1</v>
      </c>
      <c r="H19" s="44" t="s">
        <v>38</v>
      </c>
      <c r="I19" s="4" t="s">
        <v>70</v>
      </c>
      <c r="J19" t="s">
        <v>71</v>
      </c>
    </row>
    <row r="20" spans="1:11" x14ac:dyDescent="0.2">
      <c r="A20" s="2"/>
      <c r="E20" s="30"/>
    </row>
    <row r="22" spans="1:11" x14ac:dyDescent="0.2">
      <c r="A22" t="s">
        <v>35</v>
      </c>
      <c r="B22" s="29">
        <v>80000000</v>
      </c>
    </row>
    <row r="24" spans="1:11" ht="22.5" customHeight="1" x14ac:dyDescent="0.2"/>
    <row r="25" spans="1:11" ht="33" customHeight="1" x14ac:dyDescent="0.2"/>
    <row r="26" spans="1:11" ht="25.5" x14ac:dyDescent="0.2">
      <c r="C26" s="28" t="s">
        <v>28</v>
      </c>
      <c r="D26" s="28"/>
      <c r="E26" s="28"/>
      <c r="F26" s="28" t="s">
        <v>31</v>
      </c>
      <c r="G26" s="28" t="s">
        <v>0</v>
      </c>
      <c r="H26" s="28" t="s">
        <v>29</v>
      </c>
      <c r="I26" s="53" t="s">
        <v>53</v>
      </c>
      <c r="J26" s="53" t="s">
        <v>52</v>
      </c>
    </row>
    <row r="27" spans="1:11" ht="25.5" x14ac:dyDescent="0.2">
      <c r="B27">
        <f>1</f>
        <v>1</v>
      </c>
      <c r="C27" s="25" t="s">
        <v>25</v>
      </c>
      <c r="D27" s="25"/>
      <c r="E27" s="25"/>
      <c r="F27" s="26">
        <v>40336</v>
      </c>
      <c r="G27" s="27" t="s">
        <v>17</v>
      </c>
      <c r="H27" s="33">
        <v>0.23</v>
      </c>
      <c r="I27" s="52">
        <v>41183</v>
      </c>
      <c r="J27" s="51">
        <v>3</v>
      </c>
    </row>
    <row r="28" spans="1:11" x14ac:dyDescent="0.2">
      <c r="B28">
        <f>B27+1</f>
        <v>2</v>
      </c>
      <c r="C28" s="25" t="s">
        <v>23</v>
      </c>
      <c r="D28" s="25"/>
      <c r="E28" s="25"/>
      <c r="F28" s="26">
        <v>40368</v>
      </c>
      <c r="G28" s="27" t="s">
        <v>19</v>
      </c>
      <c r="H28" s="33">
        <v>0.45</v>
      </c>
      <c r="I28" s="52">
        <v>41426</v>
      </c>
      <c r="J28" s="51">
        <v>4</v>
      </c>
    </row>
    <row r="29" spans="1:11" x14ac:dyDescent="0.2">
      <c r="B29">
        <f t="shared" ref="B29:B39" si="2">B28+1</f>
        <v>3</v>
      </c>
      <c r="C29" s="31" t="s">
        <v>36</v>
      </c>
      <c r="D29" s="31"/>
      <c r="E29" s="31"/>
      <c r="F29" s="24">
        <v>40431</v>
      </c>
      <c r="G29" s="4" t="s">
        <v>5</v>
      </c>
      <c r="H29" s="34">
        <v>2.88</v>
      </c>
      <c r="I29" s="52">
        <v>41426</v>
      </c>
      <c r="J29" s="51">
        <v>4</v>
      </c>
    </row>
    <row r="30" spans="1:11" x14ac:dyDescent="0.2">
      <c r="B30">
        <f t="shared" si="2"/>
        <v>4</v>
      </c>
      <c r="C30" s="31" t="s">
        <v>37</v>
      </c>
      <c r="D30" s="31"/>
      <c r="E30" s="31"/>
      <c r="F30" s="24">
        <v>40434</v>
      </c>
      <c r="G30" s="4" t="s">
        <v>7</v>
      </c>
      <c r="H30" s="34">
        <v>1</v>
      </c>
      <c r="I30" s="52">
        <v>40969</v>
      </c>
      <c r="J30" s="51">
        <v>2</v>
      </c>
      <c r="K30" t="s">
        <v>58</v>
      </c>
    </row>
    <row r="31" spans="1:11" x14ac:dyDescent="0.2">
      <c r="B31">
        <f t="shared" si="2"/>
        <v>5</v>
      </c>
      <c r="C31" s="31" t="s">
        <v>38</v>
      </c>
      <c r="D31" s="31"/>
      <c r="E31" s="31"/>
      <c r="F31" s="24">
        <v>40434</v>
      </c>
      <c r="G31" s="4" t="s">
        <v>7</v>
      </c>
      <c r="H31" s="34">
        <v>0.32</v>
      </c>
      <c r="I31" s="52">
        <v>40969</v>
      </c>
      <c r="J31" s="51">
        <v>2</v>
      </c>
    </row>
    <row r="32" spans="1:11" x14ac:dyDescent="0.2">
      <c r="B32">
        <f t="shared" si="2"/>
        <v>6</v>
      </c>
      <c r="C32" s="31" t="s">
        <v>39</v>
      </c>
      <c r="D32" s="31"/>
      <c r="E32" s="31"/>
      <c r="F32" s="24">
        <v>40434</v>
      </c>
      <c r="G32" s="4" t="s">
        <v>7</v>
      </c>
      <c r="H32" s="34">
        <v>0.28000000000000003</v>
      </c>
      <c r="I32" s="52">
        <v>40969</v>
      </c>
      <c r="J32" s="51">
        <v>2</v>
      </c>
      <c r="K32" t="s">
        <v>58</v>
      </c>
    </row>
    <row r="33" spans="2:11" x14ac:dyDescent="0.2">
      <c r="B33">
        <f t="shared" si="2"/>
        <v>7</v>
      </c>
      <c r="C33" s="31" t="s">
        <v>40</v>
      </c>
      <c r="D33" s="31"/>
      <c r="E33" s="31"/>
      <c r="F33" s="24">
        <v>40442</v>
      </c>
      <c r="G33" s="4" t="s">
        <v>17</v>
      </c>
      <c r="H33" s="34">
        <v>0.25</v>
      </c>
      <c r="I33" s="52">
        <v>41579</v>
      </c>
      <c r="J33" s="51">
        <v>4</v>
      </c>
      <c r="K33" t="s">
        <v>58</v>
      </c>
    </row>
    <row r="34" spans="2:11" x14ac:dyDescent="0.2">
      <c r="B34">
        <f t="shared" si="2"/>
        <v>8</v>
      </c>
      <c r="C34" s="54" t="s">
        <v>54</v>
      </c>
      <c r="D34" s="54"/>
      <c r="E34" s="54"/>
      <c r="F34" s="24">
        <v>40504</v>
      </c>
      <c r="G34" s="4" t="s">
        <v>57</v>
      </c>
      <c r="H34" s="34">
        <v>7.8E-2</v>
      </c>
      <c r="I34" s="52">
        <v>40878</v>
      </c>
      <c r="J34" s="51">
        <v>2</v>
      </c>
    </row>
    <row r="35" spans="2:11" x14ac:dyDescent="0.2">
      <c r="B35">
        <f t="shared" si="2"/>
        <v>9</v>
      </c>
      <c r="C35" s="31" t="s">
        <v>42</v>
      </c>
      <c r="D35" s="31"/>
      <c r="E35" s="31"/>
      <c r="F35" s="4"/>
      <c r="G35" s="3" t="s">
        <v>10</v>
      </c>
      <c r="H35" s="57">
        <v>0.44</v>
      </c>
      <c r="I35" s="52">
        <v>41214</v>
      </c>
      <c r="J35" s="51">
        <v>3</v>
      </c>
    </row>
    <row r="36" spans="2:11" x14ac:dyDescent="0.2">
      <c r="B36">
        <f t="shared" si="2"/>
        <v>10</v>
      </c>
      <c r="C36" s="4" t="s">
        <v>43</v>
      </c>
      <c r="D36" s="4"/>
      <c r="E36" s="4"/>
      <c r="F36" s="58">
        <v>40547</v>
      </c>
      <c r="G36" s="4" t="s">
        <v>45</v>
      </c>
      <c r="H36" s="59">
        <v>1.1200000000000001</v>
      </c>
      <c r="I36" s="52">
        <v>41640</v>
      </c>
      <c r="J36" s="51">
        <v>4</v>
      </c>
      <c r="K36" t="s">
        <v>58</v>
      </c>
    </row>
    <row r="37" spans="2:11" x14ac:dyDescent="0.2">
      <c r="B37">
        <f t="shared" si="2"/>
        <v>11</v>
      </c>
      <c r="C37" s="4" t="s">
        <v>46</v>
      </c>
      <c r="D37" s="4"/>
      <c r="E37" s="4"/>
      <c r="F37" s="49">
        <v>40547</v>
      </c>
      <c r="G37" s="4" t="s">
        <v>47</v>
      </c>
      <c r="H37" s="59">
        <v>0.2</v>
      </c>
      <c r="I37" s="52">
        <v>41244</v>
      </c>
      <c r="J37" s="51">
        <v>3</v>
      </c>
    </row>
    <row r="38" spans="2:11" x14ac:dyDescent="0.2">
      <c r="B38">
        <f t="shared" si="2"/>
        <v>12</v>
      </c>
      <c r="C38" s="50" t="s">
        <v>48</v>
      </c>
      <c r="D38" s="50"/>
      <c r="E38" s="50"/>
      <c r="F38" s="49">
        <v>40590</v>
      </c>
      <c r="G38" s="4" t="s">
        <v>49</v>
      </c>
      <c r="H38" s="57">
        <v>0.1</v>
      </c>
      <c r="I38" s="52">
        <v>41548</v>
      </c>
      <c r="J38" s="51">
        <v>4</v>
      </c>
    </row>
    <row r="39" spans="2:11" x14ac:dyDescent="0.2">
      <c r="B39">
        <f t="shared" si="2"/>
        <v>13</v>
      </c>
      <c r="C39" s="50" t="s">
        <v>50</v>
      </c>
      <c r="D39" s="50"/>
      <c r="E39" s="50"/>
      <c r="F39" s="49">
        <v>40590</v>
      </c>
      <c r="G39" s="4" t="s">
        <v>51</v>
      </c>
      <c r="H39" s="57">
        <v>0.35</v>
      </c>
      <c r="I39" s="52">
        <v>41214</v>
      </c>
      <c r="J39" s="51">
        <v>3</v>
      </c>
    </row>
    <row r="40" spans="2:11" ht="25.5" x14ac:dyDescent="0.2">
      <c r="C40" s="4" t="s">
        <v>59</v>
      </c>
      <c r="D40" s="4"/>
      <c r="E40" s="4"/>
      <c r="F40" s="49">
        <v>40625</v>
      </c>
      <c r="G40" s="56" t="s">
        <v>63</v>
      </c>
      <c r="H40" s="57">
        <v>0.52500000000000002</v>
      </c>
      <c r="I40" s="60">
        <v>41699</v>
      </c>
      <c r="J40" s="54">
        <v>3</v>
      </c>
    </row>
    <row r="41" spans="2:11" ht="25.5" x14ac:dyDescent="0.2">
      <c r="C41" s="4" t="s">
        <v>60</v>
      </c>
      <c r="D41" s="4"/>
      <c r="E41" s="4"/>
      <c r="F41" s="49">
        <v>40627</v>
      </c>
      <c r="G41" s="56" t="s">
        <v>61</v>
      </c>
      <c r="H41" s="4">
        <v>0.33</v>
      </c>
      <c r="I41" s="60">
        <v>41334</v>
      </c>
      <c r="J41" s="54">
        <v>2</v>
      </c>
    </row>
    <row r="42" spans="2:11" x14ac:dyDescent="0.2">
      <c r="C42" s="62" t="s">
        <v>66</v>
      </c>
      <c r="D42" s="4"/>
      <c r="E42" s="4"/>
      <c r="F42" s="49">
        <v>40643</v>
      </c>
      <c r="G42" s="4" t="s">
        <v>67</v>
      </c>
      <c r="H42" s="57">
        <v>0.48499999999999999</v>
      </c>
      <c r="I42" s="60">
        <v>41183</v>
      </c>
      <c r="J42" s="54">
        <v>2</v>
      </c>
    </row>
    <row r="43" spans="2:11" x14ac:dyDescent="0.2">
      <c r="C43" s="4" t="s">
        <v>64</v>
      </c>
      <c r="D43" s="4"/>
      <c r="E43" s="4"/>
      <c r="F43" s="49">
        <v>40643</v>
      </c>
      <c r="G43" s="4" t="s">
        <v>65</v>
      </c>
      <c r="H43" s="57">
        <v>1.49</v>
      </c>
      <c r="I43" s="60">
        <v>41699</v>
      </c>
      <c r="J43" s="54">
        <v>3</v>
      </c>
    </row>
    <row r="44" spans="2:11" x14ac:dyDescent="0.2">
      <c r="C44" s="4" t="s">
        <v>70</v>
      </c>
      <c r="D44" s="4"/>
      <c r="E44" s="4"/>
      <c r="F44" s="49">
        <v>40704</v>
      </c>
      <c r="G44" s="4" t="s">
        <v>73</v>
      </c>
      <c r="H44" s="57">
        <v>0.26</v>
      </c>
      <c r="I44" s="60">
        <v>40848</v>
      </c>
      <c r="J44" s="54">
        <v>1</v>
      </c>
    </row>
    <row r="45" spans="2:11" x14ac:dyDescent="0.2">
      <c r="C45" s="4" t="s">
        <v>71</v>
      </c>
      <c r="D45" s="4"/>
      <c r="E45" s="4"/>
      <c r="F45" s="49">
        <v>40704</v>
      </c>
      <c r="G45" s="4" t="s">
        <v>72</v>
      </c>
      <c r="H45" s="57">
        <v>0.32</v>
      </c>
      <c r="I45" s="60">
        <v>40817</v>
      </c>
      <c r="J45" s="54">
        <v>1</v>
      </c>
    </row>
    <row r="46" spans="2:11" ht="38.25" x14ac:dyDescent="0.2">
      <c r="C46" s="61" t="s">
        <v>74</v>
      </c>
      <c r="D46" s="4"/>
      <c r="E46" s="4"/>
      <c r="F46" s="49">
        <v>40730</v>
      </c>
      <c r="G46" s="3" t="s">
        <v>75</v>
      </c>
      <c r="H46" s="57">
        <v>0.03</v>
      </c>
      <c r="I46" s="60">
        <v>41122</v>
      </c>
      <c r="J46" s="54">
        <v>1</v>
      </c>
    </row>
    <row r="47" spans="2:11" x14ac:dyDescent="0.2">
      <c r="C47" s="61" t="s">
        <v>76</v>
      </c>
      <c r="D47" s="4"/>
      <c r="E47" s="4"/>
      <c r="F47" s="49">
        <v>40738</v>
      </c>
      <c r="G47" s="4" t="s">
        <v>77</v>
      </c>
      <c r="H47" s="57">
        <v>0.3</v>
      </c>
      <c r="I47" s="60">
        <v>41365</v>
      </c>
      <c r="J47" s="54">
        <v>2</v>
      </c>
    </row>
    <row r="48" spans="2:11" x14ac:dyDescent="0.2">
      <c r="C48" s="61" t="s">
        <v>78</v>
      </c>
      <c r="D48" s="4"/>
      <c r="E48" s="4"/>
      <c r="F48" s="49">
        <v>40900</v>
      </c>
      <c r="G48" s="4" t="s">
        <v>79</v>
      </c>
      <c r="H48" s="57">
        <v>0.25</v>
      </c>
      <c r="I48" s="60">
        <v>41426</v>
      </c>
      <c r="J48" s="54">
        <v>2</v>
      </c>
    </row>
    <row r="49" spans="1:10" x14ac:dyDescent="0.2">
      <c r="A49" t="s">
        <v>32</v>
      </c>
      <c r="C49" s="61" t="s">
        <v>80</v>
      </c>
      <c r="D49" s="4"/>
      <c r="E49" s="4"/>
      <c r="F49" s="49">
        <v>40900</v>
      </c>
      <c r="G49" s="4" t="s">
        <v>79</v>
      </c>
      <c r="H49" s="57">
        <v>0.25</v>
      </c>
      <c r="I49" s="60">
        <v>41426</v>
      </c>
      <c r="J49" s="54">
        <v>2</v>
      </c>
    </row>
    <row r="50" spans="1:10" x14ac:dyDescent="0.2">
      <c r="A50" t="s">
        <v>33</v>
      </c>
    </row>
    <row r="51" spans="1:10" x14ac:dyDescent="0.2">
      <c r="A51" t="s">
        <v>34</v>
      </c>
      <c r="C51" s="30">
        <v>7.17</v>
      </c>
      <c r="D51" s="30"/>
      <c r="E51" s="30"/>
    </row>
    <row r="52" spans="1:10" x14ac:dyDescent="0.2">
      <c r="A52">
        <v>2597659</v>
      </c>
      <c r="B52" s="30">
        <v>7172692.75</v>
      </c>
    </row>
    <row r="53" spans="1:10" x14ac:dyDescent="0.2">
      <c r="A53">
        <v>2441615</v>
      </c>
      <c r="B53" s="30">
        <v>6741821.8499999996</v>
      </c>
    </row>
    <row r="54" spans="1:10" x14ac:dyDescent="0.2">
      <c r="A54">
        <v>3507431</v>
      </c>
      <c r="B54" s="30">
        <v>9684768.0600000005</v>
      </c>
    </row>
    <row r="55" spans="1:10" x14ac:dyDescent="0.2">
      <c r="A55">
        <v>2241478</v>
      </c>
      <c r="B55" s="30">
        <v>6189200.7400000002</v>
      </c>
    </row>
    <row r="56" spans="1:10" x14ac:dyDescent="0.2">
      <c r="A56">
        <v>2242957</v>
      </c>
      <c r="B56" s="30">
        <v>6193284.5800000001</v>
      </c>
    </row>
    <row r="57" spans="1:10" x14ac:dyDescent="0.2">
      <c r="A57">
        <v>2357463</v>
      </c>
      <c r="B57" s="30">
        <v>6509460.1600000001</v>
      </c>
    </row>
    <row r="58" spans="1:10" x14ac:dyDescent="0.2">
      <c r="A58">
        <v>1572232</v>
      </c>
      <c r="B58" s="30">
        <v>4341269.22</v>
      </c>
    </row>
    <row r="59" spans="1:10" x14ac:dyDescent="0.2">
      <c r="A59">
        <v>2254618</v>
      </c>
      <c r="B59" s="30">
        <v>6225483.0899999999</v>
      </c>
    </row>
    <row r="60" spans="1:10" x14ac:dyDescent="0.2">
      <c r="A60">
        <v>734947</v>
      </c>
      <c r="B60" s="30">
        <v>2029346.05</v>
      </c>
    </row>
    <row r="61" spans="1:10" x14ac:dyDescent="0.2">
      <c r="A61">
        <v>2919504</v>
      </c>
      <c r="B61" s="30">
        <v>8061375.7199999997</v>
      </c>
    </row>
    <row r="62" spans="1:10" x14ac:dyDescent="0.2">
      <c r="A62">
        <v>1991924</v>
      </c>
      <c r="B62" s="30">
        <v>5500128.71</v>
      </c>
    </row>
    <row r="63" spans="1:10" x14ac:dyDescent="0.2">
      <c r="A63">
        <v>1483801</v>
      </c>
      <c r="B63" s="30">
        <v>4097092.3</v>
      </c>
    </row>
    <row r="64" spans="1:10" x14ac:dyDescent="0.2">
      <c r="A64">
        <v>1094220</v>
      </c>
      <c r="B64" s="30">
        <v>3021375.73</v>
      </c>
    </row>
    <row r="65" spans="1:6" x14ac:dyDescent="0.2">
      <c r="A65">
        <v>1532913</v>
      </c>
      <c r="B65" s="30">
        <v>4232701.05</v>
      </c>
      <c r="F65" s="30"/>
    </row>
    <row r="66" spans="1:6" x14ac:dyDescent="0.2">
      <c r="A66">
        <v>28972762</v>
      </c>
      <c r="B66" s="30"/>
    </row>
    <row r="67" spans="1:6" x14ac:dyDescent="0.2">
      <c r="B67" s="30">
        <v>2.76</v>
      </c>
    </row>
  </sheetData>
  <pageMargins left="0.7" right="0.7" top="0.75" bottom="0.75" header="0.3" footer="0.3"/>
  <pageSetup orientation="portrait" r:id="rId1"/>
  <rowBreaks count="1" manualBreakCount="1">
    <brk id="2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_Status xmlns="http://schemas.microsoft.com/sharepoint/v3/fields">Draft</_Status>
    <Classification xmlns="631298fc-6a88-4548-b7d9-3b164918c4a3">Unclassified</Classification>
    <Descriptor xmlns="631298fc-6a88-4548-b7d9-3b164918c4a3" xsi:nil="true"/>
    <Meeting_x0020_Date xmlns="631298fc-6a88-4548-b7d9-3b164918c4a3">2014-07-03T10:06:55+00:00</Meeting_x0020_Date>
    <Project_x0020_Name xmlns="631298fc-6a88-4548-b7d9-3b164918c4a3" xsi:nil="true"/>
    <Recipient xmlns="631298fc-6a88-4548-b7d9-3b164918c4a3" xsi:nil="true"/>
    <Project_x0020_Sponsor xmlns="631298fc-6a88-4548-b7d9-3b164918c4a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anagement Paper" ma:contentTypeID="0x0101000C54387252B76A438BEFAE3A3D52C64100995DF573282A574C8A4DD455B6661B4F" ma:contentTypeVersion="0" ma:contentTypeDescription="" ma:contentTypeScope="" ma:versionID="b7eef1becfaa68096507f8fea937975a">
  <xsd:schema xmlns:xsd="http://www.w3.org/2001/XMLSchema" xmlns:xs="http://www.w3.org/2001/XMLSchema" xmlns:p="http://schemas.microsoft.com/office/2006/metadata/properties" xmlns:ns2="http://schemas.microsoft.com/sharepoint/v3/fields" xmlns:ns3="631298fc-6a88-4548-b7d9-3b164918c4a3" targetNamespace="http://schemas.microsoft.com/office/2006/metadata/properties" ma:root="true" ma:fieldsID="ecfd839ec1274785d17818eba83e709c" ns2:_="" ns3:_="">
    <xsd:import namespace="http://schemas.microsoft.com/sharepoint/v3/fields"/>
    <xsd:import namespace="631298fc-6a88-4548-b7d9-3b164918c4a3"/>
    <xsd:element name="properties">
      <xsd:complexType>
        <xsd:sequence>
          <xsd:element name="documentManagement">
            <xsd:complexType>
              <xsd:all>
                <xsd:element ref="ns3:Project_x0020_Name" minOccurs="0"/>
                <xsd:element ref="ns3:Project_x0020_Sponsor" minOccurs="0"/>
                <xsd:element ref="ns3:Recipient" minOccurs="0"/>
                <xsd:element ref="ns3:Meeting_x0020_Date" minOccurs="0"/>
                <xsd:element ref="ns3:Classification"/>
                <xsd:element ref="ns3:Descriptor" minOccurs="0"/>
                <xsd:element ref="ns2: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5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1298fc-6a88-4548-b7d9-3b164918c4a3" elementFormDefault="qualified">
    <xsd:import namespace="http://schemas.microsoft.com/office/2006/documentManagement/types"/>
    <xsd:import namespace="http://schemas.microsoft.com/office/infopath/2007/PartnerControls"/>
    <xsd:element name="Project_x0020_Name" ma:index="9" nillable="true" ma:displayName="Project Name" ma:internalName="Project_x0020_Name">
      <xsd:simpleType>
        <xsd:restriction base="dms:Text">
          <xsd:maxLength value="255"/>
        </xsd:restriction>
      </xsd:simpleType>
    </xsd:element>
    <xsd:element name="Project_x0020_Sponsor" ma:index="10" nillable="true" ma:displayName="Project Sponsor" ma:internalName="Project_x0020_Sponsor">
      <xsd:simpleType>
        <xsd:restriction base="dms:Text">
          <xsd:maxLength value="255"/>
        </xsd:restriction>
      </xsd:simpleType>
    </xsd:element>
    <xsd:element name="Recipient" ma:index="11" nillable="true" ma:displayName="Recipient" ma:default="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Meeting_x0020_Date" ma:index="12" nillable="true" ma:displayName="Meeting Date" ma:default="[today]" ma:description="Enter the date as DD/MM/YYYY" ma:format="DateOnly" ma:internalName="Meeting_x0020_Date">
      <xsd:simpleType>
        <xsd:restriction base="dms:DateTime"/>
      </xsd:simpleType>
    </xsd:element>
    <xsd:element name="Classification" ma:index="13" ma:displayName="Classification" ma:default="Unclassified" ma:format="Dropdown" ma:internalName="Classification" ma:readOnly="false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4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9773578-b348-4185-91b0-0c3a7eda8d2a" ContentTypeId="0x0101000C54387252B76A438BEFAE3A3D52C641" PreviousValue="false"/>
</file>

<file path=customXml/itemProps1.xml><?xml version="1.0" encoding="utf-8"?>
<ds:datastoreItem xmlns:ds="http://schemas.openxmlformats.org/officeDocument/2006/customXml" ds:itemID="{5CA4F420-17FC-4526-9B96-B1F2A81930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4DD972-59C3-4B0E-970B-91480027E498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631298fc-6a88-4548-b7d9-3b164918c4a3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3B3A41C-E4A7-4221-B0A6-69C0D6D39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631298fc-6a88-4548-b7d9-3b164918c4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45D27E8-7BBD-485D-A612-34EDD1DAB2F6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Registration Log</vt:lpstr>
      <vt:lpstr>Closedown reports due</vt:lpstr>
      <vt:lpstr>Value of Projects</vt:lpstr>
      <vt:lpstr>Old</vt:lpstr>
    </vt:vector>
  </TitlesOfParts>
  <Company>Ofgem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Tier 1 Funding Allowance</dc:title>
  <dc:creator>Nicki</dc:creator>
  <cp:lastModifiedBy>Vanessa Head</cp:lastModifiedBy>
  <cp:lastPrinted>2013-02-28T16:21:40Z</cp:lastPrinted>
  <dcterms:created xsi:type="dcterms:W3CDTF">2010-07-09T13:06:36Z</dcterms:created>
  <dcterms:modified xsi:type="dcterms:W3CDTF">2015-05-18T10:49:00Z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0x0101000C54387252B76A438BEFAE3A3D52C64100995DF573282A574C8A4DD455B6661B4F</vt:lpwstr>
  </property>
  <property fmtid="{D5CDD505-2E9C-101B-9397-08002B2CF9AE}" pid="3" name="Select Content Type Above">
    <vt:lpwstr/>
  </property>
  <property fmtid="{D5CDD505-2E9C-101B-9397-08002B2CF9AE}" pid="4" name="Order">
    <vt:r8>10104600</vt:r8>
  </property>
  <property fmtid="{D5CDD505-2E9C-101B-9397-08002B2CF9AE}" pid="5" name="URL">
    <vt:lpwstr/>
  </property>
  <property fmtid="{D5CDD505-2E9C-101B-9397-08002B2CF9AE}" pid="6" name="From">
    <vt:lpwstr/>
  </property>
  <property fmtid="{D5CDD505-2E9C-101B-9397-08002B2CF9AE}" pid="7" name="BCC">
    <vt:lpwstr/>
  </property>
  <property fmtid="{D5CDD505-2E9C-101B-9397-08002B2CF9AE}" pid="8" name="xd_ProgID">
    <vt:lpwstr/>
  </property>
  <property fmtid="{D5CDD505-2E9C-101B-9397-08002B2CF9AE}" pid="9" name="Organisation">
    <vt:lpwstr>Choose an Organisation</vt:lpwstr>
  </property>
  <property fmtid="{D5CDD505-2E9C-101B-9397-08002B2CF9AE}" pid="10" name="Project Manager">
    <vt:lpwstr/>
  </property>
  <property fmtid="{D5CDD505-2E9C-101B-9397-08002B2CF9AE}" pid="11" name="Applicable Duration">
    <vt:lpwstr/>
  </property>
  <property fmtid="{D5CDD505-2E9C-101B-9397-08002B2CF9AE}" pid="12" name="Ref No">
    <vt:lpwstr/>
  </property>
  <property fmtid="{D5CDD505-2E9C-101B-9397-08002B2CF9AE}" pid="13" name="Project Owner">
    <vt:lpwstr/>
  </property>
  <property fmtid="{D5CDD505-2E9C-101B-9397-08002B2CF9AE}" pid="14" name="TemplateUrl">
    <vt:lpwstr/>
  </property>
  <property fmtid="{D5CDD505-2E9C-101B-9397-08002B2CF9AE}" pid="15" name="CC">
    <vt:lpwstr/>
  </property>
  <property fmtid="{D5CDD505-2E9C-101B-9397-08002B2CF9AE}" pid="16" name="To">
    <vt:lpwstr/>
  </property>
  <property fmtid="{D5CDD505-2E9C-101B-9397-08002B2CF9AE}" pid="17" name="::">
    <vt:lpwstr>-Main Document</vt:lpwstr>
  </property>
  <property fmtid="{D5CDD505-2E9C-101B-9397-08002B2CF9AE}" pid="18" name="Attach Count">
    <vt:lpwstr/>
  </property>
  <property fmtid="{D5CDD505-2E9C-101B-9397-08002B2CF9AE}" pid="19" name=":">
    <vt:lpwstr/>
  </property>
  <property fmtid="{D5CDD505-2E9C-101B-9397-08002B2CF9AE}" pid="20" name="Importance">
    <vt:lpwstr/>
  </property>
</Properties>
</file>